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Maah\MaahUniversiyt\Politecnico di Milano\Semester\1\Computer System Performance Evaluation\Exercises\A02\"/>
    </mc:Choice>
  </mc:AlternateContent>
  <xr:revisionPtr revIDLastSave="0" documentId="13_ncr:1_{76D73006-069A-40D6-9B35-4A7FF4E77BEB}" xr6:coauthVersionLast="45" xr6:coauthVersionMax="45" xr10:uidLastSave="{00000000-0000-0000-0000-000000000000}"/>
  <bookViews>
    <workbookView xWindow="-16635" yWindow="3510" windowWidth="21600" windowHeight="11505" firstSheet="2" activeTab="5" xr2:uid="{C9349D46-C04D-CF45-B32A-2DB3CCF574FF}"/>
  </bookViews>
  <sheets>
    <sheet name="Data" sheetId="2" r:id="rId1"/>
    <sheet name="MyData" sheetId="3" r:id="rId2"/>
    <sheet name="PP Plots" sheetId="4" r:id="rId3"/>
    <sheet name="QQ Plot" sheetId="9" r:id="rId4"/>
    <sheet name="Generation" sheetId="10" r:id="rId5"/>
    <sheet name="CrossCovariance" sheetId="11" r:id="rId6"/>
  </sheets>
  <definedNames>
    <definedName name="_xlnm.Print_Area" localSheetId="0">Data!$A$1:$M$82</definedName>
    <definedName name="solver_adj" localSheetId="1" hidden="1">MyData!$O$16:$O$18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MyData!$O$7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1" l="1"/>
  <c r="R2" i="11"/>
  <c r="Q2" i="11"/>
  <c r="P2" i="11"/>
  <c r="O2" i="11"/>
  <c r="N2" i="11"/>
  <c r="G81" i="11"/>
  <c r="H81" i="11"/>
  <c r="G3" i="11"/>
  <c r="H3" i="11"/>
  <c r="I3" i="11"/>
  <c r="J3" i="11"/>
  <c r="K3" i="11"/>
  <c r="L3" i="11"/>
  <c r="G4" i="11"/>
  <c r="H4" i="11"/>
  <c r="I4" i="11"/>
  <c r="J4" i="11"/>
  <c r="K4" i="11"/>
  <c r="L4" i="11"/>
  <c r="G5" i="11"/>
  <c r="H5" i="11"/>
  <c r="I5" i="11"/>
  <c r="J5" i="11"/>
  <c r="K5" i="11"/>
  <c r="L5" i="11"/>
  <c r="G6" i="11"/>
  <c r="H6" i="11"/>
  <c r="I6" i="11"/>
  <c r="J6" i="11"/>
  <c r="K6" i="11"/>
  <c r="L6" i="11"/>
  <c r="G7" i="11"/>
  <c r="H7" i="11"/>
  <c r="I7" i="11"/>
  <c r="J7" i="11"/>
  <c r="K7" i="11"/>
  <c r="L7" i="11"/>
  <c r="G8" i="11"/>
  <c r="H8" i="11"/>
  <c r="I8" i="11"/>
  <c r="J8" i="11"/>
  <c r="K8" i="11"/>
  <c r="L8" i="11"/>
  <c r="G9" i="11"/>
  <c r="H9" i="11"/>
  <c r="I9" i="11"/>
  <c r="J9" i="11"/>
  <c r="K9" i="11"/>
  <c r="L9" i="11"/>
  <c r="G10" i="11"/>
  <c r="H10" i="11"/>
  <c r="I10" i="11"/>
  <c r="J10" i="11"/>
  <c r="K10" i="11"/>
  <c r="L10" i="11"/>
  <c r="G11" i="11"/>
  <c r="H11" i="11"/>
  <c r="I11" i="11"/>
  <c r="J11" i="11"/>
  <c r="K11" i="11"/>
  <c r="L11" i="11"/>
  <c r="G12" i="11"/>
  <c r="H12" i="11"/>
  <c r="I12" i="11"/>
  <c r="J12" i="11"/>
  <c r="K12" i="11"/>
  <c r="L12" i="11"/>
  <c r="G13" i="11"/>
  <c r="H13" i="11"/>
  <c r="I13" i="11"/>
  <c r="J13" i="11"/>
  <c r="K13" i="11"/>
  <c r="L13" i="11"/>
  <c r="G14" i="11"/>
  <c r="H14" i="11"/>
  <c r="I14" i="11"/>
  <c r="J14" i="11"/>
  <c r="K14" i="11"/>
  <c r="L14" i="11"/>
  <c r="G15" i="11"/>
  <c r="H15" i="11"/>
  <c r="I15" i="11"/>
  <c r="J15" i="11"/>
  <c r="K15" i="11"/>
  <c r="L15" i="11"/>
  <c r="G16" i="11"/>
  <c r="H16" i="11"/>
  <c r="I16" i="11"/>
  <c r="J16" i="11"/>
  <c r="K16" i="11"/>
  <c r="L16" i="11"/>
  <c r="G17" i="11"/>
  <c r="H17" i="11"/>
  <c r="I17" i="11"/>
  <c r="J17" i="11"/>
  <c r="K17" i="11"/>
  <c r="L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J20" i="11"/>
  <c r="K20" i="11"/>
  <c r="L20" i="11"/>
  <c r="G21" i="11"/>
  <c r="H21" i="11"/>
  <c r="I21" i="11"/>
  <c r="J21" i="11"/>
  <c r="K21" i="11"/>
  <c r="L21" i="11"/>
  <c r="G22" i="11"/>
  <c r="H22" i="11"/>
  <c r="I22" i="11"/>
  <c r="J22" i="11"/>
  <c r="K22" i="11"/>
  <c r="L22" i="11"/>
  <c r="G23" i="11"/>
  <c r="H23" i="11"/>
  <c r="I23" i="11"/>
  <c r="J23" i="11"/>
  <c r="K23" i="11"/>
  <c r="L23" i="11"/>
  <c r="G24" i="11"/>
  <c r="H24" i="11"/>
  <c r="I24" i="11"/>
  <c r="J24" i="11"/>
  <c r="K24" i="11"/>
  <c r="L24" i="11"/>
  <c r="G25" i="11"/>
  <c r="H25" i="11"/>
  <c r="I25" i="11"/>
  <c r="J25" i="11"/>
  <c r="K25" i="11"/>
  <c r="L25" i="11"/>
  <c r="G26" i="11"/>
  <c r="H26" i="11"/>
  <c r="I26" i="11"/>
  <c r="J26" i="11"/>
  <c r="K26" i="11"/>
  <c r="L26" i="11"/>
  <c r="G27" i="11"/>
  <c r="H27" i="11"/>
  <c r="I27" i="11"/>
  <c r="J27" i="11"/>
  <c r="K27" i="11"/>
  <c r="L27" i="11"/>
  <c r="G28" i="11"/>
  <c r="H28" i="11"/>
  <c r="I28" i="11"/>
  <c r="J28" i="11"/>
  <c r="K28" i="11"/>
  <c r="L28" i="11"/>
  <c r="G29" i="11"/>
  <c r="H29" i="11"/>
  <c r="I29" i="11"/>
  <c r="J29" i="11"/>
  <c r="K29" i="11"/>
  <c r="L29" i="11"/>
  <c r="G30" i="11"/>
  <c r="H30" i="11"/>
  <c r="I30" i="11"/>
  <c r="J30" i="11"/>
  <c r="K30" i="11"/>
  <c r="L30" i="11"/>
  <c r="G31" i="11"/>
  <c r="H31" i="11"/>
  <c r="I31" i="11"/>
  <c r="J31" i="11"/>
  <c r="K31" i="11"/>
  <c r="L31" i="11"/>
  <c r="G32" i="11"/>
  <c r="H32" i="11"/>
  <c r="I32" i="11"/>
  <c r="J32" i="11"/>
  <c r="K32" i="11"/>
  <c r="L32" i="11"/>
  <c r="G33" i="11"/>
  <c r="H33" i="11"/>
  <c r="I33" i="11"/>
  <c r="J33" i="11"/>
  <c r="K33" i="11"/>
  <c r="L33" i="11"/>
  <c r="G34" i="11"/>
  <c r="H34" i="11"/>
  <c r="I34" i="11"/>
  <c r="J34" i="11"/>
  <c r="K34" i="11"/>
  <c r="L34" i="11"/>
  <c r="G35" i="11"/>
  <c r="H35" i="11"/>
  <c r="I35" i="11"/>
  <c r="J35" i="11"/>
  <c r="K35" i="11"/>
  <c r="L35" i="11"/>
  <c r="G36" i="11"/>
  <c r="H36" i="11"/>
  <c r="I36" i="11"/>
  <c r="J36" i="11"/>
  <c r="K36" i="11"/>
  <c r="L36" i="11"/>
  <c r="G37" i="11"/>
  <c r="H37" i="11"/>
  <c r="I37" i="11"/>
  <c r="J37" i="11"/>
  <c r="K37" i="11"/>
  <c r="L37" i="11"/>
  <c r="G38" i="11"/>
  <c r="H38" i="11"/>
  <c r="I38" i="11"/>
  <c r="J38" i="11"/>
  <c r="K38" i="11"/>
  <c r="L38" i="11"/>
  <c r="G39" i="11"/>
  <c r="H39" i="11"/>
  <c r="I39" i="11"/>
  <c r="J39" i="11"/>
  <c r="K39" i="11"/>
  <c r="L39" i="11"/>
  <c r="G40" i="11"/>
  <c r="H40" i="11"/>
  <c r="I40" i="11"/>
  <c r="J40" i="11"/>
  <c r="K40" i="11"/>
  <c r="L40" i="11"/>
  <c r="G41" i="11"/>
  <c r="H41" i="11"/>
  <c r="I41" i="11"/>
  <c r="J41" i="11"/>
  <c r="K41" i="11"/>
  <c r="L41" i="11"/>
  <c r="G42" i="11"/>
  <c r="H42" i="11"/>
  <c r="I42" i="11"/>
  <c r="J42" i="11"/>
  <c r="K42" i="11"/>
  <c r="L42" i="11"/>
  <c r="G43" i="11"/>
  <c r="H43" i="11"/>
  <c r="I43" i="11"/>
  <c r="J43" i="11"/>
  <c r="K43" i="11"/>
  <c r="L43" i="11"/>
  <c r="G44" i="11"/>
  <c r="H44" i="11"/>
  <c r="I44" i="11"/>
  <c r="J44" i="11"/>
  <c r="K44" i="11"/>
  <c r="L44" i="11"/>
  <c r="G45" i="11"/>
  <c r="H45" i="11"/>
  <c r="I45" i="11"/>
  <c r="J45" i="11"/>
  <c r="K45" i="11"/>
  <c r="L45" i="11"/>
  <c r="G46" i="11"/>
  <c r="H46" i="11"/>
  <c r="I46" i="11"/>
  <c r="J46" i="11"/>
  <c r="K46" i="11"/>
  <c r="L46" i="11"/>
  <c r="G47" i="11"/>
  <c r="H47" i="11"/>
  <c r="I47" i="11"/>
  <c r="J47" i="11"/>
  <c r="K47" i="11"/>
  <c r="L47" i="11"/>
  <c r="G48" i="11"/>
  <c r="H48" i="11"/>
  <c r="I48" i="11"/>
  <c r="J48" i="11"/>
  <c r="K48" i="11"/>
  <c r="L48" i="11"/>
  <c r="G49" i="11"/>
  <c r="H49" i="11"/>
  <c r="I49" i="11"/>
  <c r="J49" i="11"/>
  <c r="K49" i="11"/>
  <c r="L49" i="11"/>
  <c r="G50" i="11"/>
  <c r="H50" i="11"/>
  <c r="I50" i="11"/>
  <c r="J50" i="11"/>
  <c r="K50" i="11"/>
  <c r="L50" i="11"/>
  <c r="G51" i="11"/>
  <c r="H51" i="11"/>
  <c r="I51" i="11"/>
  <c r="J51" i="11"/>
  <c r="K51" i="11"/>
  <c r="L51" i="11"/>
  <c r="G52" i="11"/>
  <c r="H52" i="11"/>
  <c r="I52" i="11"/>
  <c r="J52" i="11"/>
  <c r="K52" i="11"/>
  <c r="L52" i="11"/>
  <c r="G53" i="11"/>
  <c r="H53" i="11"/>
  <c r="I53" i="11"/>
  <c r="J53" i="11"/>
  <c r="K53" i="11"/>
  <c r="L53" i="11"/>
  <c r="G54" i="11"/>
  <c r="H54" i="11"/>
  <c r="I54" i="11"/>
  <c r="J54" i="11"/>
  <c r="K54" i="11"/>
  <c r="L54" i="11"/>
  <c r="G55" i="11"/>
  <c r="H55" i="11"/>
  <c r="I55" i="11"/>
  <c r="J55" i="11"/>
  <c r="K55" i="11"/>
  <c r="L55" i="11"/>
  <c r="G56" i="11"/>
  <c r="H56" i="11"/>
  <c r="I56" i="11"/>
  <c r="J56" i="11"/>
  <c r="K56" i="11"/>
  <c r="L56" i="11"/>
  <c r="G57" i="11"/>
  <c r="H57" i="11"/>
  <c r="I57" i="11"/>
  <c r="J57" i="11"/>
  <c r="K57" i="11"/>
  <c r="L57" i="11"/>
  <c r="G58" i="11"/>
  <c r="H58" i="11"/>
  <c r="I58" i="11"/>
  <c r="J58" i="11"/>
  <c r="K58" i="11"/>
  <c r="L58" i="11"/>
  <c r="G59" i="11"/>
  <c r="H59" i="11"/>
  <c r="I59" i="11"/>
  <c r="J59" i="11"/>
  <c r="K59" i="11"/>
  <c r="L59" i="11"/>
  <c r="G60" i="11"/>
  <c r="H60" i="11"/>
  <c r="I60" i="11"/>
  <c r="J60" i="11"/>
  <c r="K60" i="11"/>
  <c r="L60" i="11"/>
  <c r="G61" i="11"/>
  <c r="H61" i="11"/>
  <c r="I61" i="11"/>
  <c r="J61" i="11"/>
  <c r="K61" i="11"/>
  <c r="L61" i="11"/>
  <c r="G62" i="11"/>
  <c r="H62" i="11"/>
  <c r="I62" i="11"/>
  <c r="J62" i="11"/>
  <c r="K62" i="11"/>
  <c r="L62" i="11"/>
  <c r="G63" i="11"/>
  <c r="H63" i="11"/>
  <c r="I63" i="11"/>
  <c r="J63" i="11"/>
  <c r="K63" i="11"/>
  <c r="L63" i="11"/>
  <c r="G64" i="11"/>
  <c r="H64" i="11"/>
  <c r="I64" i="11"/>
  <c r="J64" i="11"/>
  <c r="K64" i="11"/>
  <c r="L64" i="11"/>
  <c r="G65" i="11"/>
  <c r="H65" i="11"/>
  <c r="I65" i="11"/>
  <c r="J65" i="11"/>
  <c r="K65" i="11"/>
  <c r="L65" i="11"/>
  <c r="G66" i="11"/>
  <c r="H66" i="11"/>
  <c r="I66" i="11"/>
  <c r="J66" i="11"/>
  <c r="K66" i="11"/>
  <c r="L66" i="11"/>
  <c r="G67" i="11"/>
  <c r="H67" i="11"/>
  <c r="I67" i="11"/>
  <c r="J67" i="11"/>
  <c r="K67" i="11"/>
  <c r="L67" i="11"/>
  <c r="G68" i="11"/>
  <c r="H68" i="11"/>
  <c r="I68" i="11"/>
  <c r="J68" i="11"/>
  <c r="K68" i="11"/>
  <c r="L68" i="11"/>
  <c r="G69" i="11"/>
  <c r="H69" i="11"/>
  <c r="I69" i="11"/>
  <c r="J69" i="11"/>
  <c r="K69" i="11"/>
  <c r="L69" i="11"/>
  <c r="G70" i="11"/>
  <c r="H70" i="11"/>
  <c r="I70" i="11"/>
  <c r="J70" i="11"/>
  <c r="K70" i="11"/>
  <c r="L70" i="11"/>
  <c r="G71" i="11"/>
  <c r="H71" i="11"/>
  <c r="I71" i="11"/>
  <c r="J71" i="11"/>
  <c r="K71" i="11"/>
  <c r="L71" i="11"/>
  <c r="G72" i="11"/>
  <c r="H72" i="11"/>
  <c r="I72" i="11"/>
  <c r="J72" i="11"/>
  <c r="K72" i="11"/>
  <c r="L72" i="11"/>
  <c r="G73" i="11"/>
  <c r="H73" i="11"/>
  <c r="I73" i="11"/>
  <c r="J73" i="11"/>
  <c r="K73" i="11"/>
  <c r="L73" i="11"/>
  <c r="G74" i="11"/>
  <c r="H74" i="11"/>
  <c r="I74" i="11"/>
  <c r="J74" i="11"/>
  <c r="K74" i="11"/>
  <c r="L74" i="11"/>
  <c r="G75" i="11"/>
  <c r="H75" i="11"/>
  <c r="I75" i="11"/>
  <c r="J75" i="11"/>
  <c r="K75" i="11"/>
  <c r="L75" i="11"/>
  <c r="G76" i="11"/>
  <c r="H76" i="11"/>
  <c r="I76" i="11"/>
  <c r="J76" i="11"/>
  <c r="K76" i="11"/>
  <c r="L76" i="11"/>
  <c r="G77" i="11"/>
  <c r="H77" i="11"/>
  <c r="I77" i="11"/>
  <c r="J77" i="11"/>
  <c r="K77" i="11"/>
  <c r="L77" i="11"/>
  <c r="G78" i="11"/>
  <c r="H78" i="11"/>
  <c r="I78" i="11"/>
  <c r="J78" i="11"/>
  <c r="K78" i="11"/>
  <c r="L78" i="11"/>
  <c r="G79" i="11"/>
  <c r="H79" i="11"/>
  <c r="I79" i="11"/>
  <c r="J79" i="11"/>
  <c r="K79" i="11"/>
  <c r="L79" i="11"/>
  <c r="G80" i="11"/>
  <c r="H80" i="11"/>
  <c r="I80" i="11"/>
  <c r="J80" i="11"/>
  <c r="L2" i="11"/>
  <c r="K2" i="11"/>
  <c r="I2" i="11"/>
  <c r="J2" i="11"/>
  <c r="H2" i="11"/>
  <c r="G2" i="11"/>
  <c r="E2" i="11"/>
  <c r="D2" i="11"/>
  <c r="A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1" i="4"/>
  <c r="C1" i="4"/>
  <c r="O19" i="3"/>
  <c r="O3" i="3" s="1"/>
  <c r="F2" i="3"/>
  <c r="O5" i="3" l="1"/>
  <c r="O4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B1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L13" i="3"/>
  <c r="L12" i="3"/>
  <c r="L8" i="3"/>
  <c r="I3" i="3"/>
  <c r="E4" i="3" s="1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D2" i="3"/>
  <c r="C2" i="3"/>
  <c r="B2" i="3"/>
  <c r="E55" i="3" l="1"/>
  <c r="E13" i="3"/>
  <c r="I5" i="3"/>
  <c r="I12" i="3" s="1"/>
  <c r="E71" i="3"/>
  <c r="E29" i="3"/>
  <c r="E77" i="3"/>
  <c r="E34" i="3"/>
  <c r="E50" i="3"/>
  <c r="E7" i="3"/>
  <c r="E66" i="3"/>
  <c r="E45" i="3"/>
  <c r="E23" i="3"/>
  <c r="E2" i="3"/>
  <c r="E61" i="3"/>
  <c r="E39" i="3"/>
  <c r="E18" i="3"/>
  <c r="I20" i="3"/>
  <c r="E79" i="3"/>
  <c r="E74" i="3"/>
  <c r="E69" i="3"/>
  <c r="E63" i="3"/>
  <c r="E58" i="3"/>
  <c r="E53" i="3"/>
  <c r="E47" i="3"/>
  <c r="E42" i="3"/>
  <c r="E37" i="3"/>
  <c r="E31" i="3"/>
  <c r="E26" i="3"/>
  <c r="E21" i="3"/>
  <c r="E15" i="3"/>
  <c r="E10" i="3"/>
  <c r="E5" i="3"/>
  <c r="E78" i="3"/>
  <c r="E73" i="3"/>
  <c r="E67" i="3"/>
  <c r="E62" i="3"/>
  <c r="E57" i="3"/>
  <c r="E51" i="3"/>
  <c r="E46" i="3"/>
  <c r="E41" i="3"/>
  <c r="E35" i="3"/>
  <c r="E30" i="3"/>
  <c r="E25" i="3"/>
  <c r="E19" i="3"/>
  <c r="E14" i="3"/>
  <c r="E9" i="3"/>
  <c r="E3" i="3"/>
  <c r="I6" i="3"/>
  <c r="I4" i="3"/>
  <c r="I8" i="3" s="1"/>
  <c r="I9" i="3" s="1"/>
  <c r="I10" i="3" s="1"/>
  <c r="E81" i="3"/>
  <c r="E75" i="3"/>
  <c r="E70" i="3"/>
  <c r="E65" i="3"/>
  <c r="E59" i="3"/>
  <c r="E54" i="3"/>
  <c r="E49" i="3"/>
  <c r="E43" i="3"/>
  <c r="E38" i="3"/>
  <c r="E33" i="3"/>
  <c r="E27" i="3"/>
  <c r="E22" i="3"/>
  <c r="E17" i="3"/>
  <c r="E11" i="3"/>
  <c r="E6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P60" i="2"/>
  <c r="P15" i="2"/>
  <c r="P33" i="2"/>
  <c r="P30" i="2"/>
  <c r="P75" i="2"/>
  <c r="P80" i="2"/>
  <c r="P55" i="2"/>
  <c r="P53" i="2"/>
  <c r="P66" i="2"/>
  <c r="P4" i="2"/>
  <c r="P10" i="2"/>
  <c r="P73" i="2"/>
  <c r="P9" i="2"/>
  <c r="P12" i="2"/>
  <c r="P76" i="2"/>
  <c r="P47" i="2"/>
  <c r="P49" i="2"/>
  <c r="P58" i="2"/>
  <c r="P32" i="2"/>
  <c r="P38" i="2"/>
  <c r="P5" i="2"/>
  <c r="P69" i="2"/>
  <c r="P19" i="2"/>
  <c r="P20" i="2"/>
  <c r="P78" i="2"/>
  <c r="P42" i="2"/>
  <c r="P18" i="2"/>
  <c r="P77" i="2"/>
  <c r="P36" i="2"/>
  <c r="P41" i="2"/>
  <c r="P59" i="2"/>
  <c r="P54" i="2"/>
  <c r="P61" i="2"/>
  <c r="P44" i="2"/>
  <c r="P17" i="2"/>
  <c r="P43" i="2"/>
  <c r="P23" i="2"/>
  <c r="P34" i="2"/>
  <c r="P68" i="2"/>
  <c r="P25" i="2"/>
  <c r="P67" i="2"/>
  <c r="P14" i="2"/>
  <c r="P40" i="2"/>
  <c r="P56" i="2"/>
  <c r="P16" i="2"/>
  <c r="P72" i="2"/>
  <c r="P35" i="2"/>
  <c r="P28" i="2"/>
  <c r="P26" i="2"/>
  <c r="P79" i="2"/>
  <c r="P65" i="2"/>
  <c r="P11" i="2"/>
  <c r="P48" i="2"/>
  <c r="P70" i="2"/>
  <c r="P21" i="2"/>
  <c r="P6" i="2"/>
  <c r="P51" i="2"/>
  <c r="P52" i="2"/>
  <c r="P63" i="2"/>
  <c r="P27" i="2"/>
  <c r="P39" i="2"/>
  <c r="P82" i="2"/>
  <c r="P46" i="2"/>
  <c r="P57" i="2"/>
  <c r="P8" i="2"/>
  <c r="P7" i="2"/>
  <c r="P22" i="2"/>
  <c r="P62" i="2"/>
  <c r="P81" i="2"/>
  <c r="P64" i="2"/>
  <c r="P37" i="2"/>
  <c r="P3" i="2"/>
  <c r="P24" i="2"/>
  <c r="P13" i="2"/>
  <c r="P31" i="2"/>
  <c r="P71" i="2"/>
  <c r="P50" i="2"/>
  <c r="P45" i="2"/>
  <c r="P74" i="2"/>
  <c r="P29" i="2"/>
  <c r="O7" i="3" l="1"/>
  <c r="I13" i="3"/>
  <c r="B2" i="4" l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</calcChain>
</file>

<file path=xl/sharedStrings.xml><?xml version="1.0" encoding="utf-8"?>
<sst xmlns="http://schemas.openxmlformats.org/spreadsheetml/2006/main" count="80" uniqueCount="67">
  <si>
    <t>fri</t>
  </si>
  <si>
    <t>mon</t>
  </si>
  <si>
    <t>Sample</t>
  </si>
  <si>
    <t>Last digit of "Codice Persona"</t>
  </si>
  <si>
    <t>Ex. Session</t>
  </si>
  <si>
    <t>Codice Persona:</t>
  </si>
  <si>
    <t>&lt;- Put your code here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</si>
  <si>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</si>
  <si>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</si>
  <si>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</si>
  <si>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</si>
  <si>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</si>
  <si>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</si>
  <si>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</si>
  <si>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</si>
  <si>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</si>
  <si>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</si>
  <si>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Data</t>
  </si>
  <si>
    <t>First half</t>
  </si>
  <si>
    <t>Second Half</t>
  </si>
  <si>
    <t>E[x] = P1/lam1 + (1-P1)/lam2</t>
  </si>
  <si>
    <t>E[x^2] = 2(P1/lam1^2 + (1-P1)/lam2^2)</t>
  </si>
  <si>
    <t>E[x^3] = 2(P1/lam1^3 + (1-P1)/lam2^3)</t>
  </si>
  <si>
    <t>f(t) = P1*lam1*e^(-lam1*t) + (1-P1)*lam2*e^(-lam2*t)</t>
  </si>
  <si>
    <t>f(t) = 1-P1*e^(-lam1*t) + (1-P1)*e^(-lam2*t)</t>
  </si>
  <si>
    <t>1st</t>
  </si>
  <si>
    <t>2nd</t>
  </si>
  <si>
    <t>3rd</t>
  </si>
  <si>
    <t>4th</t>
  </si>
  <si>
    <t>var</t>
  </si>
  <si>
    <t>E[x^2]-E[x]^2</t>
  </si>
  <si>
    <t>std</t>
  </si>
  <si>
    <t>Cv</t>
  </si>
  <si>
    <t>sqrt(var)</t>
  </si>
  <si>
    <t>std/mean</t>
  </si>
  <si>
    <t>mean</t>
  </si>
  <si>
    <t xml:space="preserve"> </t>
  </si>
  <si>
    <t>skewness</t>
  </si>
  <si>
    <t>E[x^3]-2*mean*var-mean^3 / std^3</t>
  </si>
  <si>
    <t>E[x-mean]^4/var^2 -3</t>
  </si>
  <si>
    <t>kurtosis</t>
  </si>
  <si>
    <t>l1</t>
  </si>
  <si>
    <t>l2</t>
  </si>
  <si>
    <t>p1</t>
  </si>
  <si>
    <t>E[x]</t>
  </si>
  <si>
    <t>E[x^2]</t>
  </si>
  <si>
    <t>E[x^3]</t>
  </si>
  <si>
    <t>E[x^4]</t>
  </si>
  <si>
    <t>(E[x]-x/E[x])^2 + (E[x^2]-x^2/E[x^2])^2 + (E[x^3]-x^3/E[x^3])^2</t>
  </si>
  <si>
    <t>1-p1</t>
  </si>
  <si>
    <t>M1</t>
  </si>
  <si>
    <t>M2</t>
  </si>
  <si>
    <t>M3</t>
  </si>
  <si>
    <t>error</t>
  </si>
  <si>
    <t>LikeliHood</t>
  </si>
  <si>
    <t>Method of Moment</t>
  </si>
  <si>
    <t>Maximum liklihood</t>
  </si>
  <si>
    <t>miu1</t>
  </si>
  <si>
    <t>miu2</t>
  </si>
  <si>
    <t>If miu&lt;=P1     ret -log(miu1)/l1</t>
  </si>
  <si>
    <t>Else     ret -log(miu2)/l2</t>
  </si>
  <si>
    <t>random values</t>
  </si>
  <si>
    <t>original values</t>
  </si>
  <si>
    <t>median</t>
  </si>
  <si>
    <t>crosscovar = 1/(N-m) *Sum((Xi-miu)*(Xi-m - miu))</t>
  </si>
  <si>
    <t>N samples from m</t>
  </si>
  <si>
    <t>Excel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</si>
</sst>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0000"/>
    <numFmt numFmtId="166" formatCode="0.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1" xfId="0" applyNumberFormat="1" applyBorder="1"/>
    <xf numFmtId="164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/>
    <xf numFmtId="164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13" xfId="0" applyNumberFormat="1" applyBorder="1"/>
    <xf numFmtId="0" fontId="0" fillId="0" borderId="16" xfId="0" applyNumberFormat="1" applyBorder="1"/>
    <xf numFmtId="0" fontId="0" fillId="0" borderId="18" xfId="0" applyNumberFormat="1" applyBorder="1" applyAlignment="1">
      <alignment horizontal="right"/>
    </xf>
    <xf numFmtId="0" fontId="0" fillId="0" borderId="19" xfId="0" applyNumberFormat="1" applyBorder="1"/>
    <xf numFmtId="0" fontId="0" fillId="0" borderId="20" xfId="0" applyNumberFormat="1" applyBorder="1"/>
    <xf numFmtId="0" fontId="0" fillId="0" borderId="18" xfId="0" applyNumberFormat="1" applyBorder="1"/>
    <xf numFmtId="164" fontId="0" fillId="0" borderId="8" xfId="0" applyNumberFormat="1" applyBorder="1"/>
    <xf numFmtId="0" fontId="0" fillId="2" borderId="0" xfId="0" applyFill="1" applyBorder="1" applyAlignment="1">
      <alignment horizontal="right"/>
    </xf>
    <xf numFmtId="164" fontId="0" fillId="3" borderId="0" xfId="0" applyNumberFormat="1" applyFill="1"/>
    <xf numFmtId="164" fontId="0" fillId="4" borderId="0" xfId="0" applyNumberFormat="1" applyFill="1"/>
    <xf numFmtId="165" fontId="0" fillId="0" borderId="0" xfId="0" applyNumberFormat="1"/>
    <xf numFmtId="164" fontId="0" fillId="0" borderId="0" xfId="0" applyNumberFormat="1" applyBorder="1"/>
    <xf numFmtId="0" fontId="0" fillId="0" borderId="5" xfId="0" applyBorder="1"/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 textRotation="255"/>
    </xf>
    <xf numFmtId="0" fontId="0" fillId="0" borderId="21" xfId="0" applyBorder="1"/>
    <xf numFmtId="0" fontId="0" fillId="0" borderId="22" xfId="0" applyBorder="1"/>
    <xf numFmtId="164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Border="1"/>
    <xf numFmtId="166" fontId="0" fillId="0" borderId="0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23" xfId="0" applyBorder="1"/>
    <xf numFmtId="0" fontId="0" fillId="2" borderId="26" xfId="0" applyFill="1" applyBorder="1"/>
    <xf numFmtId="0" fontId="0" fillId="0" borderId="31" xfId="0" applyBorder="1"/>
    <xf numFmtId="0" fontId="0" fillId="0" borderId="32" xfId="0" applyBorder="1"/>
    <xf numFmtId="0" fontId="1" fillId="0" borderId="22" xfId="0" applyFont="1" applyBorder="1"/>
    <xf numFmtId="0" fontId="1" fillId="0" borderId="25" xfId="0" applyFont="1" applyBorder="1"/>
    <xf numFmtId="0" fontId="1" fillId="0" borderId="27" xfId="0" applyFont="1" applyBorder="1"/>
    <xf numFmtId="0" fontId="1" fillId="2" borderId="25" xfId="0" applyFont="1" applyFill="1" applyBorder="1"/>
    <xf numFmtId="0" fontId="1" fillId="0" borderId="30" xfId="0" applyFont="1" applyBorder="1"/>
    <xf numFmtId="0" fontId="1" fillId="0" borderId="24" xfId="0" applyFont="1" applyBorder="1"/>
    <xf numFmtId="0" fontId="1" fillId="0" borderId="26" xfId="0" applyFont="1" applyBorder="1"/>
    <xf numFmtId="0" fontId="1" fillId="0" borderId="0" xfId="0" applyFont="1" applyAlignment="1">
      <alignment horizontal="center"/>
    </xf>
    <xf numFmtId="0" fontId="0" fillId="2" borderId="2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 Plots</a:t>
            </a:r>
          </a:p>
        </c:rich>
      </c:tx>
      <c:layout>
        <c:manualLayout>
          <c:xMode val="edge"/>
          <c:yMode val="edge"/>
          <c:x val="0.41614851514347223"/>
          <c:y val="4.664721604272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'PP Plots'!$A$1:$A$80</c:f>
              <c:numCache>
                <c:formatCode>0.0000</c:formatCode>
                <c:ptCount val="80"/>
                <c:pt idx="0">
                  <c:v>2.2229721906545499E-2</c:v>
                </c:pt>
                <c:pt idx="1">
                  <c:v>4.5168321638640582E-2</c:v>
                </c:pt>
                <c:pt idx="2">
                  <c:v>0.152060450383386</c:v>
                </c:pt>
                <c:pt idx="3">
                  <c:v>0.18490758148749506</c:v>
                </c:pt>
                <c:pt idx="4">
                  <c:v>0.20688314068605568</c:v>
                </c:pt>
                <c:pt idx="5">
                  <c:v>0.29458607974775353</c:v>
                </c:pt>
                <c:pt idx="6">
                  <c:v>0.40417642563230188</c:v>
                </c:pt>
                <c:pt idx="7">
                  <c:v>0.42013107718410042</c:v>
                </c:pt>
                <c:pt idx="8">
                  <c:v>0.50972987250116253</c:v>
                </c:pt>
                <c:pt idx="9">
                  <c:v>0.75657333117295877</c:v>
                </c:pt>
                <c:pt idx="10">
                  <c:v>0.81907939886777303</c:v>
                </c:pt>
                <c:pt idx="11">
                  <c:v>0.83523312051799237</c:v>
                </c:pt>
                <c:pt idx="12">
                  <c:v>0.86357389037812482</c:v>
                </c:pt>
                <c:pt idx="13">
                  <c:v>1.0843987371452841</c:v>
                </c:pt>
                <c:pt idx="14">
                  <c:v>1.1723392300547144</c:v>
                </c:pt>
                <c:pt idx="15">
                  <c:v>1.1731616810562346</c:v>
                </c:pt>
                <c:pt idx="16">
                  <c:v>1.5284182664437662</c:v>
                </c:pt>
                <c:pt idx="17">
                  <c:v>1.726671189267446</c:v>
                </c:pt>
                <c:pt idx="18">
                  <c:v>1.8732510557532676</c:v>
                </c:pt>
                <c:pt idx="19">
                  <c:v>2.1179909959902004</c:v>
                </c:pt>
                <c:pt idx="20">
                  <c:v>2.1507450169990845</c:v>
                </c:pt>
                <c:pt idx="21">
                  <c:v>2.1681596186127505</c:v>
                </c:pt>
                <c:pt idx="22">
                  <c:v>2.3661421609906679</c:v>
                </c:pt>
                <c:pt idx="23">
                  <c:v>2.4247266951195972</c:v>
                </c:pt>
                <c:pt idx="24">
                  <c:v>2.7002970069425087</c:v>
                </c:pt>
                <c:pt idx="25">
                  <c:v>2.7009411848269602</c:v>
                </c:pt>
                <c:pt idx="26">
                  <c:v>2.7874140832434433</c:v>
                </c:pt>
                <c:pt idx="27">
                  <c:v>3.1399348200684547</c:v>
                </c:pt>
                <c:pt idx="28">
                  <c:v>3.1743781682626118</c:v>
                </c:pt>
                <c:pt idx="29">
                  <c:v>3.2208703817829343</c:v>
                </c:pt>
                <c:pt idx="30">
                  <c:v>3.4729507633656627</c:v>
                </c:pt>
                <c:pt idx="31">
                  <c:v>4.1083073838394704</c:v>
                </c:pt>
                <c:pt idx="32">
                  <c:v>4.1716655816816655</c:v>
                </c:pt>
                <c:pt idx="33">
                  <c:v>4.3694455880233747</c:v>
                </c:pt>
                <c:pt idx="34">
                  <c:v>4.6500616836387962</c:v>
                </c:pt>
                <c:pt idx="35">
                  <c:v>4.7428384031635433</c:v>
                </c:pt>
                <c:pt idx="36">
                  <c:v>4.8225375795289622</c:v>
                </c:pt>
                <c:pt idx="37">
                  <c:v>4.9951673956141063</c:v>
                </c:pt>
                <c:pt idx="38">
                  <c:v>5.1721680434492647</c:v>
                </c:pt>
                <c:pt idx="39">
                  <c:v>5.4885925218026035</c:v>
                </c:pt>
                <c:pt idx="40">
                  <c:v>5.8184144544918857</c:v>
                </c:pt>
                <c:pt idx="41">
                  <c:v>5.9259250319736578</c:v>
                </c:pt>
                <c:pt idx="42">
                  <c:v>6.0365125515479834</c:v>
                </c:pt>
                <c:pt idx="43">
                  <c:v>6.291794522115338</c:v>
                </c:pt>
                <c:pt idx="44">
                  <c:v>6.3529148103920781</c:v>
                </c:pt>
                <c:pt idx="45">
                  <c:v>6.6979162751316395</c:v>
                </c:pt>
                <c:pt idx="46">
                  <c:v>6.7559726582066499</c:v>
                </c:pt>
                <c:pt idx="47">
                  <c:v>7.2432816117195342</c:v>
                </c:pt>
                <c:pt idx="48">
                  <c:v>8.8005642712453369</c:v>
                </c:pt>
                <c:pt idx="49">
                  <c:v>9.430674124497898</c:v>
                </c:pt>
                <c:pt idx="50">
                  <c:v>9.5382555323425962</c:v>
                </c:pt>
                <c:pt idx="51">
                  <c:v>9.6795502855364965</c:v>
                </c:pt>
                <c:pt idx="52">
                  <c:v>9.754574230066563</c:v>
                </c:pt>
                <c:pt idx="53">
                  <c:v>11.207280888922606</c:v>
                </c:pt>
                <c:pt idx="54">
                  <c:v>14.068887679668856</c:v>
                </c:pt>
                <c:pt idx="55">
                  <c:v>15.038183174719807</c:v>
                </c:pt>
                <c:pt idx="56">
                  <c:v>15.676597851622361</c:v>
                </c:pt>
                <c:pt idx="57">
                  <c:v>15.807626705331453</c:v>
                </c:pt>
                <c:pt idx="58">
                  <c:v>17.023414549572344</c:v>
                </c:pt>
                <c:pt idx="59">
                  <c:v>18.328033052926067</c:v>
                </c:pt>
                <c:pt idx="60">
                  <c:v>18.632141813922377</c:v>
                </c:pt>
                <c:pt idx="61">
                  <c:v>22.065448749688301</c:v>
                </c:pt>
                <c:pt idx="62">
                  <c:v>22.06932323829075</c:v>
                </c:pt>
                <c:pt idx="63">
                  <c:v>25.035887961615177</c:v>
                </c:pt>
                <c:pt idx="64">
                  <c:v>27.681997276990945</c:v>
                </c:pt>
                <c:pt idx="65">
                  <c:v>33.285380584620327</c:v>
                </c:pt>
                <c:pt idx="66">
                  <c:v>37.612584038930777</c:v>
                </c:pt>
                <c:pt idx="67">
                  <c:v>39.21264346339489</c:v>
                </c:pt>
                <c:pt idx="68">
                  <c:v>40.824377638215999</c:v>
                </c:pt>
                <c:pt idx="69">
                  <c:v>47.189721673266064</c:v>
                </c:pt>
                <c:pt idx="70">
                  <c:v>54.856329755446595</c:v>
                </c:pt>
                <c:pt idx="71">
                  <c:v>57.661352828111688</c:v>
                </c:pt>
                <c:pt idx="72">
                  <c:v>57.668600532263468</c:v>
                </c:pt>
                <c:pt idx="73">
                  <c:v>59.343095765937356</c:v>
                </c:pt>
                <c:pt idx="74">
                  <c:v>61.181420018321695</c:v>
                </c:pt>
                <c:pt idx="75">
                  <c:v>66.571912480181595</c:v>
                </c:pt>
                <c:pt idx="76">
                  <c:v>105.61329710355794</c:v>
                </c:pt>
                <c:pt idx="77">
                  <c:v>131.03565339056374</c:v>
                </c:pt>
                <c:pt idx="78">
                  <c:v>167.98878995482474</c:v>
                </c:pt>
                <c:pt idx="79">
                  <c:v>277.18231238415478</c:v>
                </c:pt>
              </c:numCache>
            </c:numRef>
          </c:xVal>
          <c:yVal>
            <c:numRef>
              <c:f>'PP Plots'!$B$1:$B$80</c:f>
              <c:numCache>
                <c:formatCode>General</c:formatCode>
                <c:ptCount val="80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8.7499999999999994E-2</c:v>
                </c:pt>
                <c:pt idx="7">
                  <c:v>9.9999999999999992E-2</c:v>
                </c:pt>
                <c:pt idx="8">
                  <c:v>0.11249999999999999</c:v>
                </c:pt>
                <c:pt idx="9">
                  <c:v>0.12499999999999999</c:v>
                </c:pt>
                <c:pt idx="10">
                  <c:v>0.13749999999999998</c:v>
                </c:pt>
                <c:pt idx="11">
                  <c:v>0.15</c:v>
                </c:pt>
                <c:pt idx="12">
                  <c:v>0.16250000000000001</c:v>
                </c:pt>
                <c:pt idx="13">
                  <c:v>0.17500000000000002</c:v>
                </c:pt>
                <c:pt idx="14">
                  <c:v>0.18750000000000003</c:v>
                </c:pt>
                <c:pt idx="15">
                  <c:v>0.20000000000000004</c:v>
                </c:pt>
                <c:pt idx="16">
                  <c:v>0.21250000000000005</c:v>
                </c:pt>
                <c:pt idx="17">
                  <c:v>0.22500000000000006</c:v>
                </c:pt>
                <c:pt idx="18">
                  <c:v>0.23750000000000007</c:v>
                </c:pt>
                <c:pt idx="19">
                  <c:v>0.25000000000000006</c:v>
                </c:pt>
                <c:pt idx="20">
                  <c:v>0.26250000000000007</c:v>
                </c:pt>
                <c:pt idx="21">
                  <c:v>0.27500000000000008</c:v>
                </c:pt>
                <c:pt idx="22">
                  <c:v>0.28750000000000009</c:v>
                </c:pt>
                <c:pt idx="23">
                  <c:v>0.3000000000000001</c:v>
                </c:pt>
                <c:pt idx="24">
                  <c:v>0.31250000000000011</c:v>
                </c:pt>
                <c:pt idx="25">
                  <c:v>0.32500000000000012</c:v>
                </c:pt>
                <c:pt idx="26">
                  <c:v>0.33750000000000013</c:v>
                </c:pt>
                <c:pt idx="27">
                  <c:v>0.35000000000000014</c:v>
                </c:pt>
                <c:pt idx="28">
                  <c:v>0.36250000000000016</c:v>
                </c:pt>
                <c:pt idx="29">
                  <c:v>0.37500000000000017</c:v>
                </c:pt>
                <c:pt idx="30">
                  <c:v>0.38750000000000018</c:v>
                </c:pt>
                <c:pt idx="31">
                  <c:v>0.40000000000000019</c:v>
                </c:pt>
                <c:pt idx="32">
                  <c:v>0.4125000000000002</c:v>
                </c:pt>
                <c:pt idx="33">
                  <c:v>0.42500000000000021</c:v>
                </c:pt>
                <c:pt idx="34">
                  <c:v>0.43750000000000022</c:v>
                </c:pt>
                <c:pt idx="35">
                  <c:v>0.45000000000000023</c:v>
                </c:pt>
                <c:pt idx="36">
                  <c:v>0.46250000000000024</c:v>
                </c:pt>
                <c:pt idx="37">
                  <c:v>0.47500000000000026</c:v>
                </c:pt>
                <c:pt idx="38">
                  <c:v>0.48750000000000027</c:v>
                </c:pt>
                <c:pt idx="39">
                  <c:v>0.50000000000000022</c:v>
                </c:pt>
                <c:pt idx="40">
                  <c:v>0.51250000000000018</c:v>
                </c:pt>
                <c:pt idx="41">
                  <c:v>0.52500000000000013</c:v>
                </c:pt>
                <c:pt idx="42">
                  <c:v>0.53750000000000009</c:v>
                </c:pt>
                <c:pt idx="43">
                  <c:v>0.55000000000000004</c:v>
                </c:pt>
                <c:pt idx="44">
                  <c:v>0.5625</c:v>
                </c:pt>
                <c:pt idx="45">
                  <c:v>0.57499999999999996</c:v>
                </c:pt>
                <c:pt idx="46">
                  <c:v>0.58749999999999991</c:v>
                </c:pt>
                <c:pt idx="47">
                  <c:v>0.59999999999999987</c:v>
                </c:pt>
                <c:pt idx="48">
                  <c:v>0.61249999999999982</c:v>
                </c:pt>
                <c:pt idx="49">
                  <c:v>0.62499999999999978</c:v>
                </c:pt>
                <c:pt idx="50">
                  <c:v>0.63749999999999973</c:v>
                </c:pt>
                <c:pt idx="51">
                  <c:v>0.64999999999999969</c:v>
                </c:pt>
                <c:pt idx="52">
                  <c:v>0.66249999999999964</c:v>
                </c:pt>
                <c:pt idx="53">
                  <c:v>0.6749999999999996</c:v>
                </c:pt>
                <c:pt idx="54">
                  <c:v>0.68749999999999956</c:v>
                </c:pt>
                <c:pt idx="55">
                  <c:v>0.69999999999999951</c:v>
                </c:pt>
                <c:pt idx="56">
                  <c:v>0.71249999999999947</c:v>
                </c:pt>
                <c:pt idx="57">
                  <c:v>0.72499999999999942</c:v>
                </c:pt>
                <c:pt idx="58">
                  <c:v>0.73749999999999938</c:v>
                </c:pt>
                <c:pt idx="59">
                  <c:v>0.74999999999999933</c:v>
                </c:pt>
                <c:pt idx="60">
                  <c:v>0.76249999999999929</c:v>
                </c:pt>
                <c:pt idx="61">
                  <c:v>0.77499999999999925</c:v>
                </c:pt>
                <c:pt idx="62">
                  <c:v>0.7874999999999992</c:v>
                </c:pt>
                <c:pt idx="63">
                  <c:v>0.79999999999999916</c:v>
                </c:pt>
                <c:pt idx="64">
                  <c:v>0.81249999999999911</c:v>
                </c:pt>
                <c:pt idx="65">
                  <c:v>0.82499999999999907</c:v>
                </c:pt>
                <c:pt idx="66">
                  <c:v>0.83749999999999902</c:v>
                </c:pt>
                <c:pt idx="67">
                  <c:v>0.84999999999999898</c:v>
                </c:pt>
                <c:pt idx="68">
                  <c:v>0.86249999999999893</c:v>
                </c:pt>
                <c:pt idx="69">
                  <c:v>0.87499999999999889</c:v>
                </c:pt>
                <c:pt idx="70">
                  <c:v>0.88749999999999885</c:v>
                </c:pt>
                <c:pt idx="71">
                  <c:v>0.8999999999999988</c:v>
                </c:pt>
                <c:pt idx="72">
                  <c:v>0.91249999999999876</c:v>
                </c:pt>
                <c:pt idx="73">
                  <c:v>0.92499999999999871</c:v>
                </c:pt>
                <c:pt idx="74">
                  <c:v>0.93749999999999867</c:v>
                </c:pt>
                <c:pt idx="75">
                  <c:v>0.94999999999999862</c:v>
                </c:pt>
                <c:pt idx="76">
                  <c:v>0.96249999999999858</c:v>
                </c:pt>
                <c:pt idx="77">
                  <c:v>0.97499999999999853</c:v>
                </c:pt>
                <c:pt idx="78">
                  <c:v>0.98749999999999849</c:v>
                </c:pt>
                <c:pt idx="79">
                  <c:v>0.99999999999999845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D-41BC-A9E3-4AEE953C6B73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'PP Plots'!$A$1:$A$80</c:f>
              <c:numCache>
                <c:formatCode>0.0000</c:formatCode>
                <c:ptCount val="80"/>
                <c:pt idx="0">
                  <c:v>2.2229721906545499E-2</c:v>
                </c:pt>
                <c:pt idx="1">
                  <c:v>4.5168321638640582E-2</c:v>
                </c:pt>
                <c:pt idx="2">
                  <c:v>0.152060450383386</c:v>
                </c:pt>
                <c:pt idx="3">
                  <c:v>0.18490758148749506</c:v>
                </c:pt>
                <c:pt idx="4">
                  <c:v>0.20688314068605568</c:v>
                </c:pt>
                <c:pt idx="5">
                  <c:v>0.29458607974775353</c:v>
                </c:pt>
                <c:pt idx="6">
                  <c:v>0.40417642563230188</c:v>
                </c:pt>
                <c:pt idx="7">
                  <c:v>0.42013107718410042</c:v>
                </c:pt>
                <c:pt idx="8">
                  <c:v>0.50972987250116253</c:v>
                </c:pt>
                <c:pt idx="9">
                  <c:v>0.75657333117295877</c:v>
                </c:pt>
                <c:pt idx="10">
                  <c:v>0.81907939886777303</c:v>
                </c:pt>
                <c:pt idx="11">
                  <c:v>0.83523312051799237</c:v>
                </c:pt>
                <c:pt idx="12">
                  <c:v>0.86357389037812482</c:v>
                </c:pt>
                <c:pt idx="13">
                  <c:v>1.0843987371452841</c:v>
                </c:pt>
                <c:pt idx="14">
                  <c:v>1.1723392300547144</c:v>
                </c:pt>
                <c:pt idx="15">
                  <c:v>1.1731616810562346</c:v>
                </c:pt>
                <c:pt idx="16">
                  <c:v>1.5284182664437662</c:v>
                </c:pt>
                <c:pt idx="17">
                  <c:v>1.726671189267446</c:v>
                </c:pt>
                <c:pt idx="18">
                  <c:v>1.8732510557532676</c:v>
                </c:pt>
                <c:pt idx="19">
                  <c:v>2.1179909959902004</c:v>
                </c:pt>
                <c:pt idx="20">
                  <c:v>2.1507450169990845</c:v>
                </c:pt>
                <c:pt idx="21">
                  <c:v>2.1681596186127505</c:v>
                </c:pt>
                <c:pt idx="22">
                  <c:v>2.3661421609906679</c:v>
                </c:pt>
                <c:pt idx="23">
                  <c:v>2.4247266951195972</c:v>
                </c:pt>
                <c:pt idx="24">
                  <c:v>2.7002970069425087</c:v>
                </c:pt>
                <c:pt idx="25">
                  <c:v>2.7009411848269602</c:v>
                </c:pt>
                <c:pt idx="26">
                  <c:v>2.7874140832434433</c:v>
                </c:pt>
                <c:pt idx="27">
                  <c:v>3.1399348200684547</c:v>
                </c:pt>
                <c:pt idx="28">
                  <c:v>3.1743781682626118</c:v>
                </c:pt>
                <c:pt idx="29">
                  <c:v>3.2208703817829343</c:v>
                </c:pt>
                <c:pt idx="30">
                  <c:v>3.4729507633656627</c:v>
                </c:pt>
                <c:pt idx="31">
                  <c:v>4.1083073838394704</c:v>
                </c:pt>
                <c:pt idx="32">
                  <c:v>4.1716655816816655</c:v>
                </c:pt>
                <c:pt idx="33">
                  <c:v>4.3694455880233747</c:v>
                </c:pt>
                <c:pt idx="34">
                  <c:v>4.6500616836387962</c:v>
                </c:pt>
                <c:pt idx="35">
                  <c:v>4.7428384031635433</c:v>
                </c:pt>
                <c:pt idx="36">
                  <c:v>4.8225375795289622</c:v>
                </c:pt>
                <c:pt idx="37">
                  <c:v>4.9951673956141063</c:v>
                </c:pt>
                <c:pt idx="38">
                  <c:v>5.1721680434492647</c:v>
                </c:pt>
                <c:pt idx="39">
                  <c:v>5.4885925218026035</c:v>
                </c:pt>
                <c:pt idx="40">
                  <c:v>5.8184144544918857</c:v>
                </c:pt>
                <c:pt idx="41">
                  <c:v>5.9259250319736578</c:v>
                </c:pt>
                <c:pt idx="42">
                  <c:v>6.0365125515479834</c:v>
                </c:pt>
                <c:pt idx="43">
                  <c:v>6.291794522115338</c:v>
                </c:pt>
                <c:pt idx="44">
                  <c:v>6.3529148103920781</c:v>
                </c:pt>
                <c:pt idx="45">
                  <c:v>6.6979162751316395</c:v>
                </c:pt>
                <c:pt idx="46">
                  <c:v>6.7559726582066499</c:v>
                </c:pt>
                <c:pt idx="47">
                  <c:v>7.2432816117195342</c:v>
                </c:pt>
                <c:pt idx="48">
                  <c:v>8.8005642712453369</c:v>
                </c:pt>
                <c:pt idx="49">
                  <c:v>9.430674124497898</c:v>
                </c:pt>
                <c:pt idx="50">
                  <c:v>9.5382555323425962</c:v>
                </c:pt>
                <c:pt idx="51">
                  <c:v>9.6795502855364965</c:v>
                </c:pt>
                <c:pt idx="52">
                  <c:v>9.754574230066563</c:v>
                </c:pt>
                <c:pt idx="53">
                  <c:v>11.207280888922606</c:v>
                </c:pt>
                <c:pt idx="54">
                  <c:v>14.068887679668856</c:v>
                </c:pt>
                <c:pt idx="55">
                  <c:v>15.038183174719807</c:v>
                </c:pt>
                <c:pt idx="56">
                  <c:v>15.676597851622361</c:v>
                </c:pt>
                <c:pt idx="57">
                  <c:v>15.807626705331453</c:v>
                </c:pt>
                <c:pt idx="58">
                  <c:v>17.023414549572344</c:v>
                </c:pt>
                <c:pt idx="59">
                  <c:v>18.328033052926067</c:v>
                </c:pt>
                <c:pt idx="60">
                  <c:v>18.632141813922377</c:v>
                </c:pt>
                <c:pt idx="61">
                  <c:v>22.065448749688301</c:v>
                </c:pt>
                <c:pt idx="62">
                  <c:v>22.06932323829075</c:v>
                </c:pt>
                <c:pt idx="63">
                  <c:v>25.035887961615177</c:v>
                </c:pt>
                <c:pt idx="64">
                  <c:v>27.681997276990945</c:v>
                </c:pt>
                <c:pt idx="65">
                  <c:v>33.285380584620327</c:v>
                </c:pt>
                <c:pt idx="66">
                  <c:v>37.612584038930777</c:v>
                </c:pt>
                <c:pt idx="67">
                  <c:v>39.21264346339489</c:v>
                </c:pt>
                <c:pt idx="68">
                  <c:v>40.824377638215999</c:v>
                </c:pt>
                <c:pt idx="69">
                  <c:v>47.189721673266064</c:v>
                </c:pt>
                <c:pt idx="70">
                  <c:v>54.856329755446595</c:v>
                </c:pt>
                <c:pt idx="71">
                  <c:v>57.661352828111688</c:v>
                </c:pt>
                <c:pt idx="72">
                  <c:v>57.668600532263468</c:v>
                </c:pt>
                <c:pt idx="73">
                  <c:v>59.343095765937356</c:v>
                </c:pt>
                <c:pt idx="74">
                  <c:v>61.181420018321695</c:v>
                </c:pt>
                <c:pt idx="75">
                  <c:v>66.571912480181595</c:v>
                </c:pt>
                <c:pt idx="76">
                  <c:v>105.61329710355794</c:v>
                </c:pt>
                <c:pt idx="77">
                  <c:v>131.03565339056374</c:v>
                </c:pt>
                <c:pt idx="78">
                  <c:v>167.98878995482474</c:v>
                </c:pt>
                <c:pt idx="79">
                  <c:v>277.18231238415478</c:v>
                </c:pt>
              </c:numCache>
            </c:numRef>
          </c:xVal>
          <c:yVal>
            <c:numRef>
              <c:f>'PP Plots'!$C$1:$C$80</c:f>
              <c:numCache>
                <c:formatCode>General</c:formatCode>
                <c:ptCount val="80"/>
                <c:pt idx="0">
                  <c:v>3.4266925914990809E-3</c:v>
                </c:pt>
                <c:pt idx="1">
                  <c:v>6.945192357895813E-3</c:v>
                </c:pt>
                <c:pt idx="2">
                  <c:v>2.3109875337413044E-2</c:v>
                </c:pt>
                <c:pt idx="3">
                  <c:v>2.8001610915039832E-2</c:v>
                </c:pt>
                <c:pt idx="4">
                  <c:v>3.1254718884074273E-2</c:v>
                </c:pt>
                <c:pt idx="5">
                  <c:v>4.4082947335549516E-2</c:v>
                </c:pt>
                <c:pt idx="6">
                  <c:v>5.9770634961007429E-2</c:v>
                </c:pt>
                <c:pt idx="7">
                  <c:v>6.2023346186366513E-2</c:v>
                </c:pt>
                <c:pt idx="8">
                  <c:v>7.4529420498803511E-2</c:v>
                </c:pt>
                <c:pt idx="9">
                  <c:v>0.10774545147638437</c:v>
                </c:pt>
                <c:pt idx="10">
                  <c:v>0.11587682355856366</c:v>
                </c:pt>
                <c:pt idx="11">
                  <c:v>0.1179603249750486</c:v>
                </c:pt>
                <c:pt idx="12">
                  <c:v>0.12159806244096438</c:v>
                </c:pt>
                <c:pt idx="13">
                  <c:v>0.14918787162692315</c:v>
                </c:pt>
                <c:pt idx="14">
                  <c:v>0.15981214390174009</c:v>
                </c:pt>
                <c:pt idx="15">
                  <c:v>0.1599105527350298</c:v>
                </c:pt>
                <c:pt idx="16">
                  <c:v>0.20082095925905386</c:v>
                </c:pt>
                <c:pt idx="17">
                  <c:v>0.22232264139395891</c:v>
                </c:pt>
                <c:pt idx="18">
                  <c:v>0.23763990333279306</c:v>
                </c:pt>
                <c:pt idx="19">
                  <c:v>0.26216343420379673</c:v>
                </c:pt>
                <c:pt idx="20">
                  <c:v>0.26534886590538642</c:v>
                </c:pt>
                <c:pt idx="21">
                  <c:v>0.26703341158905924</c:v>
                </c:pt>
                <c:pt idx="22">
                  <c:v>0.28574968969425929</c:v>
                </c:pt>
                <c:pt idx="23">
                  <c:v>0.29113783087666589</c:v>
                </c:pt>
                <c:pt idx="24">
                  <c:v>0.31559908877838194</c:v>
                </c:pt>
                <c:pt idx="25">
                  <c:v>0.31565460546236818</c:v>
                </c:pt>
                <c:pt idx="26">
                  <c:v>0.32303848386149653</c:v>
                </c:pt>
                <c:pt idx="27">
                  <c:v>0.35177772446266903</c:v>
                </c:pt>
                <c:pt idx="28">
                  <c:v>0.35447252376271915</c:v>
                </c:pt>
                <c:pt idx="29">
                  <c:v>0.35807909077718525</c:v>
                </c:pt>
                <c:pt idx="30">
                  <c:v>0.37703077833567933</c:v>
                </c:pt>
                <c:pt idx="31">
                  <c:v>0.42058473044258665</c:v>
                </c:pt>
                <c:pt idx="32">
                  <c:v>0.42462023091796525</c:v>
                </c:pt>
                <c:pt idx="33">
                  <c:v>0.43688222383175424</c:v>
                </c:pt>
                <c:pt idx="34">
                  <c:v>0.45344322316289853</c:v>
                </c:pt>
                <c:pt idx="35">
                  <c:v>0.45871182070749417</c:v>
                </c:pt>
                <c:pt idx="36">
                  <c:v>0.46315849702971268</c:v>
                </c:pt>
                <c:pt idx="37">
                  <c:v>0.47254532018458406</c:v>
                </c:pt>
                <c:pt idx="38">
                  <c:v>0.48183315603284965</c:v>
                </c:pt>
                <c:pt idx="39">
                  <c:v>0.49762921437956908</c:v>
                </c:pt>
                <c:pt idx="40">
                  <c:v>0.51305746643696137</c:v>
                </c:pt>
                <c:pt idx="41">
                  <c:v>0.51787055657381897</c:v>
                </c:pt>
                <c:pt idx="42">
                  <c:v>0.52271509926588222</c:v>
                </c:pt>
                <c:pt idx="43">
                  <c:v>0.53350105758566801</c:v>
                </c:pt>
                <c:pt idx="44">
                  <c:v>0.5360038107977193</c:v>
                </c:pt>
                <c:pt idx="45">
                  <c:v>0.54958181257060668</c:v>
                </c:pt>
                <c:pt idx="46">
                  <c:v>0.55177813833527378</c:v>
                </c:pt>
                <c:pt idx="47">
                  <c:v>0.569272566532941</c:v>
                </c:pt>
                <c:pt idx="48">
                  <c:v>0.61550824580561125</c:v>
                </c:pt>
                <c:pt idx="49">
                  <c:v>0.63078633953826879</c:v>
                </c:pt>
                <c:pt idx="50">
                  <c:v>0.633229171371545</c:v>
                </c:pt>
                <c:pt idx="51">
                  <c:v>0.63636880250535222</c:v>
                </c:pt>
                <c:pt idx="52">
                  <c:v>0.63800490396256604</c:v>
                </c:pt>
                <c:pt idx="53">
                  <c:v>0.66593171520446759</c:v>
                </c:pt>
                <c:pt idx="54">
                  <c:v>0.70556984947644774</c:v>
                </c:pt>
                <c:pt idx="55">
                  <c:v>0.71585265239607676</c:v>
                </c:pt>
                <c:pt idx="56">
                  <c:v>0.72200147251050217</c:v>
                </c:pt>
                <c:pt idx="57">
                  <c:v>0.72320930220746815</c:v>
                </c:pt>
                <c:pt idx="58">
                  <c:v>0.73364846589501354</c:v>
                </c:pt>
                <c:pt idx="59">
                  <c:v>0.74355732742825176</c:v>
                </c:pt>
                <c:pt idx="60">
                  <c:v>0.74570816343751145</c:v>
                </c:pt>
                <c:pt idx="61">
                  <c:v>0.76693407225968691</c:v>
                </c:pt>
                <c:pt idx="62">
                  <c:v>0.76695549849895273</c:v>
                </c:pt>
                <c:pt idx="63">
                  <c:v>0.78219629135878421</c:v>
                </c:pt>
                <c:pt idx="64">
                  <c:v>0.79428463421444762</c:v>
                </c:pt>
                <c:pt idx="65">
                  <c:v>0.81683566434636379</c:v>
                </c:pt>
                <c:pt idx="66">
                  <c:v>0.83222134126223757</c:v>
                </c:pt>
                <c:pt idx="67">
                  <c:v>0.83754781958936364</c:v>
                </c:pt>
                <c:pt idx="68">
                  <c:v>0.84273326651000546</c:v>
                </c:pt>
                <c:pt idx="69">
                  <c:v>0.86160305990173325</c:v>
                </c:pt>
                <c:pt idx="70">
                  <c:v>0.88132129978503104</c:v>
                </c:pt>
                <c:pt idx="71">
                  <c:v>0.88780911763707548</c:v>
                </c:pt>
                <c:pt idx="72">
                  <c:v>0.88782541243696378</c:v>
                </c:pt>
                <c:pt idx="73">
                  <c:v>0.89152732989644912</c:v>
                </c:pt>
                <c:pt idx="74">
                  <c:v>0.89545079549733775</c:v>
                </c:pt>
                <c:pt idx="75">
                  <c:v>0.90615592148828916</c:v>
                </c:pt>
                <c:pt idx="76">
                  <c:v>0.95708225733520358</c:v>
                </c:pt>
                <c:pt idx="77">
                  <c:v>0.97421356898562217</c:v>
                </c:pt>
                <c:pt idx="78">
                  <c:v>0.98770310254855009</c:v>
                </c:pt>
                <c:pt idx="79">
                  <c:v>0.99862118381348297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AD-41BC-A9E3-4AEE953C6B73}"/>
            </c:ext>
          </c:extLst>
        </c:ser>
        <c:ser>
          <c:idx val="2"/>
          <c:order val="2"/>
          <c:tx>
            <c:v>Series3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'PP Plots'!$A$1:$A$80</c:f>
              <c:numCache>
                <c:formatCode>0.0000</c:formatCode>
                <c:ptCount val="80"/>
                <c:pt idx="0">
                  <c:v>2.2229721906545499E-2</c:v>
                </c:pt>
                <c:pt idx="1">
                  <c:v>4.5168321638640582E-2</c:v>
                </c:pt>
                <c:pt idx="2">
                  <c:v>0.152060450383386</c:v>
                </c:pt>
                <c:pt idx="3">
                  <c:v>0.18490758148749506</c:v>
                </c:pt>
                <c:pt idx="4">
                  <c:v>0.20688314068605568</c:v>
                </c:pt>
                <c:pt idx="5">
                  <c:v>0.29458607974775353</c:v>
                </c:pt>
                <c:pt idx="6">
                  <c:v>0.40417642563230188</c:v>
                </c:pt>
                <c:pt idx="7">
                  <c:v>0.42013107718410042</c:v>
                </c:pt>
                <c:pt idx="8">
                  <c:v>0.50972987250116253</c:v>
                </c:pt>
                <c:pt idx="9">
                  <c:v>0.75657333117295877</c:v>
                </c:pt>
                <c:pt idx="10">
                  <c:v>0.81907939886777303</c:v>
                </c:pt>
                <c:pt idx="11">
                  <c:v>0.83523312051799237</c:v>
                </c:pt>
                <c:pt idx="12">
                  <c:v>0.86357389037812482</c:v>
                </c:pt>
                <c:pt idx="13">
                  <c:v>1.0843987371452841</c:v>
                </c:pt>
                <c:pt idx="14">
                  <c:v>1.1723392300547144</c:v>
                </c:pt>
                <c:pt idx="15">
                  <c:v>1.1731616810562346</c:v>
                </c:pt>
                <c:pt idx="16">
                  <c:v>1.5284182664437662</c:v>
                </c:pt>
                <c:pt idx="17">
                  <c:v>1.726671189267446</c:v>
                </c:pt>
                <c:pt idx="18">
                  <c:v>1.8732510557532676</c:v>
                </c:pt>
                <c:pt idx="19">
                  <c:v>2.1179909959902004</c:v>
                </c:pt>
                <c:pt idx="20">
                  <c:v>2.1507450169990845</c:v>
                </c:pt>
                <c:pt idx="21">
                  <c:v>2.1681596186127505</c:v>
                </c:pt>
                <c:pt idx="22">
                  <c:v>2.3661421609906679</c:v>
                </c:pt>
                <c:pt idx="23">
                  <c:v>2.4247266951195972</c:v>
                </c:pt>
                <c:pt idx="24">
                  <c:v>2.7002970069425087</c:v>
                </c:pt>
                <c:pt idx="25">
                  <c:v>2.7009411848269602</c:v>
                </c:pt>
                <c:pt idx="26">
                  <c:v>2.7874140832434433</c:v>
                </c:pt>
                <c:pt idx="27">
                  <c:v>3.1399348200684547</c:v>
                </c:pt>
                <c:pt idx="28">
                  <c:v>3.1743781682626118</c:v>
                </c:pt>
                <c:pt idx="29">
                  <c:v>3.2208703817829343</c:v>
                </c:pt>
                <c:pt idx="30">
                  <c:v>3.4729507633656627</c:v>
                </c:pt>
                <c:pt idx="31">
                  <c:v>4.1083073838394704</c:v>
                </c:pt>
                <c:pt idx="32">
                  <c:v>4.1716655816816655</c:v>
                </c:pt>
                <c:pt idx="33">
                  <c:v>4.3694455880233747</c:v>
                </c:pt>
                <c:pt idx="34">
                  <c:v>4.6500616836387962</c:v>
                </c:pt>
                <c:pt idx="35">
                  <c:v>4.7428384031635433</c:v>
                </c:pt>
                <c:pt idx="36">
                  <c:v>4.8225375795289622</c:v>
                </c:pt>
                <c:pt idx="37">
                  <c:v>4.9951673956141063</c:v>
                </c:pt>
                <c:pt idx="38">
                  <c:v>5.1721680434492647</c:v>
                </c:pt>
                <c:pt idx="39">
                  <c:v>5.4885925218026035</c:v>
                </c:pt>
                <c:pt idx="40">
                  <c:v>5.8184144544918857</c:v>
                </c:pt>
                <c:pt idx="41">
                  <c:v>5.9259250319736578</c:v>
                </c:pt>
                <c:pt idx="42">
                  <c:v>6.0365125515479834</c:v>
                </c:pt>
                <c:pt idx="43">
                  <c:v>6.291794522115338</c:v>
                </c:pt>
                <c:pt idx="44">
                  <c:v>6.3529148103920781</c:v>
                </c:pt>
                <c:pt idx="45">
                  <c:v>6.6979162751316395</c:v>
                </c:pt>
                <c:pt idx="46">
                  <c:v>6.7559726582066499</c:v>
                </c:pt>
                <c:pt idx="47">
                  <c:v>7.2432816117195342</c:v>
                </c:pt>
                <c:pt idx="48">
                  <c:v>8.8005642712453369</c:v>
                </c:pt>
                <c:pt idx="49">
                  <c:v>9.430674124497898</c:v>
                </c:pt>
                <c:pt idx="50">
                  <c:v>9.5382555323425962</c:v>
                </c:pt>
                <c:pt idx="51">
                  <c:v>9.6795502855364965</c:v>
                </c:pt>
                <c:pt idx="52">
                  <c:v>9.754574230066563</c:v>
                </c:pt>
                <c:pt idx="53">
                  <c:v>11.207280888922606</c:v>
                </c:pt>
                <c:pt idx="54">
                  <c:v>14.068887679668856</c:v>
                </c:pt>
                <c:pt idx="55">
                  <c:v>15.038183174719807</c:v>
                </c:pt>
                <c:pt idx="56">
                  <c:v>15.676597851622361</c:v>
                </c:pt>
                <c:pt idx="57">
                  <c:v>15.807626705331453</c:v>
                </c:pt>
                <c:pt idx="58">
                  <c:v>17.023414549572344</c:v>
                </c:pt>
                <c:pt idx="59">
                  <c:v>18.328033052926067</c:v>
                </c:pt>
                <c:pt idx="60">
                  <c:v>18.632141813922377</c:v>
                </c:pt>
                <c:pt idx="61">
                  <c:v>22.065448749688301</c:v>
                </c:pt>
                <c:pt idx="62">
                  <c:v>22.06932323829075</c:v>
                </c:pt>
                <c:pt idx="63">
                  <c:v>25.035887961615177</c:v>
                </c:pt>
                <c:pt idx="64">
                  <c:v>27.681997276990945</c:v>
                </c:pt>
                <c:pt idx="65">
                  <c:v>33.285380584620327</c:v>
                </c:pt>
                <c:pt idx="66">
                  <c:v>37.612584038930777</c:v>
                </c:pt>
                <c:pt idx="67">
                  <c:v>39.21264346339489</c:v>
                </c:pt>
                <c:pt idx="68">
                  <c:v>40.824377638215999</c:v>
                </c:pt>
                <c:pt idx="69">
                  <c:v>47.189721673266064</c:v>
                </c:pt>
                <c:pt idx="70">
                  <c:v>54.856329755446595</c:v>
                </c:pt>
                <c:pt idx="71">
                  <c:v>57.661352828111688</c:v>
                </c:pt>
                <c:pt idx="72">
                  <c:v>57.668600532263468</c:v>
                </c:pt>
                <c:pt idx="73">
                  <c:v>59.343095765937356</c:v>
                </c:pt>
                <c:pt idx="74">
                  <c:v>61.181420018321695</c:v>
                </c:pt>
                <c:pt idx="75">
                  <c:v>66.571912480181595</c:v>
                </c:pt>
                <c:pt idx="76">
                  <c:v>105.61329710355794</c:v>
                </c:pt>
                <c:pt idx="77">
                  <c:v>131.03565339056374</c:v>
                </c:pt>
                <c:pt idx="78">
                  <c:v>167.98878995482474</c:v>
                </c:pt>
                <c:pt idx="79">
                  <c:v>277.18231238415478</c:v>
                </c:pt>
              </c:numCache>
            </c:numRef>
          </c:xVal>
          <c:yVal>
            <c:numRef>
              <c:f>'PP Plots'!$D$1:$D$80</c:f>
              <c:numCache>
                <c:formatCode>General</c:formatCode>
                <c:ptCount val="80"/>
                <c:pt idx="0">
                  <c:v>2.8999574211917567E-3</c:v>
                </c:pt>
                <c:pt idx="1">
                  <c:v>5.8812222406319226E-3</c:v>
                </c:pt>
                <c:pt idx="2">
                  <c:v>1.9625374576065835E-2</c:v>
                </c:pt>
                <c:pt idx="3">
                  <c:v>2.380024271185488E-2</c:v>
                </c:pt>
                <c:pt idx="4">
                  <c:v>2.6580693912008679E-2</c:v>
                </c:pt>
                <c:pt idx="5">
                  <c:v>3.7577165218789954E-2</c:v>
                </c:pt>
                <c:pt idx="6">
                  <c:v>5.1095683365279143E-2</c:v>
                </c:pt>
                <c:pt idx="7">
                  <c:v>5.3043426174473662E-2</c:v>
                </c:pt>
                <c:pt idx="8">
                  <c:v>6.3886751787464835E-2</c:v>
                </c:pt>
                <c:pt idx="9">
                  <c:v>9.29431271750083E-2</c:v>
                </c:pt>
                <c:pt idx="10">
                  <c:v>0.10011489108588889</c:v>
                </c:pt>
                <c:pt idx="11">
                  <c:v>0.10195632747603278</c:v>
                </c:pt>
                <c:pt idx="12">
                  <c:v>0.10517518948205584</c:v>
                </c:pt>
                <c:pt idx="13">
                  <c:v>0.1297472562682539</c:v>
                </c:pt>
                <c:pt idx="14">
                  <c:v>0.13928651013906834</c:v>
                </c:pt>
                <c:pt idx="15">
                  <c:v>0.13937507416650841</c:v>
                </c:pt>
                <c:pt idx="16">
                  <c:v>0.17653089137241651</c:v>
                </c:pt>
                <c:pt idx="17">
                  <c:v>0.19634167304623262</c:v>
                </c:pt>
                <c:pt idx="18">
                  <c:v>0.2105798050037202</c:v>
                </c:pt>
                <c:pt idx="19">
                  <c:v>0.23360300847099469</c:v>
                </c:pt>
                <c:pt idx="20">
                  <c:v>0.23661478259673274</c:v>
                </c:pt>
                <c:pt idx="21">
                  <c:v>0.23820951107845201</c:v>
                </c:pt>
                <c:pt idx="22">
                  <c:v>0.25602355013859152</c:v>
                </c:pt>
                <c:pt idx="23">
                  <c:v>0.26118517257224105</c:v>
                </c:pt>
                <c:pt idx="24">
                  <c:v>0.28481238295266031</c:v>
                </c:pt>
                <c:pt idx="25">
                  <c:v>0.2848663780094145</c:v>
                </c:pt>
                <c:pt idx="26">
                  <c:v>0.29206326785951392</c:v>
                </c:pt>
                <c:pt idx="27">
                  <c:v>0.32037491434219151</c:v>
                </c:pt>
                <c:pt idx="28">
                  <c:v>0.32305496262582356</c:v>
                </c:pt>
                <c:pt idx="29">
                  <c:v>0.32664880219091269</c:v>
                </c:pt>
                <c:pt idx="30">
                  <c:v>0.345668657365506</c:v>
                </c:pt>
                <c:pt idx="31">
                  <c:v>0.39029500407250506</c:v>
                </c:pt>
                <c:pt idx="32">
                  <c:v>0.39449875453178113</c:v>
                </c:pt>
                <c:pt idx="33">
                  <c:v>0.40734804933893881</c:v>
                </c:pt>
                <c:pt idx="34">
                  <c:v>0.42489022848398983</c:v>
                </c:pt>
                <c:pt idx="35">
                  <c:v>0.43051790001448531</c:v>
                </c:pt>
                <c:pt idx="36">
                  <c:v>0.43528575589295909</c:v>
                </c:pt>
                <c:pt idx="37">
                  <c:v>0.44540617933563287</c:v>
                </c:pt>
                <c:pt idx="38">
                  <c:v>0.45549602064761574</c:v>
                </c:pt>
                <c:pt idx="39">
                  <c:v>0.47283667348332542</c:v>
                </c:pt>
                <c:pt idx="40">
                  <c:v>0.49000315025075497</c:v>
                </c:pt>
                <c:pt idx="41">
                  <c:v>0.49540681932363284</c:v>
                </c:pt>
                <c:pt idx="42">
                  <c:v>0.5008696522300542</c:v>
                </c:pt>
                <c:pt idx="43">
                  <c:v>0.5131200885196725</c:v>
                </c:pt>
                <c:pt idx="44">
                  <c:v>0.51598034616732957</c:v>
                </c:pt>
                <c:pt idx="45">
                  <c:v>0.53161745752022604</c:v>
                </c:pt>
                <c:pt idx="46">
                  <c:v>0.53416620265157189</c:v>
                </c:pt>
                <c:pt idx="47">
                  <c:v>0.55466686263294995</c:v>
                </c:pt>
                <c:pt idx="48">
                  <c:v>0.61065522125970539</c:v>
                </c:pt>
                <c:pt idx="49">
                  <c:v>0.62976090687987063</c:v>
                </c:pt>
                <c:pt idx="50">
                  <c:v>0.6328437926849505</c:v>
                </c:pt>
                <c:pt idx="51">
                  <c:v>0.63681726284908968</c:v>
                </c:pt>
                <c:pt idx="52">
                  <c:v>0.63889285181472477</c:v>
                </c:pt>
                <c:pt idx="53">
                  <c:v>0.67481384472776407</c:v>
                </c:pt>
                <c:pt idx="54">
                  <c:v>0.72681986305198376</c:v>
                </c:pt>
                <c:pt idx="55">
                  <c:v>0.74024148880479335</c:v>
                </c:pt>
                <c:pt idx="56">
                  <c:v>0.74818389968435861</c:v>
                </c:pt>
                <c:pt idx="57">
                  <c:v>0.74973400591050665</c:v>
                </c:pt>
                <c:pt idx="58">
                  <c:v>0.76295132306483904</c:v>
                </c:pt>
                <c:pt idx="59">
                  <c:v>0.77510542073614608</c:v>
                </c:pt>
                <c:pt idx="60">
                  <c:v>0.77768033549240889</c:v>
                </c:pt>
                <c:pt idx="61">
                  <c:v>0.80155427149910941</c:v>
                </c:pt>
                <c:pt idx="62">
                  <c:v>0.80157680045457058</c:v>
                </c:pt>
                <c:pt idx="63">
                  <c:v>0.81674686161750654</c:v>
                </c:pt>
                <c:pt idx="64">
                  <c:v>0.82762139596112894</c:v>
                </c:pt>
                <c:pt idx="65">
                  <c:v>0.84577455544421043</c:v>
                </c:pt>
                <c:pt idx="66">
                  <c:v>0.85714841250339191</c:v>
                </c:pt>
                <c:pt idx="67">
                  <c:v>0.86098203780026794</c:v>
                </c:pt>
                <c:pt idx="68">
                  <c:v>0.86468369928078781</c:v>
                </c:pt>
                <c:pt idx="69">
                  <c:v>0.87805276299890667</c:v>
                </c:pt>
                <c:pt idx="70">
                  <c:v>0.89213456517175416</c:v>
                </c:pt>
                <c:pt idx="71">
                  <c:v>0.89684037746188661</c:v>
                </c:pt>
                <c:pt idx="72">
                  <c:v>0.89685225527198131</c:v>
                </c:pt>
                <c:pt idx="73">
                  <c:v>0.89955893575809898</c:v>
                </c:pt>
                <c:pt idx="74">
                  <c:v>0.90244645904490139</c:v>
                </c:pt>
                <c:pt idx="75">
                  <c:v>0.9104356548553868</c:v>
                </c:pt>
                <c:pt idx="76">
                  <c:v>0.95172350935949501</c:v>
                </c:pt>
                <c:pt idx="77">
                  <c:v>0.96771571509977761</c:v>
                </c:pt>
                <c:pt idx="78">
                  <c:v>0.9820117803763454</c:v>
                </c:pt>
                <c:pt idx="79">
                  <c:v>0.99680530099413078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B-483A-9407-2E7FB3909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58256"/>
        <c:axId val="2097355760"/>
      </c:scatterChart>
      <c:valAx>
        <c:axId val="20973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55760"/>
        <c:crosses val="autoZero"/>
        <c:crossBetween val="midCat"/>
      </c:valAx>
      <c:valAx>
        <c:axId val="20973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3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1596675415573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'PP Plots'!$B$1:$B$81</c:f>
              <c:numCache>
                <c:formatCode>General</c:formatCode>
                <c:ptCount val="81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8.7499999999999994E-2</c:v>
                </c:pt>
                <c:pt idx="7">
                  <c:v>9.9999999999999992E-2</c:v>
                </c:pt>
                <c:pt idx="8">
                  <c:v>0.11249999999999999</c:v>
                </c:pt>
                <c:pt idx="9">
                  <c:v>0.12499999999999999</c:v>
                </c:pt>
                <c:pt idx="10">
                  <c:v>0.13749999999999998</c:v>
                </c:pt>
                <c:pt idx="11">
                  <c:v>0.15</c:v>
                </c:pt>
                <c:pt idx="12">
                  <c:v>0.16250000000000001</c:v>
                </c:pt>
                <c:pt idx="13">
                  <c:v>0.17500000000000002</c:v>
                </c:pt>
                <c:pt idx="14">
                  <c:v>0.18750000000000003</c:v>
                </c:pt>
                <c:pt idx="15">
                  <c:v>0.20000000000000004</c:v>
                </c:pt>
                <c:pt idx="16">
                  <c:v>0.21250000000000005</c:v>
                </c:pt>
                <c:pt idx="17">
                  <c:v>0.22500000000000006</c:v>
                </c:pt>
                <c:pt idx="18">
                  <c:v>0.23750000000000007</c:v>
                </c:pt>
                <c:pt idx="19">
                  <c:v>0.25000000000000006</c:v>
                </c:pt>
                <c:pt idx="20">
                  <c:v>0.26250000000000007</c:v>
                </c:pt>
                <c:pt idx="21">
                  <c:v>0.27500000000000008</c:v>
                </c:pt>
                <c:pt idx="22">
                  <c:v>0.28750000000000009</c:v>
                </c:pt>
                <c:pt idx="23">
                  <c:v>0.3000000000000001</c:v>
                </c:pt>
                <c:pt idx="24">
                  <c:v>0.31250000000000011</c:v>
                </c:pt>
                <c:pt idx="25">
                  <c:v>0.32500000000000012</c:v>
                </c:pt>
                <c:pt idx="26">
                  <c:v>0.33750000000000013</c:v>
                </c:pt>
                <c:pt idx="27">
                  <c:v>0.35000000000000014</c:v>
                </c:pt>
                <c:pt idx="28">
                  <c:v>0.36250000000000016</c:v>
                </c:pt>
                <c:pt idx="29">
                  <c:v>0.37500000000000017</c:v>
                </c:pt>
                <c:pt idx="30">
                  <c:v>0.38750000000000018</c:v>
                </c:pt>
                <c:pt idx="31">
                  <c:v>0.40000000000000019</c:v>
                </c:pt>
                <c:pt idx="32">
                  <c:v>0.4125000000000002</c:v>
                </c:pt>
                <c:pt idx="33">
                  <c:v>0.42500000000000021</c:v>
                </c:pt>
                <c:pt idx="34">
                  <c:v>0.43750000000000022</c:v>
                </c:pt>
                <c:pt idx="35">
                  <c:v>0.45000000000000023</c:v>
                </c:pt>
                <c:pt idx="36">
                  <c:v>0.46250000000000024</c:v>
                </c:pt>
                <c:pt idx="37">
                  <c:v>0.47500000000000026</c:v>
                </c:pt>
                <c:pt idx="38">
                  <c:v>0.48750000000000027</c:v>
                </c:pt>
                <c:pt idx="39">
                  <c:v>0.50000000000000022</c:v>
                </c:pt>
                <c:pt idx="40">
                  <c:v>0.51250000000000018</c:v>
                </c:pt>
                <c:pt idx="41">
                  <c:v>0.52500000000000013</c:v>
                </c:pt>
                <c:pt idx="42">
                  <c:v>0.53750000000000009</c:v>
                </c:pt>
                <c:pt idx="43">
                  <c:v>0.55000000000000004</c:v>
                </c:pt>
                <c:pt idx="44">
                  <c:v>0.5625</c:v>
                </c:pt>
                <c:pt idx="45">
                  <c:v>0.57499999999999996</c:v>
                </c:pt>
                <c:pt idx="46">
                  <c:v>0.58749999999999991</c:v>
                </c:pt>
                <c:pt idx="47">
                  <c:v>0.59999999999999987</c:v>
                </c:pt>
                <c:pt idx="48">
                  <c:v>0.61249999999999982</c:v>
                </c:pt>
                <c:pt idx="49">
                  <c:v>0.62499999999999978</c:v>
                </c:pt>
                <c:pt idx="50">
                  <c:v>0.63749999999999973</c:v>
                </c:pt>
                <c:pt idx="51">
                  <c:v>0.64999999999999969</c:v>
                </c:pt>
                <c:pt idx="52">
                  <c:v>0.66249999999999964</c:v>
                </c:pt>
                <c:pt idx="53">
                  <c:v>0.6749999999999996</c:v>
                </c:pt>
                <c:pt idx="54">
                  <c:v>0.68749999999999956</c:v>
                </c:pt>
                <c:pt idx="55">
                  <c:v>0.69999999999999951</c:v>
                </c:pt>
                <c:pt idx="56">
                  <c:v>0.71249999999999947</c:v>
                </c:pt>
                <c:pt idx="57">
                  <c:v>0.72499999999999942</c:v>
                </c:pt>
                <c:pt idx="58">
                  <c:v>0.73749999999999938</c:v>
                </c:pt>
                <c:pt idx="59">
                  <c:v>0.74999999999999933</c:v>
                </c:pt>
                <c:pt idx="60">
                  <c:v>0.76249999999999929</c:v>
                </c:pt>
                <c:pt idx="61">
                  <c:v>0.77499999999999925</c:v>
                </c:pt>
                <c:pt idx="62">
                  <c:v>0.7874999999999992</c:v>
                </c:pt>
                <c:pt idx="63">
                  <c:v>0.79999999999999916</c:v>
                </c:pt>
                <c:pt idx="64">
                  <c:v>0.81249999999999911</c:v>
                </c:pt>
                <c:pt idx="65">
                  <c:v>0.82499999999999907</c:v>
                </c:pt>
                <c:pt idx="66">
                  <c:v>0.83749999999999902</c:v>
                </c:pt>
                <c:pt idx="67">
                  <c:v>0.84999999999999898</c:v>
                </c:pt>
                <c:pt idx="68">
                  <c:v>0.86249999999999893</c:v>
                </c:pt>
                <c:pt idx="69">
                  <c:v>0.87499999999999889</c:v>
                </c:pt>
                <c:pt idx="70">
                  <c:v>0.88749999999999885</c:v>
                </c:pt>
                <c:pt idx="71">
                  <c:v>0.8999999999999988</c:v>
                </c:pt>
                <c:pt idx="72">
                  <c:v>0.91249999999999876</c:v>
                </c:pt>
                <c:pt idx="73">
                  <c:v>0.92499999999999871</c:v>
                </c:pt>
                <c:pt idx="74">
                  <c:v>0.93749999999999867</c:v>
                </c:pt>
                <c:pt idx="75">
                  <c:v>0.94999999999999862</c:v>
                </c:pt>
                <c:pt idx="76">
                  <c:v>0.96249999999999858</c:v>
                </c:pt>
                <c:pt idx="77">
                  <c:v>0.97499999999999853</c:v>
                </c:pt>
                <c:pt idx="78">
                  <c:v>0.98749999999999849</c:v>
                </c:pt>
                <c:pt idx="79">
                  <c:v>0.99999999999999845</c:v>
                </c:pt>
              </c:numCache>
            </c:numRef>
          </c:xVal>
          <c:yVal>
            <c:numRef>
              <c:f>'PP Plots'!$C$1:$C$81</c:f>
              <c:numCache>
                <c:formatCode>General</c:formatCode>
                <c:ptCount val="81"/>
                <c:pt idx="0">
                  <c:v>3.4266925914990809E-3</c:v>
                </c:pt>
                <c:pt idx="1">
                  <c:v>6.945192357895813E-3</c:v>
                </c:pt>
                <c:pt idx="2">
                  <c:v>2.3109875337413044E-2</c:v>
                </c:pt>
                <c:pt idx="3">
                  <c:v>2.8001610915039832E-2</c:v>
                </c:pt>
                <c:pt idx="4">
                  <c:v>3.1254718884074273E-2</c:v>
                </c:pt>
                <c:pt idx="5">
                  <c:v>4.4082947335549516E-2</c:v>
                </c:pt>
                <c:pt idx="6">
                  <c:v>5.9770634961007429E-2</c:v>
                </c:pt>
                <c:pt idx="7">
                  <c:v>6.2023346186366513E-2</c:v>
                </c:pt>
                <c:pt idx="8">
                  <c:v>7.4529420498803511E-2</c:v>
                </c:pt>
                <c:pt idx="9">
                  <c:v>0.10774545147638437</c:v>
                </c:pt>
                <c:pt idx="10">
                  <c:v>0.11587682355856366</c:v>
                </c:pt>
                <c:pt idx="11">
                  <c:v>0.1179603249750486</c:v>
                </c:pt>
                <c:pt idx="12">
                  <c:v>0.12159806244096438</c:v>
                </c:pt>
                <c:pt idx="13">
                  <c:v>0.14918787162692315</c:v>
                </c:pt>
                <c:pt idx="14">
                  <c:v>0.15981214390174009</c:v>
                </c:pt>
                <c:pt idx="15">
                  <c:v>0.1599105527350298</c:v>
                </c:pt>
                <c:pt idx="16">
                  <c:v>0.20082095925905386</c:v>
                </c:pt>
                <c:pt idx="17">
                  <c:v>0.22232264139395891</c:v>
                </c:pt>
                <c:pt idx="18">
                  <c:v>0.23763990333279306</c:v>
                </c:pt>
                <c:pt idx="19">
                  <c:v>0.26216343420379673</c:v>
                </c:pt>
                <c:pt idx="20">
                  <c:v>0.26534886590538642</c:v>
                </c:pt>
                <c:pt idx="21">
                  <c:v>0.26703341158905924</c:v>
                </c:pt>
                <c:pt idx="22">
                  <c:v>0.28574968969425929</c:v>
                </c:pt>
                <c:pt idx="23">
                  <c:v>0.29113783087666589</c:v>
                </c:pt>
                <c:pt idx="24">
                  <c:v>0.31559908877838194</c:v>
                </c:pt>
                <c:pt idx="25">
                  <c:v>0.31565460546236818</c:v>
                </c:pt>
                <c:pt idx="26">
                  <c:v>0.32303848386149653</c:v>
                </c:pt>
                <c:pt idx="27">
                  <c:v>0.35177772446266903</c:v>
                </c:pt>
                <c:pt idx="28">
                  <c:v>0.35447252376271915</c:v>
                </c:pt>
                <c:pt idx="29">
                  <c:v>0.35807909077718525</c:v>
                </c:pt>
                <c:pt idx="30">
                  <c:v>0.37703077833567933</c:v>
                </c:pt>
                <c:pt idx="31">
                  <c:v>0.42058473044258665</c:v>
                </c:pt>
                <c:pt idx="32">
                  <c:v>0.42462023091796525</c:v>
                </c:pt>
                <c:pt idx="33">
                  <c:v>0.43688222383175424</c:v>
                </c:pt>
                <c:pt idx="34">
                  <c:v>0.45344322316289853</c:v>
                </c:pt>
                <c:pt idx="35">
                  <c:v>0.45871182070749417</c:v>
                </c:pt>
                <c:pt idx="36">
                  <c:v>0.46315849702971268</c:v>
                </c:pt>
                <c:pt idx="37">
                  <c:v>0.47254532018458406</c:v>
                </c:pt>
                <c:pt idx="38">
                  <c:v>0.48183315603284965</c:v>
                </c:pt>
                <c:pt idx="39">
                  <c:v>0.49762921437956908</c:v>
                </c:pt>
                <c:pt idx="40">
                  <c:v>0.51305746643696137</c:v>
                </c:pt>
                <c:pt idx="41">
                  <c:v>0.51787055657381897</c:v>
                </c:pt>
                <c:pt idx="42">
                  <c:v>0.52271509926588222</c:v>
                </c:pt>
                <c:pt idx="43">
                  <c:v>0.53350105758566801</c:v>
                </c:pt>
                <c:pt idx="44">
                  <c:v>0.5360038107977193</c:v>
                </c:pt>
                <c:pt idx="45">
                  <c:v>0.54958181257060668</c:v>
                </c:pt>
                <c:pt idx="46">
                  <c:v>0.55177813833527378</c:v>
                </c:pt>
                <c:pt idx="47">
                  <c:v>0.569272566532941</c:v>
                </c:pt>
                <c:pt idx="48">
                  <c:v>0.61550824580561125</c:v>
                </c:pt>
                <c:pt idx="49">
                  <c:v>0.63078633953826879</c:v>
                </c:pt>
                <c:pt idx="50">
                  <c:v>0.633229171371545</c:v>
                </c:pt>
                <c:pt idx="51">
                  <c:v>0.63636880250535222</c:v>
                </c:pt>
                <c:pt idx="52">
                  <c:v>0.63800490396256604</c:v>
                </c:pt>
                <c:pt idx="53">
                  <c:v>0.66593171520446759</c:v>
                </c:pt>
                <c:pt idx="54">
                  <c:v>0.70556984947644774</c:v>
                </c:pt>
                <c:pt idx="55">
                  <c:v>0.71585265239607676</c:v>
                </c:pt>
                <c:pt idx="56">
                  <c:v>0.72200147251050217</c:v>
                </c:pt>
                <c:pt idx="57">
                  <c:v>0.72320930220746815</c:v>
                </c:pt>
                <c:pt idx="58">
                  <c:v>0.73364846589501354</c:v>
                </c:pt>
                <c:pt idx="59">
                  <c:v>0.74355732742825176</c:v>
                </c:pt>
                <c:pt idx="60">
                  <c:v>0.74570816343751145</c:v>
                </c:pt>
                <c:pt idx="61">
                  <c:v>0.76693407225968691</c:v>
                </c:pt>
                <c:pt idx="62">
                  <c:v>0.76695549849895273</c:v>
                </c:pt>
                <c:pt idx="63">
                  <c:v>0.78219629135878421</c:v>
                </c:pt>
                <c:pt idx="64">
                  <c:v>0.79428463421444762</c:v>
                </c:pt>
                <c:pt idx="65">
                  <c:v>0.81683566434636379</c:v>
                </c:pt>
                <c:pt idx="66">
                  <c:v>0.83222134126223757</c:v>
                </c:pt>
                <c:pt idx="67">
                  <c:v>0.83754781958936364</c:v>
                </c:pt>
                <c:pt idx="68">
                  <c:v>0.84273326651000546</c:v>
                </c:pt>
                <c:pt idx="69">
                  <c:v>0.86160305990173325</c:v>
                </c:pt>
                <c:pt idx="70">
                  <c:v>0.88132129978503104</c:v>
                </c:pt>
                <c:pt idx="71">
                  <c:v>0.88780911763707548</c:v>
                </c:pt>
                <c:pt idx="72">
                  <c:v>0.88782541243696378</c:v>
                </c:pt>
                <c:pt idx="73">
                  <c:v>0.89152732989644912</c:v>
                </c:pt>
                <c:pt idx="74">
                  <c:v>0.89545079549733775</c:v>
                </c:pt>
                <c:pt idx="75">
                  <c:v>0.90615592148828916</c:v>
                </c:pt>
                <c:pt idx="76">
                  <c:v>0.95708225733520358</c:v>
                </c:pt>
                <c:pt idx="77">
                  <c:v>0.97421356898562217</c:v>
                </c:pt>
                <c:pt idx="78">
                  <c:v>0.98770310254855009</c:v>
                </c:pt>
                <c:pt idx="79">
                  <c:v>0.99862118381348297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3-4D91-BB4B-0E472D54608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'PP Plots'!$B$1:$B$81</c:f>
              <c:numCache>
                <c:formatCode>General</c:formatCode>
                <c:ptCount val="81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8.7499999999999994E-2</c:v>
                </c:pt>
                <c:pt idx="7">
                  <c:v>9.9999999999999992E-2</c:v>
                </c:pt>
                <c:pt idx="8">
                  <c:v>0.11249999999999999</c:v>
                </c:pt>
                <c:pt idx="9">
                  <c:v>0.12499999999999999</c:v>
                </c:pt>
                <c:pt idx="10">
                  <c:v>0.13749999999999998</c:v>
                </c:pt>
                <c:pt idx="11">
                  <c:v>0.15</c:v>
                </c:pt>
                <c:pt idx="12">
                  <c:v>0.16250000000000001</c:v>
                </c:pt>
                <c:pt idx="13">
                  <c:v>0.17500000000000002</c:v>
                </c:pt>
                <c:pt idx="14">
                  <c:v>0.18750000000000003</c:v>
                </c:pt>
                <c:pt idx="15">
                  <c:v>0.20000000000000004</c:v>
                </c:pt>
                <c:pt idx="16">
                  <c:v>0.21250000000000005</c:v>
                </c:pt>
                <c:pt idx="17">
                  <c:v>0.22500000000000006</c:v>
                </c:pt>
                <c:pt idx="18">
                  <c:v>0.23750000000000007</c:v>
                </c:pt>
                <c:pt idx="19">
                  <c:v>0.25000000000000006</c:v>
                </c:pt>
                <c:pt idx="20">
                  <c:v>0.26250000000000007</c:v>
                </c:pt>
                <c:pt idx="21">
                  <c:v>0.27500000000000008</c:v>
                </c:pt>
                <c:pt idx="22">
                  <c:v>0.28750000000000009</c:v>
                </c:pt>
                <c:pt idx="23">
                  <c:v>0.3000000000000001</c:v>
                </c:pt>
                <c:pt idx="24">
                  <c:v>0.31250000000000011</c:v>
                </c:pt>
                <c:pt idx="25">
                  <c:v>0.32500000000000012</c:v>
                </c:pt>
                <c:pt idx="26">
                  <c:v>0.33750000000000013</c:v>
                </c:pt>
                <c:pt idx="27">
                  <c:v>0.35000000000000014</c:v>
                </c:pt>
                <c:pt idx="28">
                  <c:v>0.36250000000000016</c:v>
                </c:pt>
                <c:pt idx="29">
                  <c:v>0.37500000000000017</c:v>
                </c:pt>
                <c:pt idx="30">
                  <c:v>0.38750000000000018</c:v>
                </c:pt>
                <c:pt idx="31">
                  <c:v>0.40000000000000019</c:v>
                </c:pt>
                <c:pt idx="32">
                  <c:v>0.4125000000000002</c:v>
                </c:pt>
                <c:pt idx="33">
                  <c:v>0.42500000000000021</c:v>
                </c:pt>
                <c:pt idx="34">
                  <c:v>0.43750000000000022</c:v>
                </c:pt>
                <c:pt idx="35">
                  <c:v>0.45000000000000023</c:v>
                </c:pt>
                <c:pt idx="36">
                  <c:v>0.46250000000000024</c:v>
                </c:pt>
                <c:pt idx="37">
                  <c:v>0.47500000000000026</c:v>
                </c:pt>
                <c:pt idx="38">
                  <c:v>0.48750000000000027</c:v>
                </c:pt>
                <c:pt idx="39">
                  <c:v>0.50000000000000022</c:v>
                </c:pt>
                <c:pt idx="40">
                  <c:v>0.51250000000000018</c:v>
                </c:pt>
                <c:pt idx="41">
                  <c:v>0.52500000000000013</c:v>
                </c:pt>
                <c:pt idx="42">
                  <c:v>0.53750000000000009</c:v>
                </c:pt>
                <c:pt idx="43">
                  <c:v>0.55000000000000004</c:v>
                </c:pt>
                <c:pt idx="44">
                  <c:v>0.5625</c:v>
                </c:pt>
                <c:pt idx="45">
                  <c:v>0.57499999999999996</c:v>
                </c:pt>
                <c:pt idx="46">
                  <c:v>0.58749999999999991</c:v>
                </c:pt>
                <c:pt idx="47">
                  <c:v>0.59999999999999987</c:v>
                </c:pt>
                <c:pt idx="48">
                  <c:v>0.61249999999999982</c:v>
                </c:pt>
                <c:pt idx="49">
                  <c:v>0.62499999999999978</c:v>
                </c:pt>
                <c:pt idx="50">
                  <c:v>0.63749999999999973</c:v>
                </c:pt>
                <c:pt idx="51">
                  <c:v>0.64999999999999969</c:v>
                </c:pt>
                <c:pt idx="52">
                  <c:v>0.66249999999999964</c:v>
                </c:pt>
                <c:pt idx="53">
                  <c:v>0.6749999999999996</c:v>
                </c:pt>
                <c:pt idx="54">
                  <c:v>0.68749999999999956</c:v>
                </c:pt>
                <c:pt idx="55">
                  <c:v>0.69999999999999951</c:v>
                </c:pt>
                <c:pt idx="56">
                  <c:v>0.71249999999999947</c:v>
                </c:pt>
                <c:pt idx="57">
                  <c:v>0.72499999999999942</c:v>
                </c:pt>
                <c:pt idx="58">
                  <c:v>0.73749999999999938</c:v>
                </c:pt>
                <c:pt idx="59">
                  <c:v>0.74999999999999933</c:v>
                </c:pt>
                <c:pt idx="60">
                  <c:v>0.76249999999999929</c:v>
                </c:pt>
                <c:pt idx="61">
                  <c:v>0.77499999999999925</c:v>
                </c:pt>
                <c:pt idx="62">
                  <c:v>0.7874999999999992</c:v>
                </c:pt>
                <c:pt idx="63">
                  <c:v>0.79999999999999916</c:v>
                </c:pt>
                <c:pt idx="64">
                  <c:v>0.81249999999999911</c:v>
                </c:pt>
                <c:pt idx="65">
                  <c:v>0.82499999999999907</c:v>
                </c:pt>
                <c:pt idx="66">
                  <c:v>0.83749999999999902</c:v>
                </c:pt>
                <c:pt idx="67">
                  <c:v>0.84999999999999898</c:v>
                </c:pt>
                <c:pt idx="68">
                  <c:v>0.86249999999999893</c:v>
                </c:pt>
                <c:pt idx="69">
                  <c:v>0.87499999999999889</c:v>
                </c:pt>
                <c:pt idx="70">
                  <c:v>0.88749999999999885</c:v>
                </c:pt>
                <c:pt idx="71">
                  <c:v>0.8999999999999988</c:v>
                </c:pt>
                <c:pt idx="72">
                  <c:v>0.91249999999999876</c:v>
                </c:pt>
                <c:pt idx="73">
                  <c:v>0.92499999999999871</c:v>
                </c:pt>
                <c:pt idx="74">
                  <c:v>0.93749999999999867</c:v>
                </c:pt>
                <c:pt idx="75">
                  <c:v>0.94999999999999862</c:v>
                </c:pt>
                <c:pt idx="76">
                  <c:v>0.96249999999999858</c:v>
                </c:pt>
                <c:pt idx="77">
                  <c:v>0.97499999999999853</c:v>
                </c:pt>
                <c:pt idx="78">
                  <c:v>0.98749999999999849</c:v>
                </c:pt>
                <c:pt idx="79">
                  <c:v>0.99999999999999845</c:v>
                </c:pt>
              </c:numCache>
            </c:numRef>
          </c:xVal>
          <c:yVal>
            <c:numRef>
              <c:f>'PP Plots'!$D$1:$D$81</c:f>
              <c:numCache>
                <c:formatCode>General</c:formatCode>
                <c:ptCount val="81"/>
                <c:pt idx="0">
                  <c:v>2.8999574211917567E-3</c:v>
                </c:pt>
                <c:pt idx="1">
                  <c:v>5.8812222406319226E-3</c:v>
                </c:pt>
                <c:pt idx="2">
                  <c:v>1.9625374576065835E-2</c:v>
                </c:pt>
                <c:pt idx="3">
                  <c:v>2.380024271185488E-2</c:v>
                </c:pt>
                <c:pt idx="4">
                  <c:v>2.6580693912008679E-2</c:v>
                </c:pt>
                <c:pt idx="5">
                  <c:v>3.7577165218789954E-2</c:v>
                </c:pt>
                <c:pt idx="6">
                  <c:v>5.1095683365279143E-2</c:v>
                </c:pt>
                <c:pt idx="7">
                  <c:v>5.3043426174473662E-2</c:v>
                </c:pt>
                <c:pt idx="8">
                  <c:v>6.3886751787464835E-2</c:v>
                </c:pt>
                <c:pt idx="9">
                  <c:v>9.29431271750083E-2</c:v>
                </c:pt>
                <c:pt idx="10">
                  <c:v>0.10011489108588889</c:v>
                </c:pt>
                <c:pt idx="11">
                  <c:v>0.10195632747603278</c:v>
                </c:pt>
                <c:pt idx="12">
                  <c:v>0.10517518948205584</c:v>
                </c:pt>
                <c:pt idx="13">
                  <c:v>0.1297472562682539</c:v>
                </c:pt>
                <c:pt idx="14">
                  <c:v>0.13928651013906834</c:v>
                </c:pt>
                <c:pt idx="15">
                  <c:v>0.13937507416650841</c:v>
                </c:pt>
                <c:pt idx="16">
                  <c:v>0.17653089137241651</c:v>
                </c:pt>
                <c:pt idx="17">
                  <c:v>0.19634167304623262</c:v>
                </c:pt>
                <c:pt idx="18">
                  <c:v>0.2105798050037202</c:v>
                </c:pt>
                <c:pt idx="19">
                  <c:v>0.23360300847099469</c:v>
                </c:pt>
                <c:pt idx="20">
                  <c:v>0.23661478259673274</c:v>
                </c:pt>
                <c:pt idx="21">
                  <c:v>0.23820951107845201</c:v>
                </c:pt>
                <c:pt idx="22">
                  <c:v>0.25602355013859152</c:v>
                </c:pt>
                <c:pt idx="23">
                  <c:v>0.26118517257224105</c:v>
                </c:pt>
                <c:pt idx="24">
                  <c:v>0.28481238295266031</c:v>
                </c:pt>
                <c:pt idx="25">
                  <c:v>0.2848663780094145</c:v>
                </c:pt>
                <c:pt idx="26">
                  <c:v>0.29206326785951392</c:v>
                </c:pt>
                <c:pt idx="27">
                  <c:v>0.32037491434219151</c:v>
                </c:pt>
                <c:pt idx="28">
                  <c:v>0.32305496262582356</c:v>
                </c:pt>
                <c:pt idx="29">
                  <c:v>0.32664880219091269</c:v>
                </c:pt>
                <c:pt idx="30">
                  <c:v>0.345668657365506</c:v>
                </c:pt>
                <c:pt idx="31">
                  <c:v>0.39029500407250506</c:v>
                </c:pt>
                <c:pt idx="32">
                  <c:v>0.39449875453178113</c:v>
                </c:pt>
                <c:pt idx="33">
                  <c:v>0.40734804933893881</c:v>
                </c:pt>
                <c:pt idx="34">
                  <c:v>0.42489022848398983</c:v>
                </c:pt>
                <c:pt idx="35">
                  <c:v>0.43051790001448531</c:v>
                </c:pt>
                <c:pt idx="36">
                  <c:v>0.43528575589295909</c:v>
                </c:pt>
                <c:pt idx="37">
                  <c:v>0.44540617933563287</c:v>
                </c:pt>
                <c:pt idx="38">
                  <c:v>0.45549602064761574</c:v>
                </c:pt>
                <c:pt idx="39">
                  <c:v>0.47283667348332542</c:v>
                </c:pt>
                <c:pt idx="40">
                  <c:v>0.49000315025075497</c:v>
                </c:pt>
                <c:pt idx="41">
                  <c:v>0.49540681932363284</c:v>
                </c:pt>
                <c:pt idx="42">
                  <c:v>0.5008696522300542</c:v>
                </c:pt>
                <c:pt idx="43">
                  <c:v>0.5131200885196725</c:v>
                </c:pt>
                <c:pt idx="44">
                  <c:v>0.51598034616732957</c:v>
                </c:pt>
                <c:pt idx="45">
                  <c:v>0.53161745752022604</c:v>
                </c:pt>
                <c:pt idx="46">
                  <c:v>0.53416620265157189</c:v>
                </c:pt>
                <c:pt idx="47">
                  <c:v>0.55466686263294995</c:v>
                </c:pt>
                <c:pt idx="48">
                  <c:v>0.61065522125970539</c:v>
                </c:pt>
                <c:pt idx="49">
                  <c:v>0.62976090687987063</c:v>
                </c:pt>
                <c:pt idx="50">
                  <c:v>0.6328437926849505</c:v>
                </c:pt>
                <c:pt idx="51">
                  <c:v>0.63681726284908968</c:v>
                </c:pt>
                <c:pt idx="52">
                  <c:v>0.63889285181472477</c:v>
                </c:pt>
                <c:pt idx="53">
                  <c:v>0.67481384472776407</c:v>
                </c:pt>
                <c:pt idx="54">
                  <c:v>0.72681986305198376</c:v>
                </c:pt>
                <c:pt idx="55">
                  <c:v>0.74024148880479335</c:v>
                </c:pt>
                <c:pt idx="56">
                  <c:v>0.74818389968435861</c:v>
                </c:pt>
                <c:pt idx="57">
                  <c:v>0.74973400591050665</c:v>
                </c:pt>
                <c:pt idx="58">
                  <c:v>0.76295132306483904</c:v>
                </c:pt>
                <c:pt idx="59">
                  <c:v>0.77510542073614608</c:v>
                </c:pt>
                <c:pt idx="60">
                  <c:v>0.77768033549240889</c:v>
                </c:pt>
                <c:pt idx="61">
                  <c:v>0.80155427149910941</c:v>
                </c:pt>
                <c:pt idx="62">
                  <c:v>0.80157680045457058</c:v>
                </c:pt>
                <c:pt idx="63">
                  <c:v>0.81674686161750654</c:v>
                </c:pt>
                <c:pt idx="64">
                  <c:v>0.82762139596112894</c:v>
                </c:pt>
                <c:pt idx="65">
                  <c:v>0.84577455544421043</c:v>
                </c:pt>
                <c:pt idx="66">
                  <c:v>0.85714841250339191</c:v>
                </c:pt>
                <c:pt idx="67">
                  <c:v>0.86098203780026794</c:v>
                </c:pt>
                <c:pt idx="68">
                  <c:v>0.86468369928078781</c:v>
                </c:pt>
                <c:pt idx="69">
                  <c:v>0.87805276299890667</c:v>
                </c:pt>
                <c:pt idx="70">
                  <c:v>0.89213456517175416</c:v>
                </c:pt>
                <c:pt idx="71">
                  <c:v>0.89684037746188661</c:v>
                </c:pt>
                <c:pt idx="72">
                  <c:v>0.89685225527198131</c:v>
                </c:pt>
                <c:pt idx="73">
                  <c:v>0.89955893575809898</c:v>
                </c:pt>
                <c:pt idx="74">
                  <c:v>0.90244645904490139</c:v>
                </c:pt>
                <c:pt idx="75">
                  <c:v>0.9104356548553868</c:v>
                </c:pt>
                <c:pt idx="76">
                  <c:v>0.95172350935949501</c:v>
                </c:pt>
                <c:pt idx="77">
                  <c:v>0.96771571509977761</c:v>
                </c:pt>
                <c:pt idx="78">
                  <c:v>0.9820117803763454</c:v>
                </c:pt>
                <c:pt idx="79">
                  <c:v>0.99680530099413078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3-4D91-BB4B-0E472D54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8463"/>
        <c:axId val="617203471"/>
      </c:scatterChart>
      <c:valAx>
        <c:axId val="61720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3471"/>
        <c:crosses val="autoZero"/>
        <c:crossBetween val="midCat"/>
      </c:valAx>
      <c:valAx>
        <c:axId val="6172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8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'QQ Plot'!$A$1:$A$40</c:f>
              <c:numCache>
                <c:formatCode>0.0000</c:formatCode>
                <c:ptCount val="40"/>
                <c:pt idx="0">
                  <c:v>0.20688314068605568</c:v>
                </c:pt>
                <c:pt idx="1">
                  <c:v>0.81907939886777303</c:v>
                </c:pt>
                <c:pt idx="2">
                  <c:v>1.0843987371452841</c:v>
                </c:pt>
                <c:pt idx="3">
                  <c:v>1.1731616810562346</c:v>
                </c:pt>
                <c:pt idx="4">
                  <c:v>3.2208703817829343</c:v>
                </c:pt>
                <c:pt idx="5">
                  <c:v>4.1716655816816655</c:v>
                </c:pt>
                <c:pt idx="6">
                  <c:v>4.7428384031635433</c:v>
                </c:pt>
                <c:pt idx="7">
                  <c:v>5.1721680434492647</c:v>
                </c:pt>
                <c:pt idx="8">
                  <c:v>5.4885925218026035</c:v>
                </c:pt>
                <c:pt idx="9">
                  <c:v>5.8184144544918857</c:v>
                </c:pt>
                <c:pt idx="10">
                  <c:v>5.9259250319736578</c:v>
                </c:pt>
                <c:pt idx="11">
                  <c:v>6.3529148103920781</c:v>
                </c:pt>
                <c:pt idx="12">
                  <c:v>8.8005642712453369</c:v>
                </c:pt>
                <c:pt idx="13">
                  <c:v>9.5382555323425962</c:v>
                </c:pt>
                <c:pt idx="14">
                  <c:v>9.754574230066563</c:v>
                </c:pt>
                <c:pt idx="15">
                  <c:v>11.207280888922606</c:v>
                </c:pt>
                <c:pt idx="16">
                  <c:v>14.068887679668856</c:v>
                </c:pt>
                <c:pt idx="17">
                  <c:v>15.038183174719807</c:v>
                </c:pt>
                <c:pt idx="18">
                  <c:v>15.676597851622361</c:v>
                </c:pt>
                <c:pt idx="19">
                  <c:v>17.023414549572344</c:v>
                </c:pt>
                <c:pt idx="20">
                  <c:v>18.328033052926067</c:v>
                </c:pt>
                <c:pt idx="21">
                  <c:v>18.632141813922377</c:v>
                </c:pt>
                <c:pt idx="22">
                  <c:v>22.06932323829075</c:v>
                </c:pt>
                <c:pt idx="23">
                  <c:v>25.035887961615177</c:v>
                </c:pt>
                <c:pt idx="24">
                  <c:v>27.681997276990945</c:v>
                </c:pt>
                <c:pt idx="25">
                  <c:v>33.285380584620327</c:v>
                </c:pt>
                <c:pt idx="26">
                  <c:v>37.612584038930777</c:v>
                </c:pt>
                <c:pt idx="27">
                  <c:v>39.21264346339489</c:v>
                </c:pt>
                <c:pt idx="28">
                  <c:v>40.824377638215999</c:v>
                </c:pt>
                <c:pt idx="29">
                  <c:v>47.189721673266064</c:v>
                </c:pt>
                <c:pt idx="30">
                  <c:v>54.856329755446595</c:v>
                </c:pt>
                <c:pt idx="31">
                  <c:v>57.661352828111688</c:v>
                </c:pt>
                <c:pt idx="32">
                  <c:v>57.668600532263468</c:v>
                </c:pt>
                <c:pt idx="33">
                  <c:v>59.343095765937356</c:v>
                </c:pt>
                <c:pt idx="34">
                  <c:v>61.181420018321695</c:v>
                </c:pt>
                <c:pt idx="35">
                  <c:v>66.571912480181595</c:v>
                </c:pt>
                <c:pt idx="36">
                  <c:v>105.61329710355794</c:v>
                </c:pt>
                <c:pt idx="37">
                  <c:v>131.03565339056374</c:v>
                </c:pt>
                <c:pt idx="38">
                  <c:v>167.98878995482474</c:v>
                </c:pt>
                <c:pt idx="39">
                  <c:v>277.18231238415478</c:v>
                </c:pt>
              </c:numCache>
            </c:numRef>
          </c:xVal>
          <c:yVal>
            <c:numRef>
              <c:f>'QQ Plot'!$B$1:$B$40</c:f>
              <c:numCache>
                <c:formatCode>0.0000</c:formatCode>
                <c:ptCount val="40"/>
                <c:pt idx="0">
                  <c:v>2.2229721906545499E-2</c:v>
                </c:pt>
                <c:pt idx="1">
                  <c:v>4.5168321638640582E-2</c:v>
                </c:pt>
                <c:pt idx="2">
                  <c:v>0.152060450383386</c:v>
                </c:pt>
                <c:pt idx="3">
                  <c:v>0.18490758148749506</c:v>
                </c:pt>
                <c:pt idx="4">
                  <c:v>0.29458607974775353</c:v>
                </c:pt>
                <c:pt idx="5">
                  <c:v>0.40417642563230188</c:v>
                </c:pt>
                <c:pt idx="6">
                  <c:v>0.42013107718410042</c:v>
                </c:pt>
                <c:pt idx="7">
                  <c:v>0.50972987250116253</c:v>
                </c:pt>
                <c:pt idx="8">
                  <c:v>0.75657333117295877</c:v>
                </c:pt>
                <c:pt idx="9">
                  <c:v>0.83523312051799237</c:v>
                </c:pt>
                <c:pt idx="10">
                  <c:v>0.86357389037812482</c:v>
                </c:pt>
                <c:pt idx="11">
                  <c:v>1.1723392300547144</c:v>
                </c:pt>
                <c:pt idx="12">
                  <c:v>1.5284182664437662</c:v>
                </c:pt>
                <c:pt idx="13">
                  <c:v>1.726671189267446</c:v>
                </c:pt>
                <c:pt idx="14">
                  <c:v>1.8732510557532676</c:v>
                </c:pt>
                <c:pt idx="15">
                  <c:v>2.1179909959902004</c:v>
                </c:pt>
                <c:pt idx="16">
                  <c:v>2.1507450169990845</c:v>
                </c:pt>
                <c:pt idx="17">
                  <c:v>2.1681596186127505</c:v>
                </c:pt>
                <c:pt idx="18">
                  <c:v>2.3661421609906679</c:v>
                </c:pt>
                <c:pt idx="19">
                  <c:v>2.4247266951195972</c:v>
                </c:pt>
                <c:pt idx="20">
                  <c:v>2.7002970069425087</c:v>
                </c:pt>
                <c:pt idx="21">
                  <c:v>2.7009411848269602</c:v>
                </c:pt>
                <c:pt idx="22">
                  <c:v>2.7874140832434433</c:v>
                </c:pt>
                <c:pt idx="23">
                  <c:v>3.1399348200684547</c:v>
                </c:pt>
                <c:pt idx="24">
                  <c:v>3.1743781682626118</c:v>
                </c:pt>
                <c:pt idx="25">
                  <c:v>3.4729507633656627</c:v>
                </c:pt>
                <c:pt idx="26">
                  <c:v>4.1083073838394704</c:v>
                </c:pt>
                <c:pt idx="27">
                  <c:v>4.3694455880233747</c:v>
                </c:pt>
                <c:pt idx="28">
                  <c:v>4.6500616836387962</c:v>
                </c:pt>
                <c:pt idx="29">
                  <c:v>4.8225375795289622</c:v>
                </c:pt>
                <c:pt idx="30">
                  <c:v>4.9951673956141063</c:v>
                </c:pt>
                <c:pt idx="31">
                  <c:v>6.0365125515479834</c:v>
                </c:pt>
                <c:pt idx="32">
                  <c:v>6.291794522115338</c:v>
                </c:pt>
                <c:pt idx="33">
                  <c:v>6.6979162751316395</c:v>
                </c:pt>
                <c:pt idx="34">
                  <c:v>6.7559726582066499</c:v>
                </c:pt>
                <c:pt idx="35">
                  <c:v>7.2432816117195342</c:v>
                </c:pt>
                <c:pt idx="36">
                  <c:v>9.430674124497898</c:v>
                </c:pt>
                <c:pt idx="37">
                  <c:v>9.6795502855364965</c:v>
                </c:pt>
                <c:pt idx="38">
                  <c:v>15.807626705331453</c:v>
                </c:pt>
                <c:pt idx="39">
                  <c:v>22.065448749688301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F-45C6-8B43-B60181D2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44847"/>
        <c:axId val="615549423"/>
      </c:scatterChart>
      <c:valAx>
        <c:axId val="6155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9423"/>
        <c:crosses val="autoZero"/>
        <c:crossBetween val="midCat"/>
      </c:valAx>
      <c:valAx>
        <c:axId val="6155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Generation!$I$1:$I$80</c:f>
              <c:numCache>
                <c:formatCode>General</c:formatCode>
                <c:ptCount val="80"/>
                <c:pt idx="0">
                  <c:v>0.18158515313654522</c:v>
                </c:pt>
                <c:pt idx="1">
                  <c:v>0.1995136810618415</c:v>
                </c:pt>
                <c:pt idx="2">
                  <c:v>0.27481720648413099</c:v>
                </c:pt>
                <c:pt idx="3">
                  <c:v>0.47477546718000629</c:v>
                </c:pt>
                <c:pt idx="4">
                  <c:v>0.4762318992335941</c:v>
                </c:pt>
                <c:pt idx="5">
                  <c:v>0.50058017223925089</c:v>
                </c:pt>
                <c:pt idx="6">
                  <c:v>0.66200586737449429</c:v>
                </c:pt>
                <c:pt idx="7">
                  <c:v>0.72628390392904651</c:v>
                </c:pt>
                <c:pt idx="8">
                  <c:v>0.83118250648008207</c:v>
                </c:pt>
                <c:pt idx="9">
                  <c:v>1.2459641603589471</c:v>
                </c:pt>
                <c:pt idx="10">
                  <c:v>1.261254036980386</c:v>
                </c:pt>
                <c:pt idx="11">
                  <c:v>1.3165780941427279</c:v>
                </c:pt>
                <c:pt idx="12">
                  <c:v>1.3647193574927685</c:v>
                </c:pt>
                <c:pt idx="13">
                  <c:v>1.4678085876273368</c:v>
                </c:pt>
                <c:pt idx="14">
                  <c:v>1.5134445791278841</c:v>
                </c:pt>
                <c:pt idx="15">
                  <c:v>1.6084783868046284</c:v>
                </c:pt>
                <c:pt idx="16">
                  <c:v>1.8103299682888925</c:v>
                </c:pt>
                <c:pt idx="17">
                  <c:v>1.8969124547981824</c:v>
                </c:pt>
                <c:pt idx="18">
                  <c:v>1.9698150000014858</c:v>
                </c:pt>
                <c:pt idx="19">
                  <c:v>2.2493319767694122</c:v>
                </c:pt>
                <c:pt idx="20">
                  <c:v>2.2989200546130899</c:v>
                </c:pt>
                <c:pt idx="21">
                  <c:v>2.356753356030092</c:v>
                </c:pt>
                <c:pt idx="22">
                  <c:v>2.4096364508919672</c:v>
                </c:pt>
                <c:pt idx="23">
                  <c:v>2.4600696886682694</c:v>
                </c:pt>
                <c:pt idx="24">
                  <c:v>2.4763124947692945</c:v>
                </c:pt>
                <c:pt idx="25">
                  <c:v>2.8584905910959377</c:v>
                </c:pt>
                <c:pt idx="26">
                  <c:v>3.0434542177202593</c:v>
                </c:pt>
                <c:pt idx="27">
                  <c:v>3.2857093717832888</c:v>
                </c:pt>
                <c:pt idx="28">
                  <c:v>3.7096889228159284</c:v>
                </c:pt>
                <c:pt idx="29">
                  <c:v>3.8928890871811208</c:v>
                </c:pt>
                <c:pt idx="30">
                  <c:v>4.1508936656311661</c:v>
                </c:pt>
                <c:pt idx="31">
                  <c:v>4.2948214849996402</c:v>
                </c:pt>
                <c:pt idx="32">
                  <c:v>4.3333268189837444</c:v>
                </c:pt>
                <c:pt idx="33">
                  <c:v>4.788068721822186</c:v>
                </c:pt>
                <c:pt idx="34">
                  <c:v>5.0522819264482335</c:v>
                </c:pt>
                <c:pt idx="35">
                  <c:v>5.1962858580443898</c:v>
                </c:pt>
                <c:pt idx="36">
                  <c:v>5.4328091218474279</c:v>
                </c:pt>
                <c:pt idx="37">
                  <c:v>6.0247904640831234</c:v>
                </c:pt>
                <c:pt idx="38">
                  <c:v>6.3135699585646048</c:v>
                </c:pt>
                <c:pt idx="39">
                  <c:v>6.64504792076269</c:v>
                </c:pt>
                <c:pt idx="40">
                  <c:v>7.2101723610251272</c:v>
                </c:pt>
                <c:pt idx="41">
                  <c:v>7.5025096540743705</c:v>
                </c:pt>
                <c:pt idx="42">
                  <c:v>7.5187562512457697</c:v>
                </c:pt>
                <c:pt idx="43">
                  <c:v>7.5642070440070199</c:v>
                </c:pt>
                <c:pt idx="44">
                  <c:v>7.8324085042202283</c:v>
                </c:pt>
                <c:pt idx="45">
                  <c:v>8.022427290389972</c:v>
                </c:pt>
                <c:pt idx="46">
                  <c:v>8.0915134571677747</c:v>
                </c:pt>
                <c:pt idx="47">
                  <c:v>8.1291378134475956</c:v>
                </c:pt>
                <c:pt idx="48">
                  <c:v>8.6748991981222989</c:v>
                </c:pt>
                <c:pt idx="49">
                  <c:v>9.0756232327847552</c:v>
                </c:pt>
                <c:pt idx="50">
                  <c:v>9.406142153803227</c:v>
                </c:pt>
                <c:pt idx="51">
                  <c:v>10.582991675792236</c:v>
                </c:pt>
                <c:pt idx="52">
                  <c:v>11.589298765133996</c:v>
                </c:pt>
                <c:pt idx="53">
                  <c:v>11.909003912869814</c:v>
                </c:pt>
                <c:pt idx="54">
                  <c:v>12.190943209649157</c:v>
                </c:pt>
                <c:pt idx="55">
                  <c:v>12.461335910232927</c:v>
                </c:pt>
                <c:pt idx="56">
                  <c:v>12.93571951576256</c:v>
                </c:pt>
                <c:pt idx="57">
                  <c:v>14.517265043816868</c:v>
                </c:pt>
                <c:pt idx="58">
                  <c:v>14.831040063364313</c:v>
                </c:pt>
                <c:pt idx="59">
                  <c:v>15.144142580180121</c:v>
                </c:pt>
                <c:pt idx="60">
                  <c:v>15.82468592670619</c:v>
                </c:pt>
                <c:pt idx="61">
                  <c:v>16.484007133022597</c:v>
                </c:pt>
                <c:pt idx="62">
                  <c:v>17.346473590955501</c:v>
                </c:pt>
                <c:pt idx="63">
                  <c:v>18.594958873312201</c:v>
                </c:pt>
                <c:pt idx="64">
                  <c:v>19.20582493908972</c:v>
                </c:pt>
                <c:pt idx="65">
                  <c:v>22.820065568575647</c:v>
                </c:pt>
                <c:pt idx="66">
                  <c:v>23.354145943082855</c:v>
                </c:pt>
                <c:pt idx="67">
                  <c:v>24.929537343182826</c:v>
                </c:pt>
                <c:pt idx="68">
                  <c:v>25.655367462262124</c:v>
                </c:pt>
                <c:pt idx="69">
                  <c:v>32.738892558834628</c:v>
                </c:pt>
                <c:pt idx="70">
                  <c:v>46.946007829936335</c:v>
                </c:pt>
                <c:pt idx="71">
                  <c:v>50.220598134799573</c:v>
                </c:pt>
                <c:pt idx="72">
                  <c:v>50.737719580717496</c:v>
                </c:pt>
                <c:pt idx="73">
                  <c:v>50.899276336746411</c:v>
                </c:pt>
                <c:pt idx="74">
                  <c:v>58.331437674136424</c:v>
                </c:pt>
                <c:pt idx="75">
                  <c:v>85.527066488958226</c:v>
                </c:pt>
                <c:pt idx="76">
                  <c:v>94.383127478389738</c:v>
                </c:pt>
                <c:pt idx="77">
                  <c:v>166.6369502323295</c:v>
                </c:pt>
                <c:pt idx="78">
                  <c:v>174.17571762686279</c:v>
                </c:pt>
                <c:pt idx="79">
                  <c:v>177.43493117606721</c:v>
                </c:pt>
              </c:numCache>
            </c:numRef>
          </c:xVal>
          <c:yVal>
            <c:numRef>
              <c:f>Generation!$J$1:$J$80</c:f>
              <c:numCache>
                <c:formatCode>0.0000</c:formatCode>
                <c:ptCount val="80"/>
                <c:pt idx="0">
                  <c:v>2.2229721906545499E-2</c:v>
                </c:pt>
                <c:pt idx="1">
                  <c:v>4.5168321638640582E-2</c:v>
                </c:pt>
                <c:pt idx="2">
                  <c:v>0.152060450383386</c:v>
                </c:pt>
                <c:pt idx="3">
                  <c:v>0.18490758148749506</c:v>
                </c:pt>
                <c:pt idx="4">
                  <c:v>0.20688314068605568</c:v>
                </c:pt>
                <c:pt idx="5">
                  <c:v>0.29458607974775353</c:v>
                </c:pt>
                <c:pt idx="6">
                  <c:v>0.40417642563230188</c:v>
                </c:pt>
                <c:pt idx="7">
                  <c:v>0.42013107718410042</c:v>
                </c:pt>
                <c:pt idx="8">
                  <c:v>0.50972987250116253</c:v>
                </c:pt>
                <c:pt idx="9">
                  <c:v>0.75657333117295877</c:v>
                </c:pt>
                <c:pt idx="10">
                  <c:v>0.81907939886777303</c:v>
                </c:pt>
                <c:pt idx="11">
                  <c:v>0.83523312051799237</c:v>
                </c:pt>
                <c:pt idx="12">
                  <c:v>0.86357389037812482</c:v>
                </c:pt>
                <c:pt idx="13">
                  <c:v>1.0843987371452841</c:v>
                </c:pt>
                <c:pt idx="14">
                  <c:v>1.1723392300547144</c:v>
                </c:pt>
                <c:pt idx="15">
                  <c:v>1.1731616810562346</c:v>
                </c:pt>
                <c:pt idx="16">
                  <c:v>1.5284182664437662</c:v>
                </c:pt>
                <c:pt idx="17">
                  <c:v>1.726671189267446</c:v>
                </c:pt>
                <c:pt idx="18">
                  <c:v>1.8732510557532676</c:v>
                </c:pt>
                <c:pt idx="19">
                  <c:v>2.1179909959902004</c:v>
                </c:pt>
                <c:pt idx="20">
                  <c:v>2.1507450169990845</c:v>
                </c:pt>
                <c:pt idx="21">
                  <c:v>2.1681596186127505</c:v>
                </c:pt>
                <c:pt idx="22">
                  <c:v>2.3661421609906679</c:v>
                </c:pt>
                <c:pt idx="23">
                  <c:v>2.4247266951195972</c:v>
                </c:pt>
                <c:pt idx="24">
                  <c:v>2.7002970069425087</c:v>
                </c:pt>
                <c:pt idx="25">
                  <c:v>2.7009411848269602</c:v>
                </c:pt>
                <c:pt idx="26">
                  <c:v>2.7874140832434433</c:v>
                </c:pt>
                <c:pt idx="27">
                  <c:v>3.1399348200684547</c:v>
                </c:pt>
                <c:pt idx="28">
                  <c:v>3.1743781682626118</c:v>
                </c:pt>
                <c:pt idx="29">
                  <c:v>3.2208703817829343</c:v>
                </c:pt>
                <c:pt idx="30">
                  <c:v>3.4729507633656627</c:v>
                </c:pt>
                <c:pt idx="31">
                  <c:v>4.1083073838394704</c:v>
                </c:pt>
                <c:pt idx="32">
                  <c:v>4.1716655816816655</c:v>
                </c:pt>
                <c:pt idx="33">
                  <c:v>4.3694455880233747</c:v>
                </c:pt>
                <c:pt idx="34">
                  <c:v>4.6500616836387962</c:v>
                </c:pt>
                <c:pt idx="35">
                  <c:v>4.7428384031635433</c:v>
                </c:pt>
                <c:pt idx="36">
                  <c:v>4.8225375795289622</c:v>
                </c:pt>
                <c:pt idx="37">
                  <c:v>4.9951673956141063</c:v>
                </c:pt>
                <c:pt idx="38">
                  <c:v>5.1721680434492647</c:v>
                </c:pt>
                <c:pt idx="39">
                  <c:v>5.4885925218026035</c:v>
                </c:pt>
                <c:pt idx="40">
                  <c:v>5.8184144544918857</c:v>
                </c:pt>
                <c:pt idx="41">
                  <c:v>5.9259250319736578</c:v>
                </c:pt>
                <c:pt idx="42">
                  <c:v>6.0365125515479834</c:v>
                </c:pt>
                <c:pt idx="43">
                  <c:v>6.291794522115338</c:v>
                </c:pt>
                <c:pt idx="44">
                  <c:v>6.3529148103920781</c:v>
                </c:pt>
                <c:pt idx="45">
                  <c:v>6.6979162751316395</c:v>
                </c:pt>
                <c:pt idx="46">
                  <c:v>6.7559726582066499</c:v>
                </c:pt>
                <c:pt idx="47">
                  <c:v>7.2432816117195342</c:v>
                </c:pt>
                <c:pt idx="48">
                  <c:v>8.8005642712453369</c:v>
                </c:pt>
                <c:pt idx="49">
                  <c:v>9.430674124497898</c:v>
                </c:pt>
                <c:pt idx="50">
                  <c:v>9.5382555323425962</c:v>
                </c:pt>
                <c:pt idx="51">
                  <c:v>9.6795502855364965</c:v>
                </c:pt>
                <c:pt idx="52">
                  <c:v>9.754574230066563</c:v>
                </c:pt>
                <c:pt idx="53">
                  <c:v>11.207280888922606</c:v>
                </c:pt>
                <c:pt idx="54">
                  <c:v>14.068887679668856</c:v>
                </c:pt>
                <c:pt idx="55">
                  <c:v>15.038183174719807</c:v>
                </c:pt>
                <c:pt idx="56">
                  <c:v>15.676597851622361</c:v>
                </c:pt>
                <c:pt idx="57">
                  <c:v>15.807626705331453</c:v>
                </c:pt>
                <c:pt idx="58">
                  <c:v>17.023414549572344</c:v>
                </c:pt>
                <c:pt idx="59">
                  <c:v>18.328033052926067</c:v>
                </c:pt>
                <c:pt idx="60">
                  <c:v>18.632141813922377</c:v>
                </c:pt>
                <c:pt idx="61">
                  <c:v>22.065448749688301</c:v>
                </c:pt>
                <c:pt idx="62">
                  <c:v>22.06932323829075</c:v>
                </c:pt>
                <c:pt idx="63">
                  <c:v>25.035887961615177</c:v>
                </c:pt>
                <c:pt idx="64">
                  <c:v>27.681997276990945</c:v>
                </c:pt>
                <c:pt idx="65">
                  <c:v>33.285380584620327</c:v>
                </c:pt>
                <c:pt idx="66">
                  <c:v>37.612584038930777</c:v>
                </c:pt>
                <c:pt idx="67">
                  <c:v>39.21264346339489</c:v>
                </c:pt>
                <c:pt idx="68">
                  <c:v>40.824377638215999</c:v>
                </c:pt>
                <c:pt idx="69">
                  <c:v>47.189721673266064</c:v>
                </c:pt>
                <c:pt idx="70">
                  <c:v>54.856329755446595</c:v>
                </c:pt>
                <c:pt idx="71">
                  <c:v>57.661352828111688</c:v>
                </c:pt>
                <c:pt idx="72">
                  <c:v>57.668600532263468</c:v>
                </c:pt>
                <c:pt idx="73">
                  <c:v>59.343095765937356</c:v>
                </c:pt>
                <c:pt idx="74">
                  <c:v>61.181420018321695</c:v>
                </c:pt>
                <c:pt idx="75">
                  <c:v>66.571912480181595</c:v>
                </c:pt>
                <c:pt idx="76">
                  <c:v>105.61329710355794</c:v>
                </c:pt>
                <c:pt idx="77">
                  <c:v>131.03565339056374</c:v>
                </c:pt>
                <c:pt idx="78">
                  <c:v>167.98878995482474</c:v>
                </c:pt>
                <c:pt idx="79">
                  <c:v>277.18231238415478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C-4C82-9513-75A8E3E8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41935"/>
        <c:axId val="615549007"/>
      </c:scatterChart>
      <c:valAx>
        <c:axId val="61554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9007"/>
        <c:crosses val="autoZero"/>
        <c:crossBetween val="midCat"/>
      </c:valAx>
      <c:valAx>
        <c:axId val="615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54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457201</xdr:colOff>
      <xdr:row>4</xdr:row>
      <xdr:rowOff>85725</xdr:rowOff>
    </xdr:from>
    <xdr:to>
      <xdr:col>12</xdr:col>
      <xdr:colOff>57151</xdr:colOff>
      <xdr:row>20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F4507-9585-4217-BE81-77E8DB62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21</xdr:row>
      <xdr:rowOff>114300</xdr:rowOff>
    </xdr:from>
    <xdr:to>
      <xdr:col>9</xdr:col>
      <xdr:colOff>9525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79B71-1A59-4909-9CF5-E2BE8D78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47625</xdr:rowOff>
    </xdr:from>
    <xdr:to>
      <xdr:col>10</xdr:col>
      <xdr:colOff>257175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5AC7F-C53B-41C9-B77F-CA3818E8C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4</xdr:row>
      <xdr:rowOff>28575</xdr:rowOff>
    </xdr:from>
    <xdr:to>
      <xdr:col>18</xdr:col>
      <xdr:colOff>95250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B343A-25BE-446A-96ED-FE2A06C1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156D-5EAD-BD43-B083-C93D3EB86658}">
  <sheetPr>
    <pageSetUpPr fitToPage="1"/>
  </sheetPr>
  <dimension ref="A1:U82"/>
  <sheetViews>
    <sheetView topLeftCell="A61" workbookViewId="0">
      <selection activeCell="D43" sqref="D43:D82"/>
    </sheetView>
  </sheetViews>
  <sheetFormatPr defaultColWidth="10.375" defaultRowHeight="15.75" x14ac:dyDescent="0.25"/>
  <cols>
    <col min="1" max="1" width="9" style="2" customWidth="1"/>
    <col min="2" max="8" width="9" style="1" customWidth="1"/>
    <col min="9" max="9" width="10.125" style="1" customWidth="1"/>
    <col min="10" max="10" width="9" style="1" customWidth="1"/>
    <col min="11" max="11" width="9.625" style="1" customWidth="1"/>
    <col min="12" max="13" width="9" style="1" customWidth="1"/>
    <col min="14" max="14" width="10.375" style="1"/>
    <col min="15" max="15" width="14.625" style="1" customWidth="1"/>
    <col min="16" max="19" width="10.375" style="1"/>
    <col min="20" max="20" width="10.125" style="1" customWidth="1"/>
    <col min="21" max="21" width="10.375" style="1" hidden="1" customWidth="1"/>
    <col min="22" max="16384" width="10.375" style="1"/>
  </cols>
  <sheetData>
    <row r="1" spans="1:21" s="2" customFormat="1" x14ac:dyDescent="0.25">
      <c r="A1" s="18"/>
      <c r="B1" s="30" t="s">
        <v>3</v>
      </c>
      <c r="C1" s="31"/>
      <c r="D1" s="31"/>
      <c r="E1" s="31"/>
      <c r="F1" s="31"/>
      <c r="G1" s="31"/>
      <c r="H1" s="31"/>
      <c r="I1" s="31"/>
      <c r="J1" s="31"/>
      <c r="K1" s="32"/>
      <c r="L1" s="33" t="s">
        <v>4</v>
      </c>
      <c r="M1" s="32"/>
      <c r="O1" t="s">
        <v>5</v>
      </c>
      <c r="P1" s="24">
        <v>10772192</v>
      </c>
      <c r="Q1" t="s">
        <v>6</v>
      </c>
    </row>
    <row r="2" spans="1:21" s="2" customFormat="1" ht="16.5" thickBot="1" x14ac:dyDescent="0.3">
      <c r="A2" s="19" t="s">
        <v>2</v>
      </c>
      <c r="B2" s="9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10">
        <v>9</v>
      </c>
      <c r="L2" s="6" t="s">
        <v>0</v>
      </c>
      <c r="M2" s="10" t="s">
        <v>1</v>
      </c>
      <c r="U2" s="2" t="s">
        <v>7</v>
      </c>
    </row>
    <row r="3" spans="1:21" x14ac:dyDescent="0.25">
      <c r="A3" s="20">
        <v>1</v>
      </c>
      <c r="B3" s="11">
        <v>9.4809862224492054</v>
      </c>
      <c r="C3" s="4">
        <v>24.222565481234923</v>
      </c>
      <c r="D3" s="4">
        <v>1.1731616810562346</v>
      </c>
      <c r="E3" s="4">
        <v>48.636103787270635</v>
      </c>
      <c r="F3" s="4">
        <v>4.9947335100039084E-2</v>
      </c>
      <c r="G3" s="4">
        <v>6.1528158410522008E-3</v>
      </c>
      <c r="H3" s="4">
        <v>143.37657753378699</v>
      </c>
      <c r="I3" s="4">
        <v>3999.758986846748</v>
      </c>
      <c r="J3" s="4">
        <v>0.42468535256187157</v>
      </c>
      <c r="K3" s="12">
        <v>83.05180008887001</v>
      </c>
      <c r="L3" s="7">
        <v>8.2035655013585362</v>
      </c>
      <c r="M3" s="12">
        <v>1.199349716623052</v>
      </c>
      <c r="O3" s="1" t="s">
        <v>17</v>
      </c>
      <c r="P3" s="25">
        <f ca="1">INDIRECT(INDIRECT("U"&amp;(MOD($P$1,10)+2))&amp;(A3+2))</f>
        <v>1.1731616810562346</v>
      </c>
      <c r="Q3" s="34" t="s">
        <v>18</v>
      </c>
      <c r="U3" s="1" t="s">
        <v>8</v>
      </c>
    </row>
    <row r="4" spans="1:21" x14ac:dyDescent="0.25">
      <c r="A4" s="21">
        <v>2</v>
      </c>
      <c r="B4" s="13">
        <v>8.3559110331410995</v>
      </c>
      <c r="C4" s="3">
        <v>7.7601726985039274</v>
      </c>
      <c r="D4" s="3">
        <v>33.285380584620327</v>
      </c>
      <c r="E4" s="3">
        <v>65.184281473271753</v>
      </c>
      <c r="F4" s="3">
        <v>0.12875735106126282</v>
      </c>
      <c r="G4" s="3">
        <v>6.1844404207596886E-3</v>
      </c>
      <c r="H4" s="3">
        <v>515.9312381731628</v>
      </c>
      <c r="I4" s="3">
        <v>4873.3307607916568</v>
      </c>
      <c r="J4" s="3">
        <v>0.61824782592558292</v>
      </c>
      <c r="K4" s="14">
        <v>95.555124350942393</v>
      </c>
      <c r="L4" s="8">
        <v>2.3810515252413609</v>
      </c>
      <c r="M4" s="14">
        <v>0.1587338196966831</v>
      </c>
      <c r="P4" s="25">
        <f t="shared" ref="P4:P67" ca="1" si="0">INDIRECT(INDIRECT("U"&amp;(MOD($P$1,10)+2))&amp;(A4+2))</f>
        <v>33.285380584620327</v>
      </c>
      <c r="Q4" s="34"/>
      <c r="U4" s="1" t="s">
        <v>9</v>
      </c>
    </row>
    <row r="5" spans="1:21" x14ac:dyDescent="0.25">
      <c r="A5" s="21">
        <v>3</v>
      </c>
      <c r="B5" s="13">
        <v>1.4087515169108857</v>
      </c>
      <c r="C5" s="3">
        <v>24.49170561075541</v>
      </c>
      <c r="D5" s="3">
        <v>37.612584038930777</v>
      </c>
      <c r="E5" s="3">
        <v>15.291989605838921</v>
      </c>
      <c r="F5" s="3">
        <v>0.26009866584057223</v>
      </c>
      <c r="G5" s="3">
        <v>4.9354813883091236E-2</v>
      </c>
      <c r="H5" s="3">
        <v>741.30550631579183</v>
      </c>
      <c r="I5" s="3">
        <v>657.90154212267703</v>
      </c>
      <c r="J5" s="3">
        <v>0.75366620221209679</v>
      </c>
      <c r="K5" s="14">
        <v>197.50674834591388</v>
      </c>
      <c r="L5" s="8">
        <v>9.1847585335985258</v>
      </c>
      <c r="M5" s="14">
        <v>0.3903221570902084</v>
      </c>
      <c r="P5" s="25">
        <f t="shared" ca="1" si="0"/>
        <v>37.612584038930777</v>
      </c>
      <c r="Q5" s="34"/>
      <c r="U5" s="1" t="s">
        <v>10</v>
      </c>
    </row>
    <row r="6" spans="1:21" x14ac:dyDescent="0.25">
      <c r="A6" s="21">
        <v>4</v>
      </c>
      <c r="B6" s="13">
        <v>0.19406094349868588</v>
      </c>
      <c r="C6" s="3">
        <v>4.7338622376185198</v>
      </c>
      <c r="D6" s="3">
        <v>0.20688314068605568</v>
      </c>
      <c r="E6" s="3">
        <v>39.745196953415515</v>
      </c>
      <c r="F6" s="3">
        <v>0.70571692118594953</v>
      </c>
      <c r="G6" s="3">
        <v>5.9191417658075189E-4</v>
      </c>
      <c r="H6" s="3">
        <v>127.20853919240679</v>
      </c>
      <c r="I6" s="3">
        <v>263.92666402541988</v>
      </c>
      <c r="J6" s="3">
        <v>0.40395929991297441</v>
      </c>
      <c r="K6" s="14">
        <v>96.195503150980159</v>
      </c>
      <c r="L6" s="8">
        <v>3.4964249858051781</v>
      </c>
      <c r="M6" s="14">
        <v>0.49020935254890086</v>
      </c>
      <c r="P6" s="25">
        <f t="shared" ca="1" si="0"/>
        <v>0.20688314068605568</v>
      </c>
      <c r="Q6" s="34"/>
      <c r="U6" s="1" t="s">
        <v>11</v>
      </c>
    </row>
    <row r="7" spans="1:21" x14ac:dyDescent="0.25">
      <c r="A7" s="21">
        <v>5</v>
      </c>
      <c r="B7" s="13">
        <v>15.801620340286091</v>
      </c>
      <c r="C7" s="3">
        <v>31.181434838538607</v>
      </c>
      <c r="D7" s="3">
        <v>66.571912480181595</v>
      </c>
      <c r="E7" s="3">
        <v>28.349342325238865</v>
      </c>
      <c r="F7" s="3">
        <v>0.16518338027472393</v>
      </c>
      <c r="G7" s="3">
        <v>2.856004614902749E-2</v>
      </c>
      <c r="H7" s="3">
        <v>452.08657097797015</v>
      </c>
      <c r="I7" s="3">
        <v>2515.7430580431233</v>
      </c>
      <c r="J7" s="3">
        <v>1.2779096558787806</v>
      </c>
      <c r="K7" s="14">
        <v>462.55639450800726</v>
      </c>
      <c r="L7" s="8">
        <v>0.3406920313462356</v>
      </c>
      <c r="M7" s="14">
        <v>4.030078878549296</v>
      </c>
      <c r="P7" s="25">
        <f t="shared" ca="1" si="0"/>
        <v>66.571912480181595</v>
      </c>
      <c r="Q7" s="34"/>
      <c r="U7" s="1" t="s">
        <v>12</v>
      </c>
    </row>
    <row r="8" spans="1:21" x14ac:dyDescent="0.25">
      <c r="A8" s="21">
        <v>6</v>
      </c>
      <c r="B8" s="13">
        <v>5.5382552501856583</v>
      </c>
      <c r="C8" s="3">
        <v>50.701107841655684</v>
      </c>
      <c r="D8" s="3">
        <v>57.668600532263468</v>
      </c>
      <c r="E8" s="3">
        <v>24.188038127635458</v>
      </c>
      <c r="F8" s="3">
        <v>0.32630397195633837</v>
      </c>
      <c r="G8" s="3">
        <v>3.3602603404267399E-2</v>
      </c>
      <c r="H8" s="3">
        <v>408.24208286158517</v>
      </c>
      <c r="I8" s="3">
        <v>1456.3485466855689</v>
      </c>
      <c r="J8" s="3">
        <v>3.2692442866240283E-2</v>
      </c>
      <c r="K8" s="14">
        <v>37.471240162091377</v>
      </c>
      <c r="L8" s="8">
        <v>1.8424479342480549</v>
      </c>
      <c r="M8" s="14">
        <v>0.24647859883178339</v>
      </c>
      <c r="P8" s="25">
        <f t="shared" ca="1" si="0"/>
        <v>57.668600532263468</v>
      </c>
      <c r="Q8" s="34"/>
      <c r="U8" s="1" t="s">
        <v>13</v>
      </c>
    </row>
    <row r="9" spans="1:21" x14ac:dyDescent="0.25">
      <c r="A9" s="21">
        <v>7</v>
      </c>
      <c r="B9" s="13">
        <v>0.58761204292143387</v>
      </c>
      <c r="C9" s="3">
        <v>18.717744500855918</v>
      </c>
      <c r="D9" s="3">
        <v>18.328033052926067</v>
      </c>
      <c r="E9" s="3">
        <v>36.341514366863919</v>
      </c>
      <c r="F9" s="3">
        <v>0.53181055175654757</v>
      </c>
      <c r="G9" s="3">
        <v>4.7116909981710156E-3</v>
      </c>
      <c r="H9" s="3">
        <v>734.48280897932705</v>
      </c>
      <c r="I9" s="3">
        <v>34.371877188694633</v>
      </c>
      <c r="J9" s="3">
        <v>0.56811943991468117</v>
      </c>
      <c r="K9" s="14">
        <v>483.05881266032151</v>
      </c>
      <c r="L9" s="8">
        <v>21.565751190773174</v>
      </c>
      <c r="M9" s="14">
        <v>0.57137083448912385</v>
      </c>
      <c r="P9" s="25">
        <f t="shared" ca="1" si="0"/>
        <v>18.328033052926067</v>
      </c>
      <c r="Q9" s="34"/>
      <c r="U9" s="1" t="s">
        <v>14</v>
      </c>
    </row>
    <row r="10" spans="1:21" x14ac:dyDescent="0.25">
      <c r="A10" s="21">
        <v>8</v>
      </c>
      <c r="B10" s="13">
        <v>8.1924211309832522</v>
      </c>
      <c r="C10" s="3">
        <v>14.896744566277883</v>
      </c>
      <c r="D10" s="3">
        <v>9.5382555323425962</v>
      </c>
      <c r="E10" s="3">
        <v>65.518754615284877</v>
      </c>
      <c r="F10" s="3">
        <v>0.1051245759051781</v>
      </c>
      <c r="G10" s="3">
        <v>4.1564963435491528E-2</v>
      </c>
      <c r="H10" s="3">
        <v>297.05949961458481</v>
      </c>
      <c r="I10" s="3">
        <v>529.05232590609921</v>
      </c>
      <c r="J10" s="3">
        <v>1.0260977642863101E-2</v>
      </c>
      <c r="K10" s="14">
        <v>153.72734732003377</v>
      </c>
      <c r="L10" s="8">
        <v>9.8171883216959781</v>
      </c>
      <c r="M10" s="14">
        <v>0.43481522602593337</v>
      </c>
      <c r="P10" s="25">
        <f t="shared" ca="1" si="0"/>
        <v>9.5382555323425962</v>
      </c>
      <c r="Q10" s="34"/>
      <c r="U10" s="1" t="s">
        <v>15</v>
      </c>
    </row>
    <row r="11" spans="1:21" x14ac:dyDescent="0.25">
      <c r="A11" s="21">
        <v>9</v>
      </c>
      <c r="B11" s="13">
        <v>3.5878966737483147</v>
      </c>
      <c r="C11" s="3">
        <v>7.3162729686639407</v>
      </c>
      <c r="D11" s="3">
        <v>14.068887679668856</v>
      </c>
      <c r="E11" s="3">
        <v>1.5001092927263882</v>
      </c>
      <c r="F11" s="3">
        <v>0.45183855122452821</v>
      </c>
      <c r="G11" s="3">
        <v>1.1809440419516226E-2</v>
      </c>
      <c r="H11" s="3">
        <v>610.76833651825882</v>
      </c>
      <c r="I11" s="3">
        <v>433.38533431581357</v>
      </c>
      <c r="J11" s="3">
        <v>2.4828482368786342</v>
      </c>
      <c r="K11" s="14">
        <v>4.0125320879330129E-2</v>
      </c>
      <c r="L11" s="8">
        <v>7.0199341047134691</v>
      </c>
      <c r="M11" s="14">
        <v>0.11685072452499677</v>
      </c>
      <c r="P11" s="25">
        <f t="shared" ca="1" si="0"/>
        <v>14.068887679668856</v>
      </c>
      <c r="Q11" s="34"/>
      <c r="U11" s="1" t="s">
        <v>16</v>
      </c>
    </row>
    <row r="12" spans="1:21" x14ac:dyDescent="0.25">
      <c r="A12" s="21">
        <v>10</v>
      </c>
      <c r="B12" s="13">
        <v>8.1744632358592479</v>
      </c>
      <c r="C12" s="3">
        <v>45.513349978614826</v>
      </c>
      <c r="D12" s="3">
        <v>4.1716655816816655</v>
      </c>
      <c r="E12" s="3">
        <v>20.667131732212276</v>
      </c>
      <c r="F12" s="3">
        <v>0.59896706081291007</v>
      </c>
      <c r="G12" s="3">
        <v>2.3199494235576219E-2</v>
      </c>
      <c r="H12" s="3">
        <v>171.39313170857503</v>
      </c>
      <c r="I12" s="3">
        <v>979.60881000500899</v>
      </c>
      <c r="J12" s="3">
        <v>5.7684046609767803</v>
      </c>
      <c r="K12" s="14">
        <v>56.484830643113618</v>
      </c>
      <c r="L12" s="8">
        <v>1.111207256413848</v>
      </c>
      <c r="M12" s="14">
        <v>5.2549383492611186E-2</v>
      </c>
      <c r="P12" s="25">
        <f t="shared" ca="1" si="0"/>
        <v>4.1716655816816655</v>
      </c>
      <c r="Q12" s="34"/>
    </row>
    <row r="13" spans="1:21" x14ac:dyDescent="0.25">
      <c r="A13" s="21">
        <v>11</v>
      </c>
      <c r="B13" s="13">
        <v>8.345502493886416</v>
      </c>
      <c r="C13" s="3">
        <v>1.3893744150426717</v>
      </c>
      <c r="D13" s="3">
        <v>3.2208703817829343</v>
      </c>
      <c r="E13" s="3">
        <v>2.6437263094001402</v>
      </c>
      <c r="F13" s="3">
        <v>0.40742587258192847</v>
      </c>
      <c r="G13" s="3">
        <v>5.6876371948886839E-2</v>
      </c>
      <c r="H13" s="3">
        <v>404.09161925463451</v>
      </c>
      <c r="I13" s="3">
        <v>21.740190703454157</v>
      </c>
      <c r="J13" s="3">
        <v>1.1224460412575048</v>
      </c>
      <c r="K13" s="14">
        <v>75.198047766991465</v>
      </c>
      <c r="L13" s="8">
        <v>5.5332909077437051</v>
      </c>
      <c r="M13" s="14">
        <v>6.149806671812251E-2</v>
      </c>
      <c r="P13" s="25">
        <f t="shared" ca="1" si="0"/>
        <v>3.2208703817829343</v>
      </c>
      <c r="Q13" s="34"/>
    </row>
    <row r="14" spans="1:21" x14ac:dyDescent="0.25">
      <c r="A14" s="21">
        <v>12</v>
      </c>
      <c r="B14" s="13">
        <v>3.8227763043212586</v>
      </c>
      <c r="C14" s="3">
        <v>15.983308389528949</v>
      </c>
      <c r="D14" s="3">
        <v>61.181420018321695</v>
      </c>
      <c r="E14" s="3">
        <v>43.701080626156248</v>
      </c>
      <c r="F14" s="3">
        <v>7.3436217605593837E-2</v>
      </c>
      <c r="G14" s="3">
        <v>3.4849319916162198E-3</v>
      </c>
      <c r="H14" s="3">
        <v>546.05786111395514</v>
      </c>
      <c r="I14" s="3">
        <v>438.5570916650085</v>
      </c>
      <c r="J14" s="3">
        <v>2.8599802254646051E-2</v>
      </c>
      <c r="K14" s="14">
        <v>17.290833278543918</v>
      </c>
      <c r="L14" s="8">
        <v>1.0566141368538828</v>
      </c>
      <c r="M14" s="14">
        <v>1.3975267152541746</v>
      </c>
      <c r="P14" s="25">
        <f t="shared" ca="1" si="0"/>
        <v>61.181420018321695</v>
      </c>
      <c r="Q14" s="34"/>
    </row>
    <row r="15" spans="1:21" x14ac:dyDescent="0.25">
      <c r="A15" s="21">
        <v>13</v>
      </c>
      <c r="B15" s="13">
        <v>33.093180471922132</v>
      </c>
      <c r="C15" s="3">
        <v>4.6483386359364802</v>
      </c>
      <c r="D15" s="3">
        <v>5.4885925218026035</v>
      </c>
      <c r="E15" s="3">
        <v>16.056196018734649</v>
      </c>
      <c r="F15" s="3">
        <v>0.3425344602578454</v>
      </c>
      <c r="G15" s="3">
        <v>3.5961480287179728E-2</v>
      </c>
      <c r="H15" s="3">
        <v>44.400512762108917</v>
      </c>
      <c r="I15" s="3">
        <v>438.55017141527628</v>
      </c>
      <c r="J15" s="3">
        <v>2.0583803283748656</v>
      </c>
      <c r="K15" s="14">
        <v>150.22282025328411</v>
      </c>
      <c r="L15" s="8">
        <v>0.27600792274562747</v>
      </c>
      <c r="M15" s="14">
        <v>0.20665093663157286</v>
      </c>
      <c r="P15" s="25">
        <f t="shared" ca="1" si="0"/>
        <v>5.4885925218026035</v>
      </c>
      <c r="Q15" s="34"/>
    </row>
    <row r="16" spans="1:21" x14ac:dyDescent="0.25">
      <c r="A16" s="21">
        <v>14</v>
      </c>
      <c r="B16" s="13">
        <v>3.6783323455988857</v>
      </c>
      <c r="C16" s="3">
        <v>1.5807458326213037</v>
      </c>
      <c r="D16" s="3">
        <v>4.7428384031635433</v>
      </c>
      <c r="E16" s="3">
        <v>34.497481892283496</v>
      </c>
      <c r="F16" s="3">
        <v>0.80201640260997731</v>
      </c>
      <c r="G16" s="3">
        <v>4.5649370303594776E-2</v>
      </c>
      <c r="H16" s="3">
        <v>567.71401876333539</v>
      </c>
      <c r="I16" s="3">
        <v>1089.0325701808583</v>
      </c>
      <c r="J16" s="3">
        <v>0.79701862248263577</v>
      </c>
      <c r="K16" s="14">
        <v>384.74099741048815</v>
      </c>
      <c r="L16" s="8">
        <v>3.0319264505336689</v>
      </c>
      <c r="M16" s="14">
        <v>4.5125419963747353</v>
      </c>
      <c r="P16" s="25">
        <f t="shared" ca="1" si="0"/>
        <v>4.7428384031635433</v>
      </c>
      <c r="Q16" s="34"/>
    </row>
    <row r="17" spans="1:17" x14ac:dyDescent="0.25">
      <c r="A17" s="21">
        <v>15</v>
      </c>
      <c r="B17" s="13">
        <v>1.1419610494747507</v>
      </c>
      <c r="C17" s="3">
        <v>16.427895138809617</v>
      </c>
      <c r="D17" s="3">
        <v>17.023414549572344</v>
      </c>
      <c r="E17" s="3">
        <v>40.587059789159895</v>
      </c>
      <c r="F17" s="3">
        <v>1.768601491897431E-2</v>
      </c>
      <c r="G17" s="3">
        <v>5.2090600673046189E-2</v>
      </c>
      <c r="H17" s="3">
        <v>31.086207187404273</v>
      </c>
      <c r="I17" s="3">
        <v>134.04348189080744</v>
      </c>
      <c r="J17" s="3">
        <v>2.8845649446579986</v>
      </c>
      <c r="K17" s="14">
        <v>121.54390135027747</v>
      </c>
      <c r="L17" s="8">
        <v>6.7828454205806468</v>
      </c>
      <c r="M17" s="14">
        <v>0.64490517436490036</v>
      </c>
      <c r="P17" s="25">
        <f t="shared" ca="1" si="0"/>
        <v>17.023414549572344</v>
      </c>
      <c r="Q17" s="34"/>
    </row>
    <row r="18" spans="1:17" x14ac:dyDescent="0.25">
      <c r="A18" s="21">
        <v>16</v>
      </c>
      <c r="B18" s="13">
        <v>22.705754960619199</v>
      </c>
      <c r="C18" s="3">
        <v>15.727170624756484</v>
      </c>
      <c r="D18" s="3">
        <v>9.754574230066563</v>
      </c>
      <c r="E18" s="3">
        <v>31.715150311418626</v>
      </c>
      <c r="F18" s="3">
        <v>0.85999683480288835</v>
      </c>
      <c r="G18" s="3">
        <v>2.2847004505945307E-2</v>
      </c>
      <c r="H18" s="3">
        <v>28.020620459691038</v>
      </c>
      <c r="I18" s="3">
        <v>394.44336907026974</v>
      </c>
      <c r="J18" s="3">
        <v>1.7038909979966648</v>
      </c>
      <c r="K18" s="14">
        <v>95.508472837579603</v>
      </c>
      <c r="L18" s="8">
        <v>2.992434357052002</v>
      </c>
      <c r="M18" s="14">
        <v>0.2975353815714194</v>
      </c>
      <c r="P18" s="25">
        <f t="shared" ca="1" si="0"/>
        <v>9.754574230066563</v>
      </c>
      <c r="Q18" s="34"/>
    </row>
    <row r="19" spans="1:17" x14ac:dyDescent="0.25">
      <c r="A19" s="21">
        <v>17</v>
      </c>
      <c r="B19" s="13">
        <v>17.125029054016785</v>
      </c>
      <c r="C19" s="3">
        <v>4.2731437841580728</v>
      </c>
      <c r="D19" s="3">
        <v>1.0843987371452841</v>
      </c>
      <c r="E19" s="3">
        <v>95.479738173080833</v>
      </c>
      <c r="F19" s="3">
        <v>0.45200212664309802</v>
      </c>
      <c r="G19" s="3">
        <v>1.3204400710243987E-2</v>
      </c>
      <c r="H19" s="3">
        <v>36.177327000422501</v>
      </c>
      <c r="I19" s="3">
        <v>38.881628787452293</v>
      </c>
      <c r="J19" s="3">
        <v>0.67443666212291142</v>
      </c>
      <c r="K19" s="14">
        <v>55.071393391423193</v>
      </c>
      <c r="L19" s="8">
        <v>1.9733312135163541</v>
      </c>
      <c r="M19" s="14">
        <v>1.8474427599371437</v>
      </c>
      <c r="P19" s="25">
        <f t="shared" ca="1" si="0"/>
        <v>1.0843987371452841</v>
      </c>
      <c r="Q19" s="34"/>
    </row>
    <row r="20" spans="1:17" x14ac:dyDescent="0.25">
      <c r="A20" s="21">
        <v>18</v>
      </c>
      <c r="B20" s="13">
        <v>17.556530454030977</v>
      </c>
      <c r="C20" s="3">
        <v>1.4546764847110314</v>
      </c>
      <c r="D20" s="3">
        <v>0.81907939886777303</v>
      </c>
      <c r="E20" s="3">
        <v>47.698909551229491</v>
      </c>
      <c r="F20" s="3">
        <v>0.15893181817779586</v>
      </c>
      <c r="G20" s="3">
        <v>1.038069072780215E-2</v>
      </c>
      <c r="H20" s="3">
        <v>338.47237654288466</v>
      </c>
      <c r="I20" s="3">
        <v>668.36649795817334</v>
      </c>
      <c r="J20" s="3">
        <v>0.53720358591751227</v>
      </c>
      <c r="K20" s="14">
        <v>204.95000236613504</v>
      </c>
      <c r="L20" s="8">
        <v>0.10159623021266331</v>
      </c>
      <c r="M20" s="14">
        <v>9.5914178687742969E-3</v>
      </c>
      <c r="P20" s="25">
        <f t="shared" ca="1" si="0"/>
        <v>0.81907939886777303</v>
      </c>
      <c r="Q20" s="34"/>
    </row>
    <row r="21" spans="1:17" x14ac:dyDescent="0.25">
      <c r="A21" s="21">
        <v>19</v>
      </c>
      <c r="B21" s="13">
        <v>9.284917269816674</v>
      </c>
      <c r="C21" s="3">
        <v>19.637660038031484</v>
      </c>
      <c r="D21" s="3">
        <v>27.681997276990945</v>
      </c>
      <c r="E21" s="3">
        <v>19.596772068135966</v>
      </c>
      <c r="F21" s="3">
        <v>0.18711585189172134</v>
      </c>
      <c r="G21" s="3">
        <v>3.6505788364871443E-2</v>
      </c>
      <c r="H21" s="3">
        <v>7.0687592261761534</v>
      </c>
      <c r="I21" s="3">
        <v>1399.7036683722995</v>
      </c>
      <c r="J21" s="3">
        <v>0.50065033132723469</v>
      </c>
      <c r="K21" s="14">
        <v>307.45389067222851</v>
      </c>
      <c r="L21" s="8">
        <v>8.8834162698550259</v>
      </c>
      <c r="M21" s="14">
        <v>0.88187428911770815</v>
      </c>
      <c r="P21" s="25">
        <f t="shared" ca="1" si="0"/>
        <v>27.681997276990945</v>
      </c>
      <c r="Q21" s="34"/>
    </row>
    <row r="22" spans="1:17" x14ac:dyDescent="0.25">
      <c r="A22" s="21">
        <v>20</v>
      </c>
      <c r="B22" s="13">
        <v>3.1490623357147558</v>
      </c>
      <c r="C22" s="3">
        <v>31.256474534764671</v>
      </c>
      <c r="D22" s="3">
        <v>8.8005642712453369</v>
      </c>
      <c r="E22" s="3">
        <v>27.98881597801088</v>
      </c>
      <c r="F22" s="3">
        <v>0.12617200776518692</v>
      </c>
      <c r="G22" s="3">
        <v>4.1425199647020855E-3</v>
      </c>
      <c r="H22" s="3">
        <v>104.15616379127033</v>
      </c>
      <c r="I22" s="3">
        <v>790.04804477255027</v>
      </c>
      <c r="J22" s="3">
        <v>1.318454169028467</v>
      </c>
      <c r="K22" s="14">
        <v>39.165941927668449</v>
      </c>
      <c r="L22" s="8">
        <v>10.97987426619161</v>
      </c>
      <c r="M22" s="14">
        <v>0.15237196848894882</v>
      </c>
      <c r="P22" s="25">
        <f t="shared" ca="1" si="0"/>
        <v>8.8005642712453369</v>
      </c>
      <c r="Q22" s="34"/>
    </row>
    <row r="23" spans="1:17" x14ac:dyDescent="0.25">
      <c r="A23" s="21">
        <v>21</v>
      </c>
      <c r="B23" s="13">
        <v>3.2459995691820556</v>
      </c>
      <c r="C23" s="3">
        <v>5.7974620366246254</v>
      </c>
      <c r="D23" s="3">
        <v>105.61329710355794</v>
      </c>
      <c r="E23" s="3">
        <v>16.633845159817735</v>
      </c>
      <c r="F23" s="3">
        <v>0.28564757692606402</v>
      </c>
      <c r="G23" s="3">
        <v>7.51156810017959E-2</v>
      </c>
      <c r="H23" s="3">
        <v>93.128334703566225</v>
      </c>
      <c r="I23" s="3">
        <v>35.786883161876588</v>
      </c>
      <c r="J23" s="3">
        <v>3.1986324383911557</v>
      </c>
      <c r="K23" s="14">
        <v>73.217277847827489</v>
      </c>
      <c r="L23" s="8">
        <v>16.533666641731891</v>
      </c>
      <c r="M23" s="14">
        <v>0.16137746684213847</v>
      </c>
      <c r="P23" s="25">
        <f t="shared" ca="1" si="0"/>
        <v>105.61329710355794</v>
      </c>
      <c r="Q23" s="34"/>
    </row>
    <row r="24" spans="1:17" x14ac:dyDescent="0.25">
      <c r="A24" s="21">
        <v>22</v>
      </c>
      <c r="B24" s="13">
        <v>17.76502995717734</v>
      </c>
      <c r="C24" s="3">
        <v>2.122713557601172</v>
      </c>
      <c r="D24" s="3">
        <v>25.035887961615177</v>
      </c>
      <c r="E24" s="3">
        <v>33.415231744655813</v>
      </c>
      <c r="F24" s="3">
        <v>0.57882375183070878</v>
      </c>
      <c r="G24" s="3">
        <v>9.1247625290669501E-2</v>
      </c>
      <c r="H24" s="3">
        <v>62.704208415380201</v>
      </c>
      <c r="I24" s="3">
        <v>35.26698349298448</v>
      </c>
      <c r="J24" s="3">
        <v>5.1702023132531734</v>
      </c>
      <c r="K24" s="14">
        <v>113.77313559557923</v>
      </c>
      <c r="L24" s="8">
        <v>2.2241119009395827</v>
      </c>
      <c r="M24" s="14">
        <v>7.657033514759834E-2</v>
      </c>
      <c r="P24" s="25">
        <f t="shared" ca="1" si="0"/>
        <v>25.035887961615177</v>
      </c>
      <c r="Q24" s="34"/>
    </row>
    <row r="25" spans="1:17" x14ac:dyDescent="0.25">
      <c r="A25" s="21">
        <v>23</v>
      </c>
      <c r="B25" s="13">
        <v>4.7555055594481921</v>
      </c>
      <c r="C25" s="3">
        <v>1.1169502086592851</v>
      </c>
      <c r="D25" s="3">
        <v>167.98878995482474</v>
      </c>
      <c r="E25" s="3">
        <v>46.543321215908158</v>
      </c>
      <c r="F25" s="3">
        <v>0.89724826700910665</v>
      </c>
      <c r="G25" s="3">
        <v>3.7117651489194992E-2</v>
      </c>
      <c r="H25" s="3">
        <v>22.926011738335692</v>
      </c>
      <c r="I25" s="3">
        <v>57.526383348188567</v>
      </c>
      <c r="J25" s="3">
        <v>0.55002067322890968</v>
      </c>
      <c r="K25" s="14">
        <v>177.67603202236964</v>
      </c>
      <c r="L25" s="8">
        <v>14.370698197247677</v>
      </c>
      <c r="M25" s="14">
        <v>0.62178761420457052</v>
      </c>
      <c r="P25" s="25">
        <f t="shared" ca="1" si="0"/>
        <v>167.98878995482474</v>
      </c>
      <c r="Q25" s="34"/>
    </row>
    <row r="26" spans="1:17" x14ac:dyDescent="0.25">
      <c r="A26" s="21">
        <v>24</v>
      </c>
      <c r="B26" s="13">
        <v>0.77158940724310676</v>
      </c>
      <c r="C26" s="3">
        <v>1.1068201163839182</v>
      </c>
      <c r="D26" s="3">
        <v>6.3529148103920781</v>
      </c>
      <c r="E26" s="3">
        <v>24.237750131157267</v>
      </c>
      <c r="F26" s="3">
        <v>0.78117467824397535</v>
      </c>
      <c r="G26" s="3">
        <v>2.8938065792857529E-2</v>
      </c>
      <c r="H26" s="3">
        <v>211.17932007251454</v>
      </c>
      <c r="I26" s="3">
        <v>9.5462624748187714</v>
      </c>
      <c r="J26" s="3">
        <v>1.0511176754045266</v>
      </c>
      <c r="K26" s="14">
        <v>9.6422963683094594</v>
      </c>
      <c r="L26" s="8">
        <v>8.5470931835606265</v>
      </c>
      <c r="M26" s="14">
        <v>0.55124836916961606</v>
      </c>
      <c r="P26" s="25">
        <f t="shared" ca="1" si="0"/>
        <v>6.3529148103920781</v>
      </c>
      <c r="Q26" s="34"/>
    </row>
    <row r="27" spans="1:17" x14ac:dyDescent="0.25">
      <c r="A27" s="21">
        <v>25</v>
      </c>
      <c r="B27" s="13">
        <v>9.8158193010796762</v>
      </c>
      <c r="C27" s="3">
        <v>1.5816211357687018</v>
      </c>
      <c r="D27" s="3">
        <v>18.632141813922377</v>
      </c>
      <c r="E27" s="3">
        <v>43.991125943319133</v>
      </c>
      <c r="F27" s="3">
        <v>2.8260681538294159E-2</v>
      </c>
      <c r="G27" s="3">
        <v>3.01319292160191E-2</v>
      </c>
      <c r="H27" s="3">
        <v>204.54072297494861</v>
      </c>
      <c r="I27" s="3">
        <v>6.4869288653511807</v>
      </c>
      <c r="J27" s="3">
        <v>0.15274386362015505</v>
      </c>
      <c r="K27" s="14">
        <v>187.40390693335311</v>
      </c>
      <c r="L27" s="8">
        <v>1.1597801855471719</v>
      </c>
      <c r="M27" s="14">
        <v>0.14235593041447589</v>
      </c>
      <c r="P27" s="25">
        <f t="shared" ca="1" si="0"/>
        <v>18.632141813922377</v>
      </c>
      <c r="Q27" s="34"/>
    </row>
    <row r="28" spans="1:17" x14ac:dyDescent="0.25">
      <c r="A28" s="21">
        <v>26</v>
      </c>
      <c r="B28" s="13">
        <v>2.1400070677407914</v>
      </c>
      <c r="C28" s="3">
        <v>1.9847368820906937</v>
      </c>
      <c r="D28" s="3">
        <v>5.1721680434492647</v>
      </c>
      <c r="E28" s="3">
        <v>58.379937397198482</v>
      </c>
      <c r="F28" s="3">
        <v>0.20731181875381935</v>
      </c>
      <c r="G28" s="3">
        <v>2.4491231324761203E-2</v>
      </c>
      <c r="H28" s="3">
        <v>37.381507718147319</v>
      </c>
      <c r="I28" s="3">
        <v>263.51999632970256</v>
      </c>
      <c r="J28" s="3">
        <v>0.14342729487329756</v>
      </c>
      <c r="K28" s="14">
        <v>55.240466600337804</v>
      </c>
      <c r="L28" s="8">
        <v>0.29405900620277819</v>
      </c>
      <c r="M28" s="14">
        <v>0.79080947904510068</v>
      </c>
      <c r="P28" s="25">
        <f t="shared" ca="1" si="0"/>
        <v>5.1721680434492647</v>
      </c>
      <c r="Q28" s="34"/>
    </row>
    <row r="29" spans="1:17" x14ac:dyDescent="0.25">
      <c r="A29" s="21">
        <v>27</v>
      </c>
      <c r="B29" s="13">
        <v>13.727863190613585</v>
      </c>
      <c r="C29" s="3">
        <v>8.9237217495343364E-3</v>
      </c>
      <c r="D29" s="3">
        <v>57.661352828111688</v>
      </c>
      <c r="E29" s="3">
        <v>9.1045552904205724</v>
      </c>
      <c r="F29" s="3">
        <v>0.1173567067822615</v>
      </c>
      <c r="G29" s="3">
        <v>4.1794385934048571E-2</v>
      </c>
      <c r="H29" s="3">
        <v>17.424032070354862</v>
      </c>
      <c r="I29" s="3">
        <v>9.5613031661878249</v>
      </c>
      <c r="J29" s="3">
        <v>2.447457325157929</v>
      </c>
      <c r="K29" s="14">
        <v>158.72513290721375</v>
      </c>
      <c r="L29" s="8">
        <v>0.6404594238009097</v>
      </c>
      <c r="M29" s="14">
        <v>1.3795362574022047E-2</v>
      </c>
      <c r="P29" s="25">
        <f t="shared" ca="1" si="0"/>
        <v>57.661352828111688</v>
      </c>
      <c r="Q29" s="34"/>
    </row>
    <row r="30" spans="1:17" x14ac:dyDescent="0.25">
      <c r="A30" s="21">
        <v>28</v>
      </c>
      <c r="B30" s="13">
        <v>13.340206972921237</v>
      </c>
      <c r="C30" s="3">
        <v>5.3936078061684958</v>
      </c>
      <c r="D30" s="3">
        <v>277.18231238415478</v>
      </c>
      <c r="E30" s="3">
        <v>7.4787758073217816</v>
      </c>
      <c r="F30" s="3">
        <v>0.53301208341572937</v>
      </c>
      <c r="G30" s="3">
        <v>2.8657549758985192E-2</v>
      </c>
      <c r="H30" s="3">
        <v>114.85738548665805</v>
      </c>
      <c r="I30" s="3">
        <v>102.1849241850397</v>
      </c>
      <c r="J30" s="3">
        <v>1.2538165513943755</v>
      </c>
      <c r="K30" s="14">
        <v>9.1873165500892089</v>
      </c>
      <c r="L30" s="8">
        <v>8.9067999226354733</v>
      </c>
      <c r="M30" s="14">
        <v>0.14797872851270572</v>
      </c>
      <c r="P30" s="25">
        <f t="shared" ca="1" si="0"/>
        <v>277.18231238415478</v>
      </c>
      <c r="Q30" s="34"/>
    </row>
    <row r="31" spans="1:17" x14ac:dyDescent="0.25">
      <c r="A31" s="21">
        <v>29</v>
      </c>
      <c r="B31" s="13">
        <v>4.8268428199234421</v>
      </c>
      <c r="C31" s="3">
        <v>1.4651601498241387</v>
      </c>
      <c r="D31" s="3">
        <v>15.038183174719807</v>
      </c>
      <c r="E31" s="3">
        <v>88.025443515073334</v>
      </c>
      <c r="F31" s="3">
        <v>2.7224774477626847</v>
      </c>
      <c r="G31" s="3">
        <v>6.6155659729641826E-4</v>
      </c>
      <c r="H31" s="3">
        <v>87.728895727954978</v>
      </c>
      <c r="I31" s="3">
        <v>22.578998940578295</v>
      </c>
      <c r="J31" s="3">
        <v>3.9687832148018893</v>
      </c>
      <c r="K31" s="14">
        <v>136.77415928794977</v>
      </c>
      <c r="L31" s="8">
        <v>2.2668069997572817</v>
      </c>
      <c r="M31" s="14">
        <v>3.5247801212981082</v>
      </c>
      <c r="P31" s="25">
        <f t="shared" ca="1" si="0"/>
        <v>15.038183174719807</v>
      </c>
      <c r="Q31" s="34"/>
    </row>
    <row r="32" spans="1:17" x14ac:dyDescent="0.25">
      <c r="A32" s="21">
        <v>30</v>
      </c>
      <c r="B32" s="13">
        <v>53.484362925957349</v>
      </c>
      <c r="C32" s="3">
        <v>4.8786264768144338</v>
      </c>
      <c r="D32" s="3">
        <v>5.9259250319736578</v>
      </c>
      <c r="E32" s="3">
        <v>37.609014235313097</v>
      </c>
      <c r="F32" s="3">
        <v>0.90481647400561838</v>
      </c>
      <c r="G32" s="3">
        <v>8.2400431271578284E-2</v>
      </c>
      <c r="H32" s="3">
        <v>31.621594689661432</v>
      </c>
      <c r="I32" s="3">
        <v>62.25360004973686</v>
      </c>
      <c r="J32" s="3">
        <v>1.3605291794350738</v>
      </c>
      <c r="K32" s="14">
        <v>210.12934562121734</v>
      </c>
      <c r="L32" s="8">
        <v>4.0625529087472696</v>
      </c>
      <c r="M32" s="14">
        <v>4.6379718173463127</v>
      </c>
      <c r="P32" s="25">
        <f t="shared" ca="1" si="0"/>
        <v>5.9259250319736578</v>
      </c>
      <c r="Q32" s="34"/>
    </row>
    <row r="33" spans="1:17" x14ac:dyDescent="0.25">
      <c r="A33" s="21">
        <v>31</v>
      </c>
      <c r="B33" s="13">
        <v>4.3201183900504478</v>
      </c>
      <c r="C33" s="3">
        <v>2.805383180021126</v>
      </c>
      <c r="D33" s="3">
        <v>15.676597851622361</v>
      </c>
      <c r="E33" s="3">
        <v>6.9579529270764393</v>
      </c>
      <c r="F33" s="3">
        <v>0.59929435553246235</v>
      </c>
      <c r="G33" s="3">
        <v>2.0703422249762032E-3</v>
      </c>
      <c r="H33" s="3">
        <v>3.3139570394267208</v>
      </c>
      <c r="I33" s="3">
        <v>79.342899180194166</v>
      </c>
      <c r="J33" s="3">
        <v>1.2101064866148623</v>
      </c>
      <c r="K33" s="14">
        <v>143.41200250156683</v>
      </c>
      <c r="L33" s="8">
        <v>4.6095688989002479</v>
      </c>
      <c r="M33" s="14">
        <v>0.59149540124868261</v>
      </c>
      <c r="P33" s="25">
        <f t="shared" ca="1" si="0"/>
        <v>15.676597851622361</v>
      </c>
      <c r="Q33" s="34"/>
    </row>
    <row r="34" spans="1:17" x14ac:dyDescent="0.25">
      <c r="A34" s="21">
        <v>32</v>
      </c>
      <c r="B34" s="13">
        <v>8.8337413397340896</v>
      </c>
      <c r="C34" s="3">
        <v>2.1325990466442675</v>
      </c>
      <c r="D34" s="3">
        <v>40.824377638215999</v>
      </c>
      <c r="E34" s="3">
        <v>15.38461154267204</v>
      </c>
      <c r="F34" s="3">
        <v>0.1562958698441152</v>
      </c>
      <c r="G34" s="3">
        <v>9.914558438476441E-2</v>
      </c>
      <c r="H34" s="3">
        <v>0.40339278890970293</v>
      </c>
      <c r="I34" s="3">
        <v>0.86759578054454223</v>
      </c>
      <c r="J34" s="3">
        <v>1.347487300275841</v>
      </c>
      <c r="K34" s="14">
        <v>30.157541258017698</v>
      </c>
      <c r="L34" s="8">
        <v>0.81164418035508645</v>
      </c>
      <c r="M34" s="14">
        <v>2.2332558570019021</v>
      </c>
      <c r="P34" s="25">
        <f t="shared" ca="1" si="0"/>
        <v>40.824377638215999</v>
      </c>
      <c r="Q34" s="34"/>
    </row>
    <row r="35" spans="1:17" x14ac:dyDescent="0.25">
      <c r="A35" s="21">
        <v>33</v>
      </c>
      <c r="B35" s="13">
        <v>10.851570271603395</v>
      </c>
      <c r="C35" s="3">
        <v>1.9141566866843904</v>
      </c>
      <c r="D35" s="3">
        <v>47.189721673266064</v>
      </c>
      <c r="E35" s="3">
        <v>8.5229882470883052</v>
      </c>
      <c r="F35" s="3">
        <v>3.5384766196102841</v>
      </c>
      <c r="G35" s="3">
        <v>6.5263021469551541E-2</v>
      </c>
      <c r="H35" s="3">
        <v>70.362027587540666</v>
      </c>
      <c r="I35" s="3">
        <v>160.2322881785654</v>
      </c>
      <c r="J35" s="3">
        <v>1.6919485499379783</v>
      </c>
      <c r="K35" s="14">
        <v>331.47910602105378</v>
      </c>
      <c r="L35" s="8">
        <v>3.9763728640422298</v>
      </c>
      <c r="M35" s="14">
        <v>1.97553193586209</v>
      </c>
      <c r="P35" s="25">
        <f t="shared" ca="1" si="0"/>
        <v>47.189721673266064</v>
      </c>
      <c r="Q35" s="34"/>
    </row>
    <row r="36" spans="1:17" x14ac:dyDescent="0.25">
      <c r="A36" s="21">
        <v>34</v>
      </c>
      <c r="B36" s="13">
        <v>4.8267912829756883</v>
      </c>
      <c r="C36" s="3">
        <v>3.4191964622492668</v>
      </c>
      <c r="D36" s="3">
        <v>5.8184144544918857</v>
      </c>
      <c r="E36" s="3">
        <v>12.496805073836176</v>
      </c>
      <c r="F36" s="3">
        <v>2.4340527823995375</v>
      </c>
      <c r="G36" s="3">
        <v>5.6770290132639616E-2</v>
      </c>
      <c r="H36" s="3">
        <v>34.596030261344488</v>
      </c>
      <c r="I36" s="3">
        <v>13.602227564263385</v>
      </c>
      <c r="J36" s="3">
        <v>0.47920358708159783</v>
      </c>
      <c r="K36" s="14">
        <v>24.240443497544447</v>
      </c>
      <c r="L36" s="8">
        <v>10.574379735472005</v>
      </c>
      <c r="M36" s="14">
        <v>4.2849678547174169E-2</v>
      </c>
      <c r="P36" s="25">
        <f t="shared" ca="1" si="0"/>
        <v>5.8184144544918857</v>
      </c>
      <c r="Q36" s="34"/>
    </row>
    <row r="37" spans="1:17" x14ac:dyDescent="0.25">
      <c r="A37" s="21">
        <v>35</v>
      </c>
      <c r="B37" s="13">
        <v>1.4781128711436651</v>
      </c>
      <c r="C37" s="3">
        <v>2.7360860372104874</v>
      </c>
      <c r="D37" s="3">
        <v>54.856329755446595</v>
      </c>
      <c r="E37" s="3">
        <v>3.1199316744171157</v>
      </c>
      <c r="F37" s="3">
        <v>6.7191381375189985E-2</v>
      </c>
      <c r="G37" s="3">
        <v>5.0293062785876912E-2</v>
      </c>
      <c r="H37" s="3">
        <v>0.75684007027798594</v>
      </c>
      <c r="I37" s="3">
        <v>30.112150505101383</v>
      </c>
      <c r="J37" s="3">
        <v>0.62496399697396066</v>
      </c>
      <c r="K37" s="14">
        <v>95.057763119825978</v>
      </c>
      <c r="L37" s="8">
        <v>4.3862288676759622</v>
      </c>
      <c r="M37" s="14">
        <v>9.5036046878778127</v>
      </c>
      <c r="P37" s="25">
        <f t="shared" ca="1" si="0"/>
        <v>54.856329755446595</v>
      </c>
      <c r="Q37" s="34"/>
    </row>
    <row r="38" spans="1:17" x14ac:dyDescent="0.25">
      <c r="A38" s="21">
        <v>36</v>
      </c>
      <c r="B38" s="13">
        <v>52.484703100770254</v>
      </c>
      <c r="C38" s="3">
        <v>3.9613591766735588E-2</v>
      </c>
      <c r="D38" s="3">
        <v>11.207280888922606</v>
      </c>
      <c r="E38" s="3">
        <v>36.429772195981982</v>
      </c>
      <c r="F38" s="3">
        <v>1.2997649112140499</v>
      </c>
      <c r="G38" s="3">
        <v>2.8258722215128491E-2</v>
      </c>
      <c r="H38" s="3">
        <v>211.26530980185424</v>
      </c>
      <c r="I38" s="3">
        <v>15.05488621529617</v>
      </c>
      <c r="J38" s="3">
        <v>0.91981188345165166</v>
      </c>
      <c r="K38" s="14">
        <v>100.74696146710146</v>
      </c>
      <c r="L38" s="8">
        <v>1.9290372965054061</v>
      </c>
      <c r="M38" s="14">
        <v>0.7613579843468764</v>
      </c>
      <c r="P38" s="25">
        <f t="shared" ca="1" si="0"/>
        <v>11.207280888922606</v>
      </c>
      <c r="Q38" s="34"/>
    </row>
    <row r="39" spans="1:17" x14ac:dyDescent="0.25">
      <c r="A39" s="21">
        <v>37</v>
      </c>
      <c r="B39" s="13">
        <v>1.8945792493794735</v>
      </c>
      <c r="C39" s="3">
        <v>1.7401521948793253</v>
      </c>
      <c r="D39" s="3">
        <v>131.03565339056374</v>
      </c>
      <c r="E39" s="3">
        <v>38.700115744003803</v>
      </c>
      <c r="F39" s="3">
        <v>0.40606718001232006</v>
      </c>
      <c r="G39" s="3">
        <v>2.4115762752606348E-2</v>
      </c>
      <c r="H39" s="3">
        <v>47.424722750945698</v>
      </c>
      <c r="I39" s="3">
        <v>23.33813814605108</v>
      </c>
      <c r="J39" s="3">
        <v>5.1499036198576771E-2</v>
      </c>
      <c r="K39" s="14">
        <v>49.342984813101481</v>
      </c>
      <c r="L39" s="8">
        <v>3.822481281361739</v>
      </c>
      <c r="M39" s="14">
        <v>0.50533179997005762</v>
      </c>
      <c r="P39" s="25">
        <f t="shared" ca="1" si="0"/>
        <v>131.03565339056374</v>
      </c>
      <c r="Q39" s="34"/>
    </row>
    <row r="40" spans="1:17" x14ac:dyDescent="0.25">
      <c r="A40" s="21">
        <v>38</v>
      </c>
      <c r="B40" s="13">
        <v>3.7069232995624479</v>
      </c>
      <c r="C40" s="3">
        <v>0.38645998933940973</v>
      </c>
      <c r="D40" s="3">
        <v>22.06932323829075</v>
      </c>
      <c r="E40" s="3">
        <v>18.003182174878962</v>
      </c>
      <c r="F40" s="3">
        <v>4.8163266813333623</v>
      </c>
      <c r="G40" s="3">
        <v>0.11522397793985356</v>
      </c>
      <c r="H40" s="3">
        <v>84.697769404210447</v>
      </c>
      <c r="I40" s="3">
        <v>1.6759293242326774</v>
      </c>
      <c r="J40" s="3">
        <v>1.0434904166934014</v>
      </c>
      <c r="K40" s="14">
        <v>86.207529133500515</v>
      </c>
      <c r="L40" s="8">
        <v>38.537849704034251</v>
      </c>
      <c r="M40" s="14">
        <v>0.16785934237906699</v>
      </c>
      <c r="P40" s="25">
        <f t="shared" ca="1" si="0"/>
        <v>22.06932323829075</v>
      </c>
      <c r="Q40" s="34"/>
    </row>
    <row r="41" spans="1:17" x14ac:dyDescent="0.25">
      <c r="A41" s="21">
        <v>39</v>
      </c>
      <c r="B41" s="13">
        <v>36.410705258520856</v>
      </c>
      <c r="C41" s="3">
        <v>10.985862480414534</v>
      </c>
      <c r="D41" s="3">
        <v>59.343095765937356</v>
      </c>
      <c r="E41" s="3">
        <v>4.7077317997630583</v>
      </c>
      <c r="F41" s="3">
        <v>8.6829943337622986</v>
      </c>
      <c r="G41" s="3">
        <v>3.0302513206336736E-3</v>
      </c>
      <c r="H41" s="3">
        <v>36.691705111601749</v>
      </c>
      <c r="I41" s="3">
        <v>0.77523546346998295</v>
      </c>
      <c r="J41" s="3">
        <v>8.6268103794955767E-2</v>
      </c>
      <c r="K41" s="14">
        <v>39.388630657554032</v>
      </c>
      <c r="L41" s="8">
        <v>2.0726453893847419</v>
      </c>
      <c r="M41" s="14">
        <v>0.5913543864530002</v>
      </c>
      <c r="P41" s="25">
        <f t="shared" ca="1" si="0"/>
        <v>59.343095765937356</v>
      </c>
      <c r="Q41" s="34"/>
    </row>
    <row r="42" spans="1:17" x14ac:dyDescent="0.25">
      <c r="A42" s="21">
        <v>40</v>
      </c>
      <c r="B42" s="13">
        <v>9.3579614156459634</v>
      </c>
      <c r="C42" s="3">
        <v>0.1166813935015226</v>
      </c>
      <c r="D42" s="3">
        <v>39.21264346339489</v>
      </c>
      <c r="E42" s="3">
        <v>87.203678499662885</v>
      </c>
      <c r="F42" s="3">
        <v>0.57107911022523561</v>
      </c>
      <c r="G42" s="3">
        <v>2.4083150437185803E-2</v>
      </c>
      <c r="H42" s="3">
        <v>18.488539827397808</v>
      </c>
      <c r="I42" s="3">
        <v>4.1438470946233856</v>
      </c>
      <c r="J42" s="3">
        <v>0.13621708376679714</v>
      </c>
      <c r="K42" s="14">
        <v>54.622041701904244</v>
      </c>
      <c r="L42" s="8">
        <v>2.2324299770604661</v>
      </c>
      <c r="M42" s="14">
        <v>0.44779621345199211</v>
      </c>
      <c r="P42" s="25">
        <f t="shared" ca="1" si="0"/>
        <v>39.21264346339489</v>
      </c>
      <c r="Q42" s="34"/>
    </row>
    <row r="43" spans="1:17" x14ac:dyDescent="0.25">
      <c r="A43" s="21">
        <v>41</v>
      </c>
      <c r="B43" s="13">
        <v>7.4373356281345254E-2</v>
      </c>
      <c r="C43" s="3">
        <v>0.46289839385685749</v>
      </c>
      <c r="D43" s="3">
        <v>2.1681596186127505</v>
      </c>
      <c r="E43" s="3">
        <v>2.1516493807895731</v>
      </c>
      <c r="F43" s="3">
        <v>0.26850270319328928</v>
      </c>
      <c r="G43" s="3">
        <v>2.057719728827577E-2</v>
      </c>
      <c r="H43" s="3">
        <v>9.1508899441639979</v>
      </c>
      <c r="I43" s="3">
        <v>39.773330343119945</v>
      </c>
      <c r="J43" s="3">
        <v>0.45085740473562791</v>
      </c>
      <c r="K43" s="14">
        <v>71.013179681318164</v>
      </c>
      <c r="L43" s="8">
        <v>7.3760875453526591</v>
      </c>
      <c r="M43" s="14">
        <v>4.1058817014914961</v>
      </c>
      <c r="P43" s="26">
        <f t="shared" ca="1" si="0"/>
        <v>2.1681596186127505</v>
      </c>
      <c r="Q43" s="34" t="s">
        <v>19</v>
      </c>
    </row>
    <row r="44" spans="1:17" x14ac:dyDescent="0.25">
      <c r="A44" s="21">
        <v>42</v>
      </c>
      <c r="B44" s="13">
        <v>17.588111903961476</v>
      </c>
      <c r="C44" s="3">
        <v>3.8690332969176939</v>
      </c>
      <c r="D44" s="3">
        <v>4.9951673956141063</v>
      </c>
      <c r="E44" s="3">
        <v>19.255910493832499</v>
      </c>
      <c r="F44" s="3">
        <v>1.7576218138440345</v>
      </c>
      <c r="G44" s="3">
        <v>3.1094747731258261E-2</v>
      </c>
      <c r="H44" s="3">
        <v>1.4335186920259384</v>
      </c>
      <c r="I44" s="3">
        <v>1.1742256295650246</v>
      </c>
      <c r="J44" s="3">
        <v>0.1044175978040626</v>
      </c>
      <c r="K44" s="14">
        <v>28.234282091141061</v>
      </c>
      <c r="L44" s="8">
        <v>3.846798299855374</v>
      </c>
      <c r="M44" s="14">
        <v>0.12299033961216409</v>
      </c>
      <c r="P44" s="26">
        <f t="shared" ca="1" si="0"/>
        <v>4.9951673956141063</v>
      </c>
      <c r="Q44" s="34"/>
    </row>
    <row r="45" spans="1:17" x14ac:dyDescent="0.25">
      <c r="A45" s="21">
        <v>43</v>
      </c>
      <c r="B45" s="13">
        <v>7.654548719470271</v>
      </c>
      <c r="C45" s="3">
        <v>9.9478676530839678</v>
      </c>
      <c r="D45" s="3">
        <v>22.065448749688301</v>
      </c>
      <c r="E45" s="3">
        <v>55.320758290540446</v>
      </c>
      <c r="F45" s="3">
        <v>5.2055794406780329</v>
      </c>
      <c r="G45" s="3">
        <v>1.6796077354307489E-2</v>
      </c>
      <c r="H45" s="3">
        <v>44.247851856339466</v>
      </c>
      <c r="I45" s="3">
        <v>37.615873100958005</v>
      </c>
      <c r="J45" s="3">
        <v>0.38951927911825596</v>
      </c>
      <c r="K45" s="14">
        <v>213.12392088489796</v>
      </c>
      <c r="L45" s="8">
        <v>0.88308351600669666</v>
      </c>
      <c r="M45" s="14">
        <v>4.5817479401399991E-2</v>
      </c>
      <c r="P45" s="26">
        <f t="shared" ca="1" si="0"/>
        <v>22.065448749688301</v>
      </c>
      <c r="Q45" s="34"/>
    </row>
    <row r="46" spans="1:17" x14ac:dyDescent="0.25">
      <c r="A46" s="21">
        <v>44</v>
      </c>
      <c r="B46" s="13">
        <v>2.8727119473608358</v>
      </c>
      <c r="C46" s="3">
        <v>5.8055756891657762</v>
      </c>
      <c r="D46" s="3">
        <v>0.50972987250116253</v>
      </c>
      <c r="E46" s="3">
        <v>14.407798031196153</v>
      </c>
      <c r="F46" s="3">
        <v>6.182456581749558</v>
      </c>
      <c r="G46" s="3">
        <v>2.0309327469673108E-2</v>
      </c>
      <c r="H46" s="3">
        <v>236.66440181322704</v>
      </c>
      <c r="I46" s="3">
        <v>17.343228716061141</v>
      </c>
      <c r="J46" s="3">
        <v>1.6656287271824253</v>
      </c>
      <c r="K46" s="14">
        <v>41.685653700389068</v>
      </c>
      <c r="L46" s="8">
        <v>3.843794277497163</v>
      </c>
      <c r="M46" s="14">
        <v>0.36496523426999933</v>
      </c>
      <c r="P46" s="26">
        <f t="shared" ca="1" si="0"/>
        <v>0.50972987250116253</v>
      </c>
      <c r="Q46" s="34"/>
    </row>
    <row r="47" spans="1:17" x14ac:dyDescent="0.25">
      <c r="A47" s="21">
        <v>45</v>
      </c>
      <c r="B47" s="13">
        <v>1.5522816991276458</v>
      </c>
      <c r="C47" s="3">
        <v>0.91321814969872195</v>
      </c>
      <c r="D47" s="3">
        <v>6.291794522115338</v>
      </c>
      <c r="E47" s="3">
        <v>40.384342854138062</v>
      </c>
      <c r="F47" s="3">
        <v>0.52580652730444555</v>
      </c>
      <c r="G47" s="3">
        <v>3.0707290745556799E-2</v>
      </c>
      <c r="H47" s="3">
        <v>179.24943444566139</v>
      </c>
      <c r="I47" s="3">
        <v>36.431934195971905</v>
      </c>
      <c r="J47" s="3">
        <v>3.4815252799926762E-2</v>
      </c>
      <c r="K47" s="14">
        <v>100.13405448969992</v>
      </c>
      <c r="L47" s="8">
        <v>8.8180924302000161</v>
      </c>
      <c r="M47" s="14">
        <v>2.3222860989091716</v>
      </c>
      <c r="P47" s="26">
        <f t="shared" ca="1" si="0"/>
        <v>6.291794522115338</v>
      </c>
      <c r="Q47" s="34"/>
    </row>
    <row r="48" spans="1:17" x14ac:dyDescent="0.25">
      <c r="A48" s="21">
        <v>46</v>
      </c>
      <c r="B48" s="13">
        <v>14.785783803471995</v>
      </c>
      <c r="C48" s="3">
        <v>2.825627113698193</v>
      </c>
      <c r="D48" s="3">
        <v>2.1179909959902004</v>
      </c>
      <c r="E48" s="3">
        <v>65.218648172112154</v>
      </c>
      <c r="F48" s="3">
        <v>6.1927702867241461</v>
      </c>
      <c r="G48" s="3">
        <v>0.10054083179237538</v>
      </c>
      <c r="H48" s="3">
        <v>310.37938201551304</v>
      </c>
      <c r="I48" s="3">
        <v>22.128522746041096</v>
      </c>
      <c r="J48" s="3">
        <v>1.7690473272049922</v>
      </c>
      <c r="K48" s="14">
        <v>551.00863737440886</v>
      </c>
      <c r="L48" s="8">
        <v>9.5871238073024152</v>
      </c>
      <c r="M48" s="14">
        <v>0.7536347492375004</v>
      </c>
      <c r="P48" s="26">
        <f t="shared" ca="1" si="0"/>
        <v>2.1179909959902004</v>
      </c>
      <c r="Q48" s="34"/>
    </row>
    <row r="49" spans="1:17" x14ac:dyDescent="0.25">
      <c r="A49" s="21">
        <v>47</v>
      </c>
      <c r="B49" s="13">
        <v>4.792348226855351</v>
      </c>
      <c r="C49" s="3">
        <v>2.1171201261221593</v>
      </c>
      <c r="D49" s="3">
        <v>0.29458607974775353</v>
      </c>
      <c r="E49" s="3">
        <v>17.365290810914352</v>
      </c>
      <c r="F49" s="3">
        <v>1.2443475702600892</v>
      </c>
      <c r="G49" s="3">
        <v>2.0884144524796786E-2</v>
      </c>
      <c r="H49" s="3">
        <v>103.96347826429135</v>
      </c>
      <c r="I49" s="3">
        <v>6.7327917166862816</v>
      </c>
      <c r="J49" s="3">
        <v>3.0649620958243893</v>
      </c>
      <c r="K49" s="14">
        <v>682.45622475338962</v>
      </c>
      <c r="L49" s="8">
        <v>2.4949559053823012</v>
      </c>
      <c r="M49" s="14">
        <v>3.1421773341878774E-3</v>
      </c>
      <c r="P49" s="26">
        <f t="shared" ca="1" si="0"/>
        <v>0.29458607974775353</v>
      </c>
      <c r="Q49" s="34"/>
    </row>
    <row r="50" spans="1:17" x14ac:dyDescent="0.25">
      <c r="A50" s="21">
        <v>48</v>
      </c>
      <c r="B50" s="13">
        <v>0.15452351889004057</v>
      </c>
      <c r="C50" s="3">
        <v>2.6348700951330213</v>
      </c>
      <c r="D50" s="3">
        <v>1.8732510557532676</v>
      </c>
      <c r="E50" s="3">
        <v>13.302736093360487</v>
      </c>
      <c r="F50" s="3">
        <v>3.996295749349978</v>
      </c>
      <c r="G50" s="3">
        <v>0.13653887574902177</v>
      </c>
      <c r="H50" s="3">
        <v>17.396014719743746</v>
      </c>
      <c r="I50" s="3">
        <v>34.614015020539583</v>
      </c>
      <c r="J50" s="3">
        <v>0.33747583243157259</v>
      </c>
      <c r="K50" s="14">
        <v>83.054177805473913</v>
      </c>
      <c r="L50" s="8">
        <v>0.17633752482623588</v>
      </c>
      <c r="M50" s="14">
        <v>1.1043828171995711</v>
      </c>
      <c r="P50" s="26">
        <f t="shared" ca="1" si="0"/>
        <v>1.8732510557532676</v>
      </c>
      <c r="Q50" s="34"/>
    </row>
    <row r="51" spans="1:17" x14ac:dyDescent="0.25">
      <c r="A51" s="21">
        <v>49</v>
      </c>
      <c r="B51" s="13">
        <v>9.0412965916620838</v>
      </c>
      <c r="C51" s="3">
        <v>7.7914031883479104E-2</v>
      </c>
      <c r="D51" s="3">
        <v>2.2229721906545499E-2</v>
      </c>
      <c r="E51" s="3">
        <v>13.141581415307233</v>
      </c>
      <c r="F51" s="3">
        <v>0.73445359403178412</v>
      </c>
      <c r="G51" s="3">
        <v>0.12964843437317902</v>
      </c>
      <c r="H51" s="3">
        <v>24.129297924539571</v>
      </c>
      <c r="I51" s="3">
        <v>17.474665592807529</v>
      </c>
      <c r="J51" s="3">
        <v>0.32826385820607573</v>
      </c>
      <c r="K51" s="14">
        <v>82.471470871917063</v>
      </c>
      <c r="L51" s="8">
        <v>5.8691685888505134</v>
      </c>
      <c r="M51" s="14">
        <v>0.17448806011214393</v>
      </c>
      <c r="P51" s="26">
        <f t="shared" ca="1" si="0"/>
        <v>2.2229721906545499E-2</v>
      </c>
      <c r="Q51" s="34"/>
    </row>
    <row r="52" spans="1:17" x14ac:dyDescent="0.25">
      <c r="A52" s="21">
        <v>50</v>
      </c>
      <c r="B52" s="13">
        <v>3.2829133252705263</v>
      </c>
      <c r="C52" s="3">
        <v>0.22078726977612481</v>
      </c>
      <c r="D52" s="3">
        <v>7.2432816117195342</v>
      </c>
      <c r="E52" s="3">
        <v>3.8051918941707994</v>
      </c>
      <c r="F52" s="3">
        <v>1.337690611823076</v>
      </c>
      <c r="G52" s="3">
        <v>4.6960293648567894E-2</v>
      </c>
      <c r="H52" s="3">
        <v>22.074793687108645</v>
      </c>
      <c r="I52" s="3">
        <v>39.74391050962204</v>
      </c>
      <c r="J52" s="3">
        <v>1.0212303912473935</v>
      </c>
      <c r="K52" s="14">
        <v>211.19440817982809</v>
      </c>
      <c r="L52" s="8">
        <v>21.738250656899943</v>
      </c>
      <c r="M52" s="14">
        <v>8.1089895402706897</v>
      </c>
      <c r="P52" s="26">
        <f t="shared" ca="1" si="0"/>
        <v>7.2432816117195342</v>
      </c>
      <c r="Q52" s="34"/>
    </row>
    <row r="53" spans="1:17" x14ac:dyDescent="0.25">
      <c r="A53" s="21">
        <v>51</v>
      </c>
      <c r="B53" s="13">
        <v>20.688480154550369</v>
      </c>
      <c r="C53" s="3">
        <v>3.1845965098238587</v>
      </c>
      <c r="D53" s="3">
        <v>6.7559726582066499</v>
      </c>
      <c r="E53" s="3">
        <v>34.204570396316491</v>
      </c>
      <c r="F53" s="3">
        <v>2.8951633735962545</v>
      </c>
      <c r="G53" s="3">
        <v>3.2464099727928561E-2</v>
      </c>
      <c r="H53" s="3">
        <v>7.1953776090914383</v>
      </c>
      <c r="I53" s="3">
        <v>154.24896677289112</v>
      </c>
      <c r="J53" s="3">
        <v>2.1617157837252385</v>
      </c>
      <c r="K53" s="14">
        <v>27.135514363649847</v>
      </c>
      <c r="L53" s="8">
        <v>0.11822746669846466</v>
      </c>
      <c r="M53" s="14">
        <v>0.66720645923795652</v>
      </c>
      <c r="P53" s="26">
        <f t="shared" ca="1" si="0"/>
        <v>6.7559726582066499</v>
      </c>
      <c r="Q53" s="34"/>
    </row>
    <row r="54" spans="1:17" x14ac:dyDescent="0.25">
      <c r="A54" s="21">
        <v>52</v>
      </c>
      <c r="B54" s="13">
        <v>22.856349254474985</v>
      </c>
      <c r="C54" s="3">
        <v>3.3080558992255131</v>
      </c>
      <c r="D54" s="3">
        <v>1.5284182664437662</v>
      </c>
      <c r="E54" s="3">
        <v>51.757455977747227</v>
      </c>
      <c r="F54" s="3">
        <v>11.492047715678783</v>
      </c>
      <c r="G54" s="3">
        <v>1.884812646599187E-2</v>
      </c>
      <c r="H54" s="3">
        <v>139.49333344441379</v>
      </c>
      <c r="I54" s="3">
        <v>4.199161828655436</v>
      </c>
      <c r="J54" s="3">
        <v>0.38794372906216346</v>
      </c>
      <c r="K54" s="14">
        <v>76.056817691185358</v>
      </c>
      <c r="L54" s="8">
        <v>7.3471898426243456</v>
      </c>
      <c r="M54" s="14">
        <v>1.0871045663027963</v>
      </c>
      <c r="P54" s="26">
        <f t="shared" ca="1" si="0"/>
        <v>1.5284182664437662</v>
      </c>
      <c r="Q54" s="34"/>
    </row>
    <row r="55" spans="1:17" x14ac:dyDescent="0.25">
      <c r="A55" s="21">
        <v>53</v>
      </c>
      <c r="B55" s="13">
        <v>15.183767145669636</v>
      </c>
      <c r="C55" s="3">
        <v>2.6387193252336711</v>
      </c>
      <c r="D55" s="3">
        <v>4.6500616836387962</v>
      </c>
      <c r="E55" s="3">
        <v>18.560645509196231</v>
      </c>
      <c r="F55" s="3">
        <v>0.28741659115359208</v>
      </c>
      <c r="G55" s="3">
        <v>2.4041382874042561E-2</v>
      </c>
      <c r="H55" s="3">
        <v>57.22902047466625</v>
      </c>
      <c r="I55" s="3">
        <v>25.062028734209779</v>
      </c>
      <c r="J55" s="3">
        <v>0.57768804559028542</v>
      </c>
      <c r="K55" s="14">
        <v>205.24619387009525</v>
      </c>
      <c r="L55" s="8">
        <v>0.59355326951283105</v>
      </c>
      <c r="M55" s="14">
        <v>0.7502837890669769</v>
      </c>
      <c r="P55" s="26">
        <f t="shared" ca="1" si="0"/>
        <v>4.6500616836387962</v>
      </c>
      <c r="Q55" s="34"/>
    </row>
    <row r="56" spans="1:17" x14ac:dyDescent="0.25">
      <c r="A56" s="21">
        <v>54</v>
      </c>
      <c r="B56" s="13">
        <v>122.30932181070393</v>
      </c>
      <c r="C56" s="3">
        <v>3.2215101038942424</v>
      </c>
      <c r="D56" s="3">
        <v>2.3661421609906679</v>
      </c>
      <c r="E56" s="3">
        <v>50.533755909479126</v>
      </c>
      <c r="F56" s="3">
        <v>3.1298745343418739</v>
      </c>
      <c r="G56" s="3">
        <v>2.8864398882984491E-2</v>
      </c>
      <c r="H56" s="3">
        <v>8.6077952849726103</v>
      </c>
      <c r="I56" s="3">
        <v>6.0061215920206497</v>
      </c>
      <c r="J56" s="3">
        <v>0.68981381548479237</v>
      </c>
      <c r="K56" s="14">
        <v>42.480138444621453</v>
      </c>
      <c r="L56" s="8">
        <v>1.6985724253321974</v>
      </c>
      <c r="M56" s="14">
        <v>0.73707776704534644</v>
      </c>
      <c r="P56" s="26">
        <f t="shared" ca="1" si="0"/>
        <v>2.3661421609906679</v>
      </c>
      <c r="Q56" s="34"/>
    </row>
    <row r="57" spans="1:17" x14ac:dyDescent="0.25">
      <c r="A57" s="21">
        <v>55</v>
      </c>
      <c r="B57" s="13">
        <v>81.718856853292408</v>
      </c>
      <c r="C57" s="3">
        <v>0.41297680007152715</v>
      </c>
      <c r="D57" s="3">
        <v>4.5168321638640582E-2</v>
      </c>
      <c r="E57" s="3">
        <v>18.339584408728253</v>
      </c>
      <c r="F57" s="3">
        <v>4.5520221073352278</v>
      </c>
      <c r="G57" s="3">
        <v>0.13698442206940639</v>
      </c>
      <c r="H57" s="3">
        <v>106.16092939314142</v>
      </c>
      <c r="I57" s="3">
        <v>22.077851739855394</v>
      </c>
      <c r="J57" s="3">
        <v>0.35988232395556563</v>
      </c>
      <c r="K57" s="14">
        <v>9.1158842395740916</v>
      </c>
      <c r="L57" s="8">
        <v>1.4110855275192642</v>
      </c>
      <c r="M57" s="14">
        <v>0.6876794769959419</v>
      </c>
      <c r="P57" s="26">
        <f t="shared" ca="1" si="0"/>
        <v>4.5168321638640582E-2</v>
      </c>
      <c r="Q57" s="34"/>
    </row>
    <row r="58" spans="1:17" x14ac:dyDescent="0.25">
      <c r="A58" s="21">
        <v>56</v>
      </c>
      <c r="B58" s="13">
        <v>10.964816768559272</v>
      </c>
      <c r="C58" s="3">
        <v>5.6663768549219178</v>
      </c>
      <c r="D58" s="3">
        <v>3.4729507633656627</v>
      </c>
      <c r="E58" s="3">
        <v>15.224386796047586</v>
      </c>
      <c r="F58" s="3">
        <v>3.8041263502572669</v>
      </c>
      <c r="G58" s="3">
        <v>6.6597813776059361E-2</v>
      </c>
      <c r="H58" s="3">
        <v>13.045413010544852</v>
      </c>
      <c r="I58" s="3">
        <v>91.440450293796957</v>
      </c>
      <c r="J58" s="3">
        <v>0.98487998243181907</v>
      </c>
      <c r="K58" s="14">
        <v>45.726735112944795</v>
      </c>
      <c r="L58" s="8">
        <v>0.27790830084201373</v>
      </c>
      <c r="M58" s="14">
        <v>0.23188658600050877</v>
      </c>
      <c r="P58" s="26">
        <f t="shared" ca="1" si="0"/>
        <v>3.4729507633656627</v>
      </c>
      <c r="Q58" s="34"/>
    </row>
    <row r="59" spans="1:17" x14ac:dyDescent="0.25">
      <c r="A59" s="21">
        <v>57</v>
      </c>
      <c r="B59" s="13">
        <v>5.4391765407090453</v>
      </c>
      <c r="C59" s="3">
        <v>1.9462173403476237</v>
      </c>
      <c r="D59" s="3">
        <v>9.6795502855364965</v>
      </c>
      <c r="E59" s="3">
        <v>10.752207321852824</v>
      </c>
      <c r="F59" s="3">
        <v>1.0674081451786357</v>
      </c>
      <c r="G59" s="3">
        <v>0.13445978075608683</v>
      </c>
      <c r="H59" s="3">
        <v>38.147380410255415</v>
      </c>
      <c r="I59" s="3">
        <v>32.260632269996556</v>
      </c>
      <c r="J59" s="3">
        <v>0.93601177163160165</v>
      </c>
      <c r="K59" s="14">
        <v>428.04195178722659</v>
      </c>
      <c r="L59" s="8">
        <v>0.49227166558552327</v>
      </c>
      <c r="M59" s="14">
        <v>0.44363046780692655</v>
      </c>
      <c r="P59" s="26">
        <f t="shared" ca="1" si="0"/>
        <v>9.6795502855364965</v>
      </c>
      <c r="Q59" s="34"/>
    </row>
    <row r="60" spans="1:17" x14ac:dyDescent="0.25">
      <c r="A60" s="21">
        <v>58</v>
      </c>
      <c r="B60" s="13">
        <v>22.222633704337845</v>
      </c>
      <c r="C60" s="3">
        <v>7.4775450123620946</v>
      </c>
      <c r="D60" s="3">
        <v>2.7002970069425087</v>
      </c>
      <c r="E60" s="3">
        <v>2.2921139294761002</v>
      </c>
      <c r="F60" s="3">
        <v>2.0862759905532702</v>
      </c>
      <c r="G60" s="3">
        <v>0.1154323414062801</v>
      </c>
      <c r="H60" s="3">
        <v>179.47290981637664</v>
      </c>
      <c r="I60" s="3">
        <v>10.808291891996221</v>
      </c>
      <c r="J60" s="3">
        <v>2.4403570882167416</v>
      </c>
      <c r="K60" s="14">
        <v>1012.1254766244434</v>
      </c>
      <c r="L60" s="8">
        <v>0.64010233787937221</v>
      </c>
      <c r="M60" s="14">
        <v>8.9052651742235813</v>
      </c>
      <c r="P60" s="26">
        <f t="shared" ca="1" si="0"/>
        <v>2.7002970069425087</v>
      </c>
      <c r="Q60" s="34"/>
    </row>
    <row r="61" spans="1:17" x14ac:dyDescent="0.25">
      <c r="A61" s="21">
        <v>59</v>
      </c>
      <c r="B61" s="13">
        <v>3.5457287312344867</v>
      </c>
      <c r="C61" s="3">
        <v>0.62797757799446396</v>
      </c>
      <c r="D61" s="3">
        <v>0.18490758148749506</v>
      </c>
      <c r="E61" s="3">
        <v>6.9390754544246009</v>
      </c>
      <c r="F61" s="3">
        <v>6.1079140319302549</v>
      </c>
      <c r="G61" s="3">
        <v>0.14024527794412522</v>
      </c>
      <c r="H61" s="3">
        <v>41.531977008647644</v>
      </c>
      <c r="I61" s="3">
        <v>27.766062013002667</v>
      </c>
      <c r="J61" s="3">
        <v>3.9711790887401466</v>
      </c>
      <c r="K61" s="14">
        <v>108.43970817258626</v>
      </c>
      <c r="L61" s="8">
        <v>6.8800402015872972</v>
      </c>
      <c r="M61" s="14">
        <v>0.76352798018893075</v>
      </c>
      <c r="P61" s="26">
        <f t="shared" ca="1" si="0"/>
        <v>0.18490758148749506</v>
      </c>
      <c r="Q61" s="34"/>
    </row>
    <row r="62" spans="1:17" x14ac:dyDescent="0.25">
      <c r="A62" s="21">
        <v>60</v>
      </c>
      <c r="B62" s="13">
        <v>133.25352188873981</v>
      </c>
      <c r="C62" s="3">
        <v>3.3960936314736072</v>
      </c>
      <c r="D62" s="3">
        <v>15.807626705331453</v>
      </c>
      <c r="E62" s="3">
        <v>10.967233140883918</v>
      </c>
      <c r="F62" s="3">
        <v>2.1283056841028953</v>
      </c>
      <c r="G62" s="3">
        <v>0.15320207926087379</v>
      </c>
      <c r="H62" s="3">
        <v>2.6745534416789591</v>
      </c>
      <c r="I62" s="3">
        <v>78.298654662370964</v>
      </c>
      <c r="J62" s="3">
        <v>2.9188661518058616</v>
      </c>
      <c r="K62" s="14">
        <v>172.13491459069434</v>
      </c>
      <c r="L62" s="8">
        <v>0.2166905307497832</v>
      </c>
      <c r="M62" s="14">
        <v>0.17333255744235962</v>
      </c>
      <c r="P62" s="26">
        <f t="shared" ca="1" si="0"/>
        <v>15.807626705331453</v>
      </c>
      <c r="Q62" s="34"/>
    </row>
    <row r="63" spans="1:17" x14ac:dyDescent="0.25">
      <c r="A63" s="21">
        <v>61</v>
      </c>
      <c r="B63" s="13">
        <v>28.123241354720573</v>
      </c>
      <c r="C63" s="3">
        <v>2.6996064588536295</v>
      </c>
      <c r="D63" s="3">
        <v>3.1743781682626118</v>
      </c>
      <c r="E63" s="3">
        <v>2.8813290273746182</v>
      </c>
      <c r="F63" s="3">
        <v>4.3524802061932277</v>
      </c>
      <c r="G63" s="3">
        <v>0.12531585985724253</v>
      </c>
      <c r="H63" s="3">
        <v>268.00172158144863</v>
      </c>
      <c r="I63" s="3">
        <v>92.788789544530744</v>
      </c>
      <c r="J63" s="3">
        <v>0.44282858132211506</v>
      </c>
      <c r="K63" s="14">
        <v>296.08203511826349</v>
      </c>
      <c r="L63" s="8">
        <v>4.4001776739800285</v>
      </c>
      <c r="M63" s="14">
        <v>0.53718425540086812</v>
      </c>
      <c r="P63" s="26">
        <f t="shared" ca="1" si="0"/>
        <v>3.1743781682626118</v>
      </c>
      <c r="Q63" s="34"/>
    </row>
    <row r="64" spans="1:17" x14ac:dyDescent="0.25">
      <c r="A64" s="21">
        <v>62</v>
      </c>
      <c r="B64" s="13">
        <v>54.644411370391744</v>
      </c>
      <c r="C64" s="3">
        <v>0.56396237385808223</v>
      </c>
      <c r="D64" s="3">
        <v>0.83523312051799237</v>
      </c>
      <c r="E64" s="3">
        <v>5.7159475957834989</v>
      </c>
      <c r="F64" s="3">
        <v>2.6345936341189056</v>
      </c>
      <c r="G64" s="3">
        <v>0.5843815380064209</v>
      </c>
      <c r="H64" s="3">
        <v>41.200008936534616</v>
      </c>
      <c r="I64" s="3">
        <v>72.707437591217356</v>
      </c>
      <c r="J64" s="3">
        <v>4.4271331908122473</v>
      </c>
      <c r="K64" s="14">
        <v>130.95214582527012</v>
      </c>
      <c r="L64" s="8">
        <v>4.8161999485192943</v>
      </c>
      <c r="M64" s="14">
        <v>0.87457777473956166</v>
      </c>
      <c r="P64" s="26">
        <f t="shared" ca="1" si="0"/>
        <v>0.83523312051799237</v>
      </c>
      <c r="Q64" s="34"/>
    </row>
    <row r="65" spans="1:17" x14ac:dyDescent="0.25">
      <c r="A65" s="21">
        <v>63</v>
      </c>
      <c r="B65" s="13">
        <v>9.3921409660332387</v>
      </c>
      <c r="C65" s="3">
        <v>0.42848197302114266</v>
      </c>
      <c r="D65" s="3">
        <v>0.86357389037812482</v>
      </c>
      <c r="E65" s="3">
        <v>3.270377836982719</v>
      </c>
      <c r="F65" s="3">
        <v>3.8226884168562658</v>
      </c>
      <c r="G65" s="3">
        <v>7.87973934043881E-2</v>
      </c>
      <c r="H65" s="3">
        <v>59.389726446832078</v>
      </c>
      <c r="I65" s="3">
        <v>92.295389217440899</v>
      </c>
      <c r="J65" s="3">
        <v>2.462543282148514</v>
      </c>
      <c r="K65" s="14">
        <v>144.09227898729822</v>
      </c>
      <c r="L65" s="8">
        <v>2.0899289249513009</v>
      </c>
      <c r="M65" s="14">
        <v>0.60747920594009663</v>
      </c>
      <c r="P65" s="26">
        <f t="shared" ca="1" si="0"/>
        <v>0.86357389037812482</v>
      </c>
      <c r="Q65" s="34"/>
    </row>
    <row r="66" spans="1:17" x14ac:dyDescent="0.25">
      <c r="A66" s="21">
        <v>64</v>
      </c>
      <c r="B66" s="13">
        <v>8.8869109519452696</v>
      </c>
      <c r="C66" s="3">
        <v>0.97107095991724524</v>
      </c>
      <c r="D66" s="3">
        <v>0.75657333117295877</v>
      </c>
      <c r="E66" s="3">
        <v>32.099947832815765</v>
      </c>
      <c r="F66" s="3">
        <v>0.80129025650831032</v>
      </c>
      <c r="G66" s="3">
        <v>1.07619809253712</v>
      </c>
      <c r="H66" s="3">
        <v>53.037304523682479</v>
      </c>
      <c r="I66" s="3">
        <v>15.825436853177793</v>
      </c>
      <c r="J66" s="3">
        <v>5.2067675259499326</v>
      </c>
      <c r="K66" s="14">
        <v>495.1323117529966</v>
      </c>
      <c r="L66" s="8">
        <v>8.7242039898414898</v>
      </c>
      <c r="M66" s="14">
        <v>2.0447023868076276E-2</v>
      </c>
      <c r="P66" s="26">
        <f t="shared" ca="1" si="0"/>
        <v>0.75657333117295877</v>
      </c>
      <c r="Q66" s="34"/>
    </row>
    <row r="67" spans="1:17" x14ac:dyDescent="0.25">
      <c r="A67" s="21">
        <v>65</v>
      </c>
      <c r="B67" s="13">
        <v>7.4199216311025342</v>
      </c>
      <c r="C67" s="3">
        <v>0.60349450528566451</v>
      </c>
      <c r="D67" s="3">
        <v>4.3694455880233747</v>
      </c>
      <c r="E67" s="3">
        <v>4.1181349519120092</v>
      </c>
      <c r="F67" s="3">
        <v>0.48650071458868449</v>
      </c>
      <c r="G67" s="3">
        <v>2.363182779639628E-2</v>
      </c>
      <c r="H67" s="3">
        <v>32.910744385065506</v>
      </c>
      <c r="I67" s="3">
        <v>131.44757617195896</v>
      </c>
      <c r="J67" s="3">
        <v>1.3714765432944671</v>
      </c>
      <c r="K67" s="14">
        <v>270.65098135338718</v>
      </c>
      <c r="L67" s="8">
        <v>4.7398392765710815</v>
      </c>
      <c r="M67" s="14">
        <v>0.49246163007431748</v>
      </c>
      <c r="P67" s="26">
        <f t="shared" ca="1" si="0"/>
        <v>4.3694455880233747</v>
      </c>
      <c r="Q67" s="34"/>
    </row>
    <row r="68" spans="1:17" x14ac:dyDescent="0.25">
      <c r="A68" s="21">
        <v>66</v>
      </c>
      <c r="B68" s="13">
        <v>75.607258827852249</v>
      </c>
      <c r="C68" s="3">
        <v>0.45706594845234971</v>
      </c>
      <c r="D68" s="3">
        <v>3.1399348200684547</v>
      </c>
      <c r="E68" s="3">
        <v>31.749525523303753</v>
      </c>
      <c r="F68" s="3">
        <v>3.1945200473067661E-2</v>
      </c>
      <c r="G68" s="3">
        <v>1.1583453573447247</v>
      </c>
      <c r="H68" s="3">
        <v>49.858730858364289</v>
      </c>
      <c r="I68" s="3">
        <v>21.992099021942668</v>
      </c>
      <c r="J68" s="3">
        <v>1.615718922717946</v>
      </c>
      <c r="K68" s="14">
        <v>202.23302874402512</v>
      </c>
      <c r="L68" s="8">
        <v>24.292502990455912</v>
      </c>
      <c r="M68" s="14">
        <v>10.105544157970963</v>
      </c>
      <c r="P68" s="26">
        <f t="shared" ref="P68:P82" ca="1" si="1">INDIRECT(INDIRECT("U"&amp;(MOD($P$1,10)+2))&amp;(A68+2))</f>
        <v>3.1399348200684547</v>
      </c>
      <c r="Q68" s="34"/>
    </row>
    <row r="69" spans="1:17" x14ac:dyDescent="0.25">
      <c r="A69" s="21">
        <v>67</v>
      </c>
      <c r="B69" s="13">
        <v>24.923614745912875</v>
      </c>
      <c r="C69" s="3">
        <v>4.2294986137075909</v>
      </c>
      <c r="D69" s="3">
        <v>2.4247266951195972</v>
      </c>
      <c r="E69" s="3">
        <v>24.298254849336875</v>
      </c>
      <c r="F69" s="3">
        <v>0.47363120669369663</v>
      </c>
      <c r="G69" s="3">
        <v>0.21751665117636748</v>
      </c>
      <c r="H69" s="3">
        <v>122.25984699623346</v>
      </c>
      <c r="I69" s="3">
        <v>3.2146663419505153</v>
      </c>
      <c r="J69" s="3">
        <v>0.43242216850144727</v>
      </c>
      <c r="K69" s="14">
        <v>17.228336541205209</v>
      </c>
      <c r="L69" s="8">
        <v>2.9225642475611409</v>
      </c>
      <c r="M69" s="14">
        <v>0.86903827479033013</v>
      </c>
      <c r="P69" s="26">
        <f t="shared" ca="1" si="1"/>
        <v>2.4247266951195972</v>
      </c>
      <c r="Q69" s="34"/>
    </row>
    <row r="70" spans="1:17" x14ac:dyDescent="0.25">
      <c r="A70" s="21">
        <v>68</v>
      </c>
      <c r="B70" s="13">
        <v>40.145912480818836</v>
      </c>
      <c r="C70" s="3">
        <v>0.37577268591111557</v>
      </c>
      <c r="D70" s="3">
        <v>0.152060450383386</v>
      </c>
      <c r="E70" s="3">
        <v>16.897711388150778</v>
      </c>
      <c r="F70" s="3">
        <v>3.1651041739428856E-2</v>
      </c>
      <c r="G70" s="3">
        <v>0.2130776592096825</v>
      </c>
      <c r="H70" s="3">
        <v>17.424126353521867</v>
      </c>
      <c r="I70" s="3">
        <v>10.416603355935608</v>
      </c>
      <c r="J70" s="3">
        <v>1.4294136344357793</v>
      </c>
      <c r="K70" s="14">
        <v>293.14736412115303</v>
      </c>
      <c r="L70" s="8">
        <v>4.6800745964444452</v>
      </c>
      <c r="M70" s="14">
        <v>0.15089151952550012</v>
      </c>
      <c r="P70" s="26">
        <f t="shared" ca="1" si="1"/>
        <v>0.152060450383386</v>
      </c>
      <c r="Q70" s="34"/>
    </row>
    <row r="71" spans="1:17" x14ac:dyDescent="0.25">
      <c r="A71" s="21">
        <v>69</v>
      </c>
      <c r="B71" s="13">
        <v>31.651042659556655</v>
      </c>
      <c r="C71" s="3">
        <v>1.3761302148347374</v>
      </c>
      <c r="D71" s="3">
        <v>9.430674124497898</v>
      </c>
      <c r="E71" s="3">
        <v>7.4132252177960174</v>
      </c>
      <c r="F71" s="3">
        <v>1.0925810815872767</v>
      </c>
      <c r="G71" s="3">
        <v>0.86409484304244721</v>
      </c>
      <c r="H71" s="3">
        <v>4.998669169841305</v>
      </c>
      <c r="I71" s="3">
        <v>187.73437028971529</v>
      </c>
      <c r="J71" s="3">
        <v>0.19533289679255816</v>
      </c>
      <c r="K71" s="14">
        <v>917.41032383365769</v>
      </c>
      <c r="L71" s="8">
        <v>0.21899506282362</v>
      </c>
      <c r="M71" s="14">
        <v>1.088470463943521E-2</v>
      </c>
      <c r="P71" s="26">
        <f t="shared" ca="1" si="1"/>
        <v>9.430674124497898</v>
      </c>
      <c r="Q71" s="34"/>
    </row>
    <row r="72" spans="1:17" x14ac:dyDescent="0.25">
      <c r="A72" s="21">
        <v>70</v>
      </c>
      <c r="B72" s="13">
        <v>10.060060712459377</v>
      </c>
      <c r="C72" s="3">
        <v>1.0371719288028518</v>
      </c>
      <c r="D72" s="3">
        <v>4.8225375795289622</v>
      </c>
      <c r="E72" s="3">
        <v>11.420312609553733</v>
      </c>
      <c r="F72" s="3">
        <v>3.4527263974972584</v>
      </c>
      <c r="G72" s="3">
        <v>0.29272261879565792</v>
      </c>
      <c r="H72" s="3">
        <v>22.217274529854304</v>
      </c>
      <c r="I72" s="3">
        <v>27.533931752328751</v>
      </c>
      <c r="J72" s="3">
        <v>2.3118772473926463</v>
      </c>
      <c r="K72" s="14">
        <v>603.92169093038353</v>
      </c>
      <c r="L72" s="8">
        <v>4.4889137785790698</v>
      </c>
      <c r="M72" s="14">
        <v>0.32280366111702102</v>
      </c>
      <c r="P72" s="26">
        <f t="shared" ca="1" si="1"/>
        <v>4.8225375795289622</v>
      </c>
      <c r="Q72" s="34"/>
    </row>
    <row r="73" spans="1:17" x14ac:dyDescent="0.25">
      <c r="A73" s="21">
        <v>71</v>
      </c>
      <c r="B73" s="13">
        <v>13.970347464905188</v>
      </c>
      <c r="C73" s="3">
        <v>5.1157264894859313</v>
      </c>
      <c r="D73" s="3">
        <v>0.42013107718410042</v>
      </c>
      <c r="E73" s="3">
        <v>14.035589951911975</v>
      </c>
      <c r="F73" s="3">
        <v>0.13830362804202626</v>
      </c>
      <c r="G73" s="3">
        <v>4.1955075432287894E-3</v>
      </c>
      <c r="H73" s="3">
        <v>15.190720452277159</v>
      </c>
      <c r="I73" s="3">
        <v>5.0170887886410238</v>
      </c>
      <c r="J73" s="3">
        <v>4.8106952055662759</v>
      </c>
      <c r="K73" s="14">
        <v>738.5212072580531</v>
      </c>
      <c r="L73" s="8">
        <v>0.76391868298034327</v>
      </c>
      <c r="M73" s="14">
        <v>0.21339720624465983</v>
      </c>
      <c r="P73" s="26">
        <f t="shared" ca="1" si="1"/>
        <v>0.42013107718410042</v>
      </c>
      <c r="Q73" s="34"/>
    </row>
    <row r="74" spans="1:17" x14ac:dyDescent="0.25">
      <c r="A74" s="21">
        <v>72</v>
      </c>
      <c r="B74" s="13">
        <v>5.0715856431605149</v>
      </c>
      <c r="C74" s="3">
        <v>2.6967006596834024</v>
      </c>
      <c r="D74" s="3">
        <v>2.1507450169990845</v>
      </c>
      <c r="E74" s="3">
        <v>25.587839518130878</v>
      </c>
      <c r="F74" s="3">
        <v>0.77097386165832338</v>
      </c>
      <c r="G74" s="3">
        <v>7.2342830601686642E-2</v>
      </c>
      <c r="H74" s="3">
        <v>99.808928491923169</v>
      </c>
      <c r="I74" s="3">
        <v>19.357099327869889</v>
      </c>
      <c r="J74" s="3">
        <v>0.60453583774979769</v>
      </c>
      <c r="K74" s="14">
        <v>477.0478672900777</v>
      </c>
      <c r="L74" s="8">
        <v>1.6290981049835453</v>
      </c>
      <c r="M74" s="14">
        <v>1.1555258482485046E-3</v>
      </c>
      <c r="P74" s="26">
        <f t="shared" ca="1" si="1"/>
        <v>2.1507450169990845</v>
      </c>
      <c r="Q74" s="34"/>
    </row>
    <row r="75" spans="1:17" x14ac:dyDescent="0.25">
      <c r="A75" s="21">
        <v>73</v>
      </c>
      <c r="B75" s="13">
        <v>23.381661512384156</v>
      </c>
      <c r="C75" s="3">
        <v>1.0731040793659683</v>
      </c>
      <c r="D75" s="3">
        <v>1.726671189267446</v>
      </c>
      <c r="E75" s="3">
        <v>11.57510269561423</v>
      </c>
      <c r="F75" s="3">
        <v>2.0884094647386648</v>
      </c>
      <c r="G75" s="3">
        <v>1.4414638997374349</v>
      </c>
      <c r="H75" s="3">
        <v>46.681928579151801</v>
      </c>
      <c r="I75" s="3">
        <v>26.862724209609883</v>
      </c>
      <c r="J75" s="3">
        <v>0.57269565615876605</v>
      </c>
      <c r="K75" s="14">
        <v>282.11970954434173</v>
      </c>
      <c r="L75" s="8">
        <v>1.388330294135308</v>
      </c>
      <c r="M75" s="14">
        <v>1.064124391036231</v>
      </c>
      <c r="P75" s="26">
        <f t="shared" ca="1" si="1"/>
        <v>1.726671189267446</v>
      </c>
      <c r="Q75" s="34"/>
    </row>
    <row r="76" spans="1:17" x14ac:dyDescent="0.25">
      <c r="A76" s="21">
        <v>74</v>
      </c>
      <c r="B76" s="13">
        <v>23.575429004991921</v>
      </c>
      <c r="C76" s="3">
        <v>1.7095585977446561</v>
      </c>
      <c r="D76" s="3">
        <v>6.6979162751316395</v>
      </c>
      <c r="E76" s="3">
        <v>39.565983954246924</v>
      </c>
      <c r="F76" s="3">
        <v>4.6602104048959241</v>
      </c>
      <c r="G76" s="3">
        <v>8.8303249554604946E-2</v>
      </c>
      <c r="H76" s="3">
        <v>103.39372962361844</v>
      </c>
      <c r="I76" s="3">
        <v>1.1082595464405063</v>
      </c>
      <c r="J76" s="3">
        <v>1.744276722751688</v>
      </c>
      <c r="K76" s="14">
        <v>62.526205839080056</v>
      </c>
      <c r="L76" s="8">
        <v>0.61504372983618694</v>
      </c>
      <c r="M76" s="14">
        <v>0.13404891915097644</v>
      </c>
      <c r="P76" s="26">
        <f t="shared" ca="1" si="1"/>
        <v>6.6979162751316395</v>
      </c>
      <c r="Q76" s="34"/>
    </row>
    <row r="77" spans="1:17" x14ac:dyDescent="0.25">
      <c r="A77" s="21">
        <v>75</v>
      </c>
      <c r="B77" s="13">
        <v>13.03961954880419</v>
      </c>
      <c r="C77" s="3">
        <v>1.1938128922297908</v>
      </c>
      <c r="D77" s="3">
        <v>0.40417642563230188</v>
      </c>
      <c r="E77" s="3">
        <v>0.8737482964585207</v>
      </c>
      <c r="F77" s="3">
        <v>0.76800243444793415</v>
      </c>
      <c r="G77" s="3">
        <v>0.12458070927975111</v>
      </c>
      <c r="H77" s="3">
        <v>55.150497949211733</v>
      </c>
      <c r="I77" s="3">
        <v>38.526398339959819</v>
      </c>
      <c r="J77" s="3">
        <v>3.6811628813658825</v>
      </c>
      <c r="K77" s="14">
        <v>127.08512986024229</v>
      </c>
      <c r="L77" s="8">
        <v>10.311178791249713</v>
      </c>
      <c r="M77" s="14">
        <v>0.35104128236379178</v>
      </c>
      <c r="P77" s="26">
        <f t="shared" ca="1" si="1"/>
        <v>0.40417642563230188</v>
      </c>
      <c r="Q77" s="34"/>
    </row>
    <row r="78" spans="1:17" x14ac:dyDescent="0.25">
      <c r="A78" s="21">
        <v>76</v>
      </c>
      <c r="B78" s="13">
        <v>24.294331250879218</v>
      </c>
      <c r="C78" s="3">
        <v>1.5121399737398855</v>
      </c>
      <c r="D78" s="3">
        <v>2.7009411848269602</v>
      </c>
      <c r="E78" s="3">
        <v>9.2408066737577066</v>
      </c>
      <c r="F78" s="3">
        <v>1.1027928265978728</v>
      </c>
      <c r="G78" s="3">
        <v>0.3877274939001123</v>
      </c>
      <c r="H78" s="3">
        <v>106.17963453359233</v>
      </c>
      <c r="I78" s="3">
        <v>17.94370081361572</v>
      </c>
      <c r="J78" s="3">
        <v>0.58132698593525922</v>
      </c>
      <c r="K78" s="14">
        <v>754.65342427585642</v>
      </c>
      <c r="L78" s="8">
        <v>4.6299401257194235E-2</v>
      </c>
      <c r="M78" s="14">
        <v>0.42889477697883499</v>
      </c>
      <c r="P78" s="26">
        <f t="shared" ca="1" si="1"/>
        <v>2.7009411848269602</v>
      </c>
      <c r="Q78" s="34"/>
    </row>
    <row r="79" spans="1:17" x14ac:dyDescent="0.25">
      <c r="A79" s="21">
        <v>77</v>
      </c>
      <c r="B79" s="13">
        <v>35.075494335221677</v>
      </c>
      <c r="C79" s="3">
        <v>2.5937916921779531</v>
      </c>
      <c r="D79" s="3">
        <v>4.1083073838394704</v>
      </c>
      <c r="E79" s="3">
        <v>19.400023384430789</v>
      </c>
      <c r="F79" s="3">
        <v>7.0800317029312998</v>
      </c>
      <c r="G79" s="3">
        <v>0.28611244667303082</v>
      </c>
      <c r="H79" s="3">
        <v>65.01485812791104</v>
      </c>
      <c r="I79" s="3">
        <v>40.003180133985438</v>
      </c>
      <c r="J79" s="3">
        <v>0.26478801559884702</v>
      </c>
      <c r="K79" s="14">
        <v>484.63821550514228</v>
      </c>
      <c r="L79" s="8">
        <v>1.2094018778539599</v>
      </c>
      <c r="M79" s="14">
        <v>1.2115942584463741</v>
      </c>
      <c r="P79" s="26">
        <f t="shared" ca="1" si="1"/>
        <v>4.1083073838394704</v>
      </c>
      <c r="Q79" s="34"/>
    </row>
    <row r="80" spans="1:17" x14ac:dyDescent="0.25">
      <c r="A80" s="21">
        <v>78</v>
      </c>
      <c r="B80" s="13">
        <v>46.711842387282026</v>
      </c>
      <c r="C80" s="3">
        <v>0.51265738553191476</v>
      </c>
      <c r="D80" s="3">
        <v>6.0365125515479834</v>
      </c>
      <c r="E80" s="3">
        <v>8.2085720439885694</v>
      </c>
      <c r="F80" s="3">
        <v>1.540599045500862</v>
      </c>
      <c r="G80" s="3">
        <v>9.5846360796004268E-2</v>
      </c>
      <c r="H80" s="3">
        <v>46.478628033583483</v>
      </c>
      <c r="I80" s="3">
        <v>19.945141204569637</v>
      </c>
      <c r="J80" s="3">
        <v>0.93366167831609792</v>
      </c>
      <c r="K80" s="14">
        <v>516.1840384933389</v>
      </c>
      <c r="L80" s="8">
        <v>24.715082217069707</v>
      </c>
      <c r="M80" s="14">
        <v>0.65148689047103647</v>
      </c>
      <c r="P80" s="26">
        <f t="shared" ca="1" si="1"/>
        <v>6.0365125515479834</v>
      </c>
      <c r="Q80" s="34"/>
    </row>
    <row r="81" spans="1:17" x14ac:dyDescent="0.25">
      <c r="A81" s="21">
        <v>79</v>
      </c>
      <c r="B81" s="13">
        <v>4.2424986595070022</v>
      </c>
      <c r="C81" s="3">
        <v>3.0981590928812688</v>
      </c>
      <c r="D81" s="3">
        <v>2.7874140832434433</v>
      </c>
      <c r="E81" s="3">
        <v>63.233531467885101</v>
      </c>
      <c r="F81" s="3">
        <v>0.18637413946522058</v>
      </c>
      <c r="G81" s="3">
        <v>4.1541672959964311E-2</v>
      </c>
      <c r="H81" s="3">
        <v>126.45101676430077</v>
      </c>
      <c r="I81" s="3">
        <v>256.62030945590374</v>
      </c>
      <c r="J81" s="3">
        <v>1.7615277574456758</v>
      </c>
      <c r="K81" s="14">
        <v>1105.8636427283679</v>
      </c>
      <c r="L81" s="8">
        <v>0.18194054710082805</v>
      </c>
      <c r="M81" s="14">
        <v>0.20791847849475284</v>
      </c>
      <c r="P81" s="26">
        <f t="shared" ca="1" si="1"/>
        <v>2.7874140832434433</v>
      </c>
      <c r="Q81" s="34"/>
    </row>
    <row r="82" spans="1:17" ht="16.5" thickBot="1" x14ac:dyDescent="0.3">
      <c r="A82" s="22">
        <v>80</v>
      </c>
      <c r="B82" s="15">
        <v>25.99157792161888</v>
      </c>
      <c r="C82" s="16">
        <v>1.2962069047860512</v>
      </c>
      <c r="D82" s="16">
        <v>1.1723392300547144</v>
      </c>
      <c r="E82" s="16">
        <v>24.655420698961318</v>
      </c>
      <c r="F82" s="16">
        <v>2.3204639992480978</v>
      </c>
      <c r="G82" s="16">
        <v>0.49933345960713921</v>
      </c>
      <c r="H82" s="16">
        <v>68.296107377627919</v>
      </c>
      <c r="I82" s="16">
        <v>52.759577313503506</v>
      </c>
      <c r="J82" s="16">
        <v>0.3779342804919717</v>
      </c>
      <c r="K82" s="17">
        <v>300.2210100681645</v>
      </c>
      <c r="L82" s="23">
        <v>10.958149612438868</v>
      </c>
      <c r="M82" s="17">
        <v>1.3293907356354391</v>
      </c>
      <c r="P82" s="26">
        <f t="shared" ca="1" si="1"/>
        <v>1.1723392300547144</v>
      </c>
      <c r="Q82" s="34"/>
    </row>
  </sheetData>
  <mergeCells count="4">
    <mergeCell ref="B1:K1"/>
    <mergeCell ref="L1:M1"/>
    <mergeCell ref="Q3:Q42"/>
    <mergeCell ref="Q43:Q82"/>
  </mergeCells>
  <pageMargins left="0.7" right="0.7" top="0.75" bottom="0.75" header="0.3" footer="0.3"/>
  <pageSetup paperSize="9" scale="5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EECC-4751-4FF9-AAC4-43947A2233CE}">
  <dimension ref="A1:W81"/>
  <sheetViews>
    <sheetView topLeftCell="D1" zoomScale="96" zoomScaleNormal="96" workbookViewId="0">
      <selection activeCell="I30" sqref="I30"/>
    </sheetView>
  </sheetViews>
  <sheetFormatPr defaultRowHeight="15.75" x14ac:dyDescent="0.25"/>
  <cols>
    <col min="1" max="1" width="13.375" style="1" customWidth="1"/>
    <col min="2" max="4" width="25" customWidth="1"/>
    <col min="5" max="5" width="18.125" customWidth="1"/>
    <col min="8" max="8" width="16.125" customWidth="1"/>
    <col min="9" max="9" width="17.375" customWidth="1"/>
    <col min="10" max="10" width="33.375" customWidth="1"/>
    <col min="11" max="11" width="8.75" customWidth="1"/>
    <col min="12" max="12" width="12.25" bestFit="1" customWidth="1"/>
    <col min="14" max="14" width="11.25" customWidth="1"/>
    <col min="15" max="15" width="13.25" customWidth="1"/>
  </cols>
  <sheetData>
    <row r="1" spans="1:23" x14ac:dyDescent="0.25">
      <c r="A1" s="35" t="s">
        <v>44</v>
      </c>
      <c r="B1" s="35" t="s">
        <v>45</v>
      </c>
      <c r="C1" s="35" t="s">
        <v>46</v>
      </c>
      <c r="D1" s="35" t="s">
        <v>47</v>
      </c>
      <c r="E1" s="35"/>
      <c r="F1" s="35"/>
    </row>
    <row r="2" spans="1:23" ht="16.5" thickBot="1" x14ac:dyDescent="0.3">
      <c r="A2" s="4">
        <v>1.1731616810562346</v>
      </c>
      <c r="B2" s="27">
        <f>A2^2</f>
        <v>1.3763083298986905</v>
      </c>
      <c r="C2" s="27">
        <f>A2^3</f>
        <v>1.6146321939556465</v>
      </c>
      <c r="D2" s="27">
        <f>A2^4</f>
        <v>1.8942246189485226</v>
      </c>
      <c r="E2" s="1">
        <f>(A2-$I$3)^4</f>
        <v>142141.66074281573</v>
      </c>
      <c r="F2">
        <f>LOG($I$18*$I$16*EXP(-$I$16*A2)+(1-$I$18)*$I$17*EXP(-$I$17*A2))</f>
        <v>-0.92211466634234973</v>
      </c>
    </row>
    <row r="3" spans="1:23" x14ac:dyDescent="0.25">
      <c r="A3" s="3">
        <v>33.285380584620327</v>
      </c>
      <c r="B3" s="27">
        <f t="shared" ref="B3:B66" si="0">A3^2</f>
        <v>1107.9165606630199</v>
      </c>
      <c r="C3" s="27">
        <f t="shared" ref="C3:C66" si="1">A3^3</f>
        <v>36877.424377672214</v>
      </c>
      <c r="D3" s="27">
        <f t="shared" ref="D3:D66" si="2">A3^4</f>
        <v>1227479.105391375</v>
      </c>
      <c r="E3" s="1">
        <f t="shared" ref="E3:E66" si="3">(A3-$I$3)^4</f>
        <v>25975.965048451988</v>
      </c>
      <c r="F3">
        <f>LOG($I$18*$I$16*EXP(-$I$16*A3)+(1-$I$18)*$I$17*EXP(-$I$17*A3))</f>
        <v>-2.4275539778265065</v>
      </c>
      <c r="H3" s="51" t="s">
        <v>25</v>
      </c>
      <c r="I3" s="37">
        <f>AVERAGE(A2:A81)</f>
        <v>20.590081907038773</v>
      </c>
      <c r="J3" s="56" t="s">
        <v>35</v>
      </c>
      <c r="K3" s="41"/>
      <c r="L3" s="55" t="s">
        <v>66</v>
      </c>
      <c r="N3" s="51" t="s">
        <v>50</v>
      </c>
      <c r="O3" s="38">
        <f>O18/O16+O19/O17</f>
        <v>20.589914793845889</v>
      </c>
      <c r="R3" s="36" t="s">
        <v>20</v>
      </c>
      <c r="S3" s="47"/>
      <c r="T3" s="47"/>
      <c r="U3" s="47"/>
      <c r="V3" s="47"/>
      <c r="W3" s="38"/>
    </row>
    <row r="4" spans="1:23" x14ac:dyDescent="0.25">
      <c r="A4" s="3">
        <v>37.612584038930777</v>
      </c>
      <c r="B4" s="27">
        <f t="shared" si="0"/>
        <v>1414.7064780856301</v>
      </c>
      <c r="C4" s="27">
        <f t="shared" si="1"/>
        <v>53210.766297415546</v>
      </c>
      <c r="D4" s="27">
        <f t="shared" si="2"/>
        <v>2001394.4191374474</v>
      </c>
      <c r="E4" s="1">
        <f t="shared" si="3"/>
        <v>83964.090674840161</v>
      </c>
      <c r="F4">
        <f>LOG($I$18*$I$16*EXP(-$I$16*A4)+(1-$I$18)*$I$17*EXP(-$I$17*A4))</f>
        <v>-2.4702384703536495</v>
      </c>
      <c r="H4" s="52" t="s">
        <v>26</v>
      </c>
      <c r="I4" s="28">
        <f>AVERAGE(B2:B81)</f>
        <v>2101.9177000391824</v>
      </c>
      <c r="J4" s="57"/>
      <c r="K4" s="41"/>
      <c r="L4" s="49"/>
      <c r="N4" s="52" t="s">
        <v>51</v>
      </c>
      <c r="O4" s="40">
        <f>2*(O18/O16^2+O19/O17^2)</f>
        <v>2101.9188749283117</v>
      </c>
      <c r="R4" s="39" t="s">
        <v>21</v>
      </c>
      <c r="S4" s="41"/>
      <c r="T4" s="41"/>
      <c r="U4" s="41"/>
      <c r="V4" s="41"/>
      <c r="W4" s="40"/>
    </row>
    <row r="5" spans="1:23" x14ac:dyDescent="0.25">
      <c r="A5" s="3">
        <v>0.20688314068605568</v>
      </c>
      <c r="B5" s="27">
        <f t="shared" si="0"/>
        <v>4.2800633900126304E-2</v>
      </c>
      <c r="C5" s="27">
        <f t="shared" si="1"/>
        <v>8.8547295646121942E-3</v>
      </c>
      <c r="D5" s="27">
        <f t="shared" si="2"/>
        <v>1.831894262252641E-3</v>
      </c>
      <c r="E5" s="1">
        <f t="shared" si="3"/>
        <v>172619.30274476812</v>
      </c>
      <c r="F5">
        <f>LOG($I$18*$I$16*EXP(-$I$16*A5)+(1-$I$18)*$I$17*EXP(-$I$17*A5))</f>
        <v>-0.83068650040158498</v>
      </c>
      <c r="H5" s="52" t="s">
        <v>27</v>
      </c>
      <c r="I5" s="28">
        <f>AVERAGE(C2:C81)</f>
        <v>389607.79110400198</v>
      </c>
      <c r="J5" s="57"/>
      <c r="K5" s="41"/>
      <c r="L5" s="49"/>
      <c r="N5" s="52" t="s">
        <v>52</v>
      </c>
      <c r="O5" s="40">
        <f>6*(O18/O16^3+O19/O17^3)</f>
        <v>389611.72521784127</v>
      </c>
      <c r="R5" s="39" t="s">
        <v>22</v>
      </c>
      <c r="S5" s="41"/>
      <c r="T5" s="41"/>
      <c r="U5" s="41"/>
      <c r="V5" s="41"/>
      <c r="W5" s="40"/>
    </row>
    <row r="6" spans="1:23" x14ac:dyDescent="0.25">
      <c r="A6" s="3">
        <v>66.571912480181595</v>
      </c>
      <c r="B6" s="27">
        <f t="shared" si="0"/>
        <v>4431.8195312689577</v>
      </c>
      <c r="C6" s="27">
        <f t="shared" si="1"/>
        <v>295034.70196359645</v>
      </c>
      <c r="D6" s="27">
        <f t="shared" si="2"/>
        <v>19641024.357737005</v>
      </c>
      <c r="E6" s="1">
        <f t="shared" si="3"/>
        <v>4470386.032872159</v>
      </c>
      <c r="F6">
        <f>LOG($I$18*$I$16*EXP(-$I$16*A6)+(1-$I$18)*$I$17*EXP(-$I$17*A6))</f>
        <v>-2.7257110696862084</v>
      </c>
      <c r="H6" s="52" t="s">
        <v>28</v>
      </c>
      <c r="I6" s="28">
        <f>AVERAGE(D2:D81)</f>
        <v>90138569.117497072</v>
      </c>
      <c r="J6" s="57"/>
      <c r="K6" s="41"/>
      <c r="L6" s="49"/>
      <c r="N6" s="52"/>
      <c r="O6" s="40"/>
      <c r="R6" s="39"/>
      <c r="S6" s="41"/>
      <c r="T6" s="41"/>
      <c r="U6" s="41"/>
      <c r="V6" s="41"/>
      <c r="W6" s="40"/>
    </row>
    <row r="7" spans="1:23" x14ac:dyDescent="0.25">
      <c r="A7" s="3">
        <v>57.668600532263468</v>
      </c>
      <c r="B7" s="27">
        <f t="shared" si="0"/>
        <v>3325.6674873497782</v>
      </c>
      <c r="C7" s="27">
        <f t="shared" si="1"/>
        <v>191786.58983111073</v>
      </c>
      <c r="D7" s="27">
        <f t="shared" si="2"/>
        <v>11060064.236415386</v>
      </c>
      <c r="E7" s="1">
        <f t="shared" si="3"/>
        <v>1890120.5281194292</v>
      </c>
      <c r="F7">
        <f>LOG($I$18*$I$16*EXP(-$I$16*A7)+(1-$I$18)*$I$17*EXP(-$I$17*A7))</f>
        <v>-2.648183003738271</v>
      </c>
      <c r="H7" s="52"/>
      <c r="I7" s="41"/>
      <c r="J7" s="57"/>
      <c r="K7" s="41"/>
      <c r="L7" s="49"/>
      <c r="N7" s="52" t="s">
        <v>53</v>
      </c>
      <c r="O7" s="40">
        <f>((O3-I3)/I3)^2+((O4-I4)/I4)^2+((O5-I5)/I5)^2</f>
        <v>1.6814717068278227E-10</v>
      </c>
      <c r="R7" s="39" t="s">
        <v>23</v>
      </c>
      <c r="S7" s="41"/>
      <c r="T7" s="41"/>
      <c r="U7" s="41"/>
      <c r="V7" s="41"/>
      <c r="W7" s="40"/>
    </row>
    <row r="8" spans="1:23" x14ac:dyDescent="0.25">
      <c r="A8" s="3">
        <v>18.328033052926067</v>
      </c>
      <c r="B8" s="27">
        <f t="shared" si="0"/>
        <v>335.91679558915041</v>
      </c>
      <c r="C8" s="27">
        <f t="shared" si="1"/>
        <v>6156.6941325909575</v>
      </c>
      <c r="D8" s="27">
        <f t="shared" si="2"/>
        <v>112840.09355888306</v>
      </c>
      <c r="E8" s="1">
        <f t="shared" si="3"/>
        <v>26.182307616449968</v>
      </c>
      <c r="F8">
        <f>LOG($I$18*$I$16*EXP(-$I$16*A8)+(1-$I$18)*$I$17*EXP(-$I$17*A8))</f>
        <v>-2.1448994136516157</v>
      </c>
      <c r="H8" s="52" t="s">
        <v>29</v>
      </c>
      <c r="I8" s="42">
        <f>I4-I3^2</f>
        <v>1677.9662271006168</v>
      </c>
      <c r="J8" s="57" t="s">
        <v>30</v>
      </c>
      <c r="K8" s="41"/>
      <c r="L8" s="49">
        <f>VAR(A2:A81)</f>
        <v>1699.2063059246755</v>
      </c>
      <c r="N8" s="52"/>
      <c r="O8" s="40"/>
      <c r="R8" s="39" t="s">
        <v>24</v>
      </c>
      <c r="S8" s="41"/>
      <c r="T8" s="41"/>
      <c r="U8" s="41"/>
      <c r="V8" s="41"/>
      <c r="W8" s="40"/>
    </row>
    <row r="9" spans="1:23" x14ac:dyDescent="0.25">
      <c r="A9" s="3">
        <v>9.5382555323425962</v>
      </c>
      <c r="B9" s="27">
        <f t="shared" si="0"/>
        <v>90.978318600264146</v>
      </c>
      <c r="C9" s="27">
        <f t="shared" si="1"/>
        <v>867.77445071219677</v>
      </c>
      <c r="D9" s="27">
        <f t="shared" si="2"/>
        <v>8277.0544553311684</v>
      </c>
      <c r="E9" s="1">
        <f t="shared" si="3"/>
        <v>14918.879767564726</v>
      </c>
      <c r="F9">
        <f>LOG($I$18*$I$16*EXP(-$I$16*A9)+(1-$I$18)*$I$17*EXP(-$I$17*A9))</f>
        <v>-1.6479262312899641</v>
      </c>
      <c r="H9" s="52" t="s">
        <v>31</v>
      </c>
      <c r="I9" s="41">
        <f>SQRT(I8)</f>
        <v>40.962986061817034</v>
      </c>
      <c r="J9" s="57" t="s">
        <v>33</v>
      </c>
      <c r="K9" s="41"/>
      <c r="L9" s="49"/>
      <c r="N9" s="52"/>
      <c r="O9" s="40"/>
      <c r="R9" s="39"/>
      <c r="S9" s="41"/>
      <c r="T9" s="41"/>
      <c r="U9" s="41"/>
      <c r="V9" s="41"/>
      <c r="W9" s="40"/>
    </row>
    <row r="10" spans="1:23" x14ac:dyDescent="0.25">
      <c r="A10" s="3">
        <v>14.068887679668856</v>
      </c>
      <c r="B10" s="27">
        <f t="shared" si="0"/>
        <v>197.93360054313814</v>
      </c>
      <c r="C10" s="27">
        <f t="shared" si="1"/>
        <v>2784.7055940738533</v>
      </c>
      <c r="D10" s="27">
        <f t="shared" si="2"/>
        <v>39177.710223970578</v>
      </c>
      <c r="E10" s="1">
        <f t="shared" si="3"/>
        <v>1808.4584774985558</v>
      </c>
      <c r="F10">
        <f>LOG($I$18*$I$16*EXP(-$I$16*A10)+(1-$I$18)*$I$17*EXP(-$I$17*A10))</f>
        <v>-1.9481731578990396</v>
      </c>
      <c r="H10" s="52" t="s">
        <v>32</v>
      </c>
      <c r="I10" s="41">
        <f>I9/I3</f>
        <v>1.9894523123685939</v>
      </c>
      <c r="J10" s="57" t="s">
        <v>34</v>
      </c>
      <c r="K10" s="41"/>
      <c r="L10" s="49"/>
      <c r="N10" s="52"/>
      <c r="O10" s="40"/>
      <c r="R10" s="39"/>
      <c r="S10" s="41"/>
      <c r="T10" s="41"/>
      <c r="U10" s="41"/>
      <c r="V10" s="41"/>
      <c r="W10" s="40"/>
    </row>
    <row r="11" spans="1:23" ht="16.5" thickBot="1" x14ac:dyDescent="0.3">
      <c r="A11" s="3">
        <v>4.1716655816816655</v>
      </c>
      <c r="B11" s="27">
        <f t="shared" si="0"/>
        <v>17.402793725387429</v>
      </c>
      <c r="C11" s="27">
        <f t="shared" si="1"/>
        <v>72.598635609304381</v>
      </c>
      <c r="D11" s="27">
        <f t="shared" si="2"/>
        <v>302.85722944838409</v>
      </c>
      <c r="E11" s="1">
        <f t="shared" si="3"/>
        <v>72664.962853722478</v>
      </c>
      <c r="F11">
        <f>LOG($I$18*$I$16*EXP(-$I$16*A11)+(1-$I$18)*$I$17*EXP(-$I$17*A11))</f>
        <v>-1.1987613840177735</v>
      </c>
      <c r="H11" s="52"/>
      <c r="I11" s="41" t="s">
        <v>36</v>
      </c>
      <c r="J11" s="57"/>
      <c r="K11" s="41"/>
      <c r="L11" s="49"/>
      <c r="N11" s="52"/>
      <c r="O11" s="40"/>
      <c r="R11" s="43" t="s">
        <v>48</v>
      </c>
      <c r="S11" s="44"/>
      <c r="T11" s="44"/>
      <c r="U11" s="44"/>
      <c r="V11" s="44"/>
      <c r="W11" s="45"/>
    </row>
    <row r="12" spans="1:23" x14ac:dyDescent="0.25">
      <c r="A12" s="3">
        <v>3.2208703817829343</v>
      </c>
      <c r="B12" s="27">
        <f t="shared" si="0"/>
        <v>10.374006016246545</v>
      </c>
      <c r="C12" s="27">
        <f t="shared" si="1"/>
        <v>33.413328718166468</v>
      </c>
      <c r="D12" s="27">
        <f t="shared" si="2"/>
        <v>107.62000082511952</v>
      </c>
      <c r="E12" s="1">
        <f t="shared" si="3"/>
        <v>91016.55984613992</v>
      </c>
      <c r="F12">
        <f>LOG($I$18*$I$16*EXP(-$I$16*A12)+(1-$I$18)*$I$17*EXP(-$I$17*A12))</f>
        <v>-1.1124170633169375</v>
      </c>
      <c r="H12" s="52" t="s">
        <v>37</v>
      </c>
      <c r="I12" s="41">
        <f>(I5-2* I3*I8-I3^3)/I9^3</f>
        <v>4.5359992275891177</v>
      </c>
      <c r="J12" s="57" t="s">
        <v>38</v>
      </c>
      <c r="K12" s="41"/>
      <c r="L12" s="49">
        <f>SKEW(A2:A81)</f>
        <v>4.1108314109092436</v>
      </c>
      <c r="N12" s="52"/>
      <c r="O12" s="40"/>
    </row>
    <row r="13" spans="1:23" ht="16.5" thickBot="1" x14ac:dyDescent="0.3">
      <c r="A13" s="3">
        <v>61.181420018321695</v>
      </c>
      <c r="B13" s="27">
        <f t="shared" si="0"/>
        <v>3743.1661554582947</v>
      </c>
      <c r="C13" s="27">
        <f t="shared" si="1"/>
        <v>229012.22075546038</v>
      </c>
      <c r="D13" s="27">
        <f t="shared" si="2"/>
        <v>14011292.86736843</v>
      </c>
      <c r="E13" s="1">
        <f t="shared" si="3"/>
        <v>2714772.6988086803</v>
      </c>
      <c r="F13">
        <f>LOG($I$18*$I$16*EXP(-$I$16*A13)+(1-$I$18)*$I$17*EXP(-$I$17*A13))</f>
        <v>-2.6787816672025522</v>
      </c>
      <c r="H13" s="52" t="s">
        <v>40</v>
      </c>
      <c r="I13" s="41">
        <f>AVERAGE(E2:E81)/(I8^2)-3</f>
        <v>19.325067802374885</v>
      </c>
      <c r="J13" s="57" t="s">
        <v>39</v>
      </c>
      <c r="K13" s="41"/>
      <c r="L13" s="50">
        <f>KURT(A2:A81)</f>
        <v>20.668516294937877</v>
      </c>
      <c r="N13" s="52"/>
      <c r="O13" s="40"/>
    </row>
    <row r="14" spans="1:23" x14ac:dyDescent="0.25">
      <c r="A14" s="3">
        <v>5.4885925218026035</v>
      </c>
      <c r="B14" s="27">
        <f t="shared" si="0"/>
        <v>30.124647870387463</v>
      </c>
      <c r="C14" s="27">
        <f t="shared" si="1"/>
        <v>165.34191702334536</v>
      </c>
      <c r="D14" s="27">
        <f t="shared" si="2"/>
        <v>907.49440931483991</v>
      </c>
      <c r="E14" s="1">
        <f t="shared" si="3"/>
        <v>52009.07465647682</v>
      </c>
      <c r="F14">
        <f>LOG($I$18*$I$16*EXP(-$I$16*A14)+(1-$I$18)*$I$17*EXP(-$I$17*A14))</f>
        <v>-1.3156637076711593</v>
      </c>
      <c r="H14" s="52"/>
      <c r="I14" s="41"/>
      <c r="J14" s="40"/>
      <c r="K14" s="41"/>
      <c r="N14" s="52"/>
      <c r="O14" s="40"/>
    </row>
    <row r="15" spans="1:23" x14ac:dyDescent="0.25">
      <c r="A15" s="3">
        <v>4.7428384031635433</v>
      </c>
      <c r="B15" s="27">
        <f t="shared" si="0"/>
        <v>22.49451611852291</v>
      </c>
      <c r="C15" s="27">
        <f t="shared" si="1"/>
        <v>106.68785490751178</v>
      </c>
      <c r="D15" s="27">
        <f t="shared" si="2"/>
        <v>506.00325540648697</v>
      </c>
      <c r="E15" s="1">
        <f t="shared" si="3"/>
        <v>63068.851848117316</v>
      </c>
      <c r="F15">
        <f>LOG($I$18*$I$16*EXP(-$I$16*A15)+(1-$I$18)*$I$17*EXP(-$I$17*A15))</f>
        <v>-1.2498800939479906</v>
      </c>
      <c r="H15" s="52"/>
      <c r="I15" s="41"/>
      <c r="J15" s="40"/>
      <c r="K15" s="41"/>
      <c r="N15" s="52"/>
      <c r="O15" s="40"/>
    </row>
    <row r="16" spans="1:23" x14ac:dyDescent="0.25">
      <c r="A16" s="3">
        <v>17.023414549572344</v>
      </c>
      <c r="B16" s="27">
        <f t="shared" si="0"/>
        <v>289.79664292659135</v>
      </c>
      <c r="C16" s="27">
        <f t="shared" si="1"/>
        <v>4933.3283876137566</v>
      </c>
      <c r="D16" s="27">
        <f t="shared" si="2"/>
        <v>83982.094251522285</v>
      </c>
      <c r="E16" s="1">
        <f t="shared" si="3"/>
        <v>161.82679327303586</v>
      </c>
      <c r="F16">
        <f>LOG($I$18*$I$16*EXP(-$I$16*A16)+(1-$I$18)*$I$17*EXP(-$I$17*A16))</f>
        <v>-2.0933256331833006</v>
      </c>
      <c r="H16" s="52" t="s">
        <v>41</v>
      </c>
      <c r="I16" s="41">
        <v>2.0038933143649556E-2</v>
      </c>
      <c r="J16" s="40"/>
      <c r="K16" s="41"/>
      <c r="N16" s="52" t="s">
        <v>41</v>
      </c>
      <c r="O16" s="40">
        <v>1.5827167805351396E-2</v>
      </c>
    </row>
    <row r="17" spans="1:15" x14ac:dyDescent="0.25">
      <c r="A17" s="3">
        <v>9.754574230066563</v>
      </c>
      <c r="B17" s="27">
        <f t="shared" si="0"/>
        <v>95.151718409878683</v>
      </c>
      <c r="C17" s="27">
        <f t="shared" si="1"/>
        <v>928.1645003475528</v>
      </c>
      <c r="D17" s="27">
        <f t="shared" si="2"/>
        <v>9053.849516352846</v>
      </c>
      <c r="E17" s="1">
        <f t="shared" si="3"/>
        <v>13784.69167751876</v>
      </c>
      <c r="F17">
        <f>LOG($I$18*$I$16*EXP(-$I$16*A17)+(1-$I$18)*$I$17*EXP(-$I$17*A17))</f>
        <v>-1.6642038271115123</v>
      </c>
      <c r="H17" s="52" t="s">
        <v>42</v>
      </c>
      <c r="I17" s="41">
        <v>0.22895309535553487</v>
      </c>
      <c r="J17" s="40"/>
      <c r="K17" s="41"/>
      <c r="N17" s="52" t="s">
        <v>42</v>
      </c>
      <c r="O17" s="40">
        <v>0.17039567782831927</v>
      </c>
    </row>
    <row r="18" spans="1:15" x14ac:dyDescent="0.25">
      <c r="A18" s="3">
        <v>1.0843987371452841</v>
      </c>
      <c r="B18" s="27">
        <f t="shared" si="0"/>
        <v>1.175920621122287</v>
      </c>
      <c r="C18" s="27">
        <f t="shared" si="1"/>
        <v>1.2751668365281061</v>
      </c>
      <c r="D18" s="27">
        <f t="shared" si="2"/>
        <v>1.3827893071806252</v>
      </c>
      <c r="E18" s="1">
        <f t="shared" si="3"/>
        <v>144758.69618061971</v>
      </c>
      <c r="F18">
        <f>LOG($I$18*$I$16*EXP(-$I$16*A18)+(1-$I$18)*$I$17*EXP(-$I$17*A18))</f>
        <v>-0.91375400593538592</v>
      </c>
      <c r="H18" s="52" t="s">
        <v>43</v>
      </c>
      <c r="I18" s="41">
        <v>0.35626082661822728</v>
      </c>
      <c r="J18" s="40"/>
      <c r="K18" s="41"/>
      <c r="N18" s="52" t="s">
        <v>43</v>
      </c>
      <c r="O18" s="40">
        <v>0.2568529767526041</v>
      </c>
    </row>
    <row r="19" spans="1:15" x14ac:dyDescent="0.25">
      <c r="A19" s="3">
        <v>0.81907939886777303</v>
      </c>
      <c r="B19" s="27">
        <f t="shared" si="0"/>
        <v>0.67089106164959245</v>
      </c>
      <c r="C19" s="27">
        <f t="shared" si="1"/>
        <v>0.54951304748171026</v>
      </c>
      <c r="D19" s="27">
        <f t="shared" si="2"/>
        <v>0.45009481660131723</v>
      </c>
      <c r="E19" s="1">
        <f t="shared" si="3"/>
        <v>152796.97796689058</v>
      </c>
      <c r="F19">
        <f>LOG($I$18*$I$16*EXP(-$I$16*A19)+(1-$I$18)*$I$17*EXP(-$I$17*A19))</f>
        <v>-0.88871578534748819</v>
      </c>
      <c r="H19" s="52"/>
      <c r="I19" s="41"/>
      <c r="J19" s="40"/>
      <c r="K19" s="41"/>
      <c r="N19" s="54" t="s">
        <v>49</v>
      </c>
      <c r="O19" s="48">
        <f>1-O18</f>
        <v>0.7431470232473959</v>
      </c>
    </row>
    <row r="20" spans="1:15" ht="16.5" thickBot="1" x14ac:dyDescent="0.3">
      <c r="A20" s="3">
        <v>27.681997276990945</v>
      </c>
      <c r="B20" s="27">
        <f t="shared" si="0"/>
        <v>766.29297324333413</v>
      </c>
      <c r="C20" s="27">
        <f t="shared" si="1"/>
        <v>21212.51999869927</v>
      </c>
      <c r="D20" s="27">
        <f t="shared" si="2"/>
        <v>587204.92084210925</v>
      </c>
      <c r="E20" s="1">
        <f t="shared" si="3"/>
        <v>2529.613542058471</v>
      </c>
      <c r="F20">
        <f>LOG($I$18*$I$16*EXP(-$I$16*A20)+(1-$I$18)*$I$17*EXP(-$I$17*A20))</f>
        <v>-2.3605040858312649</v>
      </c>
      <c r="H20" s="53" t="s">
        <v>54</v>
      </c>
      <c r="I20" s="44">
        <f>SUM(F2:F81)</f>
        <v>-128.4192987307465</v>
      </c>
      <c r="J20" s="45"/>
      <c r="K20" s="41"/>
      <c r="N20" s="53"/>
      <c r="O20" s="45"/>
    </row>
    <row r="21" spans="1:15" x14ac:dyDescent="0.25">
      <c r="A21" s="3">
        <v>8.8005642712453369</v>
      </c>
      <c r="B21" s="27">
        <f t="shared" si="0"/>
        <v>77.449931492319962</v>
      </c>
      <c r="C21" s="27">
        <f t="shared" si="1"/>
        <v>681.60309990171015</v>
      </c>
      <c r="D21" s="27">
        <f t="shared" si="2"/>
        <v>5998.4918881650556</v>
      </c>
      <c r="E21" s="1">
        <f t="shared" si="3"/>
        <v>19318.97790445212</v>
      </c>
      <c r="F21">
        <f>LOG($I$18*$I$16*EXP(-$I$16*A21)+(1-$I$18)*$I$17*EXP(-$I$17*A21))</f>
        <v>-1.5911486962809223</v>
      </c>
    </row>
    <row r="22" spans="1:15" x14ac:dyDescent="0.25">
      <c r="A22" s="3">
        <v>105.61329710355794</v>
      </c>
      <c r="B22" s="27">
        <f t="shared" si="0"/>
        <v>11154.1685250844</v>
      </c>
      <c r="C22" s="27">
        <f t="shared" si="1"/>
        <v>1178028.5143828935</v>
      </c>
      <c r="D22" s="27">
        <f t="shared" si="2"/>
        <v>124415475.48598351</v>
      </c>
      <c r="E22" s="1">
        <f t="shared" si="3"/>
        <v>52257676.497784525</v>
      </c>
      <c r="F22">
        <f>LOG($I$18*$I$16*EXP(-$I$16*A22)+(1-$I$18)*$I$17*EXP(-$I$17*A22))</f>
        <v>-3.0654885301286896</v>
      </c>
      <c r="H22" s="58" t="s">
        <v>56</v>
      </c>
      <c r="I22" s="58"/>
      <c r="J22" s="58"/>
      <c r="K22" s="46"/>
      <c r="L22" t="s">
        <v>36</v>
      </c>
      <c r="N22" s="58" t="s">
        <v>55</v>
      </c>
      <c r="O22" s="58"/>
    </row>
    <row r="23" spans="1:15" x14ac:dyDescent="0.25">
      <c r="A23" s="3">
        <v>25.035887961615177</v>
      </c>
      <c r="B23" s="27">
        <f t="shared" si="0"/>
        <v>626.79568602654774</v>
      </c>
      <c r="C23" s="27">
        <f t="shared" si="1"/>
        <v>15692.386570184373</v>
      </c>
      <c r="D23" s="27">
        <f t="shared" si="2"/>
        <v>392872.83202149061</v>
      </c>
      <c r="E23" s="1">
        <f t="shared" si="3"/>
        <v>390.66279403978461</v>
      </c>
      <c r="F23">
        <f>LOG($I$18*$I$16*EXP(-$I$16*A23)+(1-$I$18)*$I$17*EXP(-$I$17*A23))</f>
        <v>-2.3187271475173947</v>
      </c>
    </row>
    <row r="24" spans="1:15" x14ac:dyDescent="0.25">
      <c r="A24" s="3">
        <v>167.98878995482474</v>
      </c>
      <c r="B24" s="27">
        <f t="shared" si="0"/>
        <v>28220.233550486224</v>
      </c>
      <c r="C24" s="27">
        <f t="shared" si="1"/>
        <v>4740682.8863887284</v>
      </c>
      <c r="D24" s="27">
        <f t="shared" si="2"/>
        <v>796381581.64398825</v>
      </c>
      <c r="E24" s="1">
        <f t="shared" si="3"/>
        <v>472035550.28110844</v>
      </c>
      <c r="F24">
        <f>LOG($I$18*$I$16*EXP(-$I$16*A24)+(1-$I$18)*$I$17*EXP(-$I$17*A24))</f>
        <v>-3.6083298523682217</v>
      </c>
    </row>
    <row r="25" spans="1:15" x14ac:dyDescent="0.25">
      <c r="A25" s="3">
        <v>6.3529148103920781</v>
      </c>
      <c r="B25" s="27">
        <f t="shared" si="0"/>
        <v>40.359526588099015</v>
      </c>
      <c r="C25" s="27">
        <f t="shared" si="1"/>
        <v>256.40063420194707</v>
      </c>
      <c r="D25" s="27">
        <f t="shared" si="2"/>
        <v>1628.8913864154713</v>
      </c>
      <c r="E25" s="1">
        <f t="shared" si="3"/>
        <v>41086.044190043736</v>
      </c>
      <c r="F25">
        <f>LOG($I$18*$I$16*EXP(-$I$16*A25)+(1-$I$18)*$I$17*EXP(-$I$17*A25))</f>
        <v>-1.3903820153606361</v>
      </c>
    </row>
    <row r="26" spans="1:15" x14ac:dyDescent="0.25">
      <c r="A26" s="3">
        <v>18.632141813922377</v>
      </c>
      <c r="B26" s="27">
        <f t="shared" si="0"/>
        <v>347.15670857411465</v>
      </c>
      <c r="C26" s="27">
        <f t="shared" si="1"/>
        <v>6468.2730258074262</v>
      </c>
      <c r="D26" s="27">
        <f t="shared" si="2"/>
        <v>120517.78030801276</v>
      </c>
      <c r="E26" s="1">
        <f t="shared" si="3"/>
        <v>14.695947723784485</v>
      </c>
      <c r="F26">
        <f>LOG($I$18*$I$16*EXP(-$I$16*A26)+(1-$I$18)*$I$17*EXP(-$I$17*A26))</f>
        <v>-2.1559054004877303</v>
      </c>
    </row>
    <row r="27" spans="1:15" x14ac:dyDescent="0.25">
      <c r="A27" s="3">
        <v>5.1721680434492647</v>
      </c>
      <c r="B27" s="27">
        <f t="shared" si="0"/>
        <v>26.751322269677797</v>
      </c>
      <c r="C27" s="27">
        <f t="shared" si="1"/>
        <v>138.36233416324015</v>
      </c>
      <c r="D27" s="27">
        <f t="shared" si="2"/>
        <v>715.63324317615923</v>
      </c>
      <c r="E27" s="1">
        <f t="shared" si="3"/>
        <v>56507.027227702492</v>
      </c>
      <c r="F27">
        <f>LOG($I$18*$I$16*EXP(-$I$16*A27)+(1-$I$18)*$I$17*EXP(-$I$17*A27))</f>
        <v>-1.2878915416498735</v>
      </c>
    </row>
    <row r="28" spans="1:15" x14ac:dyDescent="0.25">
      <c r="A28" s="3">
        <v>57.661352828111688</v>
      </c>
      <c r="B28" s="27">
        <f t="shared" si="0"/>
        <v>3324.8316099679837</v>
      </c>
      <c r="C28" s="27">
        <f t="shared" si="1"/>
        <v>191714.28855642254</v>
      </c>
      <c r="D28" s="27">
        <f t="shared" si="2"/>
        <v>11054505.234642295</v>
      </c>
      <c r="E28" s="1">
        <f t="shared" si="3"/>
        <v>1888643.1208417299</v>
      </c>
      <c r="F28">
        <f>LOG($I$18*$I$16*EXP(-$I$16*A28)+(1-$I$18)*$I$17*EXP(-$I$17*A28))</f>
        <v>-2.6481198488613793</v>
      </c>
    </row>
    <row r="29" spans="1:15" x14ac:dyDescent="0.25">
      <c r="A29" s="3">
        <v>277.18231238415478</v>
      </c>
      <c r="B29" s="27">
        <f t="shared" si="0"/>
        <v>76830.034298627172</v>
      </c>
      <c r="C29" s="27">
        <f t="shared" si="1"/>
        <v>21295926.567447402</v>
      </c>
      <c r="D29" s="27">
        <f t="shared" si="2"/>
        <v>5902854170.328228</v>
      </c>
      <c r="E29" s="1">
        <f t="shared" si="3"/>
        <v>4334849338.7465868</v>
      </c>
      <c r="F29">
        <f>LOG($I$18*$I$16*EXP(-$I$16*A29)+(1-$I$18)*$I$17*EXP(-$I$17*A29))</f>
        <v>-4.5586190305352465</v>
      </c>
    </row>
    <row r="30" spans="1:15" x14ac:dyDescent="0.25">
      <c r="A30" s="3">
        <v>15.038183174719807</v>
      </c>
      <c r="B30" s="27">
        <f t="shared" si="0"/>
        <v>226.1469531964259</v>
      </c>
      <c r="C30" s="27">
        <f t="shared" si="1"/>
        <v>3400.8393065726395</v>
      </c>
      <c r="D30" s="27">
        <f t="shared" si="2"/>
        <v>51142.444440026447</v>
      </c>
      <c r="E30" s="1">
        <f t="shared" si="3"/>
        <v>950.09305528419657</v>
      </c>
      <c r="F30">
        <f>LOG($I$18*$I$16*EXP(-$I$16*A30)+(1-$I$18)*$I$17*EXP(-$I$17*A30))</f>
        <v>-2.0002960696594219</v>
      </c>
    </row>
    <row r="31" spans="1:15" x14ac:dyDescent="0.25">
      <c r="A31" s="3">
        <v>5.9259250319736578</v>
      </c>
      <c r="B31" s="27">
        <f t="shared" si="0"/>
        <v>35.116587484571994</v>
      </c>
      <c r="C31" s="27">
        <f t="shared" si="1"/>
        <v>208.09826481231804</v>
      </c>
      <c r="D31" s="27">
        <f t="shared" si="2"/>
        <v>1233.1747165615984</v>
      </c>
      <c r="E31" s="1">
        <f t="shared" si="3"/>
        <v>46241.125054317614</v>
      </c>
      <c r="F31">
        <f>LOG($I$18*$I$16*EXP(-$I$16*A31)+(1-$I$18)*$I$17*EXP(-$I$17*A31))</f>
        <v>-1.3536869031058771</v>
      </c>
    </row>
    <row r="32" spans="1:15" x14ac:dyDescent="0.25">
      <c r="A32" s="3">
        <v>15.676597851622361</v>
      </c>
      <c r="B32" s="27">
        <f t="shared" si="0"/>
        <v>245.75572020149082</v>
      </c>
      <c r="C32" s="27">
        <f t="shared" si="1"/>
        <v>3852.613595334597</v>
      </c>
      <c r="D32" s="27">
        <f t="shared" si="2"/>
        <v>60395.87401175344</v>
      </c>
      <c r="E32" s="1">
        <f t="shared" si="3"/>
        <v>582.85188358173798</v>
      </c>
      <c r="F32">
        <f>LOG($I$18*$I$16*EXP(-$I$16*A32)+(1-$I$18)*$I$17*EXP(-$I$17*A32))</f>
        <v>-2.0322022371045261</v>
      </c>
    </row>
    <row r="33" spans="1:6" x14ac:dyDescent="0.25">
      <c r="A33" s="3">
        <v>40.824377638215999</v>
      </c>
      <c r="B33" s="27">
        <f t="shared" si="0"/>
        <v>1666.6298095476704</v>
      </c>
      <c r="C33" s="27">
        <f t="shared" si="1"/>
        <v>68039.124728082112</v>
      </c>
      <c r="D33" s="27">
        <f t="shared" si="2"/>
        <v>2777654.9220729042</v>
      </c>
      <c r="E33" s="1">
        <f t="shared" si="3"/>
        <v>167630.24210979833</v>
      </c>
      <c r="F33">
        <f>LOG($I$18*$I$16*EXP(-$I$16*A33)+(1-$I$18)*$I$17*EXP(-$I$17*A33))</f>
        <v>-2.4998747344362879</v>
      </c>
    </row>
    <row r="34" spans="1:6" x14ac:dyDescent="0.25">
      <c r="A34" s="3">
        <v>47.189721673266064</v>
      </c>
      <c r="B34" s="27">
        <f t="shared" si="0"/>
        <v>2226.869831600317</v>
      </c>
      <c r="C34" s="27">
        <f t="shared" si="1"/>
        <v>105085.36755581183</v>
      </c>
      <c r="D34" s="27">
        <f t="shared" si="2"/>
        <v>4958949.2468916243</v>
      </c>
      <c r="E34" s="1">
        <f t="shared" si="3"/>
        <v>500614.03417323402</v>
      </c>
      <c r="F34">
        <f>LOG($I$18*$I$16*EXP(-$I$16*A34)+(1-$I$18)*$I$17*EXP(-$I$17*A34))</f>
        <v>-2.5565713245516686</v>
      </c>
    </row>
    <row r="35" spans="1:6" x14ac:dyDescent="0.25">
      <c r="A35" s="3">
        <v>5.8184144544918857</v>
      </c>
      <c r="B35" s="27">
        <f t="shared" si="0"/>
        <v>33.853946764240106</v>
      </c>
      <c r="C35" s="27">
        <f t="shared" si="1"/>
        <v>196.97629319465344</v>
      </c>
      <c r="D35" s="27">
        <f t="shared" si="2"/>
        <v>1146.0897115160033</v>
      </c>
      <c r="E35" s="1">
        <f t="shared" si="3"/>
        <v>47612.182335678139</v>
      </c>
      <c r="F35">
        <f>LOG($I$18*$I$16*EXP(-$I$16*A35)+(1-$I$18)*$I$17*EXP(-$I$17*A35))</f>
        <v>-1.3443796751312842</v>
      </c>
    </row>
    <row r="36" spans="1:6" x14ac:dyDescent="0.25">
      <c r="A36" s="3">
        <v>54.856329755446595</v>
      </c>
      <c r="B36" s="27">
        <f t="shared" si="0"/>
        <v>3009.2169142382954</v>
      </c>
      <c r="C36" s="27">
        <f t="shared" si="1"/>
        <v>165074.59535312338</v>
      </c>
      <c r="D36" s="27">
        <f t="shared" si="2"/>
        <v>9055386.4369378481</v>
      </c>
      <c r="E36" s="1">
        <f t="shared" si="3"/>
        <v>1378688.6721819029</v>
      </c>
      <c r="F36">
        <f>LOG($I$18*$I$16*EXP(-$I$16*A36)+(1-$I$18)*$I$17*EXP(-$I$17*A36))</f>
        <v>-2.6236663963827067</v>
      </c>
    </row>
    <row r="37" spans="1:6" x14ac:dyDescent="0.25">
      <c r="A37" s="3">
        <v>11.207280888922606</v>
      </c>
      <c r="B37" s="27">
        <f t="shared" si="0"/>
        <v>125.60314492320987</v>
      </c>
      <c r="C37" s="27">
        <f t="shared" si="1"/>
        <v>1407.6697256864663</v>
      </c>
      <c r="D37" s="27">
        <f t="shared" si="2"/>
        <v>15776.15001460086</v>
      </c>
      <c r="E37" s="1">
        <f t="shared" si="3"/>
        <v>7750.5054360868735</v>
      </c>
      <c r="F37">
        <f>LOG($I$18*$I$16*EXP(-$I$16*A37)+(1-$I$18)*$I$17*EXP(-$I$17*A37))</f>
        <v>-1.7688055912545173</v>
      </c>
    </row>
    <row r="38" spans="1:6" x14ac:dyDescent="0.25">
      <c r="A38" s="3">
        <v>131.03565339056374</v>
      </c>
      <c r="B38" s="27">
        <f t="shared" si="0"/>
        <v>17170.34245949196</v>
      </c>
      <c r="C38" s="27">
        <f t="shared" si="1"/>
        <v>2249927.043119268</v>
      </c>
      <c r="D38" s="27">
        <f t="shared" si="2"/>
        <v>294820660.1762324</v>
      </c>
      <c r="E38" s="1">
        <f t="shared" si="3"/>
        <v>148796675.10511851</v>
      </c>
      <c r="F38">
        <f>LOG($I$18*$I$16*EXP(-$I$16*A38)+(1-$I$18)*$I$17*EXP(-$I$17*A38))</f>
        <v>-3.2867341661375091</v>
      </c>
    </row>
    <row r="39" spans="1:6" x14ac:dyDescent="0.25">
      <c r="A39" s="3">
        <v>22.06932323829075</v>
      </c>
      <c r="B39" s="27">
        <f t="shared" si="0"/>
        <v>487.05502819616009</v>
      </c>
      <c r="C39" s="27">
        <f t="shared" si="1"/>
        <v>10748.974852095873</v>
      </c>
      <c r="D39" s="27">
        <f t="shared" si="2"/>
        <v>237222.6004911623</v>
      </c>
      <c r="E39" s="1">
        <f t="shared" si="3"/>
        <v>4.7880219367831067</v>
      </c>
      <c r="F39">
        <f>LOG($I$18*$I$16*EXP(-$I$16*A39)+(1-$I$18)*$I$17*EXP(-$I$17*A39))</f>
        <v>-2.2573152467981341</v>
      </c>
    </row>
    <row r="40" spans="1:6" x14ac:dyDescent="0.25">
      <c r="A40" s="3">
        <v>59.343095765937356</v>
      </c>
      <c r="B40" s="27">
        <f t="shared" si="0"/>
        <v>3521.6030150852121</v>
      </c>
      <c r="C40" s="27">
        <f t="shared" si="1"/>
        <v>208982.82497381547</v>
      </c>
      <c r="D40" s="27">
        <f t="shared" si="2"/>
        <v>12401687.795857256</v>
      </c>
      <c r="E40" s="1">
        <f t="shared" si="3"/>
        <v>2255391.4753586315</v>
      </c>
      <c r="F40">
        <f>LOG($I$18*$I$16*EXP(-$I$16*A40)+(1-$I$18)*$I$17*EXP(-$I$17*A40))</f>
        <v>-2.6627712988837269</v>
      </c>
    </row>
    <row r="41" spans="1:6" x14ac:dyDescent="0.25">
      <c r="A41" s="3">
        <v>39.21264346339489</v>
      </c>
      <c r="B41" s="27">
        <f t="shared" si="0"/>
        <v>1537.6314073873261</v>
      </c>
      <c r="C41" s="27">
        <f t="shared" si="1"/>
        <v>60294.592155997321</v>
      </c>
      <c r="D41" s="27">
        <f t="shared" si="2"/>
        <v>2364310.3449839293</v>
      </c>
      <c r="E41" s="1">
        <f t="shared" si="3"/>
        <v>120270.10053114164</v>
      </c>
      <c r="F41">
        <f>LOG($I$18*$I$16*EXP(-$I$16*A41)+(1-$I$18)*$I$17*EXP(-$I$17*A41))</f>
        <v>-2.4851419875112897</v>
      </c>
    </row>
    <row r="42" spans="1:6" x14ac:dyDescent="0.25">
      <c r="A42" s="3">
        <v>2.1681596186127505</v>
      </c>
      <c r="B42" s="27">
        <f t="shared" si="0"/>
        <v>4.7009161317829875</v>
      </c>
      <c r="C42" s="27">
        <f t="shared" si="1"/>
        <v>10.192336527417128</v>
      </c>
      <c r="D42" s="27">
        <f t="shared" si="2"/>
        <v>22.098612478057525</v>
      </c>
      <c r="E42" s="1">
        <f t="shared" si="3"/>
        <v>115170.11055406395</v>
      </c>
      <c r="F42">
        <f>LOG($I$18*$I$16*EXP(-$I$16*A42)+(1-$I$18)*$I$17*EXP(-$I$17*A42))</f>
        <v>-1.0152409281579184</v>
      </c>
    </row>
    <row r="43" spans="1:6" x14ac:dyDescent="0.25">
      <c r="A43" s="3">
        <v>4.9951673956141063</v>
      </c>
      <c r="B43" s="27">
        <f t="shared" si="0"/>
        <v>24.951697310206214</v>
      </c>
      <c r="C43" s="27">
        <f t="shared" si="1"/>
        <v>124.63790486917428</v>
      </c>
      <c r="D43" s="27">
        <f t="shared" si="2"/>
        <v>622.58719866015201</v>
      </c>
      <c r="E43" s="1">
        <f t="shared" si="3"/>
        <v>59146.900833954096</v>
      </c>
      <c r="F43">
        <f>LOG($I$18*$I$16*EXP(-$I$16*A43)+(1-$I$18)*$I$17*EXP(-$I$17*A43))</f>
        <v>-1.2722652938423844</v>
      </c>
    </row>
    <row r="44" spans="1:6" x14ac:dyDescent="0.25">
      <c r="A44" s="3">
        <v>22.065448749688301</v>
      </c>
      <c r="B44" s="27">
        <f t="shared" si="0"/>
        <v>486.88402852512098</v>
      </c>
      <c r="C44" s="27">
        <f t="shared" si="1"/>
        <v>10743.314578462834</v>
      </c>
      <c r="D44" s="27">
        <f t="shared" si="2"/>
        <v>237056.05723285081</v>
      </c>
      <c r="E44" s="1">
        <f t="shared" si="3"/>
        <v>4.7380547586378361</v>
      </c>
      <c r="F44">
        <f>LOG($I$18*$I$16*EXP(-$I$16*A44)+(1-$I$18)*$I$17*EXP(-$I$17*A44))</f>
        <v>-2.2572216228281401</v>
      </c>
    </row>
    <row r="45" spans="1:6" x14ac:dyDescent="0.25">
      <c r="A45" s="3">
        <v>0.50972987250116253</v>
      </c>
      <c r="B45" s="27">
        <f t="shared" si="0"/>
        <v>0.25982454292005142</v>
      </c>
      <c r="C45" s="27">
        <f t="shared" si="1"/>
        <v>0.13244033113531065</v>
      </c>
      <c r="D45" s="27">
        <f t="shared" si="2"/>
        <v>6.7508793103613643E-2</v>
      </c>
      <c r="E45" s="1">
        <f t="shared" si="3"/>
        <v>162586.80212868768</v>
      </c>
      <c r="F45">
        <f>LOG($I$18*$I$16*EXP(-$I$16*A45)+(1-$I$18)*$I$17*EXP(-$I$17*A45))</f>
        <v>-0.85943604892820269</v>
      </c>
    </row>
    <row r="46" spans="1:6" x14ac:dyDescent="0.25">
      <c r="A46" s="3">
        <v>6.291794522115338</v>
      </c>
      <c r="B46" s="27">
        <f t="shared" si="0"/>
        <v>39.586678308520575</v>
      </c>
      <c r="C46" s="27">
        <f t="shared" si="1"/>
        <v>249.07124573029182</v>
      </c>
      <c r="D46" s="27">
        <f t="shared" si="2"/>
        <v>1567.1050995022933</v>
      </c>
      <c r="E46" s="1">
        <f t="shared" si="3"/>
        <v>41796.131534408734</v>
      </c>
      <c r="F46">
        <f>LOG($I$18*$I$16*EXP(-$I$16*A46)+(1-$I$18)*$I$17*EXP(-$I$17*A46))</f>
        <v>-1.3851564230805515</v>
      </c>
    </row>
    <row r="47" spans="1:6" x14ac:dyDescent="0.25">
      <c r="A47" s="3">
        <v>2.1179909959902004</v>
      </c>
      <c r="B47" s="27">
        <f t="shared" si="0"/>
        <v>4.4858858590955606</v>
      </c>
      <c r="C47" s="27">
        <f t="shared" si="1"/>
        <v>9.5010658586041625</v>
      </c>
      <c r="D47" s="27">
        <f t="shared" si="2"/>
        <v>20.123171940833515</v>
      </c>
      <c r="E47" s="1">
        <f t="shared" si="3"/>
        <v>116429.82085716678</v>
      </c>
      <c r="F47">
        <f>LOG($I$18*$I$16*EXP(-$I$16*A47)+(1-$I$18)*$I$17*EXP(-$I$17*A47))</f>
        <v>-1.0105731981306783</v>
      </c>
    </row>
    <row r="48" spans="1:6" x14ac:dyDescent="0.25">
      <c r="A48" s="3">
        <v>0.29458607974775353</v>
      </c>
      <c r="B48" s="27">
        <f t="shared" si="0"/>
        <v>8.6780958381149798E-2</v>
      </c>
      <c r="C48" s="27">
        <f t="shared" si="1"/>
        <v>2.5564462326255873E-2</v>
      </c>
      <c r="D48" s="27">
        <f t="shared" si="2"/>
        <v>7.5309347375508533E-3</v>
      </c>
      <c r="E48" s="1">
        <f t="shared" si="3"/>
        <v>169667.50094244376</v>
      </c>
      <c r="F48">
        <f>LOG($I$18*$I$16*EXP(-$I$16*A48)+(1-$I$18)*$I$17*EXP(-$I$17*A48))</f>
        <v>-0.83902062854864723</v>
      </c>
    </row>
    <row r="49" spans="1:6" x14ac:dyDescent="0.25">
      <c r="A49" s="3">
        <v>1.8732510557532676</v>
      </c>
      <c r="B49" s="27">
        <f t="shared" si="0"/>
        <v>3.5090695178807314</v>
      </c>
      <c r="C49" s="27">
        <f t="shared" si="1"/>
        <v>6.5733681790816894</v>
      </c>
      <c r="D49" s="27">
        <f t="shared" si="2"/>
        <v>12.313568881319709</v>
      </c>
      <c r="E49" s="1">
        <f t="shared" si="3"/>
        <v>122723.932225556</v>
      </c>
      <c r="F49">
        <f>LOG($I$18*$I$16*EXP(-$I$16*A49)+(1-$I$18)*$I$17*EXP(-$I$17*A49))</f>
        <v>-0.98775831070866682</v>
      </c>
    </row>
    <row r="50" spans="1:6" x14ac:dyDescent="0.25">
      <c r="A50" s="3">
        <v>2.2229721906545499E-2</v>
      </c>
      <c r="B50" s="27">
        <f t="shared" si="0"/>
        <v>4.9416053604234885E-4</v>
      </c>
      <c r="C50" s="27">
        <f t="shared" si="1"/>
        <v>1.098505129341087E-5</v>
      </c>
      <c r="D50" s="27">
        <f t="shared" si="2"/>
        <v>2.4419463538166155E-7</v>
      </c>
      <c r="E50" s="1">
        <f t="shared" si="3"/>
        <v>178959.91714442158</v>
      </c>
      <c r="F50">
        <f>LOG($I$18*$I$16*EXP(-$I$16*A50)+(1-$I$18)*$I$17*EXP(-$I$17*A50))</f>
        <v>-0.81311777020775799</v>
      </c>
    </row>
    <row r="51" spans="1:6" x14ac:dyDescent="0.25">
      <c r="A51" s="3">
        <v>7.2432816117195342</v>
      </c>
      <c r="B51" s="27">
        <f t="shared" si="0"/>
        <v>52.465128506674333</v>
      </c>
      <c r="C51" s="27">
        <f t="shared" si="1"/>
        <v>380.01970056889655</v>
      </c>
      <c r="D51" s="27">
        <f t="shared" si="2"/>
        <v>2752.5897092218515</v>
      </c>
      <c r="E51" s="1">
        <f t="shared" si="3"/>
        <v>31732.818602247429</v>
      </c>
      <c r="F51">
        <f>LOG($I$18*$I$16*EXP(-$I$16*A51)+(1-$I$18)*$I$17*EXP(-$I$17*A51))</f>
        <v>-1.4654147126160508</v>
      </c>
    </row>
    <row r="52" spans="1:6" x14ac:dyDescent="0.25">
      <c r="A52" s="3">
        <v>6.7559726582066499</v>
      </c>
      <c r="B52" s="27">
        <f t="shared" si="0"/>
        <v>45.64316655843583</v>
      </c>
      <c r="C52" s="27">
        <f t="shared" si="1"/>
        <v>308.3639853027646</v>
      </c>
      <c r="D52" s="27">
        <f t="shared" si="2"/>
        <v>2083.2986534811148</v>
      </c>
      <c r="E52" s="1">
        <f t="shared" si="3"/>
        <v>36627.291433162078</v>
      </c>
      <c r="F52">
        <f>LOG($I$18*$I$16*EXP(-$I$16*A52)+(1-$I$18)*$I$17*EXP(-$I$17*A52))</f>
        <v>-1.4246068165436956</v>
      </c>
    </row>
    <row r="53" spans="1:6" x14ac:dyDescent="0.25">
      <c r="A53" s="3">
        <v>1.5284182664437662</v>
      </c>
      <c r="B53" s="27">
        <f t="shared" si="0"/>
        <v>2.3360623971989676</v>
      </c>
      <c r="C53" s="27">
        <f t="shared" si="1"/>
        <v>3.5704804394313148</v>
      </c>
      <c r="D53" s="27">
        <f t="shared" si="2"/>
        <v>5.4571875236069873</v>
      </c>
      <c r="E53" s="1">
        <f t="shared" si="3"/>
        <v>132021.05748585291</v>
      </c>
      <c r="F53">
        <f>LOG($I$18*$I$16*EXP(-$I$16*A53)+(1-$I$18)*$I$17*EXP(-$I$17*A53))</f>
        <v>-0.95549317885076435</v>
      </c>
    </row>
    <row r="54" spans="1:6" x14ac:dyDescent="0.25">
      <c r="A54" s="3">
        <v>4.6500616836387962</v>
      </c>
      <c r="B54" s="27">
        <f t="shared" si="0"/>
        <v>21.623073661645677</v>
      </c>
      <c r="C54" s="27">
        <f t="shared" si="1"/>
        <v>100.54862631651781</v>
      </c>
      <c r="D54" s="27">
        <f t="shared" si="2"/>
        <v>467.55731457695498</v>
      </c>
      <c r="E54" s="1">
        <f t="shared" si="3"/>
        <v>64558.803416152565</v>
      </c>
      <c r="F54">
        <f>LOG($I$18*$I$16*EXP(-$I$16*A54)+(1-$I$18)*$I$17*EXP(-$I$17*A54))</f>
        <v>-1.2416182225184127</v>
      </c>
    </row>
    <row r="55" spans="1:6" x14ac:dyDescent="0.25">
      <c r="A55" s="3">
        <v>2.3661421609906679</v>
      </c>
      <c r="B55" s="27">
        <f t="shared" si="0"/>
        <v>5.598628726017588</v>
      </c>
      <c r="C55" s="27">
        <f t="shared" si="1"/>
        <v>13.247151472363685</v>
      </c>
      <c r="D55" s="27">
        <f t="shared" si="2"/>
        <v>31.344643611789319</v>
      </c>
      <c r="E55" s="1">
        <f t="shared" si="3"/>
        <v>110298.36717157171</v>
      </c>
      <c r="F55">
        <f>LOG($I$18*$I$16*EXP(-$I$16*A55)+(1-$I$18)*$I$17*EXP(-$I$17*A55))</f>
        <v>-1.0336304835841332</v>
      </c>
    </row>
    <row r="56" spans="1:6" x14ac:dyDescent="0.25">
      <c r="A56" s="3">
        <v>4.5168321638640582E-2</v>
      </c>
      <c r="B56" s="27">
        <f t="shared" si="0"/>
        <v>2.040177279651687E-3</v>
      </c>
      <c r="C56" s="27">
        <f t="shared" si="1"/>
        <v>9.2151383567154173E-5</v>
      </c>
      <c r="D56" s="27">
        <f t="shared" si="2"/>
        <v>4.1623233324069581E-6</v>
      </c>
      <c r="E56" s="1">
        <f t="shared" si="3"/>
        <v>178162.90098886768</v>
      </c>
      <c r="F56">
        <f>LOG($I$18*$I$16*EXP(-$I$16*A56)+(1-$I$18)*$I$17*EXP(-$I$17*A56))</f>
        <v>-0.81530182476212509</v>
      </c>
    </row>
    <row r="57" spans="1:6" x14ac:dyDescent="0.25">
      <c r="A57" s="3">
        <v>3.4729507633656627</v>
      </c>
      <c r="B57" s="27">
        <f t="shared" si="0"/>
        <v>12.061387004762139</v>
      </c>
      <c r="C57" s="27">
        <f t="shared" si="1"/>
        <v>41.888603205437356</v>
      </c>
      <c r="D57" s="27">
        <f t="shared" si="2"/>
        <v>145.47705647864501</v>
      </c>
      <c r="E57" s="1">
        <f t="shared" si="3"/>
        <v>85846.760668169663</v>
      </c>
      <c r="F57">
        <f>LOG($I$18*$I$16*EXP(-$I$16*A57)+(1-$I$18)*$I$17*EXP(-$I$17*A57))</f>
        <v>-1.1354508133046419</v>
      </c>
    </row>
    <row r="58" spans="1:6" x14ac:dyDescent="0.25">
      <c r="A58" s="3">
        <v>9.6795502855364965</v>
      </c>
      <c r="B58" s="27">
        <f t="shared" si="0"/>
        <v>93.693693730229668</v>
      </c>
      <c r="C58" s="27">
        <f t="shared" si="1"/>
        <v>906.91281989941365</v>
      </c>
      <c r="D58" s="27">
        <f t="shared" si="2"/>
        <v>8778.5082448140784</v>
      </c>
      <c r="E58" s="1">
        <f t="shared" si="3"/>
        <v>14170.450238895603</v>
      </c>
      <c r="F58">
        <f>LOG($I$18*$I$16*EXP(-$I$16*A58)+(1-$I$18)*$I$17*EXP(-$I$17*A58))</f>
        <v>-1.6585780712930973</v>
      </c>
    </row>
    <row r="59" spans="1:6" x14ac:dyDescent="0.25">
      <c r="A59" s="3">
        <v>2.7002970069425087</v>
      </c>
      <c r="B59" s="27">
        <f t="shared" si="0"/>
        <v>7.2916039257026712</v>
      </c>
      <c r="C59" s="27">
        <f t="shared" si="1"/>
        <v>19.689496256385169</v>
      </c>
      <c r="D59" s="27">
        <f t="shared" si="2"/>
        <v>53.167487809322608</v>
      </c>
      <c r="E59" s="1">
        <f t="shared" si="3"/>
        <v>102428.4203855908</v>
      </c>
      <c r="F59">
        <f>LOG($I$18*$I$16*EXP(-$I$16*A59)+(1-$I$18)*$I$17*EXP(-$I$17*A59))</f>
        <v>-1.0645525602375892</v>
      </c>
    </row>
    <row r="60" spans="1:6" x14ac:dyDescent="0.25">
      <c r="A60" s="3">
        <v>0.18490758148749506</v>
      </c>
      <c r="B60" s="27">
        <f t="shared" si="0"/>
        <v>3.4190813691554627E-2</v>
      </c>
      <c r="C60" s="27">
        <f t="shared" si="1"/>
        <v>6.3221406687948992E-3</v>
      </c>
      <c r="D60" s="27">
        <f t="shared" si="2"/>
        <v>1.1690117408905993E-3</v>
      </c>
      <c r="E60" s="1">
        <f t="shared" si="3"/>
        <v>173364.92560545352</v>
      </c>
      <c r="F60">
        <f>LOG($I$18*$I$16*EXP(-$I$16*A60)+(1-$I$18)*$I$17*EXP(-$I$17*A60))</f>
        <v>-0.82859718258994042</v>
      </c>
    </row>
    <row r="61" spans="1:6" x14ac:dyDescent="0.25">
      <c r="A61" s="3">
        <v>15.807626705331453</v>
      </c>
      <c r="B61" s="27">
        <f t="shared" si="0"/>
        <v>249.88106205510812</v>
      </c>
      <c r="C61" s="27">
        <f t="shared" si="1"/>
        <v>3950.0265496989132</v>
      </c>
      <c r="D61" s="27">
        <f t="shared" si="2"/>
        <v>62440.545173788792</v>
      </c>
      <c r="E61" s="1">
        <f t="shared" si="3"/>
        <v>523.12279210084159</v>
      </c>
      <c r="F61">
        <f>LOG($I$18*$I$16*EXP(-$I$16*A61)+(1-$I$18)*$I$17*EXP(-$I$17*A61))</f>
        <v>-2.0385145544828602</v>
      </c>
    </row>
    <row r="62" spans="1:6" x14ac:dyDescent="0.25">
      <c r="A62" s="3">
        <v>3.1743781682626118</v>
      </c>
      <c r="B62" s="27">
        <f t="shared" si="0"/>
        <v>10.076676755142294</v>
      </c>
      <c r="C62" s="27">
        <f t="shared" si="1"/>
        <v>31.987182700163036</v>
      </c>
      <c r="D62" s="27">
        <f t="shared" si="2"/>
        <v>101.53941442762505</v>
      </c>
      <c r="E62" s="1">
        <f t="shared" si="3"/>
        <v>91994.97653780751</v>
      </c>
      <c r="F62">
        <f>LOG($I$18*$I$16*EXP(-$I$16*A62)+(1-$I$18)*$I$17*EXP(-$I$17*A62))</f>
        <v>-1.1081583129877217</v>
      </c>
    </row>
    <row r="63" spans="1:6" x14ac:dyDescent="0.25">
      <c r="A63" s="3">
        <v>0.83523312051799237</v>
      </c>
      <c r="B63" s="27">
        <f t="shared" si="0"/>
        <v>0.69761436561022316</v>
      </c>
      <c r="C63" s="27">
        <f t="shared" si="1"/>
        <v>0.58267062350680632</v>
      </c>
      <c r="D63" s="27">
        <f t="shared" si="2"/>
        <v>0.48666580310575414</v>
      </c>
      <c r="E63" s="1">
        <f t="shared" si="3"/>
        <v>152298.22399277159</v>
      </c>
      <c r="F63">
        <f>LOG($I$18*$I$16*EXP(-$I$16*A63)+(1-$I$18)*$I$17*EXP(-$I$17*A63))</f>
        <v>-0.89024220948720467</v>
      </c>
    </row>
    <row r="64" spans="1:6" x14ac:dyDescent="0.25">
      <c r="A64" s="3">
        <v>0.86357389037812482</v>
      </c>
      <c r="B64" s="27">
        <f t="shared" si="0"/>
        <v>0.74575986414280959</v>
      </c>
      <c r="C64" s="27">
        <f t="shared" si="1"/>
        <v>0.64401874716566787</v>
      </c>
      <c r="D64" s="27">
        <f t="shared" si="2"/>
        <v>0.55615777496630181</v>
      </c>
      <c r="E64" s="1">
        <f t="shared" si="3"/>
        <v>151426.14047442871</v>
      </c>
      <c r="F64">
        <f>LOG($I$18*$I$16*EXP(-$I$16*A64)+(1-$I$18)*$I$17*EXP(-$I$17*A64))</f>
        <v>-0.89291961571249012</v>
      </c>
    </row>
    <row r="65" spans="1:6" x14ac:dyDescent="0.25">
      <c r="A65" s="3">
        <v>0.75657333117295877</v>
      </c>
      <c r="B65" s="27">
        <f t="shared" si="0"/>
        <v>0.57240320544214751</v>
      </c>
      <c r="C65" s="27">
        <f t="shared" si="1"/>
        <v>0.433064999915445</v>
      </c>
      <c r="D65" s="27">
        <f t="shared" si="2"/>
        <v>0.32764542960044535</v>
      </c>
      <c r="E65" s="1">
        <f t="shared" si="3"/>
        <v>154738.43253910061</v>
      </c>
      <c r="F65">
        <f>LOG($I$18*$I$16*EXP(-$I$16*A65)+(1-$I$18)*$I$17*EXP(-$I$17*A65))</f>
        <v>-0.88280697055729862</v>
      </c>
    </row>
    <row r="66" spans="1:6" x14ac:dyDescent="0.25">
      <c r="A66" s="3">
        <v>4.3694455880233747</v>
      </c>
      <c r="B66" s="27">
        <f t="shared" si="0"/>
        <v>19.092054746696935</v>
      </c>
      <c r="C66" s="27">
        <f t="shared" si="1"/>
        <v>83.421694379255655</v>
      </c>
      <c r="D66" s="27">
        <f t="shared" si="2"/>
        <v>364.50655445087295</v>
      </c>
      <c r="E66" s="1">
        <f t="shared" si="3"/>
        <v>69226.368294605738</v>
      </c>
      <c r="F66">
        <f>LOG($I$18*$I$16*EXP(-$I$16*A66)+(1-$I$18)*$I$17*EXP(-$I$17*A66))</f>
        <v>-1.2165301670695525</v>
      </c>
    </row>
    <row r="67" spans="1:6" x14ac:dyDescent="0.25">
      <c r="A67" s="3">
        <v>3.1399348200684547</v>
      </c>
      <c r="B67" s="27">
        <f t="shared" ref="B67:B81" si="4">A67^2</f>
        <v>9.8591906742783184</v>
      </c>
      <c r="C67" s="27">
        <f t="shared" ref="C67:C81" si="5">A67^3</f>
        <v>30.957216095860677</v>
      </c>
      <c r="D67" s="27">
        <f t="shared" ref="D67:D81" si="6">A67^4</f>
        <v>97.203640751776561</v>
      </c>
      <c r="E67" s="1">
        <f t="shared" ref="E67:E81" si="7">(A67-$I$3)^4</f>
        <v>92724.898772619432</v>
      </c>
      <c r="F67">
        <f>LOG($I$18*$I$16*EXP(-$I$16*A67)+(1-$I$18)*$I$17*EXP(-$I$17*A67))</f>
        <v>-1.1050011784217002</v>
      </c>
    </row>
    <row r="68" spans="1:6" x14ac:dyDescent="0.25">
      <c r="A68" s="3">
        <v>2.4247266951195972</v>
      </c>
      <c r="B68" s="27">
        <f t="shared" si="4"/>
        <v>5.8792995460256039</v>
      </c>
      <c r="C68" s="27">
        <f t="shared" si="5"/>
        <v>14.255694557852811</v>
      </c>
      <c r="D68" s="27">
        <f t="shared" si="6"/>
        <v>34.566163151896873</v>
      </c>
      <c r="E68" s="1">
        <f t="shared" si="7"/>
        <v>108886.88617844935</v>
      </c>
      <c r="F68">
        <f>LOG($I$18*$I$16*EXP(-$I$16*A68)+(1-$I$18)*$I$17*EXP(-$I$17*A68))</f>
        <v>-1.0390624631990601</v>
      </c>
    </row>
    <row r="69" spans="1:6" x14ac:dyDescent="0.25">
      <c r="A69" s="3">
        <v>0.152060450383386</v>
      </c>
      <c r="B69" s="27">
        <f t="shared" si="4"/>
        <v>2.3122380570798195E-2</v>
      </c>
      <c r="C69" s="27">
        <f t="shared" si="5"/>
        <v>3.5159996035316276E-3</v>
      </c>
      <c r="D69" s="27">
        <f t="shared" si="6"/>
        <v>5.3464448326082581E-4</v>
      </c>
      <c r="E69" s="1">
        <f t="shared" si="7"/>
        <v>174483.91733761004</v>
      </c>
      <c r="F69">
        <f>LOG($I$18*$I$16*EXP(-$I$16*A69)+(1-$I$18)*$I$17*EXP(-$I$17*A69))</f>
        <v>-0.82547347596914677</v>
      </c>
    </row>
    <row r="70" spans="1:6" x14ac:dyDescent="0.25">
      <c r="A70" s="3">
        <v>9.430674124497898</v>
      </c>
      <c r="B70" s="27">
        <f t="shared" si="4"/>
        <v>88.937614442474199</v>
      </c>
      <c r="C70" s="27">
        <f t="shared" si="5"/>
        <v>838.74165921721203</v>
      </c>
      <c r="D70" s="27">
        <f t="shared" si="6"/>
        <v>7909.8992627181951</v>
      </c>
      <c r="E70" s="1">
        <f t="shared" si="7"/>
        <v>15508.314180799045</v>
      </c>
      <c r="F70">
        <f>LOG($I$18*$I$16*EXP(-$I$16*A70)+(1-$I$18)*$I$17*EXP(-$I$17*A70))</f>
        <v>-1.639766814018214</v>
      </c>
    </row>
    <row r="71" spans="1:6" x14ac:dyDescent="0.25">
      <c r="A71" s="3">
        <v>4.8225375795289622</v>
      </c>
      <c r="B71" s="27">
        <f t="shared" si="4"/>
        <v>23.256868705969062</v>
      </c>
      <c r="C71" s="27">
        <f t="shared" si="5"/>
        <v>112.1571233167069</v>
      </c>
      <c r="D71" s="27">
        <f t="shared" si="6"/>
        <v>540.88194200668306</v>
      </c>
      <c r="E71" s="1">
        <f t="shared" si="7"/>
        <v>61809.644027287257</v>
      </c>
      <c r="F71">
        <f>LOG($I$18*$I$16*EXP(-$I$16*A71)+(1-$I$18)*$I$17*EXP(-$I$17*A71))</f>
        <v>-1.2569641043185213</v>
      </c>
    </row>
    <row r="72" spans="1:6" x14ac:dyDescent="0.25">
      <c r="A72" s="3">
        <v>0.42013107718410042</v>
      </c>
      <c r="B72" s="27">
        <f t="shared" si="4"/>
        <v>0.17651012201587254</v>
      </c>
      <c r="C72" s="27">
        <f t="shared" si="5"/>
        <v>7.4157387696425534E-2</v>
      </c>
      <c r="D72" s="27">
        <f t="shared" si="6"/>
        <v>3.1155823174058215E-2</v>
      </c>
      <c r="E72" s="1">
        <f t="shared" si="7"/>
        <v>165508.13997161211</v>
      </c>
      <c r="F72">
        <f>LOG($I$18*$I$16*EXP(-$I$16*A72)+(1-$I$18)*$I$17*EXP(-$I$17*A72))</f>
        <v>-0.85093891613382977</v>
      </c>
    </row>
    <row r="73" spans="1:6" x14ac:dyDescent="0.25">
      <c r="A73" s="3">
        <v>2.1507450169990845</v>
      </c>
      <c r="B73" s="27">
        <f t="shared" si="4"/>
        <v>4.625704128146392</v>
      </c>
      <c r="C73" s="27">
        <f t="shared" si="5"/>
        <v>9.9487101037229468</v>
      </c>
      <c r="D73" s="27">
        <f t="shared" si="6"/>
        <v>21.397138681150572</v>
      </c>
      <c r="E73" s="1">
        <f t="shared" si="7"/>
        <v>115606.21864580737</v>
      </c>
      <c r="F73">
        <f>LOG($I$18*$I$16*EXP(-$I$16*A73)+(1-$I$18)*$I$17*EXP(-$I$17*A73))</f>
        <v>-1.0136210134525387</v>
      </c>
    </row>
    <row r="74" spans="1:6" x14ac:dyDescent="0.25">
      <c r="A74" s="3">
        <v>1.726671189267446</v>
      </c>
      <c r="B74" s="27">
        <f t="shared" si="4"/>
        <v>2.9813933958462564</v>
      </c>
      <c r="C74" s="27">
        <f t="shared" si="5"/>
        <v>5.1478860804799647</v>
      </c>
      <c r="D74" s="27">
        <f t="shared" si="6"/>
        <v>8.888706580795672</v>
      </c>
      <c r="E74" s="1">
        <f t="shared" si="7"/>
        <v>126613.75339530459</v>
      </c>
      <c r="F74">
        <f>LOG($I$18*$I$16*EXP(-$I$16*A74)+(1-$I$18)*$I$17*EXP(-$I$17*A74))</f>
        <v>-0.97405988190148474</v>
      </c>
    </row>
    <row r="75" spans="1:6" x14ac:dyDescent="0.25">
      <c r="A75" s="3">
        <v>6.6979162751316395</v>
      </c>
      <c r="B75" s="27">
        <f t="shared" si="4"/>
        <v>44.862082428673297</v>
      </c>
      <c r="C75" s="27">
        <f t="shared" si="5"/>
        <v>300.48247203530804</v>
      </c>
      <c r="D75" s="27">
        <f t="shared" si="6"/>
        <v>2012.6064398370775</v>
      </c>
      <c r="E75" s="1">
        <f t="shared" si="7"/>
        <v>37246.014714331519</v>
      </c>
      <c r="F75">
        <f>LOG($I$18*$I$16*EXP(-$I$16*A75)+(1-$I$18)*$I$17*EXP(-$I$17*A75))</f>
        <v>-1.4197027706923431</v>
      </c>
    </row>
    <row r="76" spans="1:6" x14ac:dyDescent="0.25">
      <c r="A76" s="3">
        <v>0.40417642563230188</v>
      </c>
      <c r="B76" s="27">
        <f t="shared" si="4"/>
        <v>0.16335858303690365</v>
      </c>
      <c r="C76" s="27">
        <f t="shared" si="5"/>
        <v>6.6025688188213305E-2</v>
      </c>
      <c r="D76" s="27">
        <f t="shared" si="6"/>
        <v>2.6686026651824943E-2</v>
      </c>
      <c r="E76" s="1">
        <f t="shared" si="7"/>
        <v>166032.4366387871</v>
      </c>
      <c r="F76">
        <f>LOG($I$18*$I$16*EXP(-$I$16*A76)+(1-$I$18)*$I$17*EXP(-$I$17*A76))</f>
        <v>-0.84942508633100833</v>
      </c>
    </row>
    <row r="77" spans="1:6" x14ac:dyDescent="0.25">
      <c r="A77" s="3">
        <v>2.7009411848269602</v>
      </c>
      <c r="B77" s="27">
        <f t="shared" si="4"/>
        <v>7.2950832838944635</v>
      </c>
      <c r="C77" s="27">
        <f t="shared" si="5"/>
        <v>19.703590888213263</v>
      </c>
      <c r="D77" s="27">
        <f t="shared" si="6"/>
        <v>53.21824011895643</v>
      </c>
      <c r="E77" s="1">
        <f t="shared" si="7"/>
        <v>102413.66815469139</v>
      </c>
      <c r="F77">
        <f>LOG($I$18*$I$16*EXP(-$I$16*A77)+(1-$I$18)*$I$17*EXP(-$I$17*A77))</f>
        <v>-1.0646120263341707</v>
      </c>
    </row>
    <row r="78" spans="1:6" x14ac:dyDescent="0.25">
      <c r="A78" s="3">
        <v>4.1083073838394704</v>
      </c>
      <c r="B78" s="27">
        <f t="shared" si="4"/>
        <v>16.878189560109913</v>
      </c>
      <c r="C78" s="27">
        <f t="shared" si="5"/>
        <v>69.340790795641823</v>
      </c>
      <c r="D78" s="27">
        <f t="shared" si="6"/>
        <v>284.87328282700327</v>
      </c>
      <c r="E78" s="1">
        <f t="shared" si="7"/>
        <v>73793.12021709379</v>
      </c>
      <c r="F78">
        <f>LOG($I$18*$I$16*EXP(-$I$16*A78)+(1-$I$18)*$I$17*EXP(-$I$17*A78))</f>
        <v>-1.1930545177506713</v>
      </c>
    </row>
    <row r="79" spans="1:6" x14ac:dyDescent="0.25">
      <c r="A79" s="3">
        <v>6.0365125515479834</v>
      </c>
      <c r="B79" s="27">
        <f t="shared" si="4"/>
        <v>36.439483784996348</v>
      </c>
      <c r="C79" s="27">
        <f t="shared" si="5"/>
        <v>219.96740124005967</v>
      </c>
      <c r="D79" s="27">
        <f t="shared" si="6"/>
        <v>1327.8359785170119</v>
      </c>
      <c r="E79" s="1">
        <f t="shared" si="7"/>
        <v>44861.94302599712</v>
      </c>
      <c r="F79">
        <f>LOG($I$18*$I$16*EXP(-$I$16*A79)+(1-$I$18)*$I$17*EXP(-$I$17*A79))</f>
        <v>-1.3632324624211429</v>
      </c>
    </row>
    <row r="80" spans="1:6" x14ac:dyDescent="0.25">
      <c r="A80" s="3">
        <v>2.7874140832434433</v>
      </c>
      <c r="B80" s="27">
        <f t="shared" si="4"/>
        <v>7.7696772714638858</v>
      </c>
      <c r="C80" s="27">
        <f t="shared" si="5"/>
        <v>21.657307848734924</v>
      </c>
      <c r="D80" s="27">
        <f t="shared" si="6"/>
        <v>60.367884902702492</v>
      </c>
      <c r="E80" s="1">
        <f t="shared" si="7"/>
        <v>100447.78258993459</v>
      </c>
      <c r="F80">
        <f>LOG($I$18*$I$16*EXP(-$I$16*A80)+(1-$I$18)*$I$17*EXP(-$I$17*A80))</f>
        <v>-1.0725894235008178</v>
      </c>
    </row>
    <row r="81" spans="1:6" ht="16.5" thickBot="1" x14ac:dyDescent="0.3">
      <c r="A81" s="16">
        <v>1.1723392300547144</v>
      </c>
      <c r="B81" s="27">
        <f t="shared" si="4"/>
        <v>1.3743792703252806</v>
      </c>
      <c r="C81" s="27">
        <f t="shared" si="5"/>
        <v>1.6112387355762996</v>
      </c>
      <c r="D81" s="27">
        <f t="shared" si="6"/>
        <v>1.8889183786998507</v>
      </c>
      <c r="E81" s="1">
        <f t="shared" si="7"/>
        <v>142165.74529953246</v>
      </c>
      <c r="F81">
        <f>LOG($I$18*$I$16*EXP(-$I$16*A81)+(1-$I$18)*$I$17*EXP(-$I$17*A81))</f>
        <v>-0.92203723636977086</v>
      </c>
    </row>
  </sheetData>
  <mergeCells count="2">
    <mergeCell ref="H22:J22"/>
    <mergeCell ref="N22:O2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AF17-96C7-461D-A2BB-69AD382DDEE6}">
  <dimension ref="A1:G81"/>
  <sheetViews>
    <sheetView workbookViewId="0">
      <selection activeCell="A80" sqref="A1:A80"/>
    </sheetView>
  </sheetViews>
  <sheetFormatPr defaultRowHeight="15.75" x14ac:dyDescent="0.25"/>
  <cols>
    <col min="1" max="1" width="13.375" style="1" customWidth="1"/>
  </cols>
  <sheetData>
    <row r="1" spans="1:7" x14ac:dyDescent="0.25">
      <c r="A1" s="28">
        <v>2.2229721906545499E-2</v>
      </c>
      <c r="B1">
        <f>1/80</f>
        <v>1.2500000000000001E-2</v>
      </c>
      <c r="C1">
        <f>1-MyData!$I$18*EXP(-'PP Plots'!A1*MyData!$I$16)-(1-MyData!$I$18)*EXP(-MyData!$I$17*A1)</f>
        <v>3.4266925914990809E-3</v>
      </c>
      <c r="D1">
        <f>1-MyData!$O$18*EXP(-'PP Plots'!A1*MyData!$O$16)-(1-MyData!$O$18)*EXP(-MyData!$O$17*A1)</f>
        <v>2.8999574211917567E-3</v>
      </c>
    </row>
    <row r="2" spans="1:7" x14ac:dyDescent="0.25">
      <c r="A2" s="4">
        <v>4.5168321638640582E-2</v>
      </c>
      <c r="B2">
        <f>1/80+B1</f>
        <v>2.5000000000000001E-2</v>
      </c>
      <c r="C2">
        <f>1-MyData!$I$18*EXP(-'PP Plots'!A2*MyData!$I$16)-(1-MyData!$I$18)*EXP(-MyData!$I$17*A2)</f>
        <v>6.945192357895813E-3</v>
      </c>
      <c r="D2">
        <f>1-MyData!$O$18*EXP(-'PP Plots'!A2*MyData!$O$16)-(1-MyData!$O$18)*EXP(-MyData!$O$17*A2)</f>
        <v>5.8812222406319226E-3</v>
      </c>
      <c r="G2" t="s">
        <v>36</v>
      </c>
    </row>
    <row r="3" spans="1:7" x14ac:dyDescent="0.25">
      <c r="A3" s="3">
        <v>0.152060450383386</v>
      </c>
      <c r="B3">
        <f>1/80+B2</f>
        <v>3.7500000000000006E-2</v>
      </c>
      <c r="C3">
        <f>1-MyData!$I$18*EXP(-'PP Plots'!A3*MyData!$I$16)-(1-MyData!$I$18)*EXP(-MyData!$I$17*A3)</f>
        <v>2.3109875337413044E-2</v>
      </c>
      <c r="D3">
        <f>1-MyData!$O$18*EXP(-'PP Plots'!A3*MyData!$O$16)-(1-MyData!$O$18)*EXP(-MyData!$O$17*A3)</f>
        <v>1.9625374576065835E-2</v>
      </c>
    </row>
    <row r="4" spans="1:7" x14ac:dyDescent="0.25">
      <c r="A4" s="3">
        <v>0.18490758148749506</v>
      </c>
      <c r="B4">
        <f>1/80+B3</f>
        <v>0.05</v>
      </c>
      <c r="C4">
        <f>1-MyData!$I$18*EXP(-'PP Plots'!A4*MyData!$I$16)-(1-MyData!$I$18)*EXP(-MyData!$I$17*A4)</f>
        <v>2.8001610915039832E-2</v>
      </c>
      <c r="D4">
        <f>1-MyData!$O$18*EXP(-'PP Plots'!A4*MyData!$O$16)-(1-MyData!$O$18)*EXP(-MyData!$O$17*A4)</f>
        <v>2.380024271185488E-2</v>
      </c>
    </row>
    <row r="5" spans="1:7" x14ac:dyDescent="0.25">
      <c r="A5" s="3">
        <v>0.20688314068605568</v>
      </c>
      <c r="B5">
        <f>1/80+B4</f>
        <v>6.25E-2</v>
      </c>
      <c r="C5">
        <f>1-MyData!$I$18*EXP(-'PP Plots'!A5*MyData!$I$16)-(1-MyData!$I$18)*EXP(-MyData!$I$17*A5)</f>
        <v>3.1254718884074273E-2</v>
      </c>
      <c r="D5">
        <f>1-MyData!$O$18*EXP(-'PP Plots'!A5*MyData!$O$16)-(1-MyData!$O$18)*EXP(-MyData!$O$17*A5)</f>
        <v>2.6580693912008679E-2</v>
      </c>
    </row>
    <row r="6" spans="1:7" x14ac:dyDescent="0.25">
      <c r="A6" s="3">
        <v>0.29458607974775353</v>
      </c>
      <c r="B6">
        <f>1/80+B5</f>
        <v>7.4999999999999997E-2</v>
      </c>
      <c r="C6">
        <f>1-MyData!$I$18*EXP(-'PP Plots'!A6*MyData!$I$16)-(1-MyData!$I$18)*EXP(-MyData!$I$17*A6)</f>
        <v>4.4082947335549516E-2</v>
      </c>
      <c r="D6">
        <f>1-MyData!$O$18*EXP(-'PP Plots'!A6*MyData!$O$16)-(1-MyData!$O$18)*EXP(-MyData!$O$17*A6)</f>
        <v>3.7577165218789954E-2</v>
      </c>
    </row>
    <row r="7" spans="1:7" x14ac:dyDescent="0.25">
      <c r="A7" s="3">
        <v>0.40417642563230188</v>
      </c>
      <c r="B7">
        <f>1/80+B6</f>
        <v>8.7499999999999994E-2</v>
      </c>
      <c r="C7">
        <f>1-MyData!$I$18*EXP(-'PP Plots'!A7*MyData!$I$16)-(1-MyData!$I$18)*EXP(-MyData!$I$17*A7)</f>
        <v>5.9770634961007429E-2</v>
      </c>
      <c r="D7">
        <f>1-MyData!$O$18*EXP(-'PP Plots'!A7*MyData!$O$16)-(1-MyData!$O$18)*EXP(-MyData!$O$17*A7)</f>
        <v>5.1095683365279143E-2</v>
      </c>
    </row>
    <row r="8" spans="1:7" x14ac:dyDescent="0.25">
      <c r="A8" s="3">
        <v>0.42013107718410042</v>
      </c>
      <c r="B8">
        <f>1/80+B7</f>
        <v>9.9999999999999992E-2</v>
      </c>
      <c r="C8">
        <f>1-MyData!$I$18*EXP(-'PP Plots'!A8*MyData!$I$16)-(1-MyData!$I$18)*EXP(-MyData!$I$17*A8)</f>
        <v>6.2023346186366513E-2</v>
      </c>
      <c r="D8">
        <f>1-MyData!$O$18*EXP(-'PP Plots'!A8*MyData!$O$16)-(1-MyData!$O$18)*EXP(-MyData!$O$17*A8)</f>
        <v>5.3043426174473662E-2</v>
      </c>
    </row>
    <row r="9" spans="1:7" x14ac:dyDescent="0.25">
      <c r="A9" s="3">
        <v>0.50972987250116253</v>
      </c>
      <c r="B9">
        <f>1/80+B8</f>
        <v>0.11249999999999999</v>
      </c>
      <c r="C9">
        <f>1-MyData!$I$18*EXP(-'PP Plots'!A9*MyData!$I$16)-(1-MyData!$I$18)*EXP(-MyData!$I$17*A9)</f>
        <v>7.4529420498803511E-2</v>
      </c>
      <c r="D9">
        <f>1-MyData!$O$18*EXP(-'PP Plots'!A9*MyData!$O$16)-(1-MyData!$O$18)*EXP(-MyData!$O$17*A9)</f>
        <v>6.3886751787464835E-2</v>
      </c>
    </row>
    <row r="10" spans="1:7" x14ac:dyDescent="0.25">
      <c r="A10" s="3">
        <v>0.75657333117295877</v>
      </c>
      <c r="B10">
        <f>1/80+B9</f>
        <v>0.12499999999999999</v>
      </c>
      <c r="C10">
        <f>1-MyData!$I$18*EXP(-'PP Plots'!A10*MyData!$I$16)-(1-MyData!$I$18)*EXP(-MyData!$I$17*A10)</f>
        <v>0.10774545147638437</v>
      </c>
      <c r="D10">
        <f>1-MyData!$O$18*EXP(-'PP Plots'!A10*MyData!$O$16)-(1-MyData!$O$18)*EXP(-MyData!$O$17*A10)</f>
        <v>9.29431271750083E-2</v>
      </c>
    </row>
    <row r="11" spans="1:7" x14ac:dyDescent="0.25">
      <c r="A11" s="3">
        <v>0.81907939886777303</v>
      </c>
      <c r="B11">
        <f>1/80+B10</f>
        <v>0.13749999999999998</v>
      </c>
      <c r="C11">
        <f>1-MyData!$I$18*EXP(-'PP Plots'!A11*MyData!$I$16)-(1-MyData!$I$18)*EXP(-MyData!$I$17*A11)</f>
        <v>0.11587682355856366</v>
      </c>
      <c r="D11">
        <f>1-MyData!$O$18*EXP(-'PP Plots'!A11*MyData!$O$16)-(1-MyData!$O$18)*EXP(-MyData!$O$17*A11)</f>
        <v>0.10011489108588889</v>
      </c>
    </row>
    <row r="12" spans="1:7" x14ac:dyDescent="0.25">
      <c r="A12" s="3">
        <v>0.83523312051799237</v>
      </c>
      <c r="B12">
        <f>1/80+B11</f>
        <v>0.15</v>
      </c>
      <c r="C12">
        <f>1-MyData!$I$18*EXP(-'PP Plots'!A12*MyData!$I$16)-(1-MyData!$I$18)*EXP(-MyData!$I$17*A12)</f>
        <v>0.1179603249750486</v>
      </c>
      <c r="D12">
        <f>1-MyData!$O$18*EXP(-'PP Plots'!A12*MyData!$O$16)-(1-MyData!$O$18)*EXP(-MyData!$O$17*A12)</f>
        <v>0.10195632747603278</v>
      </c>
    </row>
    <row r="13" spans="1:7" x14ac:dyDescent="0.25">
      <c r="A13" s="3">
        <v>0.86357389037812482</v>
      </c>
      <c r="B13">
        <f>1/80+B12</f>
        <v>0.16250000000000001</v>
      </c>
      <c r="C13">
        <f>1-MyData!$I$18*EXP(-'PP Plots'!A13*MyData!$I$16)-(1-MyData!$I$18)*EXP(-MyData!$I$17*A13)</f>
        <v>0.12159806244096438</v>
      </c>
      <c r="D13">
        <f>1-MyData!$O$18*EXP(-'PP Plots'!A13*MyData!$O$16)-(1-MyData!$O$18)*EXP(-MyData!$O$17*A13)</f>
        <v>0.10517518948205584</v>
      </c>
    </row>
    <row r="14" spans="1:7" x14ac:dyDescent="0.25">
      <c r="A14" s="3">
        <v>1.0843987371452841</v>
      </c>
      <c r="B14">
        <f>1/80+B13</f>
        <v>0.17500000000000002</v>
      </c>
      <c r="C14">
        <f>1-MyData!$I$18*EXP(-'PP Plots'!A14*MyData!$I$16)-(1-MyData!$I$18)*EXP(-MyData!$I$17*A14)</f>
        <v>0.14918787162692315</v>
      </c>
      <c r="D14">
        <f>1-MyData!$O$18*EXP(-'PP Plots'!A14*MyData!$O$16)-(1-MyData!$O$18)*EXP(-MyData!$O$17*A14)</f>
        <v>0.1297472562682539</v>
      </c>
    </row>
    <row r="15" spans="1:7" x14ac:dyDescent="0.25">
      <c r="A15" s="3">
        <v>1.1723392300547144</v>
      </c>
      <c r="B15">
        <f>1/80+B14</f>
        <v>0.18750000000000003</v>
      </c>
      <c r="C15">
        <f>1-MyData!$I$18*EXP(-'PP Plots'!A15*MyData!$I$16)-(1-MyData!$I$18)*EXP(-MyData!$I$17*A15)</f>
        <v>0.15981214390174009</v>
      </c>
      <c r="D15">
        <f>1-MyData!$O$18*EXP(-'PP Plots'!A15*MyData!$O$16)-(1-MyData!$O$18)*EXP(-MyData!$O$17*A15)</f>
        <v>0.13928651013906834</v>
      </c>
    </row>
    <row r="16" spans="1:7" x14ac:dyDescent="0.25">
      <c r="A16" s="3">
        <v>1.1731616810562346</v>
      </c>
      <c r="B16">
        <f>1/80+B15</f>
        <v>0.20000000000000004</v>
      </c>
      <c r="C16">
        <f>1-MyData!$I$18*EXP(-'PP Plots'!A16*MyData!$I$16)-(1-MyData!$I$18)*EXP(-MyData!$I$17*A16)</f>
        <v>0.1599105527350298</v>
      </c>
      <c r="D16">
        <f>1-MyData!$O$18*EXP(-'PP Plots'!A16*MyData!$O$16)-(1-MyData!$O$18)*EXP(-MyData!$O$17*A16)</f>
        <v>0.13937507416650841</v>
      </c>
    </row>
    <row r="17" spans="1:4" x14ac:dyDescent="0.25">
      <c r="A17" s="3">
        <v>1.5284182664437662</v>
      </c>
      <c r="B17">
        <f>1/80+B16</f>
        <v>0.21250000000000005</v>
      </c>
      <c r="C17">
        <f>1-MyData!$I$18*EXP(-'PP Plots'!A17*MyData!$I$16)-(1-MyData!$I$18)*EXP(-MyData!$I$17*A17)</f>
        <v>0.20082095925905386</v>
      </c>
      <c r="D17">
        <f>1-MyData!$O$18*EXP(-'PP Plots'!A17*MyData!$O$16)-(1-MyData!$O$18)*EXP(-MyData!$O$17*A17)</f>
        <v>0.17653089137241651</v>
      </c>
    </row>
    <row r="18" spans="1:4" x14ac:dyDescent="0.25">
      <c r="A18" s="3">
        <v>1.726671189267446</v>
      </c>
      <c r="B18">
        <f>1/80+B17</f>
        <v>0.22500000000000006</v>
      </c>
      <c r="C18">
        <f>1-MyData!$I$18*EXP(-'PP Plots'!A18*MyData!$I$16)-(1-MyData!$I$18)*EXP(-MyData!$I$17*A18)</f>
        <v>0.22232264139395891</v>
      </c>
      <c r="D18">
        <f>1-MyData!$O$18*EXP(-'PP Plots'!A18*MyData!$O$16)-(1-MyData!$O$18)*EXP(-MyData!$O$17*A18)</f>
        <v>0.19634167304623262</v>
      </c>
    </row>
    <row r="19" spans="1:4" x14ac:dyDescent="0.25">
      <c r="A19" s="3">
        <v>1.8732510557532676</v>
      </c>
      <c r="B19">
        <f>1/80+B18</f>
        <v>0.23750000000000007</v>
      </c>
      <c r="C19">
        <f>1-MyData!$I$18*EXP(-'PP Plots'!A19*MyData!$I$16)-(1-MyData!$I$18)*EXP(-MyData!$I$17*A19)</f>
        <v>0.23763990333279306</v>
      </c>
      <c r="D19">
        <f>1-MyData!$O$18*EXP(-'PP Plots'!A19*MyData!$O$16)-(1-MyData!$O$18)*EXP(-MyData!$O$17*A19)</f>
        <v>0.2105798050037202</v>
      </c>
    </row>
    <row r="20" spans="1:4" x14ac:dyDescent="0.25">
      <c r="A20" s="3">
        <v>2.1179909959902004</v>
      </c>
      <c r="B20">
        <f>1/80+B19</f>
        <v>0.25000000000000006</v>
      </c>
      <c r="C20">
        <f>1-MyData!$I$18*EXP(-'PP Plots'!A20*MyData!$I$16)-(1-MyData!$I$18)*EXP(-MyData!$I$17*A20)</f>
        <v>0.26216343420379673</v>
      </c>
      <c r="D20">
        <f>1-MyData!$O$18*EXP(-'PP Plots'!A20*MyData!$O$16)-(1-MyData!$O$18)*EXP(-MyData!$O$17*A20)</f>
        <v>0.23360300847099469</v>
      </c>
    </row>
    <row r="21" spans="1:4" x14ac:dyDescent="0.25">
      <c r="A21" s="3">
        <v>2.1507450169990845</v>
      </c>
      <c r="B21">
        <f>1/80+B20</f>
        <v>0.26250000000000007</v>
      </c>
      <c r="C21">
        <f>1-MyData!$I$18*EXP(-'PP Plots'!A21*MyData!$I$16)-(1-MyData!$I$18)*EXP(-MyData!$I$17*A21)</f>
        <v>0.26534886590538642</v>
      </c>
      <c r="D21">
        <f>1-MyData!$O$18*EXP(-'PP Plots'!A21*MyData!$O$16)-(1-MyData!$O$18)*EXP(-MyData!$O$17*A21)</f>
        <v>0.23661478259673274</v>
      </c>
    </row>
    <row r="22" spans="1:4" x14ac:dyDescent="0.25">
      <c r="A22" s="3">
        <v>2.1681596186127505</v>
      </c>
      <c r="B22">
        <f>1/80+B21</f>
        <v>0.27500000000000008</v>
      </c>
      <c r="C22">
        <f>1-MyData!$I$18*EXP(-'PP Plots'!A22*MyData!$I$16)-(1-MyData!$I$18)*EXP(-MyData!$I$17*A22)</f>
        <v>0.26703341158905924</v>
      </c>
      <c r="D22">
        <f>1-MyData!$O$18*EXP(-'PP Plots'!A22*MyData!$O$16)-(1-MyData!$O$18)*EXP(-MyData!$O$17*A22)</f>
        <v>0.23820951107845201</v>
      </c>
    </row>
    <row r="23" spans="1:4" x14ac:dyDescent="0.25">
      <c r="A23" s="3">
        <v>2.3661421609906679</v>
      </c>
      <c r="B23">
        <f>1/80+B22</f>
        <v>0.28750000000000009</v>
      </c>
      <c r="C23">
        <f>1-MyData!$I$18*EXP(-'PP Plots'!A23*MyData!$I$16)-(1-MyData!$I$18)*EXP(-MyData!$I$17*A23)</f>
        <v>0.28574968969425929</v>
      </c>
      <c r="D23">
        <f>1-MyData!$O$18*EXP(-'PP Plots'!A23*MyData!$O$16)-(1-MyData!$O$18)*EXP(-MyData!$O$17*A23)</f>
        <v>0.25602355013859152</v>
      </c>
    </row>
    <row r="24" spans="1:4" x14ac:dyDescent="0.25">
      <c r="A24" s="3">
        <v>2.4247266951195972</v>
      </c>
      <c r="B24">
        <f>1/80+B23</f>
        <v>0.3000000000000001</v>
      </c>
      <c r="C24">
        <f>1-MyData!$I$18*EXP(-'PP Plots'!A24*MyData!$I$16)-(1-MyData!$I$18)*EXP(-MyData!$I$17*A24)</f>
        <v>0.29113783087666589</v>
      </c>
      <c r="D24">
        <f>1-MyData!$O$18*EXP(-'PP Plots'!A24*MyData!$O$16)-(1-MyData!$O$18)*EXP(-MyData!$O$17*A24)</f>
        <v>0.26118517257224105</v>
      </c>
    </row>
    <row r="25" spans="1:4" x14ac:dyDescent="0.25">
      <c r="A25" s="3">
        <v>2.7002970069425087</v>
      </c>
      <c r="B25">
        <f>1/80+B24</f>
        <v>0.31250000000000011</v>
      </c>
      <c r="C25">
        <f>1-MyData!$I$18*EXP(-'PP Plots'!A25*MyData!$I$16)-(1-MyData!$I$18)*EXP(-MyData!$I$17*A25)</f>
        <v>0.31559908877838194</v>
      </c>
      <c r="D25">
        <f>1-MyData!$O$18*EXP(-'PP Plots'!A25*MyData!$O$16)-(1-MyData!$O$18)*EXP(-MyData!$O$17*A25)</f>
        <v>0.28481238295266031</v>
      </c>
    </row>
    <row r="26" spans="1:4" x14ac:dyDescent="0.25">
      <c r="A26" s="3">
        <v>2.7009411848269602</v>
      </c>
      <c r="B26">
        <f>1/80+B25</f>
        <v>0.32500000000000012</v>
      </c>
      <c r="C26">
        <f>1-MyData!$I$18*EXP(-'PP Plots'!A26*MyData!$I$16)-(1-MyData!$I$18)*EXP(-MyData!$I$17*A26)</f>
        <v>0.31565460546236818</v>
      </c>
      <c r="D26">
        <f>1-MyData!$O$18*EXP(-'PP Plots'!A26*MyData!$O$16)-(1-MyData!$O$18)*EXP(-MyData!$O$17*A26)</f>
        <v>0.2848663780094145</v>
      </c>
    </row>
    <row r="27" spans="1:4" x14ac:dyDescent="0.25">
      <c r="A27" s="3">
        <v>2.7874140832434433</v>
      </c>
      <c r="B27">
        <f>1/80+B26</f>
        <v>0.33750000000000013</v>
      </c>
      <c r="C27">
        <f>1-MyData!$I$18*EXP(-'PP Plots'!A27*MyData!$I$16)-(1-MyData!$I$18)*EXP(-MyData!$I$17*A27)</f>
        <v>0.32303848386149653</v>
      </c>
      <c r="D27">
        <f>1-MyData!$O$18*EXP(-'PP Plots'!A27*MyData!$O$16)-(1-MyData!$O$18)*EXP(-MyData!$O$17*A27)</f>
        <v>0.29206326785951392</v>
      </c>
    </row>
    <row r="28" spans="1:4" x14ac:dyDescent="0.25">
      <c r="A28" s="3">
        <v>3.1399348200684547</v>
      </c>
      <c r="B28">
        <f>1/80+B27</f>
        <v>0.35000000000000014</v>
      </c>
      <c r="C28">
        <f>1-MyData!$I$18*EXP(-'PP Plots'!A28*MyData!$I$16)-(1-MyData!$I$18)*EXP(-MyData!$I$17*A28)</f>
        <v>0.35177772446266903</v>
      </c>
      <c r="D28">
        <f>1-MyData!$O$18*EXP(-'PP Plots'!A28*MyData!$O$16)-(1-MyData!$O$18)*EXP(-MyData!$O$17*A28)</f>
        <v>0.32037491434219151</v>
      </c>
    </row>
    <row r="29" spans="1:4" x14ac:dyDescent="0.25">
      <c r="A29" s="3">
        <v>3.1743781682626118</v>
      </c>
      <c r="B29">
        <f>1/80+B28</f>
        <v>0.36250000000000016</v>
      </c>
      <c r="C29">
        <f>1-MyData!$I$18*EXP(-'PP Plots'!A29*MyData!$I$16)-(1-MyData!$I$18)*EXP(-MyData!$I$17*A29)</f>
        <v>0.35447252376271915</v>
      </c>
      <c r="D29">
        <f>1-MyData!$O$18*EXP(-'PP Plots'!A29*MyData!$O$16)-(1-MyData!$O$18)*EXP(-MyData!$O$17*A29)</f>
        <v>0.32305496262582356</v>
      </c>
    </row>
    <row r="30" spans="1:4" x14ac:dyDescent="0.25">
      <c r="A30" s="3">
        <v>3.2208703817829343</v>
      </c>
      <c r="B30">
        <f>1/80+B29</f>
        <v>0.37500000000000017</v>
      </c>
      <c r="C30">
        <f>1-MyData!$I$18*EXP(-'PP Plots'!A30*MyData!$I$16)-(1-MyData!$I$18)*EXP(-MyData!$I$17*A30)</f>
        <v>0.35807909077718525</v>
      </c>
      <c r="D30">
        <f>1-MyData!$O$18*EXP(-'PP Plots'!A30*MyData!$O$16)-(1-MyData!$O$18)*EXP(-MyData!$O$17*A30)</f>
        <v>0.32664880219091269</v>
      </c>
    </row>
    <row r="31" spans="1:4" x14ac:dyDescent="0.25">
      <c r="A31" s="3">
        <v>3.4729507633656627</v>
      </c>
      <c r="B31">
        <f>1/80+B30</f>
        <v>0.38750000000000018</v>
      </c>
      <c r="C31">
        <f>1-MyData!$I$18*EXP(-'PP Plots'!A31*MyData!$I$16)-(1-MyData!$I$18)*EXP(-MyData!$I$17*A31)</f>
        <v>0.37703077833567933</v>
      </c>
      <c r="D31">
        <f>1-MyData!$O$18*EXP(-'PP Plots'!A31*MyData!$O$16)-(1-MyData!$O$18)*EXP(-MyData!$O$17*A31)</f>
        <v>0.345668657365506</v>
      </c>
    </row>
    <row r="32" spans="1:4" x14ac:dyDescent="0.25">
      <c r="A32" s="3">
        <v>4.1083073838394704</v>
      </c>
      <c r="B32">
        <f>1/80+B31</f>
        <v>0.40000000000000019</v>
      </c>
      <c r="C32">
        <f>1-MyData!$I$18*EXP(-'PP Plots'!A32*MyData!$I$16)-(1-MyData!$I$18)*EXP(-MyData!$I$17*A32)</f>
        <v>0.42058473044258665</v>
      </c>
      <c r="D32">
        <f>1-MyData!$O$18*EXP(-'PP Plots'!A32*MyData!$O$16)-(1-MyData!$O$18)*EXP(-MyData!$O$17*A32)</f>
        <v>0.39029500407250506</v>
      </c>
    </row>
    <row r="33" spans="1:4" x14ac:dyDescent="0.25">
      <c r="A33" s="3">
        <v>4.1716655816816655</v>
      </c>
      <c r="B33">
        <f>1/80+B32</f>
        <v>0.4125000000000002</v>
      </c>
      <c r="C33">
        <f>1-MyData!$I$18*EXP(-'PP Plots'!A33*MyData!$I$16)-(1-MyData!$I$18)*EXP(-MyData!$I$17*A33)</f>
        <v>0.42462023091796525</v>
      </c>
      <c r="D33">
        <f>1-MyData!$O$18*EXP(-'PP Plots'!A33*MyData!$O$16)-(1-MyData!$O$18)*EXP(-MyData!$O$17*A33)</f>
        <v>0.39449875453178113</v>
      </c>
    </row>
    <row r="34" spans="1:4" x14ac:dyDescent="0.25">
      <c r="A34" s="3">
        <v>4.3694455880233747</v>
      </c>
      <c r="B34">
        <f>1/80+B33</f>
        <v>0.42500000000000021</v>
      </c>
      <c r="C34">
        <f>1-MyData!$I$18*EXP(-'PP Plots'!A34*MyData!$I$16)-(1-MyData!$I$18)*EXP(-MyData!$I$17*A34)</f>
        <v>0.43688222383175424</v>
      </c>
      <c r="D34">
        <f>1-MyData!$O$18*EXP(-'PP Plots'!A34*MyData!$O$16)-(1-MyData!$O$18)*EXP(-MyData!$O$17*A34)</f>
        <v>0.40734804933893881</v>
      </c>
    </row>
    <row r="35" spans="1:4" x14ac:dyDescent="0.25">
      <c r="A35" s="3">
        <v>4.6500616836387962</v>
      </c>
      <c r="B35">
        <f>1/80+B34</f>
        <v>0.43750000000000022</v>
      </c>
      <c r="C35">
        <f>1-MyData!$I$18*EXP(-'PP Plots'!A35*MyData!$I$16)-(1-MyData!$I$18)*EXP(-MyData!$I$17*A35)</f>
        <v>0.45344322316289853</v>
      </c>
      <c r="D35">
        <f>1-MyData!$O$18*EXP(-'PP Plots'!A35*MyData!$O$16)-(1-MyData!$O$18)*EXP(-MyData!$O$17*A35)</f>
        <v>0.42489022848398983</v>
      </c>
    </row>
    <row r="36" spans="1:4" x14ac:dyDescent="0.25">
      <c r="A36" s="3">
        <v>4.7428384031635433</v>
      </c>
      <c r="B36">
        <f>1/80+B35</f>
        <v>0.45000000000000023</v>
      </c>
      <c r="C36">
        <f>1-MyData!$I$18*EXP(-'PP Plots'!A36*MyData!$I$16)-(1-MyData!$I$18)*EXP(-MyData!$I$17*A36)</f>
        <v>0.45871182070749417</v>
      </c>
      <c r="D36">
        <f>1-MyData!$O$18*EXP(-'PP Plots'!A36*MyData!$O$16)-(1-MyData!$O$18)*EXP(-MyData!$O$17*A36)</f>
        <v>0.43051790001448531</v>
      </c>
    </row>
    <row r="37" spans="1:4" x14ac:dyDescent="0.25">
      <c r="A37" s="3">
        <v>4.8225375795289622</v>
      </c>
      <c r="B37">
        <f>1/80+B36</f>
        <v>0.46250000000000024</v>
      </c>
      <c r="C37">
        <f>1-MyData!$I$18*EXP(-'PP Plots'!A37*MyData!$I$16)-(1-MyData!$I$18)*EXP(-MyData!$I$17*A37)</f>
        <v>0.46315849702971268</v>
      </c>
      <c r="D37">
        <f>1-MyData!$O$18*EXP(-'PP Plots'!A37*MyData!$O$16)-(1-MyData!$O$18)*EXP(-MyData!$O$17*A37)</f>
        <v>0.43528575589295909</v>
      </c>
    </row>
    <row r="38" spans="1:4" x14ac:dyDescent="0.25">
      <c r="A38" s="3">
        <v>4.9951673956141063</v>
      </c>
      <c r="B38">
        <f>1/80+B37</f>
        <v>0.47500000000000026</v>
      </c>
      <c r="C38">
        <f>1-MyData!$I$18*EXP(-'PP Plots'!A38*MyData!$I$16)-(1-MyData!$I$18)*EXP(-MyData!$I$17*A38)</f>
        <v>0.47254532018458406</v>
      </c>
      <c r="D38">
        <f>1-MyData!$O$18*EXP(-'PP Plots'!A38*MyData!$O$16)-(1-MyData!$O$18)*EXP(-MyData!$O$17*A38)</f>
        <v>0.44540617933563287</v>
      </c>
    </row>
    <row r="39" spans="1:4" x14ac:dyDescent="0.25">
      <c r="A39" s="3">
        <v>5.1721680434492647</v>
      </c>
      <c r="B39">
        <f>1/80+B38</f>
        <v>0.48750000000000027</v>
      </c>
      <c r="C39">
        <f>1-MyData!$I$18*EXP(-'PP Plots'!A39*MyData!$I$16)-(1-MyData!$I$18)*EXP(-MyData!$I$17*A39)</f>
        <v>0.48183315603284965</v>
      </c>
      <c r="D39">
        <f>1-MyData!$O$18*EXP(-'PP Plots'!A39*MyData!$O$16)-(1-MyData!$O$18)*EXP(-MyData!$O$17*A39)</f>
        <v>0.45549602064761574</v>
      </c>
    </row>
    <row r="40" spans="1:4" x14ac:dyDescent="0.25">
      <c r="A40" s="3">
        <v>5.4885925218026035</v>
      </c>
      <c r="B40">
        <f>1/80+B39</f>
        <v>0.50000000000000022</v>
      </c>
      <c r="C40">
        <f>1-MyData!$I$18*EXP(-'PP Plots'!A40*MyData!$I$16)-(1-MyData!$I$18)*EXP(-MyData!$I$17*A40)</f>
        <v>0.49762921437956908</v>
      </c>
      <c r="D40">
        <f>1-MyData!$O$18*EXP(-'PP Plots'!A40*MyData!$O$16)-(1-MyData!$O$18)*EXP(-MyData!$O$17*A40)</f>
        <v>0.47283667348332542</v>
      </c>
    </row>
    <row r="41" spans="1:4" x14ac:dyDescent="0.25">
      <c r="A41" s="3">
        <v>5.8184144544918857</v>
      </c>
      <c r="B41">
        <f>1/80+B40</f>
        <v>0.51250000000000018</v>
      </c>
      <c r="C41">
        <f>1-MyData!$I$18*EXP(-'PP Plots'!A41*MyData!$I$16)-(1-MyData!$I$18)*EXP(-MyData!$I$17*A41)</f>
        <v>0.51305746643696137</v>
      </c>
      <c r="D41">
        <f>1-MyData!$O$18*EXP(-'PP Plots'!A41*MyData!$O$16)-(1-MyData!$O$18)*EXP(-MyData!$O$17*A41)</f>
        <v>0.49000315025075497</v>
      </c>
    </row>
    <row r="42" spans="1:4" x14ac:dyDescent="0.25">
      <c r="A42" s="3">
        <v>5.9259250319736578</v>
      </c>
      <c r="B42">
        <f>1/80+B41</f>
        <v>0.52500000000000013</v>
      </c>
      <c r="C42">
        <f>1-MyData!$I$18*EXP(-'PP Plots'!A42*MyData!$I$16)-(1-MyData!$I$18)*EXP(-MyData!$I$17*A42)</f>
        <v>0.51787055657381897</v>
      </c>
      <c r="D42">
        <f>1-MyData!$O$18*EXP(-'PP Plots'!A42*MyData!$O$16)-(1-MyData!$O$18)*EXP(-MyData!$O$17*A42)</f>
        <v>0.49540681932363284</v>
      </c>
    </row>
    <row r="43" spans="1:4" x14ac:dyDescent="0.25">
      <c r="A43" s="3">
        <v>6.0365125515479834</v>
      </c>
      <c r="B43">
        <f>1/80+B42</f>
        <v>0.53750000000000009</v>
      </c>
      <c r="C43">
        <f>1-MyData!$I$18*EXP(-'PP Plots'!A43*MyData!$I$16)-(1-MyData!$I$18)*EXP(-MyData!$I$17*A43)</f>
        <v>0.52271509926588222</v>
      </c>
      <c r="D43">
        <f>1-MyData!$O$18*EXP(-'PP Plots'!A43*MyData!$O$16)-(1-MyData!$O$18)*EXP(-MyData!$O$17*A43)</f>
        <v>0.5008696522300542</v>
      </c>
    </row>
    <row r="44" spans="1:4" x14ac:dyDescent="0.25">
      <c r="A44" s="3">
        <v>6.291794522115338</v>
      </c>
      <c r="B44">
        <f>1/80+B43</f>
        <v>0.55000000000000004</v>
      </c>
      <c r="C44">
        <f>1-MyData!$I$18*EXP(-'PP Plots'!A44*MyData!$I$16)-(1-MyData!$I$18)*EXP(-MyData!$I$17*A44)</f>
        <v>0.53350105758566801</v>
      </c>
      <c r="D44">
        <f>1-MyData!$O$18*EXP(-'PP Plots'!A44*MyData!$O$16)-(1-MyData!$O$18)*EXP(-MyData!$O$17*A44)</f>
        <v>0.5131200885196725</v>
      </c>
    </row>
    <row r="45" spans="1:4" x14ac:dyDescent="0.25">
      <c r="A45" s="3">
        <v>6.3529148103920781</v>
      </c>
      <c r="B45">
        <f>1/80+B44</f>
        <v>0.5625</v>
      </c>
      <c r="C45">
        <f>1-MyData!$I$18*EXP(-'PP Plots'!A45*MyData!$I$16)-(1-MyData!$I$18)*EXP(-MyData!$I$17*A45)</f>
        <v>0.5360038107977193</v>
      </c>
      <c r="D45">
        <f>1-MyData!$O$18*EXP(-'PP Plots'!A45*MyData!$O$16)-(1-MyData!$O$18)*EXP(-MyData!$O$17*A45)</f>
        <v>0.51598034616732957</v>
      </c>
    </row>
    <row r="46" spans="1:4" x14ac:dyDescent="0.25">
      <c r="A46" s="3">
        <v>6.6979162751316395</v>
      </c>
      <c r="B46">
        <f>1/80+B45</f>
        <v>0.57499999999999996</v>
      </c>
      <c r="C46">
        <f>1-MyData!$I$18*EXP(-'PP Plots'!A46*MyData!$I$16)-(1-MyData!$I$18)*EXP(-MyData!$I$17*A46)</f>
        <v>0.54958181257060668</v>
      </c>
      <c r="D46">
        <f>1-MyData!$O$18*EXP(-'PP Plots'!A46*MyData!$O$16)-(1-MyData!$O$18)*EXP(-MyData!$O$17*A46)</f>
        <v>0.53161745752022604</v>
      </c>
    </row>
    <row r="47" spans="1:4" x14ac:dyDescent="0.25">
      <c r="A47" s="3">
        <v>6.7559726582066499</v>
      </c>
      <c r="B47">
        <f>1/80+B46</f>
        <v>0.58749999999999991</v>
      </c>
      <c r="C47">
        <f>1-MyData!$I$18*EXP(-'PP Plots'!A47*MyData!$I$16)-(1-MyData!$I$18)*EXP(-MyData!$I$17*A47)</f>
        <v>0.55177813833527378</v>
      </c>
      <c r="D47">
        <f>1-MyData!$O$18*EXP(-'PP Plots'!A47*MyData!$O$16)-(1-MyData!$O$18)*EXP(-MyData!$O$17*A47)</f>
        <v>0.53416620265157189</v>
      </c>
    </row>
    <row r="48" spans="1:4" x14ac:dyDescent="0.25">
      <c r="A48" s="3">
        <v>7.2432816117195342</v>
      </c>
      <c r="B48">
        <f>1/80+B47</f>
        <v>0.59999999999999987</v>
      </c>
      <c r="C48">
        <f>1-MyData!$I$18*EXP(-'PP Plots'!A48*MyData!$I$16)-(1-MyData!$I$18)*EXP(-MyData!$I$17*A48)</f>
        <v>0.569272566532941</v>
      </c>
      <c r="D48">
        <f>1-MyData!$O$18*EXP(-'PP Plots'!A48*MyData!$O$16)-(1-MyData!$O$18)*EXP(-MyData!$O$17*A48)</f>
        <v>0.55466686263294995</v>
      </c>
    </row>
    <row r="49" spans="1:4" x14ac:dyDescent="0.25">
      <c r="A49" s="3">
        <v>8.8005642712453369</v>
      </c>
      <c r="B49">
        <f>1/80+B48</f>
        <v>0.61249999999999982</v>
      </c>
      <c r="C49">
        <f>1-MyData!$I$18*EXP(-'PP Plots'!A49*MyData!$I$16)-(1-MyData!$I$18)*EXP(-MyData!$I$17*A49)</f>
        <v>0.61550824580561125</v>
      </c>
      <c r="D49">
        <f>1-MyData!$O$18*EXP(-'PP Plots'!A49*MyData!$O$16)-(1-MyData!$O$18)*EXP(-MyData!$O$17*A49)</f>
        <v>0.61065522125970539</v>
      </c>
    </row>
    <row r="50" spans="1:4" x14ac:dyDescent="0.25">
      <c r="A50" s="3">
        <v>9.430674124497898</v>
      </c>
      <c r="B50">
        <f>1/80+B49</f>
        <v>0.62499999999999978</v>
      </c>
      <c r="C50">
        <f>1-MyData!$I$18*EXP(-'PP Plots'!A50*MyData!$I$16)-(1-MyData!$I$18)*EXP(-MyData!$I$17*A50)</f>
        <v>0.63078633953826879</v>
      </c>
      <c r="D50">
        <f>1-MyData!$O$18*EXP(-'PP Plots'!A50*MyData!$O$16)-(1-MyData!$O$18)*EXP(-MyData!$O$17*A50)</f>
        <v>0.62976090687987063</v>
      </c>
    </row>
    <row r="51" spans="1:4" x14ac:dyDescent="0.25">
      <c r="A51" s="3">
        <v>9.5382555323425962</v>
      </c>
      <c r="B51">
        <f>1/80+B50</f>
        <v>0.63749999999999973</v>
      </c>
      <c r="C51">
        <f>1-MyData!$I$18*EXP(-'PP Plots'!A51*MyData!$I$16)-(1-MyData!$I$18)*EXP(-MyData!$I$17*A51)</f>
        <v>0.633229171371545</v>
      </c>
      <c r="D51">
        <f>1-MyData!$O$18*EXP(-'PP Plots'!A51*MyData!$O$16)-(1-MyData!$O$18)*EXP(-MyData!$O$17*A51)</f>
        <v>0.6328437926849505</v>
      </c>
    </row>
    <row r="52" spans="1:4" x14ac:dyDescent="0.25">
      <c r="A52" s="3">
        <v>9.6795502855364965</v>
      </c>
      <c r="B52">
        <f>1/80+B51</f>
        <v>0.64999999999999969</v>
      </c>
      <c r="C52">
        <f>1-MyData!$I$18*EXP(-'PP Plots'!A52*MyData!$I$16)-(1-MyData!$I$18)*EXP(-MyData!$I$17*A52)</f>
        <v>0.63636880250535222</v>
      </c>
      <c r="D52">
        <f>1-MyData!$O$18*EXP(-'PP Plots'!A52*MyData!$O$16)-(1-MyData!$O$18)*EXP(-MyData!$O$17*A52)</f>
        <v>0.63681726284908968</v>
      </c>
    </row>
    <row r="53" spans="1:4" x14ac:dyDescent="0.25">
      <c r="A53" s="3">
        <v>9.754574230066563</v>
      </c>
      <c r="B53">
        <f>1/80+B52</f>
        <v>0.66249999999999964</v>
      </c>
      <c r="C53">
        <f>1-MyData!$I$18*EXP(-'PP Plots'!A53*MyData!$I$16)-(1-MyData!$I$18)*EXP(-MyData!$I$17*A53)</f>
        <v>0.63800490396256604</v>
      </c>
      <c r="D53">
        <f>1-MyData!$O$18*EXP(-'PP Plots'!A53*MyData!$O$16)-(1-MyData!$O$18)*EXP(-MyData!$O$17*A53)</f>
        <v>0.63889285181472477</v>
      </c>
    </row>
    <row r="54" spans="1:4" x14ac:dyDescent="0.25">
      <c r="A54" s="3">
        <v>11.207280888922606</v>
      </c>
      <c r="B54">
        <f>1/80+B53</f>
        <v>0.6749999999999996</v>
      </c>
      <c r="C54">
        <f>1-MyData!$I$18*EXP(-'PP Plots'!A54*MyData!$I$16)-(1-MyData!$I$18)*EXP(-MyData!$I$17*A54)</f>
        <v>0.66593171520446759</v>
      </c>
      <c r="D54">
        <f>1-MyData!$O$18*EXP(-'PP Plots'!A54*MyData!$O$16)-(1-MyData!$O$18)*EXP(-MyData!$O$17*A54)</f>
        <v>0.67481384472776407</v>
      </c>
    </row>
    <row r="55" spans="1:4" x14ac:dyDescent="0.25">
      <c r="A55" s="3">
        <v>14.068887679668856</v>
      </c>
      <c r="B55">
        <f>1/80+B54</f>
        <v>0.68749999999999956</v>
      </c>
      <c r="C55">
        <f>1-MyData!$I$18*EXP(-'PP Plots'!A55*MyData!$I$16)-(1-MyData!$I$18)*EXP(-MyData!$I$17*A55)</f>
        <v>0.70556984947644774</v>
      </c>
      <c r="D55">
        <f>1-MyData!$O$18*EXP(-'PP Plots'!A55*MyData!$O$16)-(1-MyData!$O$18)*EXP(-MyData!$O$17*A55)</f>
        <v>0.72681986305198376</v>
      </c>
    </row>
    <row r="56" spans="1:4" x14ac:dyDescent="0.25">
      <c r="A56" s="3">
        <v>15.038183174719807</v>
      </c>
      <c r="B56">
        <f>1/80+B55</f>
        <v>0.69999999999999951</v>
      </c>
      <c r="C56">
        <f>1-MyData!$I$18*EXP(-'PP Plots'!A56*MyData!$I$16)-(1-MyData!$I$18)*EXP(-MyData!$I$17*A56)</f>
        <v>0.71585265239607676</v>
      </c>
      <c r="D56">
        <f>1-MyData!$O$18*EXP(-'PP Plots'!A56*MyData!$O$16)-(1-MyData!$O$18)*EXP(-MyData!$O$17*A56)</f>
        <v>0.74024148880479335</v>
      </c>
    </row>
    <row r="57" spans="1:4" x14ac:dyDescent="0.25">
      <c r="A57" s="3">
        <v>15.676597851622361</v>
      </c>
      <c r="B57">
        <f>1/80+B56</f>
        <v>0.71249999999999947</v>
      </c>
      <c r="C57">
        <f>1-MyData!$I$18*EXP(-'PP Plots'!A57*MyData!$I$16)-(1-MyData!$I$18)*EXP(-MyData!$I$17*A57)</f>
        <v>0.72200147251050217</v>
      </c>
      <c r="D57">
        <f>1-MyData!$O$18*EXP(-'PP Plots'!A57*MyData!$O$16)-(1-MyData!$O$18)*EXP(-MyData!$O$17*A57)</f>
        <v>0.74818389968435861</v>
      </c>
    </row>
    <row r="58" spans="1:4" x14ac:dyDescent="0.25">
      <c r="A58" s="3">
        <v>15.807626705331453</v>
      </c>
      <c r="B58">
        <f>1/80+B57</f>
        <v>0.72499999999999942</v>
      </c>
      <c r="C58">
        <f>1-MyData!$I$18*EXP(-'PP Plots'!A58*MyData!$I$16)-(1-MyData!$I$18)*EXP(-MyData!$I$17*A58)</f>
        <v>0.72320930220746815</v>
      </c>
      <c r="D58">
        <f>1-MyData!$O$18*EXP(-'PP Plots'!A58*MyData!$O$16)-(1-MyData!$O$18)*EXP(-MyData!$O$17*A58)</f>
        <v>0.74973400591050665</v>
      </c>
    </row>
    <row r="59" spans="1:4" x14ac:dyDescent="0.25">
      <c r="A59" s="3">
        <v>17.023414549572344</v>
      </c>
      <c r="B59">
        <f>1/80+B58</f>
        <v>0.73749999999999938</v>
      </c>
      <c r="C59">
        <f>1-MyData!$I$18*EXP(-'PP Plots'!A59*MyData!$I$16)-(1-MyData!$I$18)*EXP(-MyData!$I$17*A59)</f>
        <v>0.73364846589501354</v>
      </c>
      <c r="D59">
        <f>1-MyData!$O$18*EXP(-'PP Plots'!A59*MyData!$O$16)-(1-MyData!$O$18)*EXP(-MyData!$O$17*A59)</f>
        <v>0.76295132306483904</v>
      </c>
    </row>
    <row r="60" spans="1:4" x14ac:dyDescent="0.25">
      <c r="A60" s="3">
        <v>18.328033052926067</v>
      </c>
      <c r="B60">
        <f>1/80+B59</f>
        <v>0.74999999999999933</v>
      </c>
      <c r="C60">
        <f>1-MyData!$I$18*EXP(-'PP Plots'!A60*MyData!$I$16)-(1-MyData!$I$18)*EXP(-MyData!$I$17*A60)</f>
        <v>0.74355732742825176</v>
      </c>
      <c r="D60">
        <f>1-MyData!$O$18*EXP(-'PP Plots'!A60*MyData!$O$16)-(1-MyData!$O$18)*EXP(-MyData!$O$17*A60)</f>
        <v>0.77510542073614608</v>
      </c>
    </row>
    <row r="61" spans="1:4" x14ac:dyDescent="0.25">
      <c r="A61" s="3">
        <v>18.632141813922377</v>
      </c>
      <c r="B61">
        <f>1/80+B60</f>
        <v>0.76249999999999929</v>
      </c>
      <c r="C61">
        <f>1-MyData!$I$18*EXP(-'PP Plots'!A61*MyData!$I$16)-(1-MyData!$I$18)*EXP(-MyData!$I$17*A61)</f>
        <v>0.74570816343751145</v>
      </c>
      <c r="D61">
        <f>1-MyData!$O$18*EXP(-'PP Plots'!A61*MyData!$O$16)-(1-MyData!$O$18)*EXP(-MyData!$O$17*A61)</f>
        <v>0.77768033549240889</v>
      </c>
    </row>
    <row r="62" spans="1:4" x14ac:dyDescent="0.25">
      <c r="A62" s="3">
        <v>22.065448749688301</v>
      </c>
      <c r="B62">
        <f>1/80+B61</f>
        <v>0.77499999999999925</v>
      </c>
      <c r="C62">
        <f>1-MyData!$I$18*EXP(-'PP Plots'!A62*MyData!$I$16)-(1-MyData!$I$18)*EXP(-MyData!$I$17*A62)</f>
        <v>0.76693407225968691</v>
      </c>
      <c r="D62">
        <f>1-MyData!$O$18*EXP(-'PP Plots'!A62*MyData!$O$16)-(1-MyData!$O$18)*EXP(-MyData!$O$17*A62)</f>
        <v>0.80155427149910941</v>
      </c>
    </row>
    <row r="63" spans="1:4" x14ac:dyDescent="0.25">
      <c r="A63" s="3">
        <v>22.06932323829075</v>
      </c>
      <c r="B63">
        <f>1/80+B62</f>
        <v>0.7874999999999992</v>
      </c>
      <c r="C63">
        <f>1-MyData!$I$18*EXP(-'PP Plots'!A63*MyData!$I$16)-(1-MyData!$I$18)*EXP(-MyData!$I$17*A63)</f>
        <v>0.76695549849895273</v>
      </c>
      <c r="D63">
        <f>1-MyData!$O$18*EXP(-'PP Plots'!A63*MyData!$O$16)-(1-MyData!$O$18)*EXP(-MyData!$O$17*A63)</f>
        <v>0.80157680045457058</v>
      </c>
    </row>
    <row r="64" spans="1:4" x14ac:dyDescent="0.25">
      <c r="A64" s="3">
        <v>25.035887961615177</v>
      </c>
      <c r="B64">
        <f>1/80+B63</f>
        <v>0.79999999999999916</v>
      </c>
      <c r="C64">
        <f>1-MyData!$I$18*EXP(-'PP Plots'!A64*MyData!$I$16)-(1-MyData!$I$18)*EXP(-MyData!$I$17*A64)</f>
        <v>0.78219629135878421</v>
      </c>
      <c r="D64">
        <f>1-MyData!$O$18*EXP(-'PP Plots'!A64*MyData!$O$16)-(1-MyData!$O$18)*EXP(-MyData!$O$17*A64)</f>
        <v>0.81674686161750654</v>
      </c>
    </row>
    <row r="65" spans="1:4" x14ac:dyDescent="0.25">
      <c r="A65" s="3">
        <v>27.681997276990945</v>
      </c>
      <c r="B65">
        <f>1/80+B64</f>
        <v>0.81249999999999911</v>
      </c>
      <c r="C65">
        <f>1-MyData!$I$18*EXP(-'PP Plots'!A65*MyData!$I$16)-(1-MyData!$I$18)*EXP(-MyData!$I$17*A65)</f>
        <v>0.79428463421444762</v>
      </c>
      <c r="D65">
        <f>1-MyData!$O$18*EXP(-'PP Plots'!A65*MyData!$O$16)-(1-MyData!$O$18)*EXP(-MyData!$O$17*A65)</f>
        <v>0.82762139596112894</v>
      </c>
    </row>
    <row r="66" spans="1:4" x14ac:dyDescent="0.25">
      <c r="A66" s="3">
        <v>33.285380584620327</v>
      </c>
      <c r="B66">
        <f>1/80+B65</f>
        <v>0.82499999999999907</v>
      </c>
      <c r="C66">
        <f>1-MyData!$I$18*EXP(-'PP Plots'!A66*MyData!$I$16)-(1-MyData!$I$18)*EXP(-MyData!$I$17*A66)</f>
        <v>0.81683566434636379</v>
      </c>
      <c r="D66">
        <f>1-MyData!$O$18*EXP(-'PP Plots'!A66*MyData!$O$16)-(1-MyData!$O$18)*EXP(-MyData!$O$17*A66)</f>
        <v>0.84577455544421043</v>
      </c>
    </row>
    <row r="67" spans="1:4" x14ac:dyDescent="0.25">
      <c r="A67" s="3">
        <v>37.612584038930777</v>
      </c>
      <c r="B67">
        <f>1/80+B66</f>
        <v>0.83749999999999902</v>
      </c>
      <c r="C67">
        <f>1-MyData!$I$18*EXP(-'PP Plots'!A67*MyData!$I$16)-(1-MyData!$I$18)*EXP(-MyData!$I$17*A67)</f>
        <v>0.83222134126223757</v>
      </c>
      <c r="D67">
        <f>1-MyData!$O$18*EXP(-'PP Plots'!A67*MyData!$O$16)-(1-MyData!$O$18)*EXP(-MyData!$O$17*A67)</f>
        <v>0.85714841250339191</v>
      </c>
    </row>
    <row r="68" spans="1:4" x14ac:dyDescent="0.25">
      <c r="A68" s="3">
        <v>39.21264346339489</v>
      </c>
      <c r="B68">
        <f>1/80+B67</f>
        <v>0.84999999999999898</v>
      </c>
      <c r="C68">
        <f>1-MyData!$I$18*EXP(-'PP Plots'!A68*MyData!$I$16)-(1-MyData!$I$18)*EXP(-MyData!$I$17*A68)</f>
        <v>0.83754781958936364</v>
      </c>
      <c r="D68">
        <f>1-MyData!$O$18*EXP(-'PP Plots'!A68*MyData!$O$16)-(1-MyData!$O$18)*EXP(-MyData!$O$17*A68)</f>
        <v>0.86098203780026794</v>
      </c>
    </row>
    <row r="69" spans="1:4" x14ac:dyDescent="0.25">
      <c r="A69" s="3">
        <v>40.824377638215999</v>
      </c>
      <c r="B69">
        <f>1/80+B68</f>
        <v>0.86249999999999893</v>
      </c>
      <c r="C69">
        <f>1-MyData!$I$18*EXP(-'PP Plots'!A69*MyData!$I$16)-(1-MyData!$I$18)*EXP(-MyData!$I$17*A69)</f>
        <v>0.84273326651000546</v>
      </c>
      <c r="D69">
        <f>1-MyData!$O$18*EXP(-'PP Plots'!A69*MyData!$O$16)-(1-MyData!$O$18)*EXP(-MyData!$O$17*A69)</f>
        <v>0.86468369928078781</v>
      </c>
    </row>
    <row r="70" spans="1:4" x14ac:dyDescent="0.25">
      <c r="A70" s="3">
        <v>47.189721673266064</v>
      </c>
      <c r="B70">
        <f>1/80+B69</f>
        <v>0.87499999999999889</v>
      </c>
      <c r="C70">
        <f>1-MyData!$I$18*EXP(-'PP Plots'!A70*MyData!$I$16)-(1-MyData!$I$18)*EXP(-MyData!$I$17*A70)</f>
        <v>0.86160305990173325</v>
      </c>
      <c r="D70">
        <f>1-MyData!$O$18*EXP(-'PP Plots'!A70*MyData!$O$16)-(1-MyData!$O$18)*EXP(-MyData!$O$17*A70)</f>
        <v>0.87805276299890667</v>
      </c>
    </row>
    <row r="71" spans="1:4" x14ac:dyDescent="0.25">
      <c r="A71" s="3">
        <v>54.856329755446595</v>
      </c>
      <c r="B71">
        <f>1/80+B70</f>
        <v>0.88749999999999885</v>
      </c>
      <c r="C71">
        <f>1-MyData!$I$18*EXP(-'PP Plots'!A71*MyData!$I$16)-(1-MyData!$I$18)*EXP(-MyData!$I$17*A71)</f>
        <v>0.88132129978503104</v>
      </c>
      <c r="D71">
        <f>1-MyData!$O$18*EXP(-'PP Plots'!A71*MyData!$O$16)-(1-MyData!$O$18)*EXP(-MyData!$O$17*A71)</f>
        <v>0.89213456517175416</v>
      </c>
    </row>
    <row r="72" spans="1:4" x14ac:dyDescent="0.25">
      <c r="A72" s="3">
        <v>57.661352828111688</v>
      </c>
      <c r="B72">
        <f>1/80+B71</f>
        <v>0.8999999999999988</v>
      </c>
      <c r="C72">
        <f>1-MyData!$I$18*EXP(-'PP Plots'!A72*MyData!$I$16)-(1-MyData!$I$18)*EXP(-MyData!$I$17*A72)</f>
        <v>0.88780911763707548</v>
      </c>
      <c r="D72">
        <f>1-MyData!$O$18*EXP(-'PP Plots'!A72*MyData!$O$16)-(1-MyData!$O$18)*EXP(-MyData!$O$17*A72)</f>
        <v>0.89684037746188661</v>
      </c>
    </row>
    <row r="73" spans="1:4" x14ac:dyDescent="0.25">
      <c r="A73" s="3">
        <v>57.668600532263468</v>
      </c>
      <c r="B73">
        <f>1/80+B72</f>
        <v>0.91249999999999876</v>
      </c>
      <c r="C73">
        <f>1-MyData!$I$18*EXP(-'PP Plots'!A73*MyData!$I$16)-(1-MyData!$I$18)*EXP(-MyData!$I$17*A73)</f>
        <v>0.88782541243696378</v>
      </c>
      <c r="D73">
        <f>1-MyData!$O$18*EXP(-'PP Plots'!A73*MyData!$O$16)-(1-MyData!$O$18)*EXP(-MyData!$O$17*A73)</f>
        <v>0.89685225527198131</v>
      </c>
    </row>
    <row r="74" spans="1:4" x14ac:dyDescent="0.25">
      <c r="A74" s="3">
        <v>59.343095765937356</v>
      </c>
      <c r="B74">
        <f>1/80+B73</f>
        <v>0.92499999999999871</v>
      </c>
      <c r="C74">
        <f>1-MyData!$I$18*EXP(-'PP Plots'!A74*MyData!$I$16)-(1-MyData!$I$18)*EXP(-MyData!$I$17*A74)</f>
        <v>0.89152732989644912</v>
      </c>
      <c r="D74">
        <f>1-MyData!$O$18*EXP(-'PP Plots'!A74*MyData!$O$16)-(1-MyData!$O$18)*EXP(-MyData!$O$17*A74)</f>
        <v>0.89955893575809898</v>
      </c>
    </row>
    <row r="75" spans="1:4" x14ac:dyDescent="0.25">
      <c r="A75" s="3">
        <v>61.181420018321695</v>
      </c>
      <c r="B75">
        <f>1/80+B74</f>
        <v>0.93749999999999867</v>
      </c>
      <c r="C75">
        <f>1-MyData!$I$18*EXP(-'PP Plots'!A75*MyData!$I$16)-(1-MyData!$I$18)*EXP(-MyData!$I$17*A75)</f>
        <v>0.89545079549733775</v>
      </c>
      <c r="D75">
        <f>1-MyData!$O$18*EXP(-'PP Plots'!A75*MyData!$O$16)-(1-MyData!$O$18)*EXP(-MyData!$O$17*A75)</f>
        <v>0.90244645904490139</v>
      </c>
    </row>
    <row r="76" spans="1:4" x14ac:dyDescent="0.25">
      <c r="A76" s="3">
        <v>66.571912480181595</v>
      </c>
      <c r="B76">
        <f>1/80+B75</f>
        <v>0.94999999999999862</v>
      </c>
      <c r="C76">
        <f>1-MyData!$I$18*EXP(-'PP Plots'!A76*MyData!$I$16)-(1-MyData!$I$18)*EXP(-MyData!$I$17*A76)</f>
        <v>0.90615592148828916</v>
      </c>
      <c r="D76">
        <f>1-MyData!$O$18*EXP(-'PP Plots'!A76*MyData!$O$16)-(1-MyData!$O$18)*EXP(-MyData!$O$17*A76)</f>
        <v>0.9104356548553868</v>
      </c>
    </row>
    <row r="77" spans="1:4" x14ac:dyDescent="0.25">
      <c r="A77" s="3">
        <v>105.61329710355794</v>
      </c>
      <c r="B77">
        <f>1/80+B76</f>
        <v>0.96249999999999858</v>
      </c>
      <c r="C77">
        <f>1-MyData!$I$18*EXP(-'PP Plots'!A77*MyData!$I$16)-(1-MyData!$I$18)*EXP(-MyData!$I$17*A77)</f>
        <v>0.95708225733520358</v>
      </c>
      <c r="D77">
        <f>1-MyData!$O$18*EXP(-'PP Plots'!A77*MyData!$O$16)-(1-MyData!$O$18)*EXP(-MyData!$O$17*A77)</f>
        <v>0.95172350935949501</v>
      </c>
    </row>
    <row r="78" spans="1:4" x14ac:dyDescent="0.25">
      <c r="A78" s="3">
        <v>131.03565339056374</v>
      </c>
      <c r="B78">
        <f>1/80+B77</f>
        <v>0.97499999999999853</v>
      </c>
      <c r="C78">
        <f>1-MyData!$I$18*EXP(-'PP Plots'!A78*MyData!$I$16)-(1-MyData!$I$18)*EXP(-MyData!$I$17*A78)</f>
        <v>0.97421356898562217</v>
      </c>
      <c r="D78">
        <f>1-MyData!$O$18*EXP(-'PP Plots'!A78*MyData!$O$16)-(1-MyData!$O$18)*EXP(-MyData!$O$17*A78)</f>
        <v>0.96771571509977761</v>
      </c>
    </row>
    <row r="79" spans="1:4" x14ac:dyDescent="0.25">
      <c r="A79" s="3">
        <v>167.98878995482474</v>
      </c>
      <c r="B79">
        <f>1/80+B78</f>
        <v>0.98749999999999849</v>
      </c>
      <c r="C79">
        <f>1-MyData!$I$18*EXP(-'PP Plots'!A79*MyData!$I$16)-(1-MyData!$I$18)*EXP(-MyData!$I$17*A79)</f>
        <v>0.98770310254855009</v>
      </c>
      <c r="D79">
        <f>1-MyData!$O$18*EXP(-'PP Plots'!A79*MyData!$O$16)-(1-MyData!$O$18)*EXP(-MyData!$O$17*A79)</f>
        <v>0.9820117803763454</v>
      </c>
    </row>
    <row r="80" spans="1:4" x14ac:dyDescent="0.25">
      <c r="A80" s="3">
        <v>277.18231238415478</v>
      </c>
      <c r="B80">
        <f>1/80+B79</f>
        <v>0.99999999999999845</v>
      </c>
      <c r="C80">
        <f>1-MyData!$I$18*EXP(-'PP Plots'!A80*MyData!$I$16)-(1-MyData!$I$18)*EXP(-MyData!$I$17*A80)</f>
        <v>0.99862118381348297</v>
      </c>
      <c r="D80">
        <f>1-MyData!$O$18*EXP(-'PP Plots'!A80*MyData!$O$16)-(1-MyData!$O$18)*EXP(-MyData!$O$17*A80)</f>
        <v>0.99680530099413078</v>
      </c>
    </row>
    <row r="81" spans="1:1" ht="16.5" thickBot="1" x14ac:dyDescent="0.3">
      <c r="A81" s="29"/>
    </row>
  </sheetData>
  <sortState xmlns:xlrd2="http://schemas.microsoft.com/office/spreadsheetml/2017/richdata2" ref="A1:A82">
    <sortCondition ref="A1:A8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CFF7-6931-4CC8-8054-934852877E68}">
  <dimension ref="A1:B40"/>
  <sheetViews>
    <sheetView workbookViewId="0">
      <selection activeCell="H33" sqref="H33"/>
    </sheetView>
  </sheetViews>
  <sheetFormatPr defaultRowHeight="15.75" x14ac:dyDescent="0.25"/>
  <sheetData>
    <row r="1" spans="1:2" x14ac:dyDescent="0.25">
      <c r="A1" s="4">
        <v>0.20688314068605568</v>
      </c>
      <c r="B1" s="3">
        <v>2.2229721906545499E-2</v>
      </c>
    </row>
    <row r="2" spans="1:2" x14ac:dyDescent="0.25">
      <c r="A2" s="3">
        <v>0.81907939886777303</v>
      </c>
      <c r="B2" s="3">
        <v>4.5168321638640582E-2</v>
      </c>
    </row>
    <row r="3" spans="1:2" x14ac:dyDescent="0.25">
      <c r="A3" s="3">
        <v>1.0843987371452841</v>
      </c>
      <c r="B3" s="3">
        <v>0.152060450383386</v>
      </c>
    </row>
    <row r="4" spans="1:2" x14ac:dyDescent="0.25">
      <c r="A4" s="3">
        <v>1.1731616810562346</v>
      </c>
      <c r="B4" s="3">
        <v>0.18490758148749506</v>
      </c>
    </row>
    <row r="5" spans="1:2" x14ac:dyDescent="0.25">
      <c r="A5" s="3">
        <v>3.2208703817829343</v>
      </c>
      <c r="B5" s="3">
        <v>0.29458607974775353</v>
      </c>
    </row>
    <row r="6" spans="1:2" x14ac:dyDescent="0.25">
      <c r="A6" s="3">
        <v>4.1716655816816655</v>
      </c>
      <c r="B6" s="3">
        <v>0.40417642563230188</v>
      </c>
    </row>
    <row r="7" spans="1:2" x14ac:dyDescent="0.25">
      <c r="A7" s="3">
        <v>4.7428384031635433</v>
      </c>
      <c r="B7" s="3">
        <v>0.42013107718410042</v>
      </c>
    </row>
    <row r="8" spans="1:2" x14ac:dyDescent="0.25">
      <c r="A8" s="3">
        <v>5.1721680434492647</v>
      </c>
      <c r="B8" s="3">
        <v>0.50972987250116253</v>
      </c>
    </row>
    <row r="9" spans="1:2" x14ac:dyDescent="0.25">
      <c r="A9" s="3">
        <v>5.4885925218026035</v>
      </c>
      <c r="B9" s="3">
        <v>0.75657333117295877</v>
      </c>
    </row>
    <row r="10" spans="1:2" x14ac:dyDescent="0.25">
      <c r="A10" s="3">
        <v>5.8184144544918857</v>
      </c>
      <c r="B10" s="3">
        <v>0.83523312051799237</v>
      </c>
    </row>
    <row r="11" spans="1:2" x14ac:dyDescent="0.25">
      <c r="A11" s="3">
        <v>5.9259250319736578</v>
      </c>
      <c r="B11" s="3">
        <v>0.86357389037812482</v>
      </c>
    </row>
    <row r="12" spans="1:2" x14ac:dyDescent="0.25">
      <c r="A12" s="3">
        <v>6.3529148103920781</v>
      </c>
      <c r="B12" s="3">
        <v>1.1723392300547144</v>
      </c>
    </row>
    <row r="13" spans="1:2" x14ac:dyDescent="0.25">
      <c r="A13" s="3">
        <v>8.8005642712453369</v>
      </c>
      <c r="B13" s="3">
        <v>1.5284182664437662</v>
      </c>
    </row>
    <row r="14" spans="1:2" x14ac:dyDescent="0.25">
      <c r="A14" s="3">
        <v>9.5382555323425962</v>
      </c>
      <c r="B14" s="3">
        <v>1.726671189267446</v>
      </c>
    </row>
    <row r="15" spans="1:2" x14ac:dyDescent="0.25">
      <c r="A15" s="3">
        <v>9.754574230066563</v>
      </c>
      <c r="B15" s="3">
        <v>1.8732510557532676</v>
      </c>
    </row>
    <row r="16" spans="1:2" x14ac:dyDescent="0.25">
      <c r="A16" s="3">
        <v>11.207280888922606</v>
      </c>
      <c r="B16" s="3">
        <v>2.1179909959902004</v>
      </c>
    </row>
    <row r="17" spans="1:2" x14ac:dyDescent="0.25">
      <c r="A17" s="3">
        <v>14.068887679668856</v>
      </c>
      <c r="B17" s="3">
        <v>2.1507450169990845</v>
      </c>
    </row>
    <row r="18" spans="1:2" x14ac:dyDescent="0.25">
      <c r="A18" s="3">
        <v>15.038183174719807</v>
      </c>
      <c r="B18" s="3">
        <v>2.1681596186127505</v>
      </c>
    </row>
    <row r="19" spans="1:2" x14ac:dyDescent="0.25">
      <c r="A19" s="3">
        <v>15.676597851622361</v>
      </c>
      <c r="B19" s="3">
        <v>2.3661421609906679</v>
      </c>
    </row>
    <row r="20" spans="1:2" x14ac:dyDescent="0.25">
      <c r="A20" s="3">
        <v>17.023414549572344</v>
      </c>
      <c r="B20" s="3">
        <v>2.4247266951195972</v>
      </c>
    </row>
    <row r="21" spans="1:2" x14ac:dyDescent="0.25">
      <c r="A21" s="3">
        <v>18.328033052926067</v>
      </c>
      <c r="B21" s="3">
        <v>2.7002970069425087</v>
      </c>
    </row>
    <row r="22" spans="1:2" x14ac:dyDescent="0.25">
      <c r="A22" s="3">
        <v>18.632141813922377</v>
      </c>
      <c r="B22" s="3">
        <v>2.7009411848269602</v>
      </c>
    </row>
    <row r="23" spans="1:2" x14ac:dyDescent="0.25">
      <c r="A23" s="3">
        <v>22.06932323829075</v>
      </c>
      <c r="B23" s="3">
        <v>2.7874140832434433</v>
      </c>
    </row>
    <row r="24" spans="1:2" x14ac:dyDescent="0.25">
      <c r="A24" s="3">
        <v>25.035887961615177</v>
      </c>
      <c r="B24" s="3">
        <v>3.1399348200684547</v>
      </c>
    </row>
    <row r="25" spans="1:2" x14ac:dyDescent="0.25">
      <c r="A25" s="3">
        <v>27.681997276990945</v>
      </c>
      <c r="B25" s="3">
        <v>3.1743781682626118</v>
      </c>
    </row>
    <row r="26" spans="1:2" x14ac:dyDescent="0.25">
      <c r="A26" s="3">
        <v>33.285380584620327</v>
      </c>
      <c r="B26" s="3">
        <v>3.4729507633656627</v>
      </c>
    </row>
    <row r="27" spans="1:2" x14ac:dyDescent="0.25">
      <c r="A27" s="3">
        <v>37.612584038930777</v>
      </c>
      <c r="B27" s="3">
        <v>4.1083073838394704</v>
      </c>
    </row>
    <row r="28" spans="1:2" x14ac:dyDescent="0.25">
      <c r="A28" s="3">
        <v>39.21264346339489</v>
      </c>
      <c r="B28" s="3">
        <v>4.3694455880233747</v>
      </c>
    </row>
    <row r="29" spans="1:2" x14ac:dyDescent="0.25">
      <c r="A29" s="3">
        <v>40.824377638215999</v>
      </c>
      <c r="B29" s="3">
        <v>4.6500616836387962</v>
      </c>
    </row>
    <row r="30" spans="1:2" x14ac:dyDescent="0.25">
      <c r="A30" s="3">
        <v>47.189721673266064</v>
      </c>
      <c r="B30" s="3">
        <v>4.8225375795289622</v>
      </c>
    </row>
    <row r="31" spans="1:2" x14ac:dyDescent="0.25">
      <c r="A31" s="3">
        <v>54.856329755446595</v>
      </c>
      <c r="B31" s="3">
        <v>4.9951673956141063</v>
      </c>
    </row>
    <row r="32" spans="1:2" x14ac:dyDescent="0.25">
      <c r="A32" s="3">
        <v>57.661352828111688</v>
      </c>
      <c r="B32" s="3">
        <v>6.0365125515479834</v>
      </c>
    </row>
    <row r="33" spans="1:2" x14ac:dyDescent="0.25">
      <c r="A33" s="3">
        <v>57.668600532263468</v>
      </c>
      <c r="B33" s="3">
        <v>6.291794522115338</v>
      </c>
    </row>
    <row r="34" spans="1:2" x14ac:dyDescent="0.25">
      <c r="A34" s="3">
        <v>59.343095765937356</v>
      </c>
      <c r="B34" s="3">
        <v>6.6979162751316395</v>
      </c>
    </row>
    <row r="35" spans="1:2" x14ac:dyDescent="0.25">
      <c r="A35" s="3">
        <v>61.181420018321695</v>
      </c>
      <c r="B35" s="3">
        <v>6.7559726582066499</v>
      </c>
    </row>
    <row r="36" spans="1:2" x14ac:dyDescent="0.25">
      <c r="A36" s="3">
        <v>66.571912480181595</v>
      </c>
      <c r="B36" s="3">
        <v>7.2432816117195342</v>
      </c>
    </row>
    <row r="37" spans="1:2" x14ac:dyDescent="0.25">
      <c r="A37" s="3">
        <v>105.61329710355794</v>
      </c>
      <c r="B37" s="3">
        <v>9.430674124497898</v>
      </c>
    </row>
    <row r="38" spans="1:2" x14ac:dyDescent="0.25">
      <c r="A38" s="3">
        <v>131.03565339056374</v>
      </c>
      <c r="B38" s="3">
        <v>9.6795502855364965</v>
      </c>
    </row>
    <row r="39" spans="1:2" x14ac:dyDescent="0.25">
      <c r="A39" s="3">
        <v>167.98878995482474</v>
      </c>
      <c r="B39" s="3">
        <v>15.807626705331453</v>
      </c>
    </row>
    <row r="40" spans="1:2" ht="16.5" thickBot="1" x14ac:dyDescent="0.3">
      <c r="A40" s="3">
        <v>277.18231238415478</v>
      </c>
      <c r="B40" s="16">
        <v>22.065448749688301</v>
      </c>
    </row>
  </sheetData>
  <sortState xmlns:xlrd2="http://schemas.microsoft.com/office/spreadsheetml/2017/richdata2" ref="B1:B43">
    <sortCondition ref="B1:B4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523F-1372-4BA6-9916-26C605035B83}">
  <dimension ref="A1:J81"/>
  <sheetViews>
    <sheetView topLeftCell="I1" workbookViewId="0">
      <selection activeCell="I1" sqref="I1:I1048576"/>
    </sheetView>
  </sheetViews>
  <sheetFormatPr defaultRowHeight="15.75" x14ac:dyDescent="0.25"/>
  <cols>
    <col min="8" max="8" width="30.875" customWidth="1"/>
    <col min="10" max="10" width="13.375" style="1" customWidth="1"/>
  </cols>
  <sheetData>
    <row r="1" spans="1:10" x14ac:dyDescent="0.25">
      <c r="A1">
        <f ca="1">IF(RAND()&lt;=$F$3,-LN(RAND())/$F$1, -LN(RAND())/$F$2)</f>
        <v>4.2364679122066793</v>
      </c>
      <c r="E1" s="52" t="s">
        <v>41</v>
      </c>
      <c r="F1" s="41">
        <v>2.0038933143649556E-2</v>
      </c>
      <c r="I1">
        <v>0.18158515313654522</v>
      </c>
      <c r="J1" s="28">
        <v>2.2229721906545499E-2</v>
      </c>
    </row>
    <row r="2" spans="1:10" x14ac:dyDescent="0.25">
      <c r="A2">
        <f t="shared" ref="A2:A65" ca="1" si="0">IF(RAND()&lt;=$F$3,-LN(RAND())/$F$1, -LN(RAND())/$F$2)</f>
        <v>64.690710029631731</v>
      </c>
      <c r="E2" s="52" t="s">
        <v>42</v>
      </c>
      <c r="F2" s="41">
        <v>0.22895309535553487</v>
      </c>
      <c r="I2">
        <v>0.1995136810618415</v>
      </c>
      <c r="J2" s="4">
        <v>4.5168321638640582E-2</v>
      </c>
    </row>
    <row r="3" spans="1:10" x14ac:dyDescent="0.25">
      <c r="A3">
        <f t="shared" ca="1" si="0"/>
        <v>3.7304051335277912</v>
      </c>
      <c r="B3" t="s">
        <v>36</v>
      </c>
      <c r="E3" s="52" t="s">
        <v>43</v>
      </c>
      <c r="F3" s="41">
        <v>0.35626082661822728</v>
      </c>
      <c r="H3" t="s">
        <v>57</v>
      </c>
      <c r="I3">
        <v>0.27481720648413099</v>
      </c>
      <c r="J3" s="3">
        <v>0.152060450383386</v>
      </c>
    </row>
    <row r="4" spans="1:10" x14ac:dyDescent="0.25">
      <c r="A4">
        <f t="shared" ca="1" si="0"/>
        <v>7.3533649293499508</v>
      </c>
      <c r="H4" t="s">
        <v>58</v>
      </c>
      <c r="I4">
        <v>0.47477546718000629</v>
      </c>
      <c r="J4" s="3">
        <v>0.18490758148749506</v>
      </c>
    </row>
    <row r="5" spans="1:10" x14ac:dyDescent="0.25">
      <c r="A5">
        <f t="shared" ca="1" si="0"/>
        <v>3.0332637417948081</v>
      </c>
      <c r="B5" t="s">
        <v>36</v>
      </c>
      <c r="H5" t="s">
        <v>43</v>
      </c>
      <c r="I5">
        <v>0.4762318992335941</v>
      </c>
      <c r="J5" s="3">
        <v>0.20688314068605568</v>
      </c>
    </row>
    <row r="6" spans="1:10" x14ac:dyDescent="0.25">
      <c r="A6">
        <f t="shared" ca="1" si="0"/>
        <v>1.6281637615140707</v>
      </c>
      <c r="H6" t="s">
        <v>41</v>
      </c>
      <c r="I6">
        <v>0.50058017223925089</v>
      </c>
      <c r="J6" s="3">
        <v>0.29458607974775353</v>
      </c>
    </row>
    <row r="7" spans="1:10" x14ac:dyDescent="0.25">
      <c r="A7">
        <f t="shared" ca="1" si="0"/>
        <v>1.2944570349464295</v>
      </c>
      <c r="H7" t="s">
        <v>42</v>
      </c>
      <c r="I7">
        <v>0.66200586737449429</v>
      </c>
      <c r="J7" s="3">
        <v>0.40417642563230188</v>
      </c>
    </row>
    <row r="8" spans="1:10" x14ac:dyDescent="0.25">
      <c r="A8">
        <f t="shared" ca="1" si="0"/>
        <v>1.6997260160337579</v>
      </c>
      <c r="I8">
        <v>0.72628390392904651</v>
      </c>
      <c r="J8" s="3">
        <v>0.42013107718410042</v>
      </c>
    </row>
    <row r="9" spans="1:10" x14ac:dyDescent="0.25">
      <c r="A9">
        <f t="shared" ca="1" si="0"/>
        <v>4.2726271682432122</v>
      </c>
      <c r="H9" t="s">
        <v>59</v>
      </c>
      <c r="I9">
        <v>0.83118250648008207</v>
      </c>
      <c r="J9" s="3">
        <v>0.50972987250116253</v>
      </c>
    </row>
    <row r="10" spans="1:10" x14ac:dyDescent="0.25">
      <c r="A10">
        <f t="shared" ca="1" si="0"/>
        <v>5.326972371997214</v>
      </c>
      <c r="H10" t="s">
        <v>60</v>
      </c>
      <c r="I10">
        <v>1.2459641603589471</v>
      </c>
      <c r="J10" s="3">
        <v>0.75657333117295877</v>
      </c>
    </row>
    <row r="11" spans="1:10" x14ac:dyDescent="0.25">
      <c r="A11">
        <f t="shared" ca="1" si="0"/>
        <v>1.0601068095865813</v>
      </c>
      <c r="I11">
        <v>1.261254036980386</v>
      </c>
      <c r="J11" s="3">
        <v>0.81907939886777303</v>
      </c>
    </row>
    <row r="12" spans="1:10" x14ac:dyDescent="0.25">
      <c r="A12">
        <f t="shared" ca="1" si="0"/>
        <v>0.15049579675525923</v>
      </c>
      <c r="I12">
        <v>1.3165780941427279</v>
      </c>
      <c r="J12" s="3">
        <v>0.83523312051799237</v>
      </c>
    </row>
    <row r="13" spans="1:10" x14ac:dyDescent="0.25">
      <c r="A13">
        <f t="shared" ca="1" si="0"/>
        <v>10.141605868133121</v>
      </c>
      <c r="I13">
        <v>1.3647193574927685</v>
      </c>
      <c r="J13" s="3">
        <v>0.86357389037812482</v>
      </c>
    </row>
    <row r="14" spans="1:10" x14ac:dyDescent="0.25">
      <c r="A14">
        <f t="shared" ca="1" si="0"/>
        <v>7.8751933037073947</v>
      </c>
      <c r="I14">
        <v>1.4678085876273368</v>
      </c>
      <c r="J14" s="3">
        <v>1.0843987371452841</v>
      </c>
    </row>
    <row r="15" spans="1:10" x14ac:dyDescent="0.25">
      <c r="A15">
        <f t="shared" ca="1" si="0"/>
        <v>7.9375054099597557</v>
      </c>
      <c r="I15">
        <v>1.5134445791278841</v>
      </c>
      <c r="J15" s="3">
        <v>1.1723392300547144</v>
      </c>
    </row>
    <row r="16" spans="1:10" x14ac:dyDescent="0.25">
      <c r="A16">
        <f t="shared" ca="1" si="0"/>
        <v>3.3551867412811633</v>
      </c>
      <c r="I16">
        <v>1.6084783868046284</v>
      </c>
      <c r="J16" s="3">
        <v>1.1731616810562346</v>
      </c>
    </row>
    <row r="17" spans="1:10" x14ac:dyDescent="0.25">
      <c r="A17">
        <f t="shared" ca="1" si="0"/>
        <v>0.35846868266194376</v>
      </c>
      <c r="I17">
        <v>1.8103299682888925</v>
      </c>
      <c r="J17" s="3">
        <v>1.5284182664437662</v>
      </c>
    </row>
    <row r="18" spans="1:10" x14ac:dyDescent="0.25">
      <c r="A18">
        <f t="shared" ca="1" si="0"/>
        <v>140.22144568917182</v>
      </c>
      <c r="I18">
        <v>1.8969124547981824</v>
      </c>
      <c r="J18" s="3">
        <v>1.726671189267446</v>
      </c>
    </row>
    <row r="19" spans="1:10" x14ac:dyDescent="0.25">
      <c r="A19">
        <f t="shared" ca="1" si="0"/>
        <v>0.43717553579908147</v>
      </c>
      <c r="I19">
        <v>1.9698150000014858</v>
      </c>
      <c r="J19" s="3">
        <v>1.8732510557532676</v>
      </c>
    </row>
    <row r="20" spans="1:10" x14ac:dyDescent="0.25">
      <c r="A20">
        <f t="shared" ca="1" si="0"/>
        <v>0.51308224578557216</v>
      </c>
      <c r="I20">
        <v>2.2493319767694122</v>
      </c>
      <c r="J20" s="3">
        <v>2.1179909959902004</v>
      </c>
    </row>
    <row r="21" spans="1:10" x14ac:dyDescent="0.25">
      <c r="A21">
        <f t="shared" ca="1" si="0"/>
        <v>15.076539766886704</v>
      </c>
      <c r="I21">
        <v>2.2989200546130899</v>
      </c>
      <c r="J21" s="3">
        <v>2.1507450169990845</v>
      </c>
    </row>
    <row r="22" spans="1:10" x14ac:dyDescent="0.25">
      <c r="A22">
        <f t="shared" ca="1" si="0"/>
        <v>12.730280449965413</v>
      </c>
      <c r="I22">
        <v>2.356753356030092</v>
      </c>
      <c r="J22" s="3">
        <v>2.1681596186127505</v>
      </c>
    </row>
    <row r="23" spans="1:10" x14ac:dyDescent="0.25">
      <c r="A23">
        <f t="shared" ca="1" si="0"/>
        <v>12.510121463006758</v>
      </c>
      <c r="I23">
        <v>2.4096364508919672</v>
      </c>
      <c r="J23" s="3">
        <v>2.3661421609906679</v>
      </c>
    </row>
    <row r="24" spans="1:10" x14ac:dyDescent="0.25">
      <c r="A24">
        <f t="shared" ca="1" si="0"/>
        <v>0.32283562372338487</v>
      </c>
      <c r="I24">
        <v>2.4600696886682694</v>
      </c>
      <c r="J24" s="3">
        <v>2.4247266951195972</v>
      </c>
    </row>
    <row r="25" spans="1:10" x14ac:dyDescent="0.25">
      <c r="A25">
        <f t="shared" ca="1" si="0"/>
        <v>0.36524966926772118</v>
      </c>
      <c r="I25">
        <v>2.4763124947692945</v>
      </c>
      <c r="J25" s="3">
        <v>2.7002970069425087</v>
      </c>
    </row>
    <row r="26" spans="1:10" x14ac:dyDescent="0.25">
      <c r="A26">
        <f t="shared" ca="1" si="0"/>
        <v>1.8031618476543492</v>
      </c>
      <c r="I26">
        <v>2.8584905910959377</v>
      </c>
      <c r="J26" s="3">
        <v>2.7009411848269602</v>
      </c>
    </row>
    <row r="27" spans="1:10" x14ac:dyDescent="0.25">
      <c r="A27">
        <f t="shared" ca="1" si="0"/>
        <v>1.1388902328192338</v>
      </c>
      <c r="I27">
        <v>3.0434542177202593</v>
      </c>
      <c r="J27" s="3">
        <v>2.7874140832434433</v>
      </c>
    </row>
    <row r="28" spans="1:10" x14ac:dyDescent="0.25">
      <c r="A28">
        <f t="shared" ca="1" si="0"/>
        <v>2.5738090858124907</v>
      </c>
      <c r="I28">
        <v>3.2857093717832888</v>
      </c>
      <c r="J28" s="3">
        <v>3.1399348200684547</v>
      </c>
    </row>
    <row r="29" spans="1:10" x14ac:dyDescent="0.25">
      <c r="A29">
        <f t="shared" ca="1" si="0"/>
        <v>59.897968344838915</v>
      </c>
      <c r="I29">
        <v>3.7096889228159284</v>
      </c>
      <c r="J29" s="3">
        <v>3.1743781682626118</v>
      </c>
    </row>
    <row r="30" spans="1:10" x14ac:dyDescent="0.25">
      <c r="A30">
        <f t="shared" ca="1" si="0"/>
        <v>2.9330828931720063</v>
      </c>
      <c r="I30">
        <v>3.8928890871811208</v>
      </c>
      <c r="J30" s="3">
        <v>3.2208703817829343</v>
      </c>
    </row>
    <row r="31" spans="1:10" x14ac:dyDescent="0.25">
      <c r="A31">
        <f t="shared" ca="1" si="0"/>
        <v>14.125115003634562</v>
      </c>
      <c r="I31">
        <v>4.1508936656311661</v>
      </c>
      <c r="J31" s="3">
        <v>3.4729507633656627</v>
      </c>
    </row>
    <row r="32" spans="1:10" x14ac:dyDescent="0.25">
      <c r="A32">
        <f t="shared" ca="1" si="0"/>
        <v>3.1560895862258329</v>
      </c>
      <c r="I32">
        <v>4.2948214849996402</v>
      </c>
      <c r="J32" s="3">
        <v>4.1083073838394704</v>
      </c>
    </row>
    <row r="33" spans="1:10" x14ac:dyDescent="0.25">
      <c r="A33">
        <f t="shared" ca="1" si="0"/>
        <v>0.66597732469946846</v>
      </c>
      <c r="I33">
        <v>4.3333268189837444</v>
      </c>
      <c r="J33" s="3">
        <v>4.1716655816816655</v>
      </c>
    </row>
    <row r="34" spans="1:10" x14ac:dyDescent="0.25">
      <c r="A34">
        <f t="shared" ca="1" si="0"/>
        <v>1.0350191786609386</v>
      </c>
      <c r="I34">
        <v>4.788068721822186</v>
      </c>
      <c r="J34" s="3">
        <v>4.3694455880233747</v>
      </c>
    </row>
    <row r="35" spans="1:10" x14ac:dyDescent="0.25">
      <c r="A35">
        <f t="shared" ca="1" si="0"/>
        <v>24.150844527667228</v>
      </c>
      <c r="I35">
        <v>5.0522819264482335</v>
      </c>
      <c r="J35" s="3">
        <v>4.6500616836387962</v>
      </c>
    </row>
    <row r="36" spans="1:10" x14ac:dyDescent="0.25">
      <c r="A36">
        <f t="shared" ca="1" si="0"/>
        <v>7.670095851193178</v>
      </c>
      <c r="I36">
        <v>5.1962858580443898</v>
      </c>
      <c r="J36" s="3">
        <v>4.7428384031635433</v>
      </c>
    </row>
    <row r="37" spans="1:10" x14ac:dyDescent="0.25">
      <c r="A37">
        <f t="shared" ca="1" si="0"/>
        <v>9.1190325865685615</v>
      </c>
      <c r="I37">
        <v>5.4328091218474279</v>
      </c>
      <c r="J37" s="3">
        <v>4.8225375795289622</v>
      </c>
    </row>
    <row r="38" spans="1:10" x14ac:dyDescent="0.25">
      <c r="A38">
        <f t="shared" ca="1" si="0"/>
        <v>2.772413814961296</v>
      </c>
      <c r="I38">
        <v>6.0247904640831234</v>
      </c>
      <c r="J38" s="3">
        <v>4.9951673956141063</v>
      </c>
    </row>
    <row r="39" spans="1:10" x14ac:dyDescent="0.25">
      <c r="A39">
        <f t="shared" ca="1" si="0"/>
        <v>18.574311399948872</v>
      </c>
      <c r="I39">
        <v>6.3135699585646048</v>
      </c>
      <c r="J39" s="3">
        <v>5.1721680434492647</v>
      </c>
    </row>
    <row r="40" spans="1:10" x14ac:dyDescent="0.25">
      <c r="A40">
        <f t="shared" ca="1" si="0"/>
        <v>1.6820605207819472</v>
      </c>
      <c r="I40">
        <v>6.64504792076269</v>
      </c>
      <c r="J40" s="3">
        <v>5.4885925218026035</v>
      </c>
    </row>
    <row r="41" spans="1:10" x14ac:dyDescent="0.25">
      <c r="A41">
        <f t="shared" ca="1" si="0"/>
        <v>6.0813645661559228</v>
      </c>
      <c r="I41">
        <v>7.2101723610251272</v>
      </c>
      <c r="J41" s="3">
        <v>5.8184144544918857</v>
      </c>
    </row>
    <row r="42" spans="1:10" x14ac:dyDescent="0.25">
      <c r="A42">
        <f t="shared" ca="1" si="0"/>
        <v>6.6292855890971767</v>
      </c>
      <c r="I42">
        <v>7.5025096540743705</v>
      </c>
      <c r="J42" s="3">
        <v>5.9259250319736578</v>
      </c>
    </row>
    <row r="43" spans="1:10" x14ac:dyDescent="0.25">
      <c r="A43">
        <f t="shared" ca="1" si="0"/>
        <v>13.774274191985089</v>
      </c>
      <c r="I43">
        <v>7.5187562512457697</v>
      </c>
      <c r="J43" s="3">
        <v>6.0365125515479834</v>
      </c>
    </row>
    <row r="44" spans="1:10" x14ac:dyDescent="0.25">
      <c r="A44">
        <f t="shared" ca="1" si="0"/>
        <v>5.3896875757418901</v>
      </c>
      <c r="I44">
        <v>7.5642070440070199</v>
      </c>
      <c r="J44" s="3">
        <v>6.291794522115338</v>
      </c>
    </row>
    <row r="45" spans="1:10" x14ac:dyDescent="0.25">
      <c r="A45">
        <f t="shared" ca="1" si="0"/>
        <v>2.4360304615467223</v>
      </c>
      <c r="I45">
        <v>7.8324085042202283</v>
      </c>
      <c r="J45" s="3">
        <v>6.3529148103920781</v>
      </c>
    </row>
    <row r="46" spans="1:10" x14ac:dyDescent="0.25">
      <c r="A46">
        <f t="shared" ca="1" si="0"/>
        <v>44.631459191184184</v>
      </c>
      <c r="I46">
        <v>8.022427290389972</v>
      </c>
      <c r="J46" s="3">
        <v>6.6979162751316395</v>
      </c>
    </row>
    <row r="47" spans="1:10" x14ac:dyDescent="0.25">
      <c r="A47">
        <f t="shared" ca="1" si="0"/>
        <v>26.427874639526806</v>
      </c>
      <c r="I47">
        <v>8.0915134571677747</v>
      </c>
      <c r="J47" s="3">
        <v>6.7559726582066499</v>
      </c>
    </row>
    <row r="48" spans="1:10" x14ac:dyDescent="0.25">
      <c r="A48">
        <f t="shared" ca="1" si="0"/>
        <v>21.151436615053971</v>
      </c>
      <c r="I48">
        <v>8.1291378134475956</v>
      </c>
      <c r="J48" s="3">
        <v>7.2432816117195342</v>
      </c>
    </row>
    <row r="49" spans="1:10" x14ac:dyDescent="0.25">
      <c r="A49">
        <f t="shared" ca="1" si="0"/>
        <v>2.3734846531293062E-4</v>
      </c>
      <c r="I49">
        <v>8.6748991981222989</v>
      </c>
      <c r="J49" s="3">
        <v>8.8005642712453369</v>
      </c>
    </row>
    <row r="50" spans="1:10" x14ac:dyDescent="0.25">
      <c r="A50">
        <f t="shared" ca="1" si="0"/>
        <v>4.6672538972747617</v>
      </c>
      <c r="I50">
        <v>9.0756232327847552</v>
      </c>
      <c r="J50" s="3">
        <v>9.430674124497898</v>
      </c>
    </row>
    <row r="51" spans="1:10" x14ac:dyDescent="0.25">
      <c r="A51">
        <f t="shared" ca="1" si="0"/>
        <v>41.160535327360769</v>
      </c>
      <c r="I51">
        <v>9.406142153803227</v>
      </c>
      <c r="J51" s="3">
        <v>9.5382555323425962</v>
      </c>
    </row>
    <row r="52" spans="1:10" x14ac:dyDescent="0.25">
      <c r="A52">
        <f t="shared" ca="1" si="0"/>
        <v>15.872002627299979</v>
      </c>
      <c r="I52">
        <v>10.582991675792236</v>
      </c>
      <c r="J52" s="3">
        <v>9.6795502855364965</v>
      </c>
    </row>
    <row r="53" spans="1:10" x14ac:dyDescent="0.25">
      <c r="A53">
        <f t="shared" ca="1" si="0"/>
        <v>8.9655854950847811</v>
      </c>
      <c r="I53">
        <v>11.589298765133996</v>
      </c>
      <c r="J53" s="3">
        <v>9.754574230066563</v>
      </c>
    </row>
    <row r="54" spans="1:10" x14ac:dyDescent="0.25">
      <c r="A54">
        <f t="shared" ca="1" si="0"/>
        <v>1.6879018874330614</v>
      </c>
      <c r="I54">
        <v>11.909003912869814</v>
      </c>
      <c r="J54" s="3">
        <v>11.207280888922606</v>
      </c>
    </row>
    <row r="55" spans="1:10" x14ac:dyDescent="0.25">
      <c r="A55">
        <f t="shared" ca="1" si="0"/>
        <v>0.29409266158837705</v>
      </c>
      <c r="I55">
        <v>12.190943209649157</v>
      </c>
      <c r="J55" s="3">
        <v>14.068887679668856</v>
      </c>
    </row>
    <row r="56" spans="1:10" x14ac:dyDescent="0.25">
      <c r="A56">
        <f t="shared" ca="1" si="0"/>
        <v>10.139982734012348</v>
      </c>
      <c r="I56">
        <v>12.461335910232927</v>
      </c>
      <c r="J56" s="3">
        <v>15.038183174719807</v>
      </c>
    </row>
    <row r="57" spans="1:10" x14ac:dyDescent="0.25">
      <c r="A57">
        <f t="shared" ca="1" si="0"/>
        <v>2.6198036687532444</v>
      </c>
      <c r="I57">
        <v>12.93571951576256</v>
      </c>
      <c r="J57" s="3">
        <v>15.676597851622361</v>
      </c>
    </row>
    <row r="58" spans="1:10" x14ac:dyDescent="0.25">
      <c r="A58">
        <f t="shared" ca="1" si="0"/>
        <v>0.58497146181107029</v>
      </c>
      <c r="I58">
        <v>14.517265043816868</v>
      </c>
      <c r="J58" s="3">
        <v>15.807626705331453</v>
      </c>
    </row>
    <row r="59" spans="1:10" x14ac:dyDescent="0.25">
      <c r="A59">
        <f t="shared" ca="1" si="0"/>
        <v>5.6171234604761295</v>
      </c>
      <c r="I59">
        <v>14.831040063364313</v>
      </c>
      <c r="J59" s="3">
        <v>17.023414549572344</v>
      </c>
    </row>
    <row r="60" spans="1:10" x14ac:dyDescent="0.25">
      <c r="A60">
        <f t="shared" ca="1" si="0"/>
        <v>4.8807020098314915</v>
      </c>
      <c r="I60">
        <v>15.144142580180121</v>
      </c>
      <c r="J60" s="3">
        <v>18.328033052926067</v>
      </c>
    </row>
    <row r="61" spans="1:10" x14ac:dyDescent="0.25">
      <c r="A61">
        <f t="shared" ca="1" si="0"/>
        <v>1.8926926282479422</v>
      </c>
      <c r="I61">
        <v>15.82468592670619</v>
      </c>
      <c r="J61" s="3">
        <v>18.632141813922377</v>
      </c>
    </row>
    <row r="62" spans="1:10" x14ac:dyDescent="0.25">
      <c r="A62">
        <f t="shared" ca="1" si="0"/>
        <v>5.1325365161656702</v>
      </c>
      <c r="I62">
        <v>16.484007133022597</v>
      </c>
      <c r="J62" s="3">
        <v>22.065448749688301</v>
      </c>
    </row>
    <row r="63" spans="1:10" x14ac:dyDescent="0.25">
      <c r="A63">
        <f t="shared" ca="1" si="0"/>
        <v>17.117239445313029</v>
      </c>
      <c r="I63">
        <v>17.346473590955501</v>
      </c>
      <c r="J63" s="3">
        <v>22.06932323829075</v>
      </c>
    </row>
    <row r="64" spans="1:10" x14ac:dyDescent="0.25">
      <c r="A64">
        <f t="shared" ca="1" si="0"/>
        <v>5.1338725982951132</v>
      </c>
      <c r="I64">
        <v>18.594958873312201</v>
      </c>
      <c r="J64" s="3">
        <v>25.035887961615177</v>
      </c>
    </row>
    <row r="65" spans="1:10" x14ac:dyDescent="0.25">
      <c r="A65">
        <f t="shared" ca="1" si="0"/>
        <v>14.274718024499276</v>
      </c>
      <c r="I65">
        <v>19.20582493908972</v>
      </c>
      <c r="J65" s="3">
        <v>27.681997276990945</v>
      </c>
    </row>
    <row r="66" spans="1:10" x14ac:dyDescent="0.25">
      <c r="A66">
        <f t="shared" ref="A66:A80" ca="1" si="1">IF(RAND()&lt;=$F$3,-LN(RAND())/$F$1, -LN(RAND())/$F$2)</f>
        <v>85.033294466312555</v>
      </c>
      <c r="I66">
        <v>22.820065568575647</v>
      </c>
      <c r="J66" s="3">
        <v>33.285380584620327</v>
      </c>
    </row>
    <row r="67" spans="1:10" x14ac:dyDescent="0.25">
      <c r="A67">
        <f t="shared" ca="1" si="1"/>
        <v>6.9752704651889879</v>
      </c>
      <c r="I67">
        <v>23.354145943082855</v>
      </c>
      <c r="J67" s="3">
        <v>37.612584038930777</v>
      </c>
    </row>
    <row r="68" spans="1:10" x14ac:dyDescent="0.25">
      <c r="A68">
        <f t="shared" ca="1" si="1"/>
        <v>8.4054185209545729</v>
      </c>
      <c r="I68">
        <v>24.929537343182826</v>
      </c>
      <c r="J68" s="3">
        <v>39.21264346339489</v>
      </c>
    </row>
    <row r="69" spans="1:10" x14ac:dyDescent="0.25">
      <c r="A69">
        <f t="shared" ca="1" si="1"/>
        <v>0.15549287123790595</v>
      </c>
      <c r="I69">
        <v>25.655367462262124</v>
      </c>
      <c r="J69" s="3">
        <v>40.824377638215999</v>
      </c>
    </row>
    <row r="70" spans="1:10" x14ac:dyDescent="0.25">
      <c r="A70">
        <f t="shared" ca="1" si="1"/>
        <v>0.19664038208899934</v>
      </c>
      <c r="I70">
        <v>32.738892558834628</v>
      </c>
      <c r="J70" s="3">
        <v>47.189721673266064</v>
      </c>
    </row>
    <row r="71" spans="1:10" x14ac:dyDescent="0.25">
      <c r="A71">
        <f t="shared" ca="1" si="1"/>
        <v>5.8706709850404426</v>
      </c>
      <c r="I71">
        <v>46.946007829936335</v>
      </c>
      <c r="J71" s="3">
        <v>54.856329755446595</v>
      </c>
    </row>
    <row r="72" spans="1:10" x14ac:dyDescent="0.25">
      <c r="A72">
        <f t="shared" ca="1" si="1"/>
        <v>54.185784585390856</v>
      </c>
      <c r="I72">
        <v>50.220598134799573</v>
      </c>
      <c r="J72" s="3">
        <v>57.661352828111688</v>
      </c>
    </row>
    <row r="73" spans="1:10" x14ac:dyDescent="0.25">
      <c r="A73">
        <f t="shared" ca="1" si="1"/>
        <v>1.9797650402847609</v>
      </c>
      <c r="I73">
        <v>50.737719580717496</v>
      </c>
      <c r="J73" s="3">
        <v>57.668600532263468</v>
      </c>
    </row>
    <row r="74" spans="1:10" x14ac:dyDescent="0.25">
      <c r="A74">
        <f t="shared" ca="1" si="1"/>
        <v>2.0975440698130625</v>
      </c>
      <c r="I74">
        <v>50.899276336746411</v>
      </c>
      <c r="J74" s="3">
        <v>59.343095765937356</v>
      </c>
    </row>
    <row r="75" spans="1:10" x14ac:dyDescent="0.25">
      <c r="A75">
        <f t="shared" ca="1" si="1"/>
        <v>9.2445302546167003</v>
      </c>
      <c r="I75">
        <v>58.331437674136424</v>
      </c>
      <c r="J75" s="3">
        <v>61.181420018321695</v>
      </c>
    </row>
    <row r="76" spans="1:10" x14ac:dyDescent="0.25">
      <c r="A76">
        <f t="shared" ca="1" si="1"/>
        <v>8.0332362201088845</v>
      </c>
      <c r="I76">
        <v>85.527066488958226</v>
      </c>
      <c r="J76" s="3">
        <v>66.571912480181595</v>
      </c>
    </row>
    <row r="77" spans="1:10" x14ac:dyDescent="0.25">
      <c r="A77">
        <f t="shared" ca="1" si="1"/>
        <v>37.982966490697656</v>
      </c>
      <c r="I77">
        <v>94.383127478389738</v>
      </c>
      <c r="J77" s="3">
        <v>105.61329710355794</v>
      </c>
    </row>
    <row r="78" spans="1:10" x14ac:dyDescent="0.25">
      <c r="A78">
        <f t="shared" ca="1" si="1"/>
        <v>28.168388422342375</v>
      </c>
      <c r="I78">
        <v>166.6369502323295</v>
      </c>
      <c r="J78" s="3">
        <v>131.03565339056374</v>
      </c>
    </row>
    <row r="79" spans="1:10" x14ac:dyDescent="0.25">
      <c r="A79">
        <f t="shared" ca="1" si="1"/>
        <v>14.398042223602761</v>
      </c>
      <c r="I79">
        <v>174.17571762686279</v>
      </c>
      <c r="J79" s="3">
        <v>167.98878995482474</v>
      </c>
    </row>
    <row r="80" spans="1:10" x14ac:dyDescent="0.25">
      <c r="A80">
        <f t="shared" ca="1" si="1"/>
        <v>9.5700130824856959</v>
      </c>
      <c r="I80">
        <v>177.43493117606721</v>
      </c>
      <c r="J80" s="3">
        <v>277.18231238415478</v>
      </c>
    </row>
    <row r="81" spans="10:10" ht="16.5" thickBot="1" x14ac:dyDescent="0.3">
      <c r="J81" s="29"/>
    </row>
  </sheetData>
  <sortState xmlns:xlrd2="http://schemas.microsoft.com/office/spreadsheetml/2017/richdata2" ref="I1:I82">
    <sortCondition ref="I1:I8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F5E2-D361-4DCC-ACA8-F27D3076D726}">
  <dimension ref="A1:S81"/>
  <sheetViews>
    <sheetView tabSelected="1" workbookViewId="0">
      <selection activeCell="D5" sqref="D5"/>
    </sheetView>
  </sheetViews>
  <sheetFormatPr defaultRowHeight="15.75" x14ac:dyDescent="0.25"/>
  <cols>
    <col min="2" max="2" width="13.375" style="1" customWidth="1"/>
  </cols>
  <sheetData>
    <row r="1" spans="1:19" ht="16.5" thickBot="1" x14ac:dyDescent="0.3">
      <c r="A1" t="s">
        <v>61</v>
      </c>
      <c r="B1" s="1" t="s">
        <v>62</v>
      </c>
      <c r="G1" s="59">
        <v>1</v>
      </c>
      <c r="H1" s="59">
        <v>1</v>
      </c>
      <c r="I1" s="59">
        <v>2</v>
      </c>
      <c r="J1" s="59">
        <v>2</v>
      </c>
      <c r="K1" s="59">
        <v>3</v>
      </c>
      <c r="L1" s="59">
        <v>3</v>
      </c>
    </row>
    <row r="2" spans="1:19" x14ac:dyDescent="0.25">
      <c r="A2">
        <v>0.18158515313654522</v>
      </c>
      <c r="B2" s="4">
        <v>1.1731616810562346</v>
      </c>
      <c r="C2" t="s">
        <v>63</v>
      </c>
      <c r="D2">
        <f>MEDIAN(A2:A81)</f>
        <v>6.9276101408939086</v>
      </c>
      <c r="E2">
        <f>MEDIAN(B2:B81)</f>
        <v>5.6535034881472441</v>
      </c>
      <c r="G2">
        <f>(A2-D$2)*(A3-$D$2)</f>
        <v>45.387906838068979</v>
      </c>
      <c r="H2">
        <f>(B2-E$2)*(B3-$D$2)</f>
        <v>-118.09182086073523</v>
      </c>
      <c r="I2">
        <f>(A2-D$2)*(A4-$D$2)</f>
        <v>44.879907373903997</v>
      </c>
      <c r="J2">
        <f>(B2-E$2)*(B4-$D$2)</f>
        <v>-137.47917140487095</v>
      </c>
      <c r="K2">
        <f>(A2-D$2)*(A5-$D$2)</f>
        <v>43.530983950741117</v>
      </c>
      <c r="L2">
        <f>(B2-E$2)*(B5-$D$2)</f>
        <v>30.111154153076587</v>
      </c>
      <c r="N2">
        <f>MEDIAN(G2:G81)</f>
        <v>28.00907371108055</v>
      </c>
      <c r="O2">
        <f>MEDIAN(H2:H81)</f>
        <v>8.0451267204933199</v>
      </c>
      <c r="P2">
        <f>MEDIAN(I2:I80)</f>
        <v>27.565667083207963</v>
      </c>
      <c r="Q2">
        <f>MEDIAN(J2:J80)</f>
        <v>3.9694120680242442</v>
      </c>
      <c r="R2">
        <f>MEDIAN(K2:K79)</f>
        <v>26.804097863952965</v>
      </c>
      <c r="S2">
        <f>MEDIAN(L2:L79)</f>
        <v>11.654127897606799</v>
      </c>
    </row>
    <row r="3" spans="1:19" x14ac:dyDescent="0.25">
      <c r="A3">
        <v>0.1995136810618415</v>
      </c>
      <c r="B3" s="3">
        <v>33.285380584620327</v>
      </c>
      <c r="G3">
        <f t="shared" ref="G3:G66" si="0">(A3-D$2)*(A4-$D$2)</f>
        <v>44.760632589998217</v>
      </c>
      <c r="H3">
        <f t="shared" ref="H3:H66" si="1">(B3-E$2)*(B4-$D$2)</f>
        <v>847.88342745903935</v>
      </c>
      <c r="I3">
        <f t="shared" ref="I3:J3" si="2">(A3-D$2)*(A5-$D$2)</f>
        <v>43.415294124096121</v>
      </c>
      <c r="J3">
        <f t="shared" si="2"/>
        <v>-185.7063024686916</v>
      </c>
      <c r="K3">
        <f t="shared" ref="K3:L3" si="3">(A3-D$2)*(A6-$D$2)</f>
        <v>43.40549510875239</v>
      </c>
      <c r="L3">
        <f t="shared" si="3"/>
        <v>1648.0840317440793</v>
      </c>
    </row>
    <row r="4" spans="1:19" x14ac:dyDescent="0.25">
      <c r="A4">
        <v>0.27481720648413099</v>
      </c>
      <c r="B4" s="3">
        <v>37.612584038930777</v>
      </c>
      <c r="G4">
        <f t="shared" si="0"/>
        <v>42.929372924198276</v>
      </c>
      <c r="H4">
        <f t="shared" si="1"/>
        <v>-214.78825555946852</v>
      </c>
      <c r="I4">
        <f t="shared" ref="I4:J4" si="4">(A4-D$2)*(A6-$D$2)</f>
        <v>42.919683583322723</v>
      </c>
      <c r="J4">
        <f t="shared" si="4"/>
        <v>1906.1770628565819</v>
      </c>
      <c r="K4">
        <f t="shared" ref="K4:L4" si="5">(A4-D$2)*(A7-$D$2)</f>
        <v>42.757699564705604</v>
      </c>
      <c r="L4">
        <f t="shared" si="5"/>
        <v>1621.6353991443129</v>
      </c>
    </row>
    <row r="5" spans="1:19" x14ac:dyDescent="0.25">
      <c r="A5">
        <v>0.47477546718000629</v>
      </c>
      <c r="B5" s="3">
        <v>0.20688314068605568</v>
      </c>
      <c r="G5">
        <f t="shared" si="0"/>
        <v>41.629677211029112</v>
      </c>
      <c r="H5">
        <f t="shared" si="1"/>
        <v>-324.85987073129121</v>
      </c>
      <c r="I5">
        <f t="shared" ref="I5:J5" si="6">(A5-D$2)*(A7-$D$2)</f>
        <v>41.472561830733156</v>
      </c>
      <c r="J5">
        <f t="shared" si="6"/>
        <v>-276.36691071596607</v>
      </c>
      <c r="K5">
        <f t="shared" ref="K5:L5" si="7">(A5-D$2)*(A8-$D$2)</f>
        <v>40.430908507936081</v>
      </c>
      <c r="L5">
        <f t="shared" si="7"/>
        <v>-62.093775402337087</v>
      </c>
    </row>
    <row r="6" spans="1:19" x14ac:dyDescent="0.25">
      <c r="A6">
        <v>0.4762318992335941</v>
      </c>
      <c r="B6" s="3">
        <v>66.571912480181595</v>
      </c>
      <c r="G6">
        <f t="shared" si="0"/>
        <v>41.463201298277433</v>
      </c>
      <c r="H6">
        <f t="shared" si="1"/>
        <v>3091.060405322336</v>
      </c>
      <c r="I6">
        <f t="shared" ref="I6:J6" si="8">(A6-D$2)*(A8-$D$2)</f>
        <v>40.421783081037034</v>
      </c>
      <c r="J6">
        <f t="shared" si="8"/>
        <v>694.49562563733434</v>
      </c>
      <c r="K6">
        <f t="shared" ref="K6:L6" si="9">(A6-D$2)*(A9-$D$2)</f>
        <v>40.007101154592348</v>
      </c>
      <c r="L6">
        <f t="shared" si="9"/>
        <v>159.03636368944078</v>
      </c>
    </row>
    <row r="7" spans="1:19" x14ac:dyDescent="0.25">
      <c r="A7">
        <v>0.50058017223925089</v>
      </c>
      <c r="B7" s="3">
        <v>57.668600532263468</v>
      </c>
      <c r="D7" t="s">
        <v>65</v>
      </c>
      <c r="G7">
        <f t="shared" si="0"/>
        <v>40.269226437639972</v>
      </c>
      <c r="H7">
        <f t="shared" si="1"/>
        <v>592.99410411331883</v>
      </c>
      <c r="I7">
        <f t="shared" ref="I7:J7" si="10">(A7-D$2)*(A9-$D$2)</f>
        <v>39.856109570377583</v>
      </c>
      <c r="J7">
        <f t="shared" si="10"/>
        <v>135.79297338397828</v>
      </c>
      <c r="K7">
        <f t="shared" ref="K7:L7" si="11">(A7-D$2)*(A10-$D$2)</f>
        <v>39.181923108112088</v>
      </c>
      <c r="L7">
        <f t="shared" si="11"/>
        <v>371.45424419834637</v>
      </c>
    </row>
    <row r="8" spans="1:19" x14ac:dyDescent="0.25">
      <c r="A8">
        <v>0.66200586737449429</v>
      </c>
      <c r="B8" s="3">
        <v>18.328033052926067</v>
      </c>
      <c r="D8" t="s">
        <v>64</v>
      </c>
      <c r="G8">
        <f t="shared" si="0"/>
        <v>38.855056171815107</v>
      </c>
      <c r="H8">
        <f t="shared" si="1"/>
        <v>33.088702197069971</v>
      </c>
      <c r="I8">
        <f t="shared" ref="I8:J8" si="12">(A8-D$2)*(A10-$D$2)</f>
        <v>38.197803039385121</v>
      </c>
      <c r="J8">
        <f t="shared" si="12"/>
        <v>90.512333295494017</v>
      </c>
      <c r="K8">
        <f t="shared" ref="K8:L8" si="13">(A8-D$2)*(A11-$D$2)</f>
        <v>35.598945336264258</v>
      </c>
      <c r="L8">
        <f t="shared" si="13"/>
        <v>-34.930300794626916</v>
      </c>
    </row>
    <row r="9" spans="1:19" x14ac:dyDescent="0.25">
      <c r="A9">
        <v>0.72628390392904651</v>
      </c>
      <c r="B9" s="3">
        <v>9.5382555323425962</v>
      </c>
      <c r="G9">
        <f t="shared" si="0"/>
        <v>37.805936641048092</v>
      </c>
      <c r="H9">
        <f t="shared" si="1"/>
        <v>27.74209251692233</v>
      </c>
      <c r="I9">
        <f t="shared" ref="I9:J9" si="14">(A9-D$2)*(A11-$D$2)</f>
        <v>35.233740288237406</v>
      </c>
      <c r="J9">
        <f t="shared" si="14"/>
        <v>-10.70616126008882</v>
      </c>
      <c r="K9">
        <f t="shared" ref="K9:L9" si="15">(A9-D$2)*(A12-$D$2)</f>
        <v>35.138922775184923</v>
      </c>
      <c r="L9">
        <f t="shared" si="15"/>
        <v>-14.399764856506545</v>
      </c>
    </row>
    <row r="10" spans="1:19" x14ac:dyDescent="0.25">
      <c r="A10">
        <v>0.83118250648008207</v>
      </c>
      <c r="B10" s="3">
        <v>14.068887679668856</v>
      </c>
      <c r="G10">
        <f t="shared" si="0"/>
        <v>34.637743564689579</v>
      </c>
      <c r="H10">
        <f t="shared" si="1"/>
        <v>-23.192332276304708</v>
      </c>
      <c r="I10">
        <f t="shared" ref="I10:J10" si="16">(A10-D$2)*(A12-$D$2)</f>
        <v>34.544529938327862</v>
      </c>
      <c r="J10">
        <f t="shared" si="16"/>
        <v>-31.193639170907122</v>
      </c>
      <c r="K10">
        <f t="shared" ref="K10:L10" si="17">(A10-D$2)*(A13-$D$2)</f>
        <v>34.20725082739547</v>
      </c>
      <c r="L10">
        <f t="shared" si="17"/>
        <v>456.5666539723249</v>
      </c>
    </row>
    <row r="11" spans="1:19" x14ac:dyDescent="0.25">
      <c r="A11">
        <v>1.2459641603589471</v>
      </c>
      <c r="B11" s="3">
        <v>4.1716655816816655</v>
      </c>
      <c r="G11">
        <f t="shared" si="0"/>
        <v>32.19422938208001</v>
      </c>
      <c r="H11">
        <f t="shared" si="1"/>
        <v>5.4927874844537294</v>
      </c>
      <c r="I11">
        <f t="shared" ref="I11:J11" si="18">(A11-D$2)*(A13-$D$2)</f>
        <v>31.879897675076702</v>
      </c>
      <c r="J11">
        <f t="shared" si="18"/>
        <v>-80.395352046549121</v>
      </c>
      <c r="K11">
        <f t="shared" ref="K11:L11" si="19">(A11-D$2)*(A14-$D$2)</f>
        <v>31.606376059666069</v>
      </c>
      <c r="L11">
        <f t="shared" si="19"/>
        <v>2.1323908560413409</v>
      </c>
    </row>
    <row r="12" spans="1:19" x14ac:dyDescent="0.25">
      <c r="A12">
        <v>1.261254036980386</v>
      </c>
      <c r="B12" s="3">
        <v>3.2208703817829343</v>
      </c>
      <c r="G12">
        <f t="shared" si="0"/>
        <v>31.794105687362936</v>
      </c>
      <c r="H12">
        <f t="shared" si="1"/>
        <v>-131.97961405422583</v>
      </c>
      <c r="I12">
        <f t="shared" ref="I12:J12" si="20">(A12-D$2)*(A14-$D$2)</f>
        <v>31.521320145929327</v>
      </c>
      <c r="J12">
        <f t="shared" si="20"/>
        <v>3.5006019008430549</v>
      </c>
      <c r="K12">
        <f t="shared" ref="K12:L12" si="21">(A12-D$2)*(A15-$D$2)</f>
        <v>30.937179857508571</v>
      </c>
      <c r="L12">
        <f t="shared" si="21"/>
        <v>5.3147480590519693</v>
      </c>
    </row>
    <row r="13" spans="1:19" x14ac:dyDescent="0.25">
      <c r="A13">
        <v>1.3165780941427279</v>
      </c>
      <c r="B13" s="3">
        <v>61.181420018321695</v>
      </c>
      <c r="G13">
        <f t="shared" si="0"/>
        <v>31.213558458240577</v>
      </c>
      <c r="H13">
        <f t="shared" si="1"/>
        <v>-79.905650238352365</v>
      </c>
      <c r="I13">
        <f t="shared" ref="I13:J13" si="22">(A13-D$2)*(A15-$D$2)</f>
        <v>30.635121484280607</v>
      </c>
      <c r="J13">
        <f t="shared" si="22"/>
        <v>-121.31582269017591</v>
      </c>
      <c r="K13">
        <f t="shared" ref="K13:L13" si="23">(A13-D$2)*(A16-$D$2)</f>
        <v>30.379056473485772</v>
      </c>
      <c r="L13">
        <f t="shared" si="23"/>
        <v>560.59898451006347</v>
      </c>
    </row>
    <row r="14" spans="1:19" x14ac:dyDescent="0.25">
      <c r="A14">
        <v>1.3647193574927685</v>
      </c>
      <c r="B14" s="3">
        <v>5.4885925218026035</v>
      </c>
      <c r="G14">
        <f t="shared" si="0"/>
        <v>30.372279739865839</v>
      </c>
      <c r="H14">
        <f t="shared" si="1"/>
        <v>0.3602928185115743</v>
      </c>
      <c r="I14">
        <f t="shared" ref="I14:J14" si="24">(A14-D$2)*(A16-$D$2)</f>
        <v>30.118411703356074</v>
      </c>
      <c r="J14">
        <f t="shared" si="24"/>
        <v>-1.6649088610616443</v>
      </c>
      <c r="K14">
        <f t="shared" ref="K14:L14" si="25">(A14-D$2)*(A17-$D$2)</f>
        <v>29.589749010519597</v>
      </c>
      <c r="L14">
        <f t="shared" si="25"/>
        <v>-0.46619737976705927</v>
      </c>
    </row>
    <row r="15" spans="1:19" x14ac:dyDescent="0.25">
      <c r="A15">
        <v>1.4678085876273368</v>
      </c>
      <c r="B15" s="3">
        <v>4.7428384031635433</v>
      </c>
      <c r="G15">
        <f t="shared" si="0"/>
        <v>29.56026954377252</v>
      </c>
      <c r="H15">
        <f t="shared" si="1"/>
        <v>-9.1938965798079693</v>
      </c>
      <c r="I15">
        <f t="shared" ref="I15:J15" si="26">(A15-D$2)*(A17-$D$2)</f>
        <v>29.041403813006198</v>
      </c>
      <c r="J15">
        <f t="shared" si="26"/>
        <v>-2.5744174925122856</v>
      </c>
      <c r="K15">
        <f t="shared" ref="K15:L15" si="27">(A15-D$2)*(A18-$D$2)</f>
        <v>27.939334234889095</v>
      </c>
      <c r="L15">
        <f t="shared" si="27"/>
        <v>5.3212086095724702</v>
      </c>
    </row>
    <row r="16" spans="1:19" x14ac:dyDescent="0.25">
      <c r="A16">
        <v>1.5134445791278841</v>
      </c>
      <c r="B16" s="3">
        <v>17.023414549572344</v>
      </c>
      <c r="G16">
        <f t="shared" si="0"/>
        <v>28.798659961486287</v>
      </c>
      <c r="H16">
        <f t="shared" si="1"/>
        <v>32.142330267735694</v>
      </c>
      <c r="I16">
        <f t="shared" ref="I16:J16" si="28">(A16-D$2)*(A18-$D$2)</f>
        <v>27.705802080426174</v>
      </c>
      <c r="J16">
        <f t="shared" si="28"/>
        <v>-66.436793973726765</v>
      </c>
      <c r="K16">
        <f t="shared" ref="K16:L16" si="29">(A16-D$2)*(A19-$D$2)</f>
        <v>27.237030163715506</v>
      </c>
      <c r="L16">
        <f t="shared" si="29"/>
        <v>-69.453451252818226</v>
      </c>
    </row>
    <row r="17" spans="1:12" x14ac:dyDescent="0.25">
      <c r="A17">
        <v>1.6084783868046284</v>
      </c>
      <c r="B17" s="3">
        <v>9.754574230066563</v>
      </c>
      <c r="G17">
        <f t="shared" si="0"/>
        <v>27.219487460674813</v>
      </c>
      <c r="H17">
        <f t="shared" si="1"/>
        <v>-23.963423326762793</v>
      </c>
      <c r="I17">
        <f t="shared" ref="I17:J17" si="30">(A17-D$2)*(A19-$D$2)</f>
        <v>26.758943807335243</v>
      </c>
      <c r="J17">
        <f t="shared" si="30"/>
        <v>-25.051516702238093</v>
      </c>
      <c r="K17">
        <f t="shared" ref="K17:L17" si="31">(A17-D$2)*(A20-$D$2)</f>
        <v>26.371165564190424</v>
      </c>
      <c r="L17">
        <f t="shared" si="31"/>
        <v>85.115209850314244</v>
      </c>
    </row>
    <row r="18" spans="1:12" x14ac:dyDescent="0.25">
      <c r="A18">
        <v>1.8103299682888925</v>
      </c>
      <c r="B18" s="3">
        <v>1.0843987371452841</v>
      </c>
      <c r="G18">
        <f t="shared" si="0"/>
        <v>25.743489523427591</v>
      </c>
      <c r="H18">
        <f t="shared" si="1"/>
        <v>27.910516835033146</v>
      </c>
      <c r="I18">
        <f t="shared" ref="I18:J18" si="32">(A18-D$2)*(A20-$D$2)</f>
        <v>25.370426774326287</v>
      </c>
      <c r="J18">
        <f t="shared" si="32"/>
        <v>-94.828968867674945</v>
      </c>
      <c r="K18">
        <f t="shared" ref="K18:L18" si="33">(A18-D$2)*(A21-$D$2)</f>
        <v>23.940060091205275</v>
      </c>
      <c r="L18">
        <f t="shared" si="33"/>
        <v>-8.5577236153974567</v>
      </c>
    </row>
    <row r="19" spans="1:12" x14ac:dyDescent="0.25">
      <c r="A19">
        <v>1.8969124547981824</v>
      </c>
      <c r="B19" s="3">
        <v>0.81907939886777303</v>
      </c>
      <c r="G19">
        <f t="shared" si="0"/>
        <v>24.941168543424148</v>
      </c>
      <c r="H19">
        <f t="shared" si="1"/>
        <v>-100.3355091289795</v>
      </c>
      <c r="I19">
        <f t="shared" ref="I19:J19" si="34">(A19-D$2)*(A21-$D$2)</f>
        <v>23.535003135173262</v>
      </c>
      <c r="J19">
        <f t="shared" si="34"/>
        <v>-9.0546545658864286</v>
      </c>
      <c r="K19">
        <f t="shared" ref="K19:L19" si="35">(A19-D$2)*(A22-$D$2)</f>
        <v>23.285540506707139</v>
      </c>
      <c r="L19">
        <f t="shared" si="35"/>
        <v>-477.08846231939606</v>
      </c>
    </row>
    <row r="20" spans="1:12" x14ac:dyDescent="0.25">
      <c r="A20">
        <v>1.9698150000014858</v>
      </c>
      <c r="B20" s="3">
        <v>27.681997276990945</v>
      </c>
      <c r="G20">
        <f t="shared" si="0"/>
        <v>23.193944749839552</v>
      </c>
      <c r="H20">
        <f t="shared" si="1"/>
        <v>41.258358427235592</v>
      </c>
      <c r="I20">
        <f t="shared" ref="I20:J20" si="36">(A20-D$2)*(A22-$D$2)</f>
        <v>22.948097218459974</v>
      </c>
      <c r="J20">
        <f t="shared" si="36"/>
        <v>2173.8970423048186</v>
      </c>
      <c r="K20">
        <f t="shared" ref="K20:L20" si="37">(A20-D$2)*(A23-$D$2)</f>
        <v>22.661371557712993</v>
      </c>
      <c r="L20">
        <f t="shared" si="37"/>
        <v>398.89808550041465</v>
      </c>
    </row>
    <row r="21" spans="1:12" x14ac:dyDescent="0.25">
      <c r="A21">
        <v>2.2493319767694122</v>
      </c>
      <c r="B21" s="3">
        <v>8.8005642712453369</v>
      </c>
      <c r="G21">
        <f t="shared" si="0"/>
        <v>21.654299759147083</v>
      </c>
      <c r="H21">
        <f t="shared" si="1"/>
        <v>310.56985529329472</v>
      </c>
      <c r="I21">
        <f t="shared" ref="I21:J21" si="38">(A21-D$2)*(A23-$D$2)</f>
        <v>21.383739487968693</v>
      </c>
      <c r="J21">
        <f t="shared" si="38"/>
        <v>56.987850979036907</v>
      </c>
      <c r="K21">
        <f t="shared" ref="K21:L21" si="39">(A21-D$2)*(A24-$D$2)</f>
        <v>21.136337660025056</v>
      </c>
      <c r="L21">
        <f t="shared" si="39"/>
        <v>506.86932267193191</v>
      </c>
    </row>
    <row r="22" spans="1:12" x14ac:dyDescent="0.25">
      <c r="A22">
        <v>2.2989200546130899</v>
      </c>
      <c r="B22" s="3">
        <v>105.61329710355794</v>
      </c>
      <c r="G22">
        <f t="shared" si="0"/>
        <v>21.157079485908564</v>
      </c>
      <c r="H22">
        <f t="shared" si="1"/>
        <v>1810.099713689817</v>
      </c>
      <c r="I22">
        <f t="shared" ref="I22:J22" si="40">(A22-D$2)*(A24-$D$2)</f>
        <v>20.912300028989556</v>
      </c>
      <c r="J22">
        <f t="shared" si="40"/>
        <v>16099.642293655077</v>
      </c>
      <c r="K22">
        <f t="shared" ref="K22:L22" si="41">(A22-D$2)*(A25-$D$2)</f>
        <v>20.678860201275345</v>
      </c>
      <c r="L22">
        <f t="shared" si="41"/>
        <v>-57.446426628703215</v>
      </c>
    </row>
    <row r="23" spans="1:12" x14ac:dyDescent="0.25">
      <c r="A23">
        <v>2.356753356030092</v>
      </c>
      <c r="B23" s="3">
        <v>25.035887961615177</v>
      </c>
      <c r="G23">
        <f t="shared" si="0"/>
        <v>20.651010694781586</v>
      </c>
      <c r="H23">
        <f t="shared" si="1"/>
        <v>3121.74971090396</v>
      </c>
      <c r="I23">
        <f t="shared" ref="I23:J23" si="42">(A23-D$2)*(A25-$D$2)</f>
        <v>20.420487587709129</v>
      </c>
      <c r="J23">
        <f t="shared" si="42"/>
        <v>-11.138965850893202</v>
      </c>
      <c r="K23">
        <f t="shared" ref="K23:L23" si="43">(A23-D$2)*(A26-$D$2)</f>
        <v>20.346244047237025</v>
      </c>
      <c r="L23">
        <f t="shared" si="43"/>
        <v>226.86173296852067</v>
      </c>
    </row>
    <row r="24" spans="1:12" x14ac:dyDescent="0.25">
      <c r="A24">
        <v>2.4096364508919672</v>
      </c>
      <c r="B24" s="3">
        <v>167.98878995482474</v>
      </c>
      <c r="G24">
        <f t="shared" si="0"/>
        <v>20.184230222174815</v>
      </c>
      <c r="H24">
        <f t="shared" si="1"/>
        <v>-93.293331108076558</v>
      </c>
      <c r="I24">
        <f t="shared" ref="I24:J24" si="44">(A24-D$2)*(A26-$D$2)</f>
        <v>20.110845651558577</v>
      </c>
      <c r="J24">
        <f t="shared" si="44"/>
        <v>1900.0585020993767</v>
      </c>
      <c r="K24">
        <f t="shared" ref="K24:L24" si="45">(A24-D$2)*(A27-$D$2)</f>
        <v>18.384175067459779</v>
      </c>
      <c r="L24">
        <f t="shared" si="45"/>
        <v>-284.97019576434144</v>
      </c>
    </row>
    <row r="25" spans="1:12" x14ac:dyDescent="0.25">
      <c r="A25">
        <v>2.4600696886682694</v>
      </c>
      <c r="B25" s="3">
        <v>6.3529148103920781</v>
      </c>
      <c r="G25">
        <f t="shared" si="0"/>
        <v>19.886352298958482</v>
      </c>
      <c r="H25">
        <f t="shared" si="1"/>
        <v>8.1862819736893808</v>
      </c>
      <c r="I25">
        <f t="shared" ref="I25:J25" si="46">(A25-D$2)*(A27-$D$2)</f>
        <v>18.178956193664622</v>
      </c>
      <c r="J25">
        <f t="shared" si="46"/>
        <v>-1.227776078498003</v>
      </c>
      <c r="K25">
        <f t="shared" ref="K25:L25" si="47">(A25-D$2)*(A28-$D$2)</f>
        <v>17.352623709530103</v>
      </c>
      <c r="L25">
        <f t="shared" si="47"/>
        <v>35.48375405529616</v>
      </c>
    </row>
    <row r="26" spans="1:12" x14ac:dyDescent="0.25">
      <c r="A26">
        <v>2.4763124947692945</v>
      </c>
      <c r="B26" s="3">
        <v>18.632141813922377</v>
      </c>
      <c r="G26">
        <f t="shared" si="0"/>
        <v>18.112862273815356</v>
      </c>
      <c r="H26">
        <f t="shared" si="1"/>
        <v>-22.78324808457414</v>
      </c>
      <c r="I26">
        <f t="shared" ref="I26:J26" si="48">(A26-D$2)*(A28-$D$2)</f>
        <v>17.289534118003839</v>
      </c>
      <c r="J26">
        <f t="shared" si="48"/>
        <v>658.45489725033849</v>
      </c>
      <c r="K26">
        <f t="shared" ref="K26:L26" si="49">(A26-D$2)*(A29-$D$2)</f>
        <v>16.211184320961522</v>
      </c>
      <c r="L26">
        <f t="shared" si="49"/>
        <v>3507.5380362553324</v>
      </c>
    </row>
    <row r="27" spans="1:12" x14ac:dyDescent="0.25">
      <c r="A27">
        <v>2.8584905910959377</v>
      </c>
      <c r="B27" s="3">
        <v>5.1721680434492647</v>
      </c>
      <c r="G27">
        <f t="shared" si="0"/>
        <v>15.805094801449483</v>
      </c>
      <c r="H27">
        <f t="shared" si="1"/>
        <v>-24.419948597544828</v>
      </c>
      <c r="I27">
        <f t="shared" ref="I27:J27" si="50">(A27-D$2)*(A29-$D$2)</f>
        <v>14.81932961801229</v>
      </c>
      <c r="J27">
        <f t="shared" si="50"/>
        <v>-130.08316728597998</v>
      </c>
      <c r="K27">
        <f t="shared" ref="K27:L27" si="51">(A27-D$2)*(A30-$D$2)</f>
        <v>13.09410613819081</v>
      </c>
      <c r="L27">
        <f t="shared" si="51"/>
        <v>-3.9039062779920282</v>
      </c>
    </row>
    <row r="28" spans="1:12" x14ac:dyDescent="0.25">
      <c r="A28">
        <v>3.0434542177202593</v>
      </c>
      <c r="B28" s="3">
        <v>57.661352828111688</v>
      </c>
      <c r="G28">
        <f t="shared" si="0"/>
        <v>14.145710443951684</v>
      </c>
      <c r="H28">
        <f t="shared" si="1"/>
        <v>14055.365837684461</v>
      </c>
      <c r="I28">
        <f t="shared" ref="I28:J28" si="52">(A28-D$2)*(A30-$D$2)</f>
        <v>12.498907759503751</v>
      </c>
      <c r="J28">
        <f t="shared" si="52"/>
        <v>421.81346040399563</v>
      </c>
      <c r="K28">
        <f t="shared" ref="K28:L28" si="53">(A28-D$2)*(A31-$D$2)</f>
        <v>11.787329755958304</v>
      </c>
      <c r="L28">
        <f t="shared" si="53"/>
        <v>-52.095488230810275</v>
      </c>
    </row>
    <row r="29" spans="1:12" x14ac:dyDescent="0.25">
      <c r="A29">
        <v>3.2857093717832888</v>
      </c>
      <c r="B29" s="3">
        <v>277.18231238415478</v>
      </c>
      <c r="G29">
        <f t="shared" si="0"/>
        <v>11.719349759055579</v>
      </c>
      <c r="H29">
        <f t="shared" si="1"/>
        <v>2202.2542353388244</v>
      </c>
      <c r="I29">
        <f t="shared" ref="I29:J29" si="54">(A29-D$2)*(A31-$D$2)</f>
        <v>11.052152939552792</v>
      </c>
      <c r="J29">
        <f t="shared" si="54"/>
        <v>-271.98636451398329</v>
      </c>
      <c r="K29">
        <f t="shared" ref="K29:L29" si="55">(A29-D$2)*(A32-$D$2)</f>
        <v>10.11252586686151</v>
      </c>
      <c r="L29">
        <f t="shared" si="55"/>
        <v>2375.6022121399046</v>
      </c>
    </row>
    <row r="30" spans="1:12" x14ac:dyDescent="0.25">
      <c r="A30">
        <v>3.7096889228159284</v>
      </c>
      <c r="B30" s="3">
        <v>15.038183174719807</v>
      </c>
      <c r="G30">
        <f t="shared" si="0"/>
        <v>9.7654932696903458</v>
      </c>
      <c r="H30">
        <f t="shared" si="1"/>
        <v>-9.400493894026102</v>
      </c>
      <c r="I30">
        <f t="shared" ref="I30:J30" si="56">(A30-D$2)*(A32-$D$2)</f>
        <v>8.9352548623346806</v>
      </c>
      <c r="J30">
        <f t="shared" si="56"/>
        <v>82.106447246946303</v>
      </c>
      <c r="K30">
        <f t="shared" ref="K30:L30" si="57">(A30-D$2)*(A33-$D$2)</f>
        <v>8.4721064785171727</v>
      </c>
      <c r="L30">
        <f t="shared" si="57"/>
        <v>318.11030537259165</v>
      </c>
    </row>
    <row r="31" spans="1:12" x14ac:dyDescent="0.25">
      <c r="A31">
        <v>3.8928890871811208</v>
      </c>
      <c r="B31" s="3">
        <v>5.9259250319736578</v>
      </c>
      <c r="G31">
        <f t="shared" si="0"/>
        <v>8.4265599476710076</v>
      </c>
      <c r="H31">
        <f t="shared" si="1"/>
        <v>2.3834127390749664</v>
      </c>
      <c r="I31">
        <f t="shared" ref="I31:J31" si="58">(A31-D$2)*(A33-$D$2)</f>
        <v>7.9897791640185281</v>
      </c>
      <c r="J31">
        <f t="shared" si="58"/>
        <v>9.2342097323454855</v>
      </c>
      <c r="K31">
        <f t="shared" ref="K31:L31" si="59">(A31-D$2)*(A34-$D$2)</f>
        <v>7.8729262162967251</v>
      </c>
      <c r="L31">
        <f t="shared" si="59"/>
        <v>10.968266581360076</v>
      </c>
    </row>
    <row r="32" spans="1:12" x14ac:dyDescent="0.25">
      <c r="A32">
        <v>4.1508936656311661</v>
      </c>
      <c r="B32" s="3">
        <v>15.676597851622361</v>
      </c>
      <c r="G32">
        <f t="shared" si="0"/>
        <v>7.3105076367064665</v>
      </c>
      <c r="H32">
        <f t="shared" si="1"/>
        <v>339.75049924243558</v>
      </c>
      <c r="I32">
        <f t="shared" ref="I32:J32" si="60">(A32-D$2)*(A34-$D$2)</f>
        <v>7.2035892414473102</v>
      </c>
      <c r="J32">
        <f t="shared" si="60"/>
        <v>403.55094316172585</v>
      </c>
      <c r="K32">
        <f t="shared" ref="K32:L32" si="61">(A32-D$2)*(A35-$D$2)</f>
        <v>5.9408999078434794</v>
      </c>
      <c r="L32">
        <f t="shared" si="61"/>
        <v>-11.11757303236703</v>
      </c>
    </row>
    <row r="33" spans="1:12" x14ac:dyDescent="0.25">
      <c r="A33">
        <v>4.2948214849996402</v>
      </c>
      <c r="B33" s="3">
        <v>40.824377638215999</v>
      </c>
      <c r="G33">
        <f t="shared" si="0"/>
        <v>6.8301997001007786</v>
      </c>
      <c r="H33">
        <f t="shared" si="1"/>
        <v>1416.0536577210928</v>
      </c>
      <c r="I33">
        <f t="shared" ref="I33:J33" si="62">(A33-D$2)*(A35-$D$2)</f>
        <v>5.6329603769479561</v>
      </c>
      <c r="J33">
        <f t="shared" si="62"/>
        <v>-39.011381894244678</v>
      </c>
      <c r="K33">
        <f t="shared" ref="K33:L33" si="63">(A33-D$2)*(A36-$D$2)</f>
        <v>4.9373428490710269</v>
      </c>
      <c r="L33">
        <f t="shared" si="63"/>
        <v>1685.6949657373643</v>
      </c>
    </row>
    <row r="34" spans="1:12" x14ac:dyDescent="0.25">
      <c r="A34">
        <v>4.3333268189837444</v>
      </c>
      <c r="B34" s="3">
        <v>47.189721673266064</v>
      </c>
      <c r="G34">
        <f t="shared" si="0"/>
        <v>5.5505766200337749</v>
      </c>
      <c r="H34">
        <f t="shared" si="1"/>
        <v>-46.071794040387054</v>
      </c>
      <c r="I34">
        <f t="shared" ref="I34:J34" si="64">(A34-D$2)*(A36-$D$2)</f>
        <v>4.8651327098439827</v>
      </c>
      <c r="J34">
        <f t="shared" si="64"/>
        <v>1990.7777552434443</v>
      </c>
      <c r="K34">
        <f t="shared" ref="K34:L34" si="65">(A34-D$2)*(A37-$D$2)</f>
        <v>4.4915457118145827</v>
      </c>
      <c r="L34">
        <f t="shared" si="65"/>
        <v>177.76133795059062</v>
      </c>
    </row>
    <row r="35" spans="1:12" x14ac:dyDescent="0.25">
      <c r="A35">
        <v>4.788068721822186</v>
      </c>
      <c r="B35" s="3">
        <v>5.8184144544918857</v>
      </c>
      <c r="G35">
        <f t="shared" si="0"/>
        <v>4.0123423891603398</v>
      </c>
      <c r="H35">
        <f t="shared" si="1"/>
        <v>7.9039714672972581</v>
      </c>
      <c r="I35">
        <f t="shared" ref="I35:J35" si="66">(A35-D$2)*(A37-$D$2)</f>
        <v>3.7042400130011917</v>
      </c>
      <c r="J35">
        <f t="shared" si="66"/>
        <v>0.70576463869430728</v>
      </c>
      <c r="K35">
        <f t="shared" ref="K35:L35" si="67">(A35-D$2)*(A38-$D$2)</f>
        <v>3.1981886935205641</v>
      </c>
      <c r="L35">
        <f t="shared" si="67"/>
        <v>20.466777343445617</v>
      </c>
    </row>
    <row r="36" spans="1:12" x14ac:dyDescent="0.25">
      <c r="A36">
        <v>5.0522819264482335</v>
      </c>
      <c r="B36" s="3">
        <v>54.856329755446595</v>
      </c>
      <c r="G36">
        <f t="shared" si="0"/>
        <v>3.246801275982627</v>
      </c>
      <c r="H36">
        <f t="shared" si="1"/>
        <v>210.57189629649903</v>
      </c>
      <c r="I36">
        <f t="shared" ref="I36:J36" si="68">(A36-D$2)*(A38-$D$2)</f>
        <v>2.803242526000012</v>
      </c>
      <c r="J36">
        <f t="shared" si="68"/>
        <v>6106.4664903879784</v>
      </c>
      <c r="K36">
        <f t="shared" ref="K36:L36" si="69">(A36-D$2)*(A39-$D$2)</f>
        <v>1.6930832124799913</v>
      </c>
      <c r="L36">
        <f t="shared" si="69"/>
        <v>745.0150789205079</v>
      </c>
    </row>
    <row r="37" spans="1:12" x14ac:dyDescent="0.25">
      <c r="A37">
        <v>5.1962858580443898</v>
      </c>
      <c r="B37" s="3">
        <v>11.207280888922606</v>
      </c>
      <c r="G37">
        <f t="shared" si="0"/>
        <v>2.5879853023033781</v>
      </c>
      <c r="H37">
        <f t="shared" si="1"/>
        <v>689.26844585446747</v>
      </c>
      <c r="I37">
        <f t="shared" ref="I37:J37" si="70">(A37-D$2)*(A39-$D$2)</f>
        <v>1.563073629496867</v>
      </c>
      <c r="J37">
        <f t="shared" si="70"/>
        <v>84.09370400934688</v>
      </c>
      <c r="K37">
        <f t="shared" ref="K37:L37" si="71">(A37-D$2)*(A40-$D$2)</f>
        <v>1.0631026783120696</v>
      </c>
      <c r="L37">
        <f t="shared" si="71"/>
        <v>291.1039395150321</v>
      </c>
    </row>
    <row r="38" spans="1:12" x14ac:dyDescent="0.25">
      <c r="A38">
        <v>5.4328091218474279</v>
      </c>
      <c r="B38" s="3">
        <v>131.03565339056374</v>
      </c>
      <c r="G38">
        <f t="shared" si="0"/>
        <v>1.3495357729119761</v>
      </c>
      <c r="H38">
        <f t="shared" si="1"/>
        <v>1898.5005413571942</v>
      </c>
      <c r="I38">
        <f t="shared" ref="I38:J38" si="72">(A38-D$2)*(A40-$D$2)</f>
        <v>0.91786789028133009</v>
      </c>
      <c r="J38">
        <f t="shared" si="72"/>
        <v>6571.9662758471541</v>
      </c>
      <c r="K38">
        <f t="shared" ref="K38:L38" si="73">(A38-D$2)*(A41-$D$2)</f>
        <v>0.42237429459618153</v>
      </c>
      <c r="L38">
        <f t="shared" si="73"/>
        <v>4047.9668876463297</v>
      </c>
    </row>
    <row r="39" spans="1:12" x14ac:dyDescent="0.25">
      <c r="A39">
        <v>6.0247904640831234</v>
      </c>
      <c r="B39" s="3">
        <v>22.06932323829075</v>
      </c>
      <c r="G39">
        <f t="shared" si="0"/>
        <v>0.55436755895937773</v>
      </c>
      <c r="H39">
        <f t="shared" si="1"/>
        <v>860.44316413695117</v>
      </c>
      <c r="I39">
        <f t="shared" ref="I39:J39" si="74">(A39-D$2)*(A41-$D$2)</f>
        <v>0.25510273225780472</v>
      </c>
      <c r="J39">
        <f t="shared" si="74"/>
        <v>529.98528764955279</v>
      </c>
      <c r="K39">
        <f t="shared" ref="K39:L39" si="75">(A39-D$2)*(A42-$D$2)</f>
        <v>-0.25510273225780472</v>
      </c>
      <c r="L39">
        <f t="shared" si="75"/>
        <v>-78.130281883493851</v>
      </c>
    </row>
    <row r="40" spans="1:12" x14ac:dyDescent="0.25">
      <c r="A40">
        <v>6.3135699585646048</v>
      </c>
      <c r="B40" s="3">
        <v>59.343095765937356</v>
      </c>
      <c r="G40">
        <f t="shared" si="0"/>
        <v>0.17350455716874633</v>
      </c>
      <c r="H40">
        <f t="shared" si="1"/>
        <v>1733.3702757599451</v>
      </c>
      <c r="I40">
        <f t="shared" ref="I40:J40" si="76">(A40-D$2)*(A42-$D$2)</f>
        <v>-0.17350455716874633</v>
      </c>
      <c r="J40">
        <f t="shared" si="76"/>
        <v>-255.53295800759057</v>
      </c>
      <c r="K40">
        <f t="shared" ref="K40:L40" si="77">(A40-D$2)*(A43-$D$2)</f>
        <v>-0.35301140189435887</v>
      </c>
      <c r="L40">
        <f t="shared" si="77"/>
        <v>-103.752063094246</v>
      </c>
    </row>
    <row r="41" spans="1:12" x14ac:dyDescent="0.25">
      <c r="A41">
        <v>6.64504792076269</v>
      </c>
      <c r="B41" s="3">
        <v>39.21264346339489</v>
      </c>
      <c r="G41">
        <f t="shared" si="0"/>
        <v>-7.984140824548322E-2</v>
      </c>
      <c r="H41">
        <f t="shared" si="1"/>
        <v>-159.72306628249891</v>
      </c>
      <c r="I41">
        <f t="shared" ref="I41:J41" si="78">(A41-D$2)*(A43-$D$2)</f>
        <v>-0.16244488279662808</v>
      </c>
      <c r="J41">
        <f t="shared" si="78"/>
        <v>-64.851116582996724</v>
      </c>
      <c r="K41">
        <f t="shared" ref="K41:L41" si="79">(A41-D$2)*(A44-$D$2)</f>
        <v>-0.16703555736295622</v>
      </c>
      <c r="L41">
        <f t="shared" si="79"/>
        <v>508.01284479523912</v>
      </c>
    </row>
    <row r="42" spans="1:12" x14ac:dyDescent="0.25">
      <c r="A42">
        <v>7.2101723610251272</v>
      </c>
      <c r="B42" s="3">
        <v>2.1681596186127505</v>
      </c>
      <c r="G42">
        <f t="shared" si="0"/>
        <v>0.16244488279662808</v>
      </c>
      <c r="H42">
        <f t="shared" si="1"/>
        <v>6.735227475487366</v>
      </c>
      <c r="I42">
        <f t="shared" ref="I42:J42" si="80">(A42-D$2)*(A44-$D$2)</f>
        <v>0.16703555736295622</v>
      </c>
      <c r="J42">
        <f t="shared" si="80"/>
        <v>-52.760572993164104</v>
      </c>
      <c r="K42">
        <f t="shared" ref="K42:L42" si="81">(A42-D$2)*(A45-$D$2)</f>
        <v>0.17987823427229899</v>
      </c>
      <c r="L42">
        <f t="shared" si="81"/>
        <v>22.368519648849048</v>
      </c>
    </row>
    <row r="43" spans="1:12" x14ac:dyDescent="0.25">
      <c r="A43">
        <v>7.5025096540743705</v>
      </c>
      <c r="B43" s="3">
        <v>4.9951673956141063</v>
      </c>
      <c r="G43">
        <f t="shared" si="0"/>
        <v>0.3398496110598086</v>
      </c>
      <c r="H43">
        <f t="shared" si="1"/>
        <v>-9.9657855191109714</v>
      </c>
      <c r="I43">
        <f t="shared" ref="I43:J43" si="82">(A43-D$2)*(A45-$D$2)</f>
        <v>0.36597924969191742</v>
      </c>
      <c r="J43">
        <f t="shared" si="82"/>
        <v>4.225122218239207</v>
      </c>
      <c r="K43">
        <f t="shared" ref="K43:L43" si="83">(A43-D$2)*(A46-$D$2)</f>
        <v>0.52016813860277988</v>
      </c>
      <c r="L43">
        <f t="shared" si="83"/>
        <v>0.41858037003822335</v>
      </c>
    </row>
    <row r="44" spans="1:12" x14ac:dyDescent="0.25">
      <c r="A44">
        <v>7.5187562512457697</v>
      </c>
      <c r="B44" s="3">
        <v>22.065448749688301</v>
      </c>
      <c r="G44">
        <f t="shared" si="0"/>
        <v>0.37632178313735637</v>
      </c>
      <c r="H44">
        <f t="shared" si="1"/>
        <v>-105.32989965998618</v>
      </c>
      <c r="I44">
        <f t="shared" ref="I44:J44" si="84">(A44-D$2)*(A46-$D$2)</f>
        <v>0.53486803313308395</v>
      </c>
      <c r="J44">
        <f t="shared" si="84"/>
        <v>-10.434971131826757</v>
      </c>
      <c r="K44">
        <f t="shared" ref="K44:L44" si="85">(A44-D$2)*(A47-$D$2)</f>
        <v>0.64719689947111003</v>
      </c>
      <c r="L44">
        <f t="shared" si="85"/>
        <v>-78.93520613501957</v>
      </c>
    </row>
    <row r="45" spans="1:12" x14ac:dyDescent="0.25">
      <c r="A45">
        <v>7.5642070440070199</v>
      </c>
      <c r="B45" s="3">
        <v>0.50972987250116253</v>
      </c>
      <c r="G45">
        <f t="shared" si="0"/>
        <v>0.57599183603534687</v>
      </c>
      <c r="H45">
        <f t="shared" si="1"/>
        <v>3.2704916042888987</v>
      </c>
      <c r="I45">
        <f t="shared" ref="I45:J45" si="86">(A45-D$2)*(A47-$D$2)</f>
        <v>0.69695720684431828</v>
      </c>
      <c r="J45">
        <f t="shared" si="86"/>
        <v>24.739592058861959</v>
      </c>
      <c r="K45">
        <f t="shared" ref="K45:L45" si="87">(A45-D$2)*(A48-$D$2)</f>
        <v>0.7409372466630233</v>
      </c>
      <c r="L45">
        <f t="shared" si="87"/>
        <v>34.118774157669215</v>
      </c>
    </row>
    <row r="46" spans="1:12" x14ac:dyDescent="0.25">
      <c r="A46">
        <v>7.8324085042202283</v>
      </c>
      <c r="B46" s="3">
        <v>6.291794522115338</v>
      </c>
      <c r="G46">
        <f t="shared" si="0"/>
        <v>0.99058876500562487</v>
      </c>
      <c r="H46">
        <f t="shared" si="1"/>
        <v>-3.0699367769933272</v>
      </c>
      <c r="I46">
        <f t="shared" ref="I46:J46" si="88">(A46-D$2)*(A48-$D$2)</f>
        <v>1.05309781563467</v>
      </c>
      <c r="J46">
        <f t="shared" si="88"/>
        <v>-4.2337997863242247</v>
      </c>
      <c r="K46">
        <f t="shared" ref="K46:L46" si="89">(A46-D$2)*(A49-$D$2)</f>
        <v>1.0871402716178582</v>
      </c>
      <c r="L46">
        <f t="shared" si="89"/>
        <v>-3.2261520865004485</v>
      </c>
    </row>
    <row r="47" spans="1:12" x14ac:dyDescent="0.25">
      <c r="A47">
        <v>8.022427290389972</v>
      </c>
      <c r="B47" s="3">
        <v>2.1179909959902004</v>
      </c>
      <c r="G47">
        <f t="shared" si="0"/>
        <v>1.2742613110119694</v>
      </c>
      <c r="H47">
        <f t="shared" si="1"/>
        <v>23.451139428960481</v>
      </c>
      <c r="I47">
        <f t="shared" ref="I47:J47" si="90">(A47-D$2)*(A49-$D$2)</f>
        <v>1.315453101505867</v>
      </c>
      <c r="J47">
        <f t="shared" si="90"/>
        <v>17.869749685362184</v>
      </c>
      <c r="K47">
        <f t="shared" ref="K47:L47" si="91">(A47-D$2)*(A50-$D$2)</f>
        <v>1.9129620249804504</v>
      </c>
      <c r="L47">
        <f t="shared" si="91"/>
        <v>24.414058734426462</v>
      </c>
    </row>
    <row r="48" spans="1:12" x14ac:dyDescent="0.25">
      <c r="A48">
        <v>8.0915134571677747</v>
      </c>
      <c r="B48" s="3">
        <v>0.29458607974775353</v>
      </c>
      <c r="G48">
        <f t="shared" si="0"/>
        <v>1.3984620426800562</v>
      </c>
      <c r="H48">
        <f t="shared" si="1"/>
        <v>27.085892889662301</v>
      </c>
      <c r="I48">
        <f t="shared" ref="I48:J48" si="92">(A48-D$2)*(A50-$D$2)</f>
        <v>2.0336755281971604</v>
      </c>
      <c r="J48">
        <f t="shared" si="92"/>
        <v>37.005363338932348</v>
      </c>
      <c r="K48">
        <f t="shared" ref="K48:L48" si="93">(A48-D$2)*(A51-$D$2)</f>
        <v>2.5000795610514372</v>
      </c>
      <c r="L48">
        <f t="shared" si="93"/>
        <v>-1.691657340342517</v>
      </c>
    </row>
    <row r="49" spans="1:12" x14ac:dyDescent="0.25">
      <c r="A49">
        <v>8.1291378134475956</v>
      </c>
      <c r="B49" s="3">
        <v>1.8732510557532676</v>
      </c>
      <c r="G49">
        <f t="shared" si="0"/>
        <v>2.0994161542101537</v>
      </c>
      <c r="H49">
        <f t="shared" si="1"/>
        <v>26.104081125482715</v>
      </c>
      <c r="I49">
        <f t="shared" ref="I49:J49" si="94">(A49-D$2)*(A51-$D$2)</f>
        <v>2.5808971709144579</v>
      </c>
      <c r="J49">
        <f t="shared" si="94"/>
        <v>-1.1933178454259554</v>
      </c>
      <c r="K49">
        <f t="shared" ref="K49:L49" si="95">(A49-D$2)*(A52-$D$2)</f>
        <v>2.9780248008207382</v>
      </c>
      <c r="L49">
        <f t="shared" si="95"/>
        <v>0.64883301141848859</v>
      </c>
    </row>
    <row r="50" spans="1:12" x14ac:dyDescent="0.25">
      <c r="A50">
        <v>8.6748991981222989</v>
      </c>
      <c r="B50" s="3">
        <v>2.2229721906545499E-2</v>
      </c>
      <c r="G50">
        <f t="shared" si="0"/>
        <v>3.7531997702441973</v>
      </c>
      <c r="H50">
        <f t="shared" si="1"/>
        <v>-1.7776324724109618</v>
      </c>
      <c r="I50">
        <f t="shared" ref="I50:J50" si="96">(A50-D$2)*(A52-$D$2)</f>
        <v>4.3307118641467079</v>
      </c>
      <c r="J50">
        <f t="shared" si="96"/>
        <v>0.96653765356035171</v>
      </c>
      <c r="K50">
        <f t="shared" ref="K50:L50" si="97">(A50-D$2)*(A53-$D$2)</f>
        <v>6.3870081559225653</v>
      </c>
      <c r="L50">
        <f t="shared" si="97"/>
        <v>30.404327561491034</v>
      </c>
    </row>
    <row r="51" spans="1:12" x14ac:dyDescent="0.25">
      <c r="A51">
        <v>9.0756232327847552</v>
      </c>
      <c r="B51" s="3">
        <v>7.2432816117195342</v>
      </c>
      <c r="G51">
        <f t="shared" si="0"/>
        <v>5.3239192123997894</v>
      </c>
      <c r="H51">
        <f t="shared" si="1"/>
        <v>-0.27286551516122148</v>
      </c>
      <c r="I51">
        <f t="shared" ref="I51:J51" si="98">(A51-D$2)*(A53-$D$2)</f>
        <v>7.8518073928176655</v>
      </c>
      <c r="J51">
        <f t="shared" si="98"/>
        <v>-8.5835171269701025</v>
      </c>
      <c r="K51">
        <f t="shared" ref="K51:L51" si="99">(A51-D$2)*(A54-$D$2)</f>
        <v>10.013368195186338</v>
      </c>
      <c r="L51">
        <f t="shared" si="99"/>
        <v>-3.6207967127199967</v>
      </c>
    </row>
    <row r="52" spans="1:12" x14ac:dyDescent="0.25">
      <c r="A52">
        <v>9.406142153803227</v>
      </c>
      <c r="B52" s="3">
        <v>6.7559726582066499</v>
      </c>
      <c r="G52">
        <f t="shared" si="0"/>
        <v>9.0599801536431066</v>
      </c>
      <c r="H52">
        <f t="shared" si="1"/>
        <v>-5.9524425848165361</v>
      </c>
      <c r="I52">
        <f t="shared" ref="I52:J52" si="100">(A52-D$2)*(A54-$D$2)</f>
        <v>11.554144489394256</v>
      </c>
      <c r="J52">
        <f t="shared" si="100"/>
        <v>-2.5109269574401236</v>
      </c>
      <c r="K52">
        <f t="shared" ref="K52:L52" si="101">(A52-D$2)*(A55-$D$2)</f>
        <v>12.346543932749382</v>
      </c>
      <c r="L52">
        <f t="shared" si="101"/>
        <v>-5.0288778180564799</v>
      </c>
    </row>
    <row r="53" spans="1:12" x14ac:dyDescent="0.25">
      <c r="A53">
        <v>10.582991675792236</v>
      </c>
      <c r="B53" s="3">
        <v>1.5284182664437662</v>
      </c>
      <c r="G53">
        <f t="shared" si="0"/>
        <v>17.040250518492805</v>
      </c>
      <c r="H53">
        <f t="shared" si="1"/>
        <v>9.3950814827366198</v>
      </c>
      <c r="I53">
        <f t="shared" ref="I53:J53" si="102">(A53-D$2)*(A55-$D$2)</f>
        <v>18.208894812138254</v>
      </c>
      <c r="J53">
        <f t="shared" si="102"/>
        <v>18.816444153172476</v>
      </c>
      <c r="K53">
        <f t="shared" ref="K53:L53" si="103">(A53-D$2)*(A56-$D$2)</f>
        <v>19.239490511547686</v>
      </c>
      <c r="L53">
        <f t="shared" si="103"/>
        <v>28.390659037843907</v>
      </c>
    </row>
    <row r="54" spans="1:12" x14ac:dyDescent="0.25">
      <c r="A54">
        <v>11.589298765133996</v>
      </c>
      <c r="B54" s="3">
        <v>4.6500616836387962</v>
      </c>
      <c r="G54">
        <f t="shared" si="0"/>
        <v>23.221706679680498</v>
      </c>
      <c r="H54">
        <f t="shared" si="1"/>
        <v>4.5771676609616128</v>
      </c>
      <c r="I54">
        <f t="shared" ref="I54:J54" si="104">(A54-D$2)*(A56-$D$2)</f>
        <v>24.536019892203015</v>
      </c>
      <c r="J54">
        <f t="shared" si="104"/>
        <v>6.9061298385379111</v>
      </c>
      <c r="K54">
        <f t="shared" ref="K54:L54" si="105">(A54-D$2)*(A57-$D$2)</f>
        <v>25.796506468591932</v>
      </c>
      <c r="L54">
        <f t="shared" si="105"/>
        <v>3.4665496397489743</v>
      </c>
    </row>
    <row r="55" spans="1:12" x14ac:dyDescent="0.25">
      <c r="A55">
        <v>11.909003912869814</v>
      </c>
      <c r="B55" s="3">
        <v>2.3661421609906679</v>
      </c>
      <c r="G55">
        <f t="shared" si="0"/>
        <v>26.218734568532227</v>
      </c>
      <c r="H55">
        <f t="shared" si="1"/>
        <v>22.625073073024918</v>
      </c>
      <c r="I55">
        <f t="shared" ref="I55:J55" si="106">(A55-D$2)*(A57-$D$2)</f>
        <v>27.565667083207963</v>
      </c>
      <c r="J55">
        <f t="shared" si="106"/>
        <v>11.356713636185166</v>
      </c>
      <c r="K55">
        <f t="shared" ref="K55:L55" si="107">(A55-D$2)*(A58-$D$2)</f>
        <v>29.92875862132075</v>
      </c>
      <c r="L55">
        <f t="shared" si="107"/>
        <v>-9.0466216061477187</v>
      </c>
    </row>
    <row r="56" spans="1:12" x14ac:dyDescent="0.25">
      <c r="A56">
        <v>12.190943209649157</v>
      </c>
      <c r="B56" s="3">
        <v>4.5168321638640582E-2</v>
      </c>
      <c r="G56">
        <f t="shared" si="0"/>
        <v>29.125841835185138</v>
      </c>
      <c r="H56">
        <f t="shared" si="1"/>
        <v>19.374887675300386</v>
      </c>
      <c r="I56">
        <f t="shared" ref="I56:J56" si="108">(A56-D$2)*(A58-$D$2)</f>
        <v>31.622680753444602</v>
      </c>
      <c r="J56">
        <f t="shared" si="108"/>
        <v>-15.4338026893258</v>
      </c>
      <c r="K56">
        <f t="shared" ref="K56:L56" si="109">(A56-D$2)*(A59-$D$2)</f>
        <v>39.946881630994824</v>
      </c>
      <c r="L56">
        <f t="shared" si="109"/>
        <v>23.708188908983331</v>
      </c>
    </row>
    <row r="57" spans="1:12" x14ac:dyDescent="0.25">
      <c r="A57">
        <v>12.461335910232927</v>
      </c>
      <c r="B57" s="3">
        <v>3.4729507633656627</v>
      </c>
      <c r="G57">
        <f t="shared" si="0"/>
        <v>33.247229672717999</v>
      </c>
      <c r="H57">
        <f t="shared" si="1"/>
        <v>-6.0007505808362147</v>
      </c>
      <c r="I57">
        <f t="shared" ref="I57:J57" si="110">(A57-D$2)*(A59-$D$2)</f>
        <v>41.999068916695009</v>
      </c>
      <c r="J57">
        <f t="shared" si="110"/>
        <v>9.2178791727426912</v>
      </c>
      <c r="K57">
        <f t="shared" ref="K57:L57" si="111">(A57-D$2)*(A60-$D$2)</f>
        <v>43.735413828139556</v>
      </c>
      <c r="L57">
        <f t="shared" si="111"/>
        <v>14.702818438305398</v>
      </c>
    </row>
    <row r="58" spans="1:12" x14ac:dyDescent="0.25">
      <c r="A58">
        <v>12.93571951576256</v>
      </c>
      <c r="B58" s="3">
        <v>9.6795502855364965</v>
      </c>
      <c r="G58">
        <f t="shared" si="0"/>
        <v>45.599476774269263</v>
      </c>
      <c r="H58">
        <f t="shared" si="1"/>
        <v>-17.019360504506558</v>
      </c>
      <c r="I58">
        <f t="shared" ref="I58:J58" si="112">(A58-D$2)*(A60-$D$2)</f>
        <v>47.484671410811856</v>
      </c>
      <c r="J58">
        <f t="shared" si="112"/>
        <v>-27.146436045046507</v>
      </c>
      <c r="K58">
        <f t="shared" ref="K58:L58" si="113">(A58-D$2)*(A61-$D$2)</f>
        <v>49.365825577387881</v>
      </c>
      <c r="L58">
        <f t="shared" si="113"/>
        <v>35.75136225001728</v>
      </c>
    </row>
    <row r="59" spans="1:12" x14ac:dyDescent="0.25">
      <c r="A59">
        <v>14.517265043816868</v>
      </c>
      <c r="B59" s="3">
        <v>2.7002970069425087</v>
      </c>
      <c r="G59">
        <f t="shared" si="0"/>
        <v>59.984305660985534</v>
      </c>
      <c r="H59">
        <f t="shared" si="1"/>
        <v>19.912592899274777</v>
      </c>
      <c r="I59">
        <f t="shared" ref="I59:J59" si="114">(A59-D$2)*(A61-$D$2)</f>
        <v>62.360645712854144</v>
      </c>
      <c r="J59">
        <f t="shared" si="114"/>
        <v>-26.224522471302361</v>
      </c>
      <c r="K59">
        <f t="shared" ref="K59:L59" si="115">(A59-D$2)*(A62-$D$2)</f>
        <v>67.52573485946732</v>
      </c>
      <c r="L59">
        <f t="shared" si="115"/>
        <v>11.084068987039579</v>
      </c>
    </row>
    <row r="60" spans="1:12" x14ac:dyDescent="0.25">
      <c r="A60">
        <v>14.831040063364313</v>
      </c>
      <c r="B60" s="3">
        <v>0.18490758148749506</v>
      </c>
      <c r="G60">
        <f t="shared" si="0"/>
        <v>64.938788339603391</v>
      </c>
      <c r="H60">
        <f t="shared" si="1"/>
        <v>-48.561222235353917</v>
      </c>
      <c r="I60">
        <f t="shared" ref="I60:J60" si="116">(A60-D$2)*(A62-$D$2)</f>
        <v>70.317414988075654</v>
      </c>
      <c r="J60">
        <f t="shared" si="116"/>
        <v>20.524909002276004</v>
      </c>
      <c r="K60">
        <f t="shared" ref="K60:L60" si="117">(A60-D$2)*(A63-$D$2)</f>
        <v>75.528313938596057</v>
      </c>
      <c r="L60">
        <f t="shared" si="117"/>
        <v>33.316748035455653</v>
      </c>
    </row>
    <row r="61" spans="1:12" x14ac:dyDescent="0.25">
      <c r="A61">
        <v>15.144142580180121</v>
      </c>
      <c r="B61" s="3">
        <v>15.807626705331453</v>
      </c>
      <c r="G61">
        <f t="shared" si="0"/>
        <v>73.103111808914463</v>
      </c>
      <c r="H61">
        <f t="shared" si="1"/>
        <v>-38.110779912773538</v>
      </c>
      <c r="I61">
        <f t="shared" ref="I61:J61" si="118">(A61-D$2)*(A63-$D$2)</f>
        <v>78.520445888522559</v>
      </c>
      <c r="J61">
        <f t="shared" si="118"/>
        <v>-61.862746950438641</v>
      </c>
      <c r="K61">
        <f t="shared" ref="K61:L61" si="119">(A61-D$2)*(A64-$D$2)</f>
        <v>85.606929517924542</v>
      </c>
      <c r="L61">
        <f t="shared" si="119"/>
        <v>-61.574971281208995</v>
      </c>
    </row>
    <row r="62" spans="1:12" x14ac:dyDescent="0.25">
      <c r="A62">
        <v>15.82468592670619</v>
      </c>
      <c r="B62" s="3">
        <v>3.1743781682626118</v>
      </c>
      <c r="G62">
        <f t="shared" si="0"/>
        <v>85.023988278277471</v>
      </c>
      <c r="H62">
        <f t="shared" si="1"/>
        <v>15.103766129497226</v>
      </c>
      <c r="I62">
        <f t="shared" ref="I62:J62" si="120">(A62-D$2)*(A64-$D$2)</f>
        <v>92.697417717227594</v>
      </c>
      <c r="J62">
        <f t="shared" si="120"/>
        <v>15.033505809351949</v>
      </c>
      <c r="K62">
        <f t="shared" ref="K62:L62" si="121">(A62-D$2)*(A65-$D$2)</f>
        <v>103.8052858918264</v>
      </c>
      <c r="L62">
        <f t="shared" si="121"/>
        <v>15.29877360491929</v>
      </c>
    </row>
    <row r="63" spans="1:12" x14ac:dyDescent="0.25">
      <c r="A63">
        <v>16.484007133022597</v>
      </c>
      <c r="B63" s="3">
        <v>0.83523312051799237</v>
      </c>
      <c r="G63">
        <f t="shared" si="0"/>
        <v>99.566795335568159</v>
      </c>
      <c r="H63">
        <f t="shared" si="1"/>
        <v>29.218166174089795</v>
      </c>
      <c r="I63">
        <f t="shared" ref="I63:J63" si="122">(A63-D$2)*(A65-$D$2)</f>
        <v>111.49781633259866</v>
      </c>
      <c r="J63">
        <f t="shared" si="122"/>
        <v>29.733723797827803</v>
      </c>
      <c r="K63">
        <f t="shared" ref="K63:L63" si="123">(A63-D$2)*(A66-$D$2)</f>
        <v>117.33549496618842</v>
      </c>
      <c r="L63">
        <f t="shared" si="123"/>
        <v>12.325928460615627</v>
      </c>
    </row>
    <row r="64" spans="1:12" x14ac:dyDescent="0.25">
      <c r="A64">
        <v>17.346473590955501</v>
      </c>
      <c r="B64" s="3">
        <v>0.86357389037812482</v>
      </c>
      <c r="G64">
        <f t="shared" si="0"/>
        <v>121.56051326731541</v>
      </c>
      <c r="H64">
        <f t="shared" si="1"/>
        <v>29.5588318638051</v>
      </c>
      <c r="I64">
        <f t="shared" ref="I64:J64" si="124">(A64-D$2)*(A66-$D$2)</f>
        <v>127.92504339292772</v>
      </c>
      <c r="J64">
        <f t="shared" si="124"/>
        <v>12.253428107758376</v>
      </c>
      <c r="K64">
        <f t="shared" ref="K64:L64" si="125">(A64-D$2)*(A67-$D$2)</f>
        <v>165.58132298720625</v>
      </c>
      <c r="L64">
        <f t="shared" si="125"/>
        <v>18.142698125961488</v>
      </c>
    </row>
    <row r="65" spans="1:12" x14ac:dyDescent="0.25">
      <c r="A65">
        <v>18.594958873312201</v>
      </c>
      <c r="B65" s="3">
        <v>0.75657333117295877</v>
      </c>
      <c r="G65">
        <f t="shared" si="0"/>
        <v>143.25421386208944</v>
      </c>
      <c r="H65">
        <f t="shared" si="1"/>
        <v>12.527153145454356</v>
      </c>
      <c r="I65">
        <f t="shared" ref="I65:J65" si="126">(A65-D$2)*(A67-$D$2)</f>
        <v>185.42281968917678</v>
      </c>
      <c r="J65">
        <f t="shared" si="126"/>
        <v>18.547981503377418</v>
      </c>
      <c r="K65">
        <f t="shared" ref="K65:L65" si="127">(A65-D$2)*(A68-$D$2)</f>
        <v>191.65412166969293</v>
      </c>
      <c r="L65">
        <f t="shared" si="127"/>
        <v>22.05030573895251</v>
      </c>
    </row>
    <row r="66" spans="1:12" x14ac:dyDescent="0.25">
      <c r="A66">
        <v>19.20582493908972</v>
      </c>
      <c r="B66" s="3">
        <v>4.3694455880233747</v>
      </c>
      <c r="G66">
        <f t="shared" si="0"/>
        <v>195.13098141182928</v>
      </c>
      <c r="H66">
        <f t="shared" si="1"/>
        <v>4.8635944188101359</v>
      </c>
      <c r="I66">
        <f t="shared" ref="I66:J66" si="128">(A66-D$2)*(A68-$D$2)</f>
        <v>201.68853496952966</v>
      </c>
      <c r="J66">
        <f t="shared" si="128"/>
        <v>5.7819630618834958</v>
      </c>
      <c r="K66">
        <f t="shared" ref="K66:L66" si="129">(A66-D$2)*(A69-$D$2)</f>
        <v>221.03152897118753</v>
      </c>
      <c r="L66">
        <f t="shared" si="129"/>
        <v>8.7001981077818744</v>
      </c>
    </row>
    <row r="67" spans="1:12" x14ac:dyDescent="0.25">
      <c r="A67">
        <v>22.820065568575647</v>
      </c>
      <c r="B67" s="3">
        <v>3.1399348200684547</v>
      </c>
      <c r="G67">
        <f t="shared" ref="G67:G80" si="130">(A67-D$2)*(A68-$D$2)</f>
        <v>261.05798806750613</v>
      </c>
      <c r="H67">
        <f t="shared" ref="H67:H80" si="131">(B67-E$2)*(B68-$D$2)</f>
        <v>11.318306745308966</v>
      </c>
      <c r="I67">
        <f t="shared" ref="I67:J67" si="132">(A67-D$2)*(A69-$D$2)</f>
        <v>286.09482567474805</v>
      </c>
      <c r="J67">
        <f t="shared" si="132"/>
        <v>17.030809411078188</v>
      </c>
      <c r="K67">
        <f t="shared" ref="K67:L67" si="133">(A67-D$2)*(A70-$D$2)</f>
        <v>297.63004849028471</v>
      </c>
      <c r="L67">
        <f t="shared" si="133"/>
        <v>-6.2916232033834687</v>
      </c>
    </row>
    <row r="68" spans="1:12" x14ac:dyDescent="0.25">
      <c r="A68">
        <v>23.354145943082855</v>
      </c>
      <c r="B68" s="3">
        <v>2.4247266951195972</v>
      </c>
      <c r="G68">
        <f t="shared" si="130"/>
        <v>295.70930169679804</v>
      </c>
      <c r="H68">
        <f t="shared" si="131"/>
        <v>21.876737600726031</v>
      </c>
      <c r="I68">
        <f t="shared" ref="I68:J68" si="134">(A68-D$2)*(A70-$D$2)</f>
        <v>307.63217613416117</v>
      </c>
      <c r="J68">
        <f t="shared" si="134"/>
        <v>-8.0818349017238962</v>
      </c>
      <c r="K68">
        <f t="shared" ref="K68:L68" si="135">(A68-D$2)*(A71-$D$2)</f>
        <v>423.98995473871338</v>
      </c>
      <c r="L68">
        <f t="shared" si="135"/>
        <v>6.7968094337744063</v>
      </c>
    </row>
    <row r="69" spans="1:12" x14ac:dyDescent="0.25">
      <c r="A69">
        <v>24.929537343182826</v>
      </c>
      <c r="B69" s="3">
        <v>0.152060450383386</v>
      </c>
      <c r="G69">
        <f t="shared" si="130"/>
        <v>337.13572396140393</v>
      </c>
      <c r="H69">
        <f t="shared" si="131"/>
        <v>-13.770463925675635</v>
      </c>
      <c r="I69">
        <f t="shared" ref="I69:J69" si="136">(A69-D$2)*(A71-$D$2)</f>
        <v>464.65282708548875</v>
      </c>
      <c r="J69">
        <f t="shared" si="136"/>
        <v>11.580936786708916</v>
      </c>
      <c r="K69">
        <f t="shared" ref="K69:L69" si="137">(A69-D$2)*(A72-$D$2)</f>
        <v>720.40828195038875</v>
      </c>
      <c r="L69">
        <f t="shared" si="137"/>
        <v>35.800525388440391</v>
      </c>
    </row>
    <row r="70" spans="1:12" x14ac:dyDescent="0.25">
      <c r="A70">
        <v>25.655367462262124</v>
      </c>
      <c r="B70" s="3">
        <v>9.430674124497898</v>
      </c>
      <c r="G70">
        <f t="shared" si="130"/>
        <v>483.38743327649206</v>
      </c>
      <c r="H70">
        <f t="shared" si="131"/>
        <v>-7.9512182661751352</v>
      </c>
      <c r="I70">
        <f t="shared" ref="I70:J70" si="138">(A70-D$2)*(A72-$D$2)</f>
        <v>749.45484031038916</v>
      </c>
      <c r="J70">
        <f t="shared" si="138"/>
        <v>-24.579858836111335</v>
      </c>
      <c r="K70">
        <f t="shared" ref="K70:L70" si="139">(A70-D$2)*(A73-$D$2)</f>
        <v>810.78057286677301</v>
      </c>
      <c r="L70">
        <f t="shared" si="139"/>
        <v>-18.043034679783059</v>
      </c>
    </row>
    <row r="71" spans="1:12" x14ac:dyDescent="0.25">
      <c r="A71">
        <v>32.738892558834628</v>
      </c>
      <c r="B71" s="3">
        <v>4.8225375795289622</v>
      </c>
      <c r="G71">
        <f t="shared" si="130"/>
        <v>1032.9261646653404</v>
      </c>
      <c r="H71">
        <f t="shared" si="131"/>
        <v>5.4074932529900668</v>
      </c>
      <c r="I71">
        <f t="shared" ref="I71:J71" si="140">(A71-D$2)*(A73-$D$2)</f>
        <v>1117.4475398272159</v>
      </c>
      <c r="J71">
        <f t="shared" si="140"/>
        <v>3.9694120680242442</v>
      </c>
      <c r="K71">
        <f t="shared" ref="K71:L71" si="141">(A71-D$2)*(A74-$D$2)</f>
        <v>1130.7951075121773</v>
      </c>
      <c r="L71">
        <f t="shared" si="141"/>
        <v>4.3218029616064984</v>
      </c>
    </row>
    <row r="72" spans="1:12" x14ac:dyDescent="0.25">
      <c r="A72">
        <v>46.946007829936335</v>
      </c>
      <c r="B72" s="3">
        <v>0.42013107718410042</v>
      </c>
      <c r="G72">
        <f t="shared" si="130"/>
        <v>1732.5160106870558</v>
      </c>
      <c r="H72">
        <f t="shared" si="131"/>
        <v>24.999114150283212</v>
      </c>
      <c r="I72">
        <f t="shared" ref="I72:J72" si="142">(A72-D$2)*(A74-$D$2)</f>
        <v>1753.2103823633317</v>
      </c>
      <c r="J72">
        <f t="shared" si="142"/>
        <v>27.218450420545505</v>
      </c>
      <c r="K72">
        <f t="shared" ref="K72:L72" si="143">(A72-D$2)*(A75-$D$2)</f>
        <v>1759.6756248754484</v>
      </c>
      <c r="L72">
        <f t="shared" si="143"/>
        <v>1.2020735400477311</v>
      </c>
    </row>
    <row r="73" spans="1:12" x14ac:dyDescent="0.25">
      <c r="A73">
        <v>50.220598134799573</v>
      </c>
      <c r="B73" s="3">
        <v>2.1507450169990845</v>
      </c>
      <c r="G73">
        <f t="shared" si="130"/>
        <v>1896.6705419899756</v>
      </c>
      <c r="H73">
        <f t="shared" si="131"/>
        <v>18.217632970734019</v>
      </c>
      <c r="I73">
        <f t="shared" ref="I73:J73" si="144">(A73-D$2)*(A75-$D$2)</f>
        <v>1903.6648166890698</v>
      </c>
      <c r="J73">
        <f t="shared" si="144"/>
        <v>0.80456213406955646</v>
      </c>
      <c r="K73">
        <f t="shared" ref="K73:L73" si="145">(A73-D$2)*(A76-$D$2)</f>
        <v>2225.4252882374653</v>
      </c>
      <c r="L73">
        <f t="shared" si="145"/>
        <v>22.850012707106107</v>
      </c>
    </row>
    <row r="74" spans="1:12" x14ac:dyDescent="0.25">
      <c r="A74">
        <v>50.737719580717496</v>
      </c>
      <c r="B74" s="3">
        <v>1.726671189267446</v>
      </c>
      <c r="G74">
        <f t="shared" si="130"/>
        <v>1926.4035082916891</v>
      </c>
      <c r="H74">
        <f t="shared" si="131"/>
        <v>0.90196929092983913</v>
      </c>
      <c r="I74">
        <f t="shared" ref="I74:J74" si="146">(A74-D$2)*(A76-$D$2)</f>
        <v>2252.0073098571711</v>
      </c>
      <c r="J74">
        <f t="shared" si="146"/>
        <v>25.61643021269072</v>
      </c>
      <c r="K74">
        <f t="shared" ref="K74:L74" si="147">(A74-D$2)*(A77-$D$2)</f>
        <v>3443.4507845193343</v>
      </c>
      <c r="L74">
        <f t="shared" si="147"/>
        <v>16.597420173356252</v>
      </c>
    </row>
    <row r="75" spans="1:12" x14ac:dyDescent="0.25">
      <c r="A75">
        <v>50.899276336746411</v>
      </c>
      <c r="B75" s="3">
        <v>6.6979162751316395</v>
      </c>
      <c r="G75">
        <f t="shared" si="130"/>
        <v>2260.3119454809116</v>
      </c>
      <c r="H75">
        <f t="shared" si="131"/>
        <v>-6.8131575872643433</v>
      </c>
      <c r="I75">
        <f t="shared" ref="I75:J75" si="148">(A75-D$2)*(A77-$D$2)</f>
        <v>3456.1490577125642</v>
      </c>
      <c r="J75">
        <f t="shared" si="148"/>
        <v>-4.4143871040663063</v>
      </c>
      <c r="K75">
        <f t="shared" ref="K75:L75" si="149">(A75-D$2)*(A78-$D$2)</f>
        <v>3845.5648153499578</v>
      </c>
      <c r="L75">
        <f t="shared" si="149"/>
        <v>-2.9445158498480155</v>
      </c>
    </row>
    <row r="76" spans="1:12" x14ac:dyDescent="0.25">
      <c r="A76">
        <v>58.331437674136424</v>
      </c>
      <c r="B76" s="3">
        <v>0.40417642563230188</v>
      </c>
      <c r="G76">
        <f t="shared" si="130"/>
        <v>4040.312898322522</v>
      </c>
      <c r="H76">
        <f t="shared" si="131"/>
        <v>22.187167735374015</v>
      </c>
      <c r="I76">
        <f t="shared" ref="I76:J76" si="150">(A76-D$2)*(A78-$D$2)</f>
        <v>4495.548330047136</v>
      </c>
      <c r="J76">
        <f t="shared" si="150"/>
        <v>14.799442260028853</v>
      </c>
      <c r="K76">
        <f t="shared" ref="K76:L76" si="151">(A76-D$2)*(A79-$D$2)</f>
        <v>8209.6713735081285</v>
      </c>
      <c r="L76">
        <f t="shared" si="151"/>
        <v>4.6776626910953922</v>
      </c>
    </row>
    <row r="77" spans="1:12" x14ac:dyDescent="0.25">
      <c r="A77">
        <v>85.527066488958226</v>
      </c>
      <c r="B77" s="3">
        <v>2.7009411848269602</v>
      </c>
      <c r="G77">
        <f t="shared" si="130"/>
        <v>6873.9561173658867</v>
      </c>
      <c r="H77">
        <f t="shared" si="131"/>
        <v>8.3241670421258789</v>
      </c>
      <c r="I77">
        <f t="shared" ref="I77:J77" si="152">(A77-D$2)*(A79-$D$2)</f>
        <v>12553.06730489495</v>
      </c>
      <c r="J77">
        <f t="shared" si="152"/>
        <v>2.6310211508823573</v>
      </c>
      <c r="K77">
        <f t="shared" ref="K77:L77" si="153">(A77-D$2)*(A80-$D$2)</f>
        <v>13145.610323639781</v>
      </c>
      <c r="L77">
        <f t="shared" si="153"/>
        <v>12.224186808174016</v>
      </c>
    </row>
    <row r="78" spans="1:12" x14ac:dyDescent="0.25">
      <c r="A78">
        <v>94.383127478389738</v>
      </c>
      <c r="B78" s="3">
        <v>4.1083073838394704</v>
      </c>
      <c r="G78">
        <f t="shared" si="130"/>
        <v>13967.462961326564</v>
      </c>
      <c r="H78">
        <f t="shared" si="131"/>
        <v>1.3769205236153721</v>
      </c>
      <c r="I78">
        <f t="shared" ref="I78:J78" si="154">(A78-D$2)*(A80-$D$2)</f>
        <v>14626.769763902519</v>
      </c>
      <c r="J78">
        <f t="shared" si="154"/>
        <v>6.3974148193519023</v>
      </c>
      <c r="K78">
        <f t="shared" ref="K78:L78" si="155">(A78-D$2)*(A81-$D$2)</f>
        <v>14911.805970961566</v>
      </c>
      <c r="L78">
        <f t="shared" si="155"/>
        <v>8.8930221906645741</v>
      </c>
    </row>
    <row r="79" spans="1:12" x14ac:dyDescent="0.25">
      <c r="A79">
        <v>166.6369502323295</v>
      </c>
      <c r="B79" s="3">
        <v>6.0365125515479834</v>
      </c>
      <c r="G79">
        <f t="shared" si="130"/>
        <v>26711.084878125581</v>
      </c>
      <c r="H79">
        <f t="shared" si="131"/>
        <v>-1.5857326143361379</v>
      </c>
      <c r="I79">
        <f t="shared" ref="I79:J79" si="156">(A79-D$2)*(A81-$D$2)</f>
        <v>27231.611723286082</v>
      </c>
      <c r="J79">
        <f t="shared" si="156"/>
        <v>-2.2043209211780392</v>
      </c>
      <c r="K79">
        <f t="shared" ref="K79:L79" si="157">(A79-D$2)*(A82-$D$2)</f>
        <v>-1106.4040440129033</v>
      </c>
      <c r="L79">
        <f t="shared" si="157"/>
        <v>-2.6533374716692393</v>
      </c>
    </row>
    <row r="80" spans="1:12" x14ac:dyDescent="0.25">
      <c r="A80">
        <v>174.17571762686279</v>
      </c>
      <c r="B80" s="3">
        <v>2.7874140832434433</v>
      </c>
      <c r="G80">
        <f t="shared" si="130"/>
        <v>28517.02675563527</v>
      </c>
      <c r="H80">
        <f t="shared" si="131"/>
        <v>16.495120979907259</v>
      </c>
      <c r="I80">
        <f t="shared" ref="I80:J80" si="158">(A80-D$2)*(A82-$D$2)</f>
        <v>-1158.6296854651125</v>
      </c>
      <c r="J80">
        <f t="shared" si="158"/>
        <v>19.855150026120157</v>
      </c>
    </row>
    <row r="81" spans="1:8" ht="16.5" thickBot="1" x14ac:dyDescent="0.3">
      <c r="A81">
        <v>177.43493117606721</v>
      </c>
      <c r="B81" s="16">
        <v>1.1723392300547144</v>
      </c>
      <c r="G81">
        <f>(A81-D$2)*(A82-$D$2)</f>
        <v>-1181.2082462999199</v>
      </c>
      <c r="H81">
        <f>(B81-E$2)*(B82-$D$2)</f>
        <v>31.043758957373139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MyData</vt:lpstr>
      <vt:lpstr>PP Plots</vt:lpstr>
      <vt:lpstr>QQ Plot</vt:lpstr>
      <vt:lpstr>Generation</vt:lpstr>
      <vt:lpstr>CrossCovariance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Windows User</cp:lastModifiedBy>
  <cp:lastPrinted>2020-10-16T10:15:29Z</cp:lastPrinted>
  <dcterms:created xsi:type="dcterms:W3CDTF">2020-10-16T09:33:25Z</dcterms:created>
  <dcterms:modified xsi:type="dcterms:W3CDTF">2021-01-03T19:02:48Z</dcterms:modified>
</cp:coreProperties>
</file>