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xr:revisionPtr revIDLastSave="0" documentId="8_{D6C19100-B1C0-446F-9AAE-9E709396976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Functions" sheetId="3" r:id="rId1"/>
    <sheet name="Table" sheetId="2" r:id="rId2"/>
    <sheet name="Charts" sheetId="1" r:id="rId3"/>
  </sheets>
  <definedNames>
    <definedName name="_xlnm._FilterDatabase" localSheetId="2" hidden="1">Charts!$A$5:$A$5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7" i="3" l="1"/>
  <c r="E418" i="3"/>
  <c r="E419" i="3"/>
  <c r="E420" i="3"/>
  <c r="E421" i="3"/>
  <c r="E422" i="3"/>
  <c r="E423" i="3"/>
  <c r="E424" i="3"/>
  <c r="E416" i="3"/>
  <c r="D417" i="3"/>
  <c r="D418" i="3"/>
  <c r="D419" i="3"/>
  <c r="D420" i="3"/>
  <c r="D421" i="3"/>
  <c r="D422" i="3"/>
  <c r="D423" i="3"/>
  <c r="D424" i="3"/>
  <c r="D416" i="3"/>
  <c r="H410" i="3"/>
  <c r="H407" i="3"/>
  <c r="H403" i="3"/>
  <c r="H399" i="3"/>
  <c r="H395" i="3"/>
  <c r="E370" i="3" a="1"/>
  <c r="E370" i="3"/>
  <c r="H366" i="3"/>
  <c r="H365" i="3"/>
  <c r="H364" i="3"/>
  <c r="H363" i="3"/>
  <c r="G360" i="3"/>
  <c r="G358" i="3"/>
  <c r="G359" i="3"/>
  <c r="F345" i="3"/>
  <c r="G327" i="3"/>
  <c r="G322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299" i="3"/>
  <c r="E291" i="3"/>
  <c r="E292" i="3"/>
  <c r="E293" i="3"/>
  <c r="E294" i="3"/>
  <c r="E295" i="3"/>
  <c r="B291" i="3"/>
  <c r="B292" i="3"/>
  <c r="B293" i="3"/>
  <c r="B294" i="3"/>
  <c r="B295" i="3"/>
  <c r="E290" i="3"/>
  <c r="B290" i="3"/>
  <c r="E280" i="3"/>
  <c r="E281" i="3"/>
  <c r="E282" i="3"/>
  <c r="E283" i="3"/>
  <c r="E284" i="3"/>
  <c r="E285" i="3"/>
  <c r="E286" i="3"/>
  <c r="E287" i="3"/>
  <c r="E279" i="3"/>
  <c r="D283" i="3"/>
  <c r="D280" i="3"/>
  <c r="D281" i="3"/>
  <c r="D282" i="3"/>
  <c r="D284" i="3"/>
  <c r="D285" i="3"/>
  <c r="D286" i="3"/>
  <c r="D287" i="3"/>
  <c r="D279" i="3"/>
  <c r="E275" i="3"/>
  <c r="G267" i="3" a="1"/>
  <c r="G267" i="3"/>
  <c r="G264" i="3"/>
  <c r="F241" i="3"/>
  <c r="I237" i="3"/>
  <c r="F215" i="3"/>
  <c r="D192" i="3" a="1"/>
  <c r="D192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69" i="3"/>
  <c r="D165" i="3" a="1"/>
  <c r="D165" i="3"/>
  <c r="D164" i="3" a="1"/>
  <c r="D164" i="3"/>
  <c r="D163" i="3" a="1"/>
  <c r="D163" i="3"/>
  <c r="D162" i="3" a="1"/>
  <c r="D162" i="3"/>
  <c r="D161" i="3" a="1"/>
  <c r="D161" i="3"/>
  <c r="D157" i="3" a="1"/>
  <c r="D157" i="3"/>
  <c r="D158" i="3" a="1"/>
  <c r="D158" i="3"/>
  <c r="D159" i="3" a="1"/>
  <c r="D159" i="3"/>
  <c r="D160" i="3" a="1"/>
  <c r="D160" i="3"/>
  <c r="E146" i="3"/>
  <c r="E147" i="3"/>
  <c r="E148" i="3"/>
  <c r="E149" i="3"/>
  <c r="E150" i="3"/>
  <c r="E151" i="3"/>
  <c r="E152" i="3"/>
  <c r="E153" i="3"/>
  <c r="E145" i="3"/>
  <c r="D146" i="3"/>
  <c r="D147" i="3"/>
  <c r="D148" i="3"/>
  <c r="D149" i="3"/>
  <c r="D150" i="3"/>
  <c r="D151" i="3"/>
  <c r="D152" i="3"/>
  <c r="D153" i="3"/>
  <c r="D145" i="3"/>
  <c r="D135" i="3"/>
  <c r="D136" i="3"/>
  <c r="D137" i="3"/>
  <c r="D138" i="3"/>
  <c r="D139" i="3"/>
  <c r="D140" i="3"/>
  <c r="D141" i="3"/>
  <c r="D142" i="3"/>
  <c r="D134" i="3"/>
  <c r="G119" i="3"/>
  <c r="G120" i="3"/>
  <c r="G121" i="3"/>
  <c r="G118" i="3"/>
  <c r="G100" i="3"/>
  <c r="G101" i="3"/>
  <c r="G102" i="3"/>
  <c r="G103" i="3"/>
  <c r="G104" i="3"/>
  <c r="G105" i="3"/>
  <c r="G106" i="3"/>
  <c r="G107" i="3"/>
  <c r="G108" i="3"/>
  <c r="G99" i="3"/>
  <c r="G98" i="3"/>
  <c r="F80" i="3"/>
  <c r="F76" i="3"/>
  <c r="F72" i="3"/>
  <c r="E49" i="3"/>
  <c r="E57" i="3"/>
  <c r="E58" i="3"/>
  <c r="E59" i="3"/>
  <c r="E60" i="3"/>
  <c r="E61" i="3"/>
  <c r="E62" i="3"/>
  <c r="E63" i="3"/>
  <c r="E64" i="3"/>
  <c r="E65" i="3"/>
  <c r="E66" i="3"/>
  <c r="E67" i="3"/>
  <c r="E68" i="3"/>
  <c r="E50" i="3"/>
  <c r="E51" i="3"/>
  <c r="E52" i="3"/>
  <c r="E53" i="3"/>
  <c r="E54" i="3"/>
  <c r="E55" i="3"/>
  <c r="E56" i="3"/>
  <c r="H38" i="3"/>
  <c r="H37" i="3"/>
  <c r="H36" i="3"/>
  <c r="H35" i="3"/>
  <c r="F24" i="3"/>
  <c r="F25" i="3"/>
  <c r="F23" i="3"/>
  <c r="F14" i="3"/>
  <c r="F15" i="3"/>
  <c r="F16" i="3"/>
  <c r="F17" i="3"/>
  <c r="F18" i="3"/>
  <c r="F13" i="3"/>
  <c r="E3" i="3"/>
  <c r="E4" i="3"/>
  <c r="E5" i="3"/>
  <c r="E6" i="3"/>
  <c r="E7" i="3"/>
  <c r="E8" i="3"/>
  <c r="E9" i="3"/>
  <c r="E10" i="3"/>
  <c r="E2" i="3"/>
  <c r="D2" i="3"/>
  <c r="D3" i="3"/>
  <c r="D4" i="3"/>
  <c r="D5" i="3"/>
  <c r="D6" i="3"/>
  <c r="D7" i="3"/>
  <c r="D8" i="3"/>
  <c r="D9" i="3"/>
  <c r="D10" i="3"/>
  <c r="K5" i="2"/>
  <c r="K6" i="2"/>
  <c r="K7" i="2"/>
  <c r="K8" i="2"/>
  <c r="K9" i="2"/>
  <c r="K4" i="2"/>
  <c r="K3" i="2"/>
  <c r="J11" i="2" s="1"/>
  <c r="J12" i="2" l="1"/>
  <c r="J14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<sst xmlns="http://schemas.openxmlformats.org/spreadsheetml/2006/main" count="1032" uniqueCount="247">
  <si>
    <t xml:space="preserve">    Name</t>
  </si>
  <si>
    <t>Type 1</t>
  </si>
  <si>
    <t>Speed</t>
  </si>
  <si>
    <t>Fire Type AND more than 70 Speed (AND)</t>
  </si>
  <si>
    <t>Fire Type AND more than 70 Speed (IF)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</si>
  <si>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</si>
  <si>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</si>
  <si>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</si>
  <si>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</si>
  <si>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</si>
  <si>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</si>
  <si>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</si>
  <si>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</si>
  <si>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</si>
  <si>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</si>
  <si>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</si>
  <si>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</si>
  <si>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</si>
  <si>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</si>
  <si>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</si>
  <si>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</si>
  <si>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</si>
  <si>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</si>
  <si>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</si>
  <si>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</si>
  <si>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</si>
  <si>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</si>
  <si>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</si>
  <si>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</si>
  <si>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</si>
  <si>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Bulbasaur</t>
  </si>
  <si>
    <t>Type</t>
  </si>
  <si>
    <t>AverageIF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</si>
  <si>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</si>
  <si>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</si>
  <si>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</si>
  <si>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</si>
  <si>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</si>
  <si>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</si>
  <si>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</si>
  <si>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</si>
  <si>
    <t>Defense</t>
  </si>
  <si>
    <t>Generation</t>
  </si>
  <si>
    <t>Gen.</t>
  </si>
  <si>
    <t>AverageIFS Defense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</si>
  <si>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</si>
  <si>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</si>
  <si>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</si>
  <si>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</si>
  <si>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</si>
  <si>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</si>
  <si>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Total stats</t>
  </si>
  <si>
    <t>CONCAT</t>
  </si>
  <si>
    <t xml:space="preserve">    Mankey</t>
  </si>
  <si>
    <t>Fighting</t>
  </si>
  <si>
    <t xml:space="preserve">    Poliwrath</t>
  </si>
  <si>
    <t xml:space="preserve">    Victreebel</t>
  </si>
  <si>
    <t xml:space="preserve">    Tentacool</t>
  </si>
  <si>
    <t xml:space="preserve">    Magneton</t>
  </si>
  <si>
    <t>Electric</t>
  </si>
  <si>
    <t xml:space="preserve">    Dewgong</t>
  </si>
  <si>
    <t xml:space="preserve">    Cloyster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</si>
  <si>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</si>
  <si>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</si>
  <si>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</si>
  <si>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</si>
  <si>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</si>
  <si>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</si>
  <si>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</si>
  <si>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</si>
  <si>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</si>
  <si>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</si>
  <si>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</si>
  <si>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</si>
  <si>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Poison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</si>
  <si>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</si>
  <si>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</si>
  <si>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</si>
  <si>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</si>
  <si>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</si>
  <si>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Type 2</t>
  </si>
  <si>
    <t>COUNT</t>
  </si>
  <si>
    <t>COUNTA</t>
  </si>
  <si>
    <t>Steel</t>
  </si>
  <si>
    <t>Ice</t>
  </si>
  <si>
    <t>Ground</t>
  </si>
  <si>
    <t>COUNTBLANCK</t>
  </si>
  <si>
    <t>Flying</t>
  </si>
  <si>
    <t>COUNTIF</t>
  </si>
  <si>
    <t>Name</t>
  </si>
  <si>
    <t>CountIFS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</si>
  <si>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</si>
  <si>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</si>
  <si>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</si>
  <si>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</si>
  <si>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</si>
  <si>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</si>
  <si>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</si>
  <si>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</si>
  <si>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</si>
  <si>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</si>
  <si>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</si>
  <si>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</si>
  <si>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</si>
  <si>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 xml:space="preserve">  Name</t>
  </si>
  <si>
    <t>Total</t>
  </si>
  <si>
    <t>Grass Type (IF =)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</si>
  <si>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</si>
  <si>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</si>
  <si>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</si>
  <si>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</si>
  <si>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</si>
  <si>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</si>
  <si>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</si>
  <si>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</si>
  <si>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</si>
  <si>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</si>
  <si>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More than 500 Total Stats (IF &gt;)</t>
  </si>
  <si>
    <t>Less than 350 Total Stats (IF &lt;)</t>
  </si>
  <si>
    <t>Speed Category (IFS)</t>
  </si>
  <si>
    <t>Left</t>
  </si>
  <si>
    <t>Lower</t>
  </si>
  <si>
    <t xml:space="preserve">    ManKey</t>
  </si>
  <si>
    <t>FiGhTINg</t>
  </si>
  <si>
    <t xml:space="preserve">    pOLIwRAth</t>
  </si>
  <si>
    <t>WATER</t>
  </si>
  <si>
    <t xml:space="preserve">    VICtreeBeL</t>
  </si>
  <si>
    <t>GrASs</t>
  </si>
  <si>
    <t xml:space="preserve">    TentaCool</t>
  </si>
  <si>
    <t>WateR</t>
  </si>
  <si>
    <t xml:space="preserve">    MagNETon</t>
  </si>
  <si>
    <t>EleCTric</t>
  </si>
  <si>
    <t xml:space="preserve">    DeWgONg</t>
  </si>
  <si>
    <t>WaTEr</t>
  </si>
  <si>
    <t xml:space="preserve">    CloysTER</t>
  </si>
  <si>
    <t>WAtEr</t>
  </si>
  <si>
    <t xml:space="preserve">    OnIX</t>
  </si>
  <si>
    <t>RoCk</t>
  </si>
  <si>
    <t xml:space="preserve">    DragONAir</t>
  </si>
  <si>
    <t>DRAGON</t>
  </si>
  <si>
    <t xml:space="preserve">    PIDGEOTTO</t>
  </si>
  <si>
    <t>NorMaL</t>
  </si>
  <si>
    <t xml:space="preserve">    RaTTAta</t>
  </si>
  <si>
    <t>NOrmAl</t>
  </si>
  <si>
    <t xml:space="preserve">    BeEDrill</t>
  </si>
  <si>
    <t>BuG</t>
  </si>
  <si>
    <t xml:space="preserve">    DodUO</t>
  </si>
  <si>
    <t>NoRMAl</t>
  </si>
  <si>
    <t xml:space="preserve">    KinGLer</t>
  </si>
  <si>
    <t xml:space="preserve">    NIDoquEEn</t>
  </si>
  <si>
    <t>POIson</t>
  </si>
  <si>
    <t xml:space="preserve">    HitMONChan</t>
  </si>
  <si>
    <t>FighTING</t>
  </si>
  <si>
    <t xml:space="preserve">    CharMELEon</t>
  </si>
  <si>
    <t>FirE</t>
  </si>
  <si>
    <t xml:space="preserve">    ArBOk</t>
  </si>
  <si>
    <t>PoISOn</t>
  </si>
  <si>
    <t xml:space="preserve">    GasTLy</t>
  </si>
  <si>
    <t>gHOsT</t>
  </si>
  <si>
    <t xml:space="preserve">    maGIKarp</t>
  </si>
  <si>
    <t>wATer</t>
  </si>
  <si>
    <t>MAX</t>
  </si>
  <si>
    <t>FIVE HUNDRED TWENTY FIVE</t>
  </si>
  <si>
    <t>MEDIAN</t>
  </si>
  <si>
    <t>MIN</t>
  </si>
  <si>
    <t>TWO HUNDRED AND ONE</t>
  </si>
  <si>
    <t xml:space="preserve">    MODE SINGULAR</t>
  </si>
  <si>
    <t>MODE MULTI</t>
  </si>
  <si>
    <t>Years</t>
  </si>
  <si>
    <t>Cash Flow</t>
  </si>
  <si>
    <t>Discount Rate</t>
  </si>
  <si>
    <t>Net Present Value (NPV)</t>
  </si>
  <si>
    <t>Water Type OR more than 60 Defense</t>
  </si>
  <si>
    <t>OR Function (with IF)</t>
  </si>
  <si>
    <t>RAND</t>
  </si>
  <si>
    <t>Rand  *5</t>
  </si>
  <si>
    <t>Right</t>
  </si>
  <si>
    <t xml:space="preserve">    ID</t>
  </si>
  <si>
    <t>STDEV.P</t>
  </si>
  <si>
    <t>STDEV.S</t>
  </si>
  <si>
    <t>Kakuna</t>
  </si>
  <si>
    <t>Beedrill</t>
  </si>
  <si>
    <t>Pidgey</t>
  </si>
  <si>
    <t>Pidgeotto</t>
  </si>
  <si>
    <t>Pidgeot</t>
  </si>
  <si>
    <t>Rattata</t>
  </si>
  <si>
    <t>Raticate</t>
  </si>
  <si>
    <t>SUM</t>
  </si>
  <si>
    <t>Total Sum (SUMIF)</t>
  </si>
  <si>
    <t>Gen</t>
  </si>
  <si>
    <t>Total Sum (SUMIFS)</t>
  </si>
  <si>
    <t>TRIM</t>
  </si>
  <si>
    <t xml:space="preserve">  Fighting</t>
  </si>
  <si>
    <t xml:space="preserve">      Poliwrath</t>
  </si>
  <si>
    <t xml:space="preserve">  Grass</t>
  </si>
  <si>
    <t xml:space="preserve">      Tentacool</t>
  </si>
  <si>
    <t xml:space="preserve"> Water</t>
  </si>
  <si>
    <t xml:space="preserve">    Electric</t>
  </si>
  <si>
    <t xml:space="preserve">      Cloyster</t>
  </si>
  <si>
    <t xml:space="preserve">  Water</t>
  </si>
  <si>
    <t xml:space="preserve">     Onix</t>
  </si>
  <si>
    <t xml:space="preserve">     Dragonair</t>
  </si>
  <si>
    <t xml:space="preserve">      Pidgeotto</t>
  </si>
  <si>
    <t xml:space="preserve"> Normal</t>
  </si>
  <si>
    <t xml:space="preserve">  Normal</t>
  </si>
  <si>
    <t xml:space="preserve">   Normal</t>
  </si>
  <si>
    <t xml:space="preserve">  Poison</t>
  </si>
  <si>
    <t xml:space="preserve">             Ghost</t>
  </si>
  <si>
    <t xml:space="preserve">     Magikarp</t>
  </si>
  <si>
    <t>VLOOKUP</t>
  </si>
  <si>
    <t>Search ID</t>
  </si>
  <si>
    <t>HP</t>
  </si>
  <si>
    <t>EITHER Fire Type OR less than 60 HP</t>
  </si>
  <si>
    <t>EITHER Fire Type OR less than 60 HP (IF)</t>
  </si>
  <si>
    <t>Before                                                                             AND AFTER -&gt;</t>
  </si>
  <si>
    <t>Poke Mart</t>
  </si>
  <si>
    <t>Item</t>
  </si>
  <si>
    <t>Item price</t>
  </si>
  <si>
    <t xml:space="preserve">Price   </t>
  </si>
  <si>
    <t>Shop cart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</si>
  <si>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</si>
  <si>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</si>
  <si>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</si>
  <si>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</si>
  <si>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</si>
  <si>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</si>
  <si>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</si>
  <si>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</si>
  <si>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Categorical Data Charts</t>
  </si>
  <si>
    <t>Attack</t>
  </si>
  <si>
    <t>Sp. Atk</t>
  </si>
  <si>
    <t>Sp. Def</t>
  </si>
  <si>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</si>
  <si>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</si>
  <si>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</si>
  <si>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</si>
  <si>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</si>
  <si>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</si>
  <si>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</si>
  <si>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>Showing Trends Charts (Ordinal Data)</t>
  </si>
  <si>
    <t>Line charts are used for showing data ordered from low to high</t>
  </si>
  <si>
    <t>For Line with markers Chart I get an error, and I don't wanna lose time now, but the idea of it is that it shows AVERAGE!</t>
  </si>
  <si>
    <r>
      <t>Stacked Line charts show the </t>
    </r>
    <r>
      <rPr>
        <b/>
        <sz val="11"/>
        <color rgb="FF000000"/>
        <rFont val="Verdana"/>
        <family val="2"/>
        <charset val="1"/>
      </rPr>
      <t>contribution to trends</t>
    </r>
    <r>
      <rPr>
        <sz val="11"/>
        <color rgb="FF000000"/>
        <rFont val="Verdana"/>
        <family val="2"/>
        <charset val="1"/>
      </rPr>
      <t> in the data.</t>
    </r>
  </si>
  <si>
    <r>
      <t>100% Stacked Line charts show the </t>
    </r>
    <r>
      <rPr>
        <b/>
        <sz val="11"/>
        <color rgb="FF000000"/>
        <rFont val="Verdana"/>
        <family val="2"/>
        <charset val="1"/>
      </rPr>
      <t>proportion of contribution to trends</t>
    </r>
    <r>
      <rPr>
        <sz val="11"/>
        <color rgb="FF000000"/>
        <rFont val="Verdana"/>
        <family val="2"/>
        <charset val="1"/>
      </rPr>
      <t> in the data.</t>
    </r>
  </si>
  <si>
    <t>Radar charts show multivariate data as values relative to a center point.</t>
  </si>
  <si>
    <t>Radar charts can only show data that can be ordered from low to high.</t>
  </si>
  <si>
    <r>
      <t>Radar charts are suited for showing </t>
    </r>
    <r>
      <rPr>
        <b/>
        <sz val="11"/>
        <color rgb="FF000000"/>
        <rFont val="Verdana"/>
        <family val="2"/>
        <charset val="1"/>
      </rPr>
      <t>similarities</t>
    </r>
    <r>
      <rPr>
        <sz val="11"/>
        <color rgb="FF000000"/>
        <rFont val="Verdana"/>
        <family val="2"/>
        <charset val="1"/>
      </rPr>
      <t> and </t>
    </r>
    <r>
      <rPr>
        <b/>
        <sz val="11"/>
        <color rgb="FF000000"/>
        <rFont val="Verdana"/>
        <family val="2"/>
        <charset val="1"/>
      </rPr>
      <t>outliers</t>
    </r>
    <r>
      <rPr>
        <sz val="11"/>
        <color rgb="FF000000"/>
        <rFont val="Verdana"/>
        <family val="2"/>
        <charset val="1"/>
      </rPr>
      <t> in the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</si>
</sst>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USD]\ #,##0"/>
    <numFmt numFmtId="165" formatCode="[$USD]\ #,##0.00"/>
  </numFmts>
  <fonts count="13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rgb="FF000000"/>
      <name val="Verdana"/>
      <family val="2"/>
      <charset val="1"/>
    </font>
    <font>
      <sz val="14"/>
      <color theme="1"/>
      <name val="Aptos Narrow"/>
      <family val="2"/>
      <scheme val="minor"/>
    </font>
    <font>
      <b/>
      <sz val="11"/>
      <color rgb="FF000000"/>
      <name val="Verdana"/>
      <family val="2"/>
      <charset val="1"/>
    </font>
    <font>
      <b/>
      <sz val="11"/>
      <color theme="1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20"/>
      <color theme="0"/>
      <name val="Arial"/>
    </font>
    <font>
      <b/>
      <sz val="11"/>
      <color theme="0"/>
      <name val="Arial"/>
    </font>
    <font>
      <b/>
      <sz val="11"/>
      <color rgb="FF000000"/>
      <name val="Aptos Narrow"/>
      <scheme val="minor"/>
    </font>
    <font>
      <b/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A75BB"/>
        <bgColor indexed="64"/>
      </patternFill>
    </fill>
    <fill>
      <patternFill patternType="solid">
        <fgColor rgb="FFFFCB0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0" fontId="11" fillId="0" borderId="0" xfId="0" applyFont="1"/>
    <xf numFmtId="0" fontId="6" fillId="0" borderId="0" xfId="0" applyFont="1"/>
    <xf numFmtId="2" fontId="0" fillId="0" borderId="0" xfId="0" applyNumberFormat="1"/>
    <xf numFmtId="0" fontId="0" fillId="6" borderId="0" xfId="0" applyFill="1"/>
    <xf numFmtId="0" fontId="0" fillId="5" borderId="0" xfId="0" applyFill="1"/>
    <xf numFmtId="9" fontId="0" fillId="0" borderId="0" xfId="0" applyNumberFormat="1"/>
    <xf numFmtId="8" fontId="0" fillId="0" borderId="0" xfId="0" applyNumberFormat="1"/>
    <xf numFmtId="0" fontId="6" fillId="6" borderId="0" xfId="0" applyFont="1" applyFill="1"/>
    <xf numFmtId="0" fontId="6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A75BB"/>
      <color rgb="FFFFCB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Charts!$A$6</c:f>
              <c:strCache>
                <c:ptCount val="1"/>
                <c:pt idx="0">
                  <c:v>    Bulbasaur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Charts!$B$5:$G$5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Charts!$B$6:$G$6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2-4106-9D71-B57EAEDA9007}"/>
            </c:ext>
          </c:extLst>
        </c:ser>
        <c:ser>
          <c:idx val="1"/>
          <c:order val="1"/>
          <c:tx>
            <c:strRef>
              <c:f>Charts!$A$7</c:f>
              <c:strCache>
                <c:ptCount val="1"/>
                <c:pt idx="0">
                  <c:v>    Charmander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Charts!$B$5:$G$5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Charts!$B$7:$G$7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2-4106-9D71-B57EAEDA9007}"/>
            </c:ext>
          </c:extLst>
        </c:ser>
        <c:ser>
          <c:idx val="2"/>
          <c:order val="2"/>
          <c:tx>
            <c:strRef>
              <c:f>Charts!$A$8</c:f>
              <c:strCache>
                <c:ptCount val="1"/>
                <c:pt idx="0">
                  <c:v>    Squirtle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Charts!$B$5:$G$5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Charts!$B$8:$G$8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2-4106-9D71-B57EAEDA9007}"/>
            </c:ext>
          </c:extLst>
        </c:ser>
        <c:ser>
          <c:idx val="3"/>
          <c:order val="3"/>
          <c:tx>
            <c:strRef>
              <c:f>Charts!#REF!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Charts!$B$5:$G$5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2-4106-9D71-B57EAEDA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658887"/>
        <c:axId val="1673660935"/>
      </c:barChart>
      <c:catAx>
        <c:axId val="1673658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60935"/>
        <c:crosses val="autoZero"/>
        <c:auto val="1"/>
        <c:lblAlgn val="ctr"/>
        <c:lblOffset val="100"/>
        <c:noMultiLvlLbl val="0"/>
      </c:catAx>
      <c:valAx>
        <c:axId val="1673660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658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Charts!$B$17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Charts!$A$18:$A$22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Charts!$B$18:$B$22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D-4551-9C0B-80AF63ED8917}"/>
            </c:ext>
          </c:extLst>
        </c:ser>
        <c:ser>
          <c:idx val="1"/>
          <c:order val="1"/>
          <c:tx>
            <c:strRef>
              <c:f>Charts!$C$17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Charts!$A$18:$A$22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Charts!$C$18:$C$22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2D-4551-9C0B-80AF63ED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897351"/>
        <c:axId val="195899399"/>
      </c:barChart>
      <c:catAx>
        <c:axId val="195897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9399"/>
        <c:crosses val="autoZero"/>
        <c:auto val="1"/>
        <c:lblAlgn val="ctr"/>
        <c:lblOffset val="100"/>
        <c:noMultiLvlLbl val="0"/>
      </c:catAx>
      <c:valAx>
        <c:axId val="195899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7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Charts!$B$33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Charts!$A$34:$A$38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Charts!$B$34:$B$38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E-4843-9327-92159F5B93E2}"/>
            </c:ext>
          </c:extLst>
        </c:ser>
        <c:ser>
          <c:idx val="1"/>
          <c:order val="1"/>
          <c:tx>
            <c:strRef>
              <c:f>Charts!$C$33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Charts!$A$34:$A$38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Charts!$C$34:$C$38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E-4843-9327-92159F5B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33543"/>
        <c:axId val="53635591"/>
      </c:barChart>
      <c:catAx>
        <c:axId val="53633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"/>
        <c:crosses val="autoZero"/>
        <c:auto val="1"/>
        <c:lblAlgn val="ctr"/>
        <c:lblOffset val="100"/>
        <c:noMultiLvlLbl val="0"/>
      </c:catAx>
      <c:valAx>
        <c:axId val="53635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3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Charts!$B$48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69-464E-97EC-F745D3B5B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69-464E-97EC-F745D3B5B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69-464E-97EC-F745D3B5B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69-464E-97EC-F745D3B5B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69-464E-97EC-F745D3B5B5A4}"/>
              </c:ext>
            </c:extLst>
          </c:dPt>
          <c:cat>
            <c:strRef>
              <c:f>Charts!$A$49:$A$53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Charts!$B$49:$B$53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7-4B2D-8E30-C58CA6911B7D}"/>
            </c:ext>
          </c:extLst>
        </c:ser>
        <c:ser>
          <c:idx val="1"/>
          <c:order val="1"/>
          <c:tx>
            <c:strRef>
              <c:f>Charts!$C$48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69-464E-97EC-F745D3B5B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69-464E-97EC-F745D3B5B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69-464E-97EC-F745D3B5B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69-464E-97EC-F745D3B5B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69-464E-97EC-F745D3B5B5A4}"/>
              </c:ext>
            </c:extLst>
          </c:dPt>
          <c:cat>
            <c:strRef>
              <c:f>Charts!$A$49:$A$53</c:f>
              <c:strCache>
                <c:ptCount val="5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  <c:pt idx="4">
                  <c:v>  </c:v>
                </c:pt>
              </c:strCache>
            </c:strRef>
          </c:cat>
          <c:val>
            <c:numRef>
              <c:f>Charts!$C$49:$C$53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D7-4B2D-8E30-C58CA691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Doughnut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Charts!$B$48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A8-47D9-B427-C7783B5DB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A8-47D9-B427-C7783B5DB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A8-47D9-B427-C7783B5DB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A8-47D9-B427-C7783B5DBC51}"/>
              </c:ext>
            </c:extLst>
          </c:dPt>
          <c:cat>
            <c:strRef>
              <c:f>Charts!$A$49:$A$52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Charts!$B$49:$B$52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E-43EC-9A5B-98057139CD87}"/>
            </c:ext>
          </c:extLst>
        </c:ser>
        <c:ser>
          <c:idx val="1"/>
          <c:order val="1"/>
          <c:tx>
            <c:strRef>
              <c:f>Charts!$C$48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8A8-47D9-B427-C7783B5DBC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8A8-47D9-B427-C7783B5DBC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8A8-47D9-B427-C7783B5DBC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8A8-47D9-B427-C7783B5DBC51}"/>
              </c:ext>
            </c:extLst>
          </c:dPt>
          <c:cat>
            <c:strRef>
              <c:f>Charts!$A$49:$A$52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Charts!$C$49:$C$52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E-43EC-9A5B-98057139C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Charts!$B$69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Charts!$A$70:$A$72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Charts!$B$70:$B$72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A-4D97-B992-CB8A8A614D9E}"/>
            </c:ext>
          </c:extLst>
        </c:ser>
        <c:ser>
          <c:idx val="1"/>
          <c:order val="1"/>
          <c:tx>
            <c:strRef>
              <c:f>Charts!$C$69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Charts!$A$70:$A$72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Charts!$C$70:$C$72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A-4D97-B992-CB8A8A61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6423"/>
        <c:axId val="8318471"/>
      </c:lineChart>
      <c:catAx>
        <c:axId val="8316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8471"/>
        <c:crosses val="autoZero"/>
        <c:auto val="1"/>
        <c:lblAlgn val="ctr"/>
        <c:lblOffset val="100"/>
        <c:noMultiLvlLbl val="0"/>
      </c:catAx>
      <c:valAx>
        <c:axId val="8318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Starked Chart with 2 columns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Charts!$B$69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Charts!$A$70:$A$72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Charts!$B$70:$B$72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5C-4418-8FE0-A12C37D78501}"/>
            </c:ext>
          </c:extLst>
        </c:ser>
        <c:ser>
          <c:idx val="1"/>
          <c:order val="1"/>
          <c:tx>
            <c:strRef>
              <c:f>Charts!$C$69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Charts!$A$70:$A$72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Charts!$C$70:$C$72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5C-4418-8FE0-A12C37D78501}"/>
            </c:ext>
          </c:extLst>
        </c:ser>
        <c:ser>
          <c:idx val="2"/>
          <c:order val="2"/>
          <c:tx>
            <c:strRef>
              <c:f>Charts!$D$69</c:f>
              <c:strCache>
                <c:ptCount val="1"/>
                <c:pt idx="0">
                  <c:v>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Charts!$A$70:$A$72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Charts!$D$70:$D$72</c:f>
              <c:numCache>
                <c:formatCode>General</c:formatCode>
                <c:ptCount val="3"/>
                <c:pt idx="0">
                  <c:v>49</c:v>
                </c:pt>
                <c:pt idx="1">
                  <c:v>63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D5C-4418-8FE0-A12C37D78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03879"/>
        <c:axId val="68322311"/>
      </c:lineChart>
      <c:catAx>
        <c:axId val="68303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311"/>
        <c:crosses val="autoZero"/>
        <c:auto val="1"/>
        <c:lblAlgn val="ctr"/>
        <c:lblOffset val="100"/>
        <c:noMultiLvlLbl val="0"/>
      </c:catAx>
      <c:valAx>
        <c:axId val="68322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3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Charts!$A$94</c:f>
              <c:strCache>
                <c:ptCount val="1"/>
                <c:pt idx="0">
                  <c:v>    Bulbasaur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Charts!$B$93:$G$93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Charts!$B$94:$G$94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6-4C82-A965-411AA11514A0}"/>
            </c:ext>
          </c:extLst>
        </c:ser>
        <c:ser>
          <c:idx val="1"/>
          <c:order val="1"/>
          <c:tx>
            <c:strRef>
              <c:f>Charts!$A$95</c:f>
              <c:strCache>
                <c:ptCount val="1"/>
                <c:pt idx="0">
                  <c:v>    Charmander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Charts!$B$93:$G$93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Charts!$B$95:$G$95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60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6-4C82-A965-411AA11514A0}"/>
            </c:ext>
          </c:extLst>
        </c:ser>
        <c:ser>
          <c:idx val="2"/>
          <c:order val="2"/>
          <c:tx>
            <c:strRef>
              <c:f>Charts!$A$96</c:f>
              <c:strCache>
                <c:ptCount val="1"/>
                <c:pt idx="0">
                  <c:v>    Squirtle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Charts!$B$93:$G$93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Charts!$B$96:$G$96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6-4C82-A965-411AA115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3175"/>
        <c:axId val="399070727"/>
      </c:radarChart>
      <c:catAx>
        <c:axId val="114503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70727"/>
        <c:crosses val="autoZero"/>
        <c:auto val="1"/>
        <c:lblAlgn val="ctr"/>
        <c:lblOffset val="100"/>
        <c:noMultiLvlLbl val="0"/>
      </c:catAx>
      <c:valAx>
        <c:axId val="399070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03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28575</xdr:rowOff>
    </xdr:from>
    <xdr:to>
      <xdr:col>12</xdr:col>
      <xdr:colOff>571500</xdr:colOff>
      <xdr:row>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FF4F8-4400-656E-4E1B-294EFD06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742950</xdr:colOff>
      <xdr:row>11</xdr:row>
      <xdr:rowOff>76200</xdr:rowOff>
    </xdr:from>
    <xdr:to>
      <xdr:col>11</xdr:col>
      <xdr:colOff>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2704C-887C-592F-6DB2-5BC619C56A00}"/>
            </a:ext>
            <a:ext uri="{147F2762-F138-4A5C-976F-8EAC2B608ADB}">
              <a16:predDERef xmlns:a16="http://schemas.microsoft.com/office/drawing/2014/main" pred="{714FF4F8-4400-656E-4E1B-294EFD061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27</xdr:row>
      <xdr:rowOff>104775</xdr:rowOff>
    </xdr:from>
    <xdr:to>
      <xdr:col>10</xdr:col>
      <xdr:colOff>438150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96882C-EF5E-BBB3-D782-428B25CF9ED9}"/>
            </a:ext>
            <a:ext uri="{147F2762-F138-4A5C-976F-8EAC2B608ADB}">
              <a16:predDERef xmlns:a16="http://schemas.microsoft.com/office/drawing/2014/main" pred="{72B2704C-887C-592F-6DB2-5BC619C56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114300</xdr:colOff>
      <xdr:row>45</xdr:row>
      <xdr:rowOff>104775</xdr:rowOff>
    </xdr:from>
    <xdr:to>
      <xdr:col>7</xdr:col>
      <xdr:colOff>342900</xdr:colOff>
      <xdr:row>56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37EDC1-0176-0357-C916-32C1F127C46C}"/>
            </a:ext>
            <a:ext uri="{147F2762-F138-4A5C-976F-8EAC2B608ADB}">
              <a16:predDERef xmlns:a16="http://schemas.microsoft.com/office/drawing/2014/main" pred="{CB96882C-EF5E-BBB3-D782-428B25CF9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514350</xdr:colOff>
      <xdr:row>45</xdr:row>
      <xdr:rowOff>104775</xdr:rowOff>
    </xdr:from>
    <xdr:to>
      <xdr:col>12</xdr:col>
      <xdr:colOff>533400</xdr:colOff>
      <xdr:row>56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3A834C-3ABB-6F5C-639C-ACF481600275}"/>
            </a:ext>
            <a:ext uri="{147F2762-F138-4A5C-976F-8EAC2B608ADB}">
              <a16:predDERef xmlns:a16="http://schemas.microsoft.com/office/drawing/2014/main" pred="{5537EDC1-0176-0357-C916-32C1F127C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66675</xdr:colOff>
      <xdr:row>64</xdr:row>
      <xdr:rowOff>123825</xdr:rowOff>
    </xdr:from>
    <xdr:to>
      <xdr:col>11</xdr:col>
      <xdr:colOff>238125</xdr:colOff>
      <xdr:row>75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295F58-05BF-0BC4-5755-7C9D91F7B978}"/>
            </a:ext>
            <a:ext uri="{147F2762-F138-4A5C-976F-8EAC2B608ADB}">
              <a16:predDERef xmlns:a16="http://schemas.microsoft.com/office/drawing/2014/main" pred="{A33A834C-3ABB-6F5C-639C-ACF481600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323850</xdr:colOff>
      <xdr:row>64</xdr:row>
      <xdr:rowOff>114300</xdr:rowOff>
    </xdr:from>
    <xdr:to>
      <xdr:col>16</xdr:col>
      <xdr:colOff>9525</xdr:colOff>
      <xdr:row>76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6A0FC1-9153-009E-6994-06D5214E45E7}"/>
            </a:ext>
            <a:ext uri="{147F2762-F138-4A5C-976F-8EAC2B608ADB}">
              <a16:predDERef xmlns:a16="http://schemas.microsoft.com/office/drawing/2014/main" pred="{73295F58-05BF-0BC4-5755-7C9D91F7B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86</xdr:row>
      <xdr:rowOff>47625</xdr:rowOff>
    </xdr:from>
    <xdr:to>
      <xdr:col>15</xdr:col>
      <xdr:colOff>9525</xdr:colOff>
      <xdr:row>100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175C33-81E8-95F0-94D3-2A55EDBF3039}"/>
            </a:ext>
            <a:ext uri="{147F2762-F138-4A5C-976F-8EAC2B608ADB}">
              <a16:predDERef xmlns:a16="http://schemas.microsoft.com/office/drawing/2014/main" pred="{2E6A0FC1-9153-009E-6994-06D5214E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C755-DFE5-4FF0-98C0-90B6A5DEBC60}">
  <dimension ref="A1:K425"/>
  <sheetViews>
    <sheetView workbookViewId="0">
      <selection activeCell="A427" sqref="A427"/>
    </sheetView>
  </sheetViews>
  <sheetFormatPr defaultRowHeight="15"/>
  <cols>
    <col min="1" max="1" width="14.42578125" bestFit="1" customWidth="1"/>
    <col min="2" max="2" width="12.5703125" bestFit="1" customWidth="1"/>
    <col min="3" max="3" width="11" bestFit="1" customWidth="1"/>
    <col min="4" max="4" width="37.85546875" bestFit="1" customWidth="1"/>
    <col min="5" max="5" width="36.85546875" bestFit="1" customWidth="1"/>
    <col min="6" max="6" width="17.5703125" bestFit="1" customWidth="1"/>
    <col min="7" max="7" width="18" bestFit="1" customWidth="1"/>
    <col min="8" max="8" width="19" bestFit="1" customWidth="1"/>
  </cols>
  <sheetData>
    <row r="1" spans="1:6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</row>
    <row r="2" spans="1:6">
      <c r="A2" t="s">
        <v>5</v>
      </c>
      <c r="B2" t="s">
        <v>6</v>
      </c>
      <c r="C2">
        <v>45</v>
      </c>
      <c r="D2" t="b">
        <f>AND(B2="Fire", C2&gt;70)</f>
        <v>0</v>
      </c>
      <c r="E2" t="str">
        <f>IF(AND(B2="Fire", C2&gt;70), "Yes", "No")</f>
        <v>No</v>
      </c>
    </row>
    <row r="3" spans="1:6">
      <c r="A3" t="s">
        <v>7</v>
      </c>
      <c r="B3" t="s">
        <v>6</v>
      </c>
      <c r="C3">
        <v>60</v>
      </c>
      <c r="D3" t="b">
        <f t="shared" ref="D3:D11" si="0">AND(B3="Fire", C3&gt;70)</f>
        <v>0</v>
      </c>
      <c r="E3" t="str">
        <f t="shared" ref="E3:E11" si="1">IF(AND(B3="Fire", C3&gt;70), "Yes", "No")</f>
        <v>No</v>
      </c>
    </row>
    <row r="4" spans="1:6">
      <c r="A4" t="s">
        <v>8</v>
      </c>
      <c r="B4" t="s">
        <v>6</v>
      </c>
      <c r="C4">
        <v>80</v>
      </c>
      <c r="D4" t="b">
        <f t="shared" si="0"/>
        <v>0</v>
      </c>
      <c r="E4" t="str">
        <f t="shared" si="1"/>
        <v>No</v>
      </c>
    </row>
    <row r="5" spans="1:6">
      <c r="A5" t="s">
        <v>9</v>
      </c>
      <c r="B5" t="s">
        <v>10</v>
      </c>
      <c r="C5">
        <v>65</v>
      </c>
      <c r="D5" t="b">
        <f t="shared" si="0"/>
        <v>0</v>
      </c>
      <c r="E5" t="str">
        <f t="shared" si="1"/>
        <v>No</v>
      </c>
    </row>
    <row r="6" spans="1:6">
      <c r="A6" t="s">
        <v>11</v>
      </c>
      <c r="B6" t="s">
        <v>10</v>
      </c>
      <c r="C6">
        <v>80</v>
      </c>
      <c r="D6" t="b">
        <f t="shared" si="0"/>
        <v>1</v>
      </c>
      <c r="E6" t="str">
        <f t="shared" si="1"/>
        <v>Yes</v>
      </c>
    </row>
    <row r="7" spans="1:6">
      <c r="A7" t="s">
        <v>12</v>
      </c>
      <c r="B7" t="s">
        <v>10</v>
      </c>
      <c r="C7">
        <v>100</v>
      </c>
      <c r="D7" t="b">
        <f t="shared" si="0"/>
        <v>1</v>
      </c>
      <c r="E7" t="str">
        <f t="shared" si="1"/>
        <v>Yes</v>
      </c>
    </row>
    <row r="8" spans="1:6">
      <c r="A8" t="s">
        <v>13</v>
      </c>
      <c r="B8" t="s">
        <v>14</v>
      </c>
      <c r="C8">
        <v>43</v>
      </c>
      <c r="D8" t="b">
        <f t="shared" si="0"/>
        <v>0</v>
      </c>
      <c r="E8" t="str">
        <f t="shared" si="1"/>
        <v>No</v>
      </c>
    </row>
    <row r="9" spans="1:6">
      <c r="A9" t="s">
        <v>15</v>
      </c>
      <c r="B9" t="s">
        <v>14</v>
      </c>
      <c r="C9">
        <v>58</v>
      </c>
      <c r="D9" t="b">
        <f t="shared" si="0"/>
        <v>0</v>
      </c>
      <c r="E9" t="str">
        <f t="shared" si="1"/>
        <v>No</v>
      </c>
    </row>
    <row r="10" spans="1:6">
      <c r="A10" t="s">
        <v>16</v>
      </c>
      <c r="B10" t="s">
        <v>14</v>
      </c>
      <c r="C10">
        <v>78</v>
      </c>
      <c r="D10" t="b">
        <f t="shared" si="0"/>
        <v>0</v>
      </c>
      <c r="E10" t="str">
        <f t="shared" si="1"/>
        <v>No</v>
      </c>
    </row>
    <row r="11" spans="1:6">
      <c r="A11" t="s">
        <v>17</v>
      </c>
    </row>
    <row r="12" spans="1:6">
      <c r="A12" s="16" t="s">
        <v>18</v>
      </c>
      <c r="B12" s="16" t="s">
        <v>19</v>
      </c>
      <c r="C12" s="16" t="s">
        <v>20</v>
      </c>
      <c r="D12" s="16" t="s">
        <v>21</v>
      </c>
      <c r="E12" s="16" t="s">
        <v>22</v>
      </c>
      <c r="F12" s="15" t="s">
        <v>23</v>
      </c>
    </row>
    <row r="13" spans="1:6">
      <c r="A13" t="s">
        <v>24</v>
      </c>
      <c r="B13">
        <v>10</v>
      </c>
      <c r="C13">
        <v>4</v>
      </c>
      <c r="D13">
        <v>1</v>
      </c>
      <c r="E13">
        <v>1</v>
      </c>
      <c r="F13">
        <f>AVERAGE(B13:E13)</f>
        <v>4</v>
      </c>
    </row>
    <row r="14" spans="1:6">
      <c r="A14" t="s">
        <v>25</v>
      </c>
      <c r="B14">
        <v>12</v>
      </c>
      <c r="C14">
        <v>3</v>
      </c>
      <c r="D14">
        <v>0</v>
      </c>
      <c r="E14">
        <v>1</v>
      </c>
      <c r="F14">
        <f t="shared" ref="F14:F19" si="2">AVERAGE(B14:E14)</f>
        <v>4</v>
      </c>
    </row>
    <row r="15" spans="1:6">
      <c r="A15" t="s">
        <v>26</v>
      </c>
      <c r="B15">
        <v>15</v>
      </c>
      <c r="C15">
        <v>1</v>
      </c>
      <c r="D15">
        <v>3</v>
      </c>
      <c r="E15">
        <v>1</v>
      </c>
      <c r="F15">
        <f t="shared" si="2"/>
        <v>5</v>
      </c>
    </row>
    <row r="16" spans="1:6">
      <c r="A16" t="s">
        <v>27</v>
      </c>
      <c r="B16">
        <v>4</v>
      </c>
      <c r="C16">
        <v>2</v>
      </c>
      <c r="D16">
        <v>6</v>
      </c>
      <c r="E16">
        <v>0</v>
      </c>
      <c r="F16">
        <f t="shared" si="2"/>
        <v>3</v>
      </c>
    </row>
    <row r="17" spans="1:6">
      <c r="A17" t="s">
        <v>28</v>
      </c>
      <c r="B17">
        <v>10</v>
      </c>
      <c r="C17">
        <v>4</v>
      </c>
      <c r="D17">
        <v>1</v>
      </c>
      <c r="E17">
        <v>1</v>
      </c>
      <c r="F17">
        <f t="shared" si="2"/>
        <v>4</v>
      </c>
    </row>
    <row r="18" spans="1:6">
      <c r="A18" t="s">
        <v>29</v>
      </c>
      <c r="B18">
        <v>9</v>
      </c>
      <c r="C18">
        <v>2</v>
      </c>
      <c r="D18">
        <v>1</v>
      </c>
      <c r="E18">
        <v>0</v>
      </c>
      <c r="F18">
        <f t="shared" si="2"/>
        <v>3</v>
      </c>
    </row>
    <row r="19" spans="1:6">
      <c r="A19" t="s">
        <v>17</v>
      </c>
    </row>
    <row r="21" spans="1:6">
      <c r="A21" s="16" t="s">
        <v>0</v>
      </c>
      <c r="B21" s="16" t="s">
        <v>1</v>
      </c>
      <c r="C21" s="16" t="s">
        <v>2</v>
      </c>
    </row>
    <row r="22" spans="1:6">
      <c r="A22" t="s">
        <v>30</v>
      </c>
      <c r="B22" t="s">
        <v>6</v>
      </c>
      <c r="C22">
        <v>45</v>
      </c>
      <c r="E22" s="16" t="s">
        <v>31</v>
      </c>
      <c r="F22" s="16" t="s">
        <v>32</v>
      </c>
    </row>
    <row r="23" spans="1:6">
      <c r="A23" t="s">
        <v>33</v>
      </c>
      <c r="B23" t="s">
        <v>6</v>
      </c>
      <c r="C23">
        <v>60</v>
      </c>
      <c r="E23" t="s">
        <v>6</v>
      </c>
      <c r="F23" s="17">
        <f>AVERAGEIF(B22:B30, E23, C22:C30)</f>
        <v>61.666666666666664</v>
      </c>
    </row>
    <row r="24" spans="1:6">
      <c r="A24" t="s">
        <v>34</v>
      </c>
      <c r="B24" t="s">
        <v>6</v>
      </c>
      <c r="C24">
        <v>80</v>
      </c>
      <c r="E24" t="s">
        <v>10</v>
      </c>
      <c r="F24" s="17">
        <f t="shared" ref="F24:F25" si="3">AVERAGEIF(B23:B31, E24, C23:C31)</f>
        <v>81.666666666666671</v>
      </c>
    </row>
    <row r="25" spans="1:6">
      <c r="A25" t="s">
        <v>35</v>
      </c>
      <c r="B25" t="s">
        <v>10</v>
      </c>
      <c r="C25">
        <v>65</v>
      </c>
      <c r="E25" t="s">
        <v>14</v>
      </c>
      <c r="F25" s="17">
        <f t="shared" si="3"/>
        <v>59.666666666666664</v>
      </c>
    </row>
    <row r="26" spans="1:6">
      <c r="A26" t="s">
        <v>36</v>
      </c>
      <c r="B26" t="s">
        <v>10</v>
      </c>
      <c r="C26">
        <v>80</v>
      </c>
    </row>
    <row r="27" spans="1:6">
      <c r="A27" t="s">
        <v>37</v>
      </c>
      <c r="B27" t="s">
        <v>10</v>
      </c>
      <c r="C27">
        <v>100</v>
      </c>
    </row>
    <row r="28" spans="1:6">
      <c r="A28" t="s">
        <v>38</v>
      </c>
      <c r="B28" t="s">
        <v>14</v>
      </c>
      <c r="C28">
        <v>43</v>
      </c>
    </row>
    <row r="29" spans="1:6">
      <c r="A29" t="s">
        <v>39</v>
      </c>
      <c r="B29" t="s">
        <v>14</v>
      </c>
      <c r="C29">
        <v>58</v>
      </c>
    </row>
    <row r="30" spans="1:6">
      <c r="A30" t="s">
        <v>40</v>
      </c>
      <c r="B30" t="s">
        <v>14</v>
      </c>
      <c r="C30">
        <v>78</v>
      </c>
    </row>
    <row r="31" spans="1:6">
      <c r="A31" t="s">
        <v>17</v>
      </c>
    </row>
    <row r="33" spans="1:8">
      <c r="A33" s="16" t="s">
        <v>0</v>
      </c>
      <c r="B33" s="16" t="s">
        <v>1</v>
      </c>
      <c r="C33" s="16" t="s">
        <v>41</v>
      </c>
      <c r="D33" s="16" t="s">
        <v>42</v>
      </c>
    </row>
    <row r="34" spans="1:8">
      <c r="A34" t="s">
        <v>30</v>
      </c>
      <c r="B34" t="s">
        <v>6</v>
      </c>
      <c r="C34">
        <v>49</v>
      </c>
      <c r="D34">
        <v>1</v>
      </c>
      <c r="F34" s="16" t="s">
        <v>31</v>
      </c>
      <c r="G34" s="16" t="s">
        <v>43</v>
      </c>
      <c r="H34" s="16" t="s">
        <v>44</v>
      </c>
    </row>
    <row r="35" spans="1:8">
      <c r="A35" t="s">
        <v>33</v>
      </c>
      <c r="B35" t="s">
        <v>6</v>
      </c>
      <c r="C35">
        <v>63</v>
      </c>
      <c r="D35">
        <v>1</v>
      </c>
      <c r="F35" t="s">
        <v>6</v>
      </c>
      <c r="G35">
        <v>1</v>
      </c>
      <c r="H35" s="17">
        <f>AVERAGEIFS(C34:C45,B34:B45,F35,D34:D45,G35)</f>
        <v>65</v>
      </c>
    </row>
    <row r="36" spans="1:8">
      <c r="A36" t="s">
        <v>34</v>
      </c>
      <c r="B36" t="s">
        <v>6</v>
      </c>
      <c r="C36">
        <v>83</v>
      </c>
      <c r="D36">
        <v>1</v>
      </c>
      <c r="F36" t="s">
        <v>10</v>
      </c>
      <c r="G36">
        <v>1</v>
      </c>
      <c r="H36" s="17">
        <f>AVERAGEIFS(C34:C45,B34:B45,F36,D34:D45,G36)</f>
        <v>59.666666666666664</v>
      </c>
    </row>
    <row r="37" spans="1:8">
      <c r="A37" t="s">
        <v>35</v>
      </c>
      <c r="B37" t="s">
        <v>10</v>
      </c>
      <c r="C37">
        <v>43</v>
      </c>
      <c r="D37">
        <v>1</v>
      </c>
      <c r="F37" t="s">
        <v>6</v>
      </c>
      <c r="G37">
        <v>2</v>
      </c>
      <c r="H37" s="17">
        <f>AVERAGEIFS(C34:C45,B34:B45,F37,D34:D45,G37)</f>
        <v>81.666666666666671</v>
      </c>
    </row>
    <row r="38" spans="1:8">
      <c r="A38" t="s">
        <v>36</v>
      </c>
      <c r="B38" t="s">
        <v>10</v>
      </c>
      <c r="C38">
        <v>58</v>
      </c>
      <c r="D38">
        <v>1</v>
      </c>
      <c r="F38" t="s">
        <v>10</v>
      </c>
      <c r="G38">
        <v>2</v>
      </c>
      <c r="H38" s="17">
        <f>AVERAGEIFS(C34:C45,B34:B45,F38,D34:D45,G38)</f>
        <v>59.666666666666664</v>
      </c>
    </row>
    <row r="39" spans="1:8">
      <c r="A39" t="s">
        <v>37</v>
      </c>
      <c r="B39" t="s">
        <v>10</v>
      </c>
      <c r="C39">
        <v>78</v>
      </c>
      <c r="D39">
        <v>1</v>
      </c>
    </row>
    <row r="40" spans="1:8">
      <c r="A40" t="s">
        <v>45</v>
      </c>
      <c r="B40" t="s">
        <v>6</v>
      </c>
      <c r="C40">
        <v>65</v>
      </c>
      <c r="D40">
        <v>2</v>
      </c>
    </row>
    <row r="41" spans="1:8">
      <c r="A41" t="s">
        <v>46</v>
      </c>
      <c r="B41" t="s">
        <v>6</v>
      </c>
      <c r="C41">
        <v>80</v>
      </c>
      <c r="D41">
        <v>2</v>
      </c>
    </row>
    <row r="42" spans="1:8">
      <c r="A42" t="s">
        <v>47</v>
      </c>
      <c r="B42" t="s">
        <v>6</v>
      </c>
      <c r="C42">
        <v>100</v>
      </c>
      <c r="D42">
        <v>2</v>
      </c>
    </row>
    <row r="43" spans="1:8">
      <c r="A43" t="s">
        <v>48</v>
      </c>
      <c r="B43" t="s">
        <v>10</v>
      </c>
      <c r="C43">
        <v>43</v>
      </c>
      <c r="D43">
        <v>2</v>
      </c>
    </row>
    <row r="44" spans="1:8">
      <c r="A44" t="s">
        <v>49</v>
      </c>
      <c r="B44" t="s">
        <v>10</v>
      </c>
      <c r="C44">
        <v>58</v>
      </c>
      <c r="D44">
        <v>2</v>
      </c>
    </row>
    <row r="45" spans="1:8">
      <c r="A45" t="s">
        <v>50</v>
      </c>
      <c r="B45" t="s">
        <v>10</v>
      </c>
      <c r="C45">
        <v>78</v>
      </c>
      <c r="D45">
        <v>2</v>
      </c>
    </row>
    <row r="46" spans="1:8">
      <c r="A46" t="s">
        <v>17</v>
      </c>
    </row>
    <row r="48" spans="1:8">
      <c r="A48" s="16" t="s">
        <v>0</v>
      </c>
      <c r="B48" s="16" t="s">
        <v>1</v>
      </c>
      <c r="C48" s="16" t="s">
        <v>51</v>
      </c>
      <c r="E48" s="16" t="s">
        <v>52</v>
      </c>
    </row>
    <row r="49" spans="1:5">
      <c r="A49" t="s">
        <v>53</v>
      </c>
      <c r="B49" t="s">
        <v>54</v>
      </c>
      <c r="C49">
        <v>305</v>
      </c>
      <c r="E49" t="str">
        <f>_xlfn.CONCAT(A49," and",A50," are ", C49+C50)</f>
        <v xml:space="preserve">    Mankey and    Poliwrath are 815</v>
      </c>
    </row>
    <row r="50" spans="1:5">
      <c r="A50" t="s">
        <v>55</v>
      </c>
      <c r="B50" t="s">
        <v>14</v>
      </c>
      <c r="C50">
        <v>510</v>
      </c>
      <c r="E50" t="str">
        <f t="shared" ref="E50:E68" si="4">_xlfn.CONCAT(A50," and",A51," are ", C50+C51)</f>
        <v xml:space="preserve">    Poliwrath and    Victreebel are 1000</v>
      </c>
    </row>
    <row r="51" spans="1:5">
      <c r="A51" t="s">
        <v>56</v>
      </c>
      <c r="B51" t="s">
        <v>6</v>
      </c>
      <c r="C51">
        <v>490</v>
      </c>
      <c r="E51" t="str">
        <f t="shared" si="4"/>
        <v xml:space="preserve">    Victreebel and    Tentacool are 825</v>
      </c>
    </row>
    <row r="52" spans="1:5">
      <c r="A52" t="s">
        <v>57</v>
      </c>
      <c r="B52" t="s">
        <v>14</v>
      </c>
      <c r="C52">
        <v>335</v>
      </c>
      <c r="E52" t="str">
        <f t="shared" si="4"/>
        <v xml:space="preserve">    Tentacool and    Magneton are 800</v>
      </c>
    </row>
    <row r="53" spans="1:5">
      <c r="A53" t="s">
        <v>58</v>
      </c>
      <c r="B53" t="s">
        <v>59</v>
      </c>
      <c r="C53">
        <v>465</v>
      </c>
      <c r="E53" t="str">
        <f t="shared" si="4"/>
        <v xml:space="preserve">    Magneton and    Dewgong are 940</v>
      </c>
    </row>
    <row r="54" spans="1:5">
      <c r="A54" t="s">
        <v>60</v>
      </c>
      <c r="B54" t="s">
        <v>14</v>
      </c>
      <c r="C54">
        <v>475</v>
      </c>
      <c r="E54" t="str">
        <f t="shared" si="4"/>
        <v xml:space="preserve">    Dewgong and    Cloyster are 1000</v>
      </c>
    </row>
    <row r="55" spans="1:5">
      <c r="A55" t="s">
        <v>61</v>
      </c>
      <c r="B55" t="s">
        <v>14</v>
      </c>
      <c r="C55">
        <v>525</v>
      </c>
      <c r="E55" t="str">
        <f t="shared" si="4"/>
        <v xml:space="preserve">    Cloyster and    Onix are 910</v>
      </c>
    </row>
    <row r="56" spans="1:5">
      <c r="A56" t="s">
        <v>62</v>
      </c>
      <c r="B56" t="s">
        <v>63</v>
      </c>
      <c r="C56">
        <v>385</v>
      </c>
      <c r="E56" t="str">
        <f t="shared" si="4"/>
        <v xml:space="preserve">    Onix and    Dragonair are 805</v>
      </c>
    </row>
    <row r="57" spans="1:5">
      <c r="A57" t="s">
        <v>64</v>
      </c>
      <c r="B57" t="s">
        <v>65</v>
      </c>
      <c r="C57">
        <v>420</v>
      </c>
      <c r="E57" t="str">
        <f t="shared" si="4"/>
        <v xml:space="preserve">    Dragonair and    Pidgeotto are 769</v>
      </c>
    </row>
    <row r="58" spans="1:5">
      <c r="A58" t="s">
        <v>66</v>
      </c>
      <c r="B58" t="s">
        <v>67</v>
      </c>
      <c r="C58">
        <v>349</v>
      </c>
      <c r="E58" t="str">
        <f t="shared" si="4"/>
        <v xml:space="preserve">    Pidgeotto and    Rattata are 602</v>
      </c>
    </row>
    <row r="59" spans="1:5">
      <c r="A59" t="s">
        <v>68</v>
      </c>
      <c r="B59" t="s">
        <v>67</v>
      </c>
      <c r="C59">
        <v>253</v>
      </c>
      <c r="E59" t="str">
        <f t="shared" si="4"/>
        <v xml:space="preserve">    Rattata and    Beedrill are 648</v>
      </c>
    </row>
    <row r="60" spans="1:5">
      <c r="A60" t="s">
        <v>69</v>
      </c>
      <c r="B60" t="s">
        <v>70</v>
      </c>
      <c r="C60">
        <v>395</v>
      </c>
      <c r="E60" t="str">
        <f t="shared" si="4"/>
        <v xml:space="preserve">    Beedrill and    Doduo are 705</v>
      </c>
    </row>
    <row r="61" spans="1:5">
      <c r="A61" t="s">
        <v>71</v>
      </c>
      <c r="B61" t="s">
        <v>67</v>
      </c>
      <c r="C61">
        <v>310</v>
      </c>
      <c r="E61" t="str">
        <f t="shared" si="4"/>
        <v xml:space="preserve">    Doduo and    Kingler are 785</v>
      </c>
    </row>
    <row r="62" spans="1:5">
      <c r="A62" t="s">
        <v>72</v>
      </c>
      <c r="B62" t="s">
        <v>14</v>
      </c>
      <c r="C62">
        <v>475</v>
      </c>
      <c r="E62" t="str">
        <f t="shared" si="4"/>
        <v xml:space="preserve">    Kingler and    Nidoqueen are 980</v>
      </c>
    </row>
    <row r="63" spans="1:5">
      <c r="A63" t="s">
        <v>73</v>
      </c>
      <c r="B63" t="s">
        <v>74</v>
      </c>
      <c r="C63">
        <v>505</v>
      </c>
      <c r="E63" t="str">
        <f t="shared" si="4"/>
        <v xml:space="preserve">    Nidoqueen and    Hitmonchan are 960</v>
      </c>
    </row>
    <row r="64" spans="1:5">
      <c r="A64" t="s">
        <v>75</v>
      </c>
      <c r="B64" t="s">
        <v>54</v>
      </c>
      <c r="C64">
        <v>455</v>
      </c>
      <c r="E64" t="str">
        <f t="shared" si="4"/>
        <v xml:space="preserve">    Hitmonchan and    Charmeleon are 860</v>
      </c>
    </row>
    <row r="65" spans="1:6">
      <c r="A65" t="s">
        <v>36</v>
      </c>
      <c r="B65" t="s">
        <v>10</v>
      </c>
      <c r="C65">
        <v>405</v>
      </c>
      <c r="E65" t="str">
        <f t="shared" si="4"/>
        <v xml:space="preserve">    Charmeleon and    Arbok are 843</v>
      </c>
    </row>
    <row r="66" spans="1:6">
      <c r="A66" t="s">
        <v>76</v>
      </c>
      <c r="B66" t="s">
        <v>74</v>
      </c>
      <c r="C66">
        <v>438</v>
      </c>
      <c r="E66" t="str">
        <f t="shared" si="4"/>
        <v xml:space="preserve">    Arbok and    Gastly are 748</v>
      </c>
    </row>
    <row r="67" spans="1:6">
      <c r="A67" t="s">
        <v>77</v>
      </c>
      <c r="B67" t="s">
        <v>78</v>
      </c>
      <c r="C67">
        <v>310</v>
      </c>
      <c r="E67" t="str">
        <f t="shared" si="4"/>
        <v xml:space="preserve">    Gastly and    Magikarp are 510</v>
      </c>
    </row>
    <row r="68" spans="1:6">
      <c r="A68" t="s">
        <v>79</v>
      </c>
      <c r="B68" t="s">
        <v>14</v>
      </c>
      <c r="C68">
        <v>200</v>
      </c>
      <c r="E68" t="str">
        <f t="shared" si="4"/>
        <v xml:space="preserve">    Magikarp and     are 200</v>
      </c>
    </row>
    <row r="69" spans="1:6">
      <c r="A69" t="s">
        <v>17</v>
      </c>
    </row>
    <row r="71" spans="1:6">
      <c r="A71" s="16" t="s">
        <v>0</v>
      </c>
      <c r="B71" s="16" t="s">
        <v>1</v>
      </c>
      <c r="C71" s="16" t="s">
        <v>80</v>
      </c>
      <c r="D71" s="16" t="s">
        <v>51</v>
      </c>
      <c r="F71" s="15" t="s">
        <v>81</v>
      </c>
    </row>
    <row r="72" spans="1:6">
      <c r="A72" t="s">
        <v>53</v>
      </c>
      <c r="B72" t="s">
        <v>54</v>
      </c>
      <c r="D72">
        <v>305</v>
      </c>
      <c r="F72">
        <f>COUNT(D72:D91)</f>
        <v>20</v>
      </c>
    </row>
    <row r="73" spans="1:6">
      <c r="A73" t="s">
        <v>55</v>
      </c>
      <c r="B73" t="s">
        <v>14</v>
      </c>
      <c r="C73" t="s">
        <v>54</v>
      </c>
      <c r="D73">
        <v>510</v>
      </c>
    </row>
    <row r="74" spans="1:6">
      <c r="A74" t="s">
        <v>56</v>
      </c>
      <c r="B74" t="s">
        <v>6</v>
      </c>
      <c r="C74" t="s">
        <v>74</v>
      </c>
      <c r="D74">
        <v>490</v>
      </c>
    </row>
    <row r="75" spans="1:6">
      <c r="A75" t="s">
        <v>57</v>
      </c>
      <c r="B75" t="s">
        <v>14</v>
      </c>
      <c r="C75" t="s">
        <v>74</v>
      </c>
      <c r="D75">
        <v>335</v>
      </c>
      <c r="F75" s="15" t="s">
        <v>82</v>
      </c>
    </row>
    <row r="76" spans="1:6">
      <c r="A76" t="s">
        <v>58</v>
      </c>
      <c r="B76" t="s">
        <v>59</v>
      </c>
      <c r="C76" t="s">
        <v>83</v>
      </c>
      <c r="D76">
        <v>465</v>
      </c>
      <c r="F76">
        <f>COUNTA(A72:A91,D72:D91)</f>
        <v>40</v>
      </c>
    </row>
    <row r="77" spans="1:6">
      <c r="A77" t="s">
        <v>60</v>
      </c>
      <c r="B77" t="s">
        <v>14</v>
      </c>
      <c r="C77" t="s">
        <v>84</v>
      </c>
      <c r="D77">
        <v>475</v>
      </c>
    </row>
    <row r="78" spans="1:6">
      <c r="A78" t="s">
        <v>61</v>
      </c>
      <c r="B78" t="s">
        <v>14</v>
      </c>
      <c r="C78" t="s">
        <v>84</v>
      </c>
      <c r="D78">
        <v>525</v>
      </c>
    </row>
    <row r="79" spans="1:6">
      <c r="A79" t="s">
        <v>62</v>
      </c>
      <c r="B79" t="s">
        <v>63</v>
      </c>
      <c r="C79" t="s">
        <v>85</v>
      </c>
      <c r="D79">
        <v>385</v>
      </c>
      <c r="F79" s="15" t="s">
        <v>86</v>
      </c>
    </row>
    <row r="80" spans="1:6">
      <c r="A80" t="s">
        <v>64</v>
      </c>
      <c r="B80" t="s">
        <v>65</v>
      </c>
      <c r="D80">
        <v>420</v>
      </c>
      <c r="F80">
        <f>COUNTBLANK(C72:D91)</f>
        <v>8</v>
      </c>
    </row>
    <row r="81" spans="1:4">
      <c r="A81" t="s">
        <v>66</v>
      </c>
      <c r="B81" t="s">
        <v>67</v>
      </c>
      <c r="C81" t="s">
        <v>87</v>
      </c>
      <c r="D81">
        <v>349</v>
      </c>
    </row>
    <row r="82" spans="1:4">
      <c r="A82" t="s">
        <v>68</v>
      </c>
      <c r="B82" t="s">
        <v>67</v>
      </c>
      <c r="D82">
        <v>253</v>
      </c>
    </row>
    <row r="83" spans="1:4">
      <c r="A83" t="s">
        <v>69</v>
      </c>
      <c r="B83" t="s">
        <v>70</v>
      </c>
      <c r="C83" t="s">
        <v>74</v>
      </c>
      <c r="D83">
        <v>395</v>
      </c>
    </row>
    <row r="84" spans="1:4">
      <c r="A84" t="s">
        <v>71</v>
      </c>
      <c r="B84" t="s">
        <v>67</v>
      </c>
      <c r="C84" t="s">
        <v>87</v>
      </c>
      <c r="D84">
        <v>310</v>
      </c>
    </row>
    <row r="85" spans="1:4">
      <c r="A85" t="s">
        <v>72</v>
      </c>
      <c r="B85" t="s">
        <v>14</v>
      </c>
      <c r="D85">
        <v>475</v>
      </c>
    </row>
    <row r="86" spans="1:4">
      <c r="A86" t="s">
        <v>73</v>
      </c>
      <c r="B86" t="s">
        <v>74</v>
      </c>
      <c r="C86" t="s">
        <v>85</v>
      </c>
      <c r="D86">
        <v>505</v>
      </c>
    </row>
    <row r="87" spans="1:4">
      <c r="A87" t="s">
        <v>75</v>
      </c>
      <c r="B87" t="s">
        <v>54</v>
      </c>
      <c r="D87">
        <v>455</v>
      </c>
    </row>
    <row r="88" spans="1:4">
      <c r="A88" t="s">
        <v>36</v>
      </c>
      <c r="B88" t="s">
        <v>10</v>
      </c>
      <c r="D88">
        <v>405</v>
      </c>
    </row>
    <row r="89" spans="1:4">
      <c r="A89" t="s">
        <v>76</v>
      </c>
      <c r="B89" t="s">
        <v>74</v>
      </c>
      <c r="D89">
        <v>438</v>
      </c>
    </row>
    <row r="90" spans="1:4">
      <c r="A90" t="s">
        <v>77</v>
      </c>
      <c r="B90" t="s">
        <v>78</v>
      </c>
      <c r="C90" t="s">
        <v>74</v>
      </c>
      <c r="D90">
        <v>310</v>
      </c>
    </row>
    <row r="91" spans="1:4">
      <c r="A91" t="s">
        <v>79</v>
      </c>
      <c r="B91" t="s">
        <v>14</v>
      </c>
      <c r="D91">
        <v>200</v>
      </c>
    </row>
    <row r="92" spans="1:4">
      <c r="A92" t="s">
        <v>17</v>
      </c>
    </row>
    <row r="94" spans="1:4">
      <c r="A94" s="16" t="s">
        <v>0</v>
      </c>
      <c r="B94" s="16" t="s">
        <v>1</v>
      </c>
      <c r="C94" s="16" t="s">
        <v>80</v>
      </c>
      <c r="D94" s="16" t="s">
        <v>51</v>
      </c>
    </row>
    <row r="95" spans="1:4">
      <c r="A95" t="s">
        <v>53</v>
      </c>
      <c r="B95" t="s">
        <v>54</v>
      </c>
      <c r="D95">
        <v>305</v>
      </c>
    </row>
    <row r="96" spans="1:4">
      <c r="A96" t="s">
        <v>55</v>
      </c>
      <c r="B96" t="s">
        <v>14</v>
      </c>
      <c r="C96" t="s">
        <v>54</v>
      </c>
      <c r="D96">
        <v>510</v>
      </c>
    </row>
    <row r="97" spans="1:7">
      <c r="A97" t="s">
        <v>56</v>
      </c>
      <c r="B97" t="s">
        <v>6</v>
      </c>
      <c r="C97" t="s">
        <v>74</v>
      </c>
      <c r="D97">
        <v>490</v>
      </c>
      <c r="G97" s="15" t="s">
        <v>88</v>
      </c>
    </row>
    <row r="98" spans="1:7">
      <c r="A98" t="s">
        <v>57</v>
      </c>
      <c r="B98" t="s">
        <v>14</v>
      </c>
      <c r="C98" t="s">
        <v>74</v>
      </c>
      <c r="D98">
        <v>335</v>
      </c>
      <c r="F98" t="s">
        <v>6</v>
      </c>
      <c r="G98">
        <f>COUNTIF(B95:B114,F98)</f>
        <v>1</v>
      </c>
    </row>
    <row r="99" spans="1:7">
      <c r="A99" t="s">
        <v>58</v>
      </c>
      <c r="B99" t="s">
        <v>59</v>
      </c>
      <c r="C99" t="s">
        <v>83</v>
      </c>
      <c r="D99">
        <v>465</v>
      </c>
      <c r="F99" t="s">
        <v>14</v>
      </c>
      <c r="G99">
        <f>COUNTIF($B$95:$B$114,F99)</f>
        <v>6</v>
      </c>
    </row>
    <row r="100" spans="1:7">
      <c r="A100" t="s">
        <v>60</v>
      </c>
      <c r="B100" t="s">
        <v>14</v>
      </c>
      <c r="C100" t="s">
        <v>84</v>
      </c>
      <c r="D100">
        <v>475</v>
      </c>
      <c r="F100" t="s">
        <v>59</v>
      </c>
      <c r="G100">
        <f t="shared" ref="G100:G108" si="5">COUNTIF($B$95:$B$114,F100)</f>
        <v>1</v>
      </c>
    </row>
    <row r="101" spans="1:7">
      <c r="A101" t="s">
        <v>61</v>
      </c>
      <c r="B101" t="s">
        <v>14</v>
      </c>
      <c r="C101" t="s">
        <v>84</v>
      </c>
      <c r="D101">
        <v>525</v>
      </c>
      <c r="F101" t="s">
        <v>54</v>
      </c>
      <c r="G101">
        <f t="shared" si="5"/>
        <v>2</v>
      </c>
    </row>
    <row r="102" spans="1:7">
      <c r="A102" t="s">
        <v>62</v>
      </c>
      <c r="B102" t="s">
        <v>63</v>
      </c>
      <c r="C102" t="s">
        <v>85</v>
      </c>
      <c r="D102">
        <v>385</v>
      </c>
      <c r="F102" t="s">
        <v>63</v>
      </c>
      <c r="G102">
        <f t="shared" si="5"/>
        <v>1</v>
      </c>
    </row>
    <row r="103" spans="1:7">
      <c r="A103" t="s">
        <v>64</v>
      </c>
      <c r="B103" t="s">
        <v>65</v>
      </c>
      <c r="D103">
        <v>420</v>
      </c>
      <c r="F103" t="s">
        <v>65</v>
      </c>
      <c r="G103">
        <f t="shared" si="5"/>
        <v>1</v>
      </c>
    </row>
    <row r="104" spans="1:7">
      <c r="A104" t="s">
        <v>66</v>
      </c>
      <c r="B104" t="s">
        <v>67</v>
      </c>
      <c r="C104" t="s">
        <v>87</v>
      </c>
      <c r="D104">
        <v>349</v>
      </c>
      <c r="F104" t="s">
        <v>67</v>
      </c>
      <c r="G104">
        <f t="shared" si="5"/>
        <v>3</v>
      </c>
    </row>
    <row r="105" spans="1:7">
      <c r="A105" t="s">
        <v>68</v>
      </c>
      <c r="B105" t="s">
        <v>67</v>
      </c>
      <c r="D105">
        <v>253</v>
      </c>
      <c r="F105" t="s">
        <v>70</v>
      </c>
      <c r="G105">
        <f t="shared" si="5"/>
        <v>1</v>
      </c>
    </row>
    <row r="106" spans="1:7">
      <c r="A106" t="s">
        <v>69</v>
      </c>
      <c r="B106" t="s">
        <v>70</v>
      </c>
      <c r="C106" t="s">
        <v>74</v>
      </c>
      <c r="D106">
        <v>395</v>
      </c>
      <c r="F106" t="s">
        <v>74</v>
      </c>
      <c r="G106">
        <f t="shared" si="5"/>
        <v>2</v>
      </c>
    </row>
    <row r="107" spans="1:7">
      <c r="A107" t="s">
        <v>71</v>
      </c>
      <c r="B107" t="s">
        <v>67</v>
      </c>
      <c r="C107" t="s">
        <v>87</v>
      </c>
      <c r="D107">
        <v>310</v>
      </c>
      <c r="F107" t="s">
        <v>10</v>
      </c>
      <c r="G107">
        <f t="shared" si="5"/>
        <v>1</v>
      </c>
    </row>
    <row r="108" spans="1:7">
      <c r="A108" t="s">
        <v>72</v>
      </c>
      <c r="B108" t="s">
        <v>14</v>
      </c>
      <c r="D108">
        <v>475</v>
      </c>
      <c r="F108" t="s">
        <v>78</v>
      </c>
      <c r="G108">
        <f t="shared" si="5"/>
        <v>1</v>
      </c>
    </row>
    <row r="109" spans="1:7">
      <c r="A109" t="s">
        <v>73</v>
      </c>
      <c r="B109" t="s">
        <v>74</v>
      </c>
      <c r="C109" t="s">
        <v>85</v>
      </c>
      <c r="D109">
        <v>505</v>
      </c>
    </row>
    <row r="110" spans="1:7">
      <c r="A110" t="s">
        <v>75</v>
      </c>
      <c r="B110" t="s">
        <v>54</v>
      </c>
      <c r="D110">
        <v>455</v>
      </c>
    </row>
    <row r="111" spans="1:7">
      <c r="A111" t="s">
        <v>36</v>
      </c>
      <c r="B111" t="s">
        <v>10</v>
      </c>
      <c r="D111">
        <v>405</v>
      </c>
    </row>
    <row r="112" spans="1:7">
      <c r="A112" t="s">
        <v>76</v>
      </c>
      <c r="B112" t="s">
        <v>74</v>
      </c>
      <c r="D112">
        <v>438</v>
      </c>
    </row>
    <row r="113" spans="1:7">
      <c r="A113" t="s">
        <v>77</v>
      </c>
      <c r="B113" t="s">
        <v>78</v>
      </c>
      <c r="C113" t="s">
        <v>74</v>
      </c>
      <c r="D113">
        <v>310</v>
      </c>
    </row>
    <row r="114" spans="1:7">
      <c r="A114" t="s">
        <v>79</v>
      </c>
      <c r="B114" t="s">
        <v>14</v>
      </c>
      <c r="D114">
        <v>200</v>
      </c>
    </row>
    <row r="115" spans="1:7">
      <c r="A115" t="s">
        <v>17</v>
      </c>
    </row>
    <row r="117" spans="1:7">
      <c r="A117" s="16" t="s">
        <v>89</v>
      </c>
      <c r="B117" s="16" t="s">
        <v>1</v>
      </c>
      <c r="C117" s="16" t="s">
        <v>42</v>
      </c>
      <c r="D117" s="16"/>
      <c r="E117" s="16" t="s">
        <v>31</v>
      </c>
      <c r="F117" s="16" t="s">
        <v>42</v>
      </c>
      <c r="G117" s="16" t="s">
        <v>90</v>
      </c>
    </row>
    <row r="118" spans="1:7">
      <c r="A118" t="s">
        <v>91</v>
      </c>
      <c r="B118" t="s">
        <v>6</v>
      </c>
      <c r="C118">
        <v>1</v>
      </c>
      <c r="E118" t="s">
        <v>14</v>
      </c>
      <c r="F118">
        <v>1</v>
      </c>
      <c r="G118">
        <f>COUNTIFS($B$118:$B$130,E118,$C$118:$C$130,F118)</f>
        <v>3</v>
      </c>
    </row>
    <row r="119" spans="1:7">
      <c r="A119" t="s">
        <v>92</v>
      </c>
      <c r="B119" t="s">
        <v>6</v>
      </c>
      <c r="C119">
        <v>1</v>
      </c>
      <c r="E119" t="s">
        <v>14</v>
      </c>
      <c r="F119">
        <v>2</v>
      </c>
      <c r="G119">
        <f t="shared" ref="G119:G121" si="6">COUNTIFS($B$118:$B$130,E119,$C$118:$C$130,F119)</f>
        <v>0</v>
      </c>
    </row>
    <row r="120" spans="1:7">
      <c r="A120" t="s">
        <v>93</v>
      </c>
      <c r="B120" t="s">
        <v>6</v>
      </c>
      <c r="C120">
        <v>1</v>
      </c>
      <c r="E120" t="s">
        <v>14</v>
      </c>
      <c r="F120">
        <v>3</v>
      </c>
      <c r="G120">
        <f t="shared" si="6"/>
        <v>0</v>
      </c>
    </row>
    <row r="121" spans="1:7">
      <c r="A121" t="s">
        <v>94</v>
      </c>
      <c r="B121" t="s">
        <v>10</v>
      </c>
      <c r="C121">
        <v>1</v>
      </c>
      <c r="E121" t="s">
        <v>14</v>
      </c>
      <c r="F121">
        <v>4</v>
      </c>
      <c r="G121">
        <f t="shared" si="6"/>
        <v>0</v>
      </c>
    </row>
    <row r="122" spans="1:7">
      <c r="A122" t="s">
        <v>95</v>
      </c>
      <c r="B122" t="s">
        <v>10</v>
      </c>
      <c r="C122">
        <v>1</v>
      </c>
    </row>
    <row r="123" spans="1:7">
      <c r="A123" t="s">
        <v>96</v>
      </c>
      <c r="B123" t="s">
        <v>10</v>
      </c>
      <c r="C123">
        <v>1</v>
      </c>
    </row>
    <row r="124" spans="1:7">
      <c r="A124" t="s">
        <v>97</v>
      </c>
      <c r="B124" t="s">
        <v>14</v>
      </c>
      <c r="C124">
        <v>1</v>
      </c>
    </row>
    <row r="125" spans="1:7">
      <c r="A125" t="s">
        <v>98</v>
      </c>
      <c r="B125" t="s">
        <v>14</v>
      </c>
      <c r="C125">
        <v>1</v>
      </c>
    </row>
    <row r="126" spans="1:7">
      <c r="A126" t="s">
        <v>99</v>
      </c>
      <c r="B126" t="s">
        <v>14</v>
      </c>
      <c r="C126">
        <v>1</v>
      </c>
    </row>
    <row r="127" spans="1:7">
      <c r="A127" t="s">
        <v>100</v>
      </c>
      <c r="B127" t="s">
        <v>70</v>
      </c>
      <c r="C127">
        <v>1</v>
      </c>
    </row>
    <row r="128" spans="1:7">
      <c r="A128" t="s">
        <v>101</v>
      </c>
      <c r="B128" t="s">
        <v>70</v>
      </c>
      <c r="C128">
        <v>1</v>
      </c>
    </row>
    <row r="129" spans="1:5">
      <c r="A129" t="s">
        <v>102</v>
      </c>
      <c r="B129" t="s">
        <v>70</v>
      </c>
      <c r="C129">
        <v>1</v>
      </c>
    </row>
    <row r="130" spans="1:5">
      <c r="A130" t="s">
        <v>103</v>
      </c>
      <c r="B130" t="s">
        <v>70</v>
      </c>
      <c r="C130">
        <v>1</v>
      </c>
    </row>
    <row r="133" spans="1:5">
      <c r="A133" s="16" t="s">
        <v>104</v>
      </c>
      <c r="B133" s="16" t="s">
        <v>1</v>
      </c>
      <c r="C133" s="16" t="s">
        <v>105</v>
      </c>
      <c r="D133" s="16" t="s">
        <v>106</v>
      </c>
    </row>
    <row r="134" spans="1:5">
      <c r="A134" t="s">
        <v>107</v>
      </c>
      <c r="B134" t="s">
        <v>6</v>
      </c>
      <c r="C134">
        <v>318</v>
      </c>
      <c r="D134" t="str">
        <f>IF(B134="Grass","Yes","No")</f>
        <v>Yes</v>
      </c>
    </row>
    <row r="135" spans="1:5">
      <c r="A135" t="s">
        <v>108</v>
      </c>
      <c r="B135" t="s">
        <v>6</v>
      </c>
      <c r="C135">
        <v>405</v>
      </c>
      <c r="D135" t="str">
        <f t="shared" ref="D135:D142" si="7">IF(B135="Grass","Yes","No")</f>
        <v>Yes</v>
      </c>
    </row>
    <row r="136" spans="1:5">
      <c r="A136" t="s">
        <v>109</v>
      </c>
      <c r="B136" t="s">
        <v>6</v>
      </c>
      <c r="C136">
        <v>525</v>
      </c>
      <c r="D136" t="str">
        <f t="shared" si="7"/>
        <v>Yes</v>
      </c>
    </row>
    <row r="137" spans="1:5">
      <c r="A137" t="s">
        <v>110</v>
      </c>
      <c r="B137" t="s">
        <v>10</v>
      </c>
      <c r="C137">
        <v>309</v>
      </c>
      <c r="D137" t="str">
        <f t="shared" si="7"/>
        <v>No</v>
      </c>
    </row>
    <row r="138" spans="1:5">
      <c r="A138" t="s">
        <v>111</v>
      </c>
      <c r="B138" t="s">
        <v>10</v>
      </c>
      <c r="C138">
        <v>405</v>
      </c>
      <c r="D138" t="str">
        <f t="shared" si="7"/>
        <v>No</v>
      </c>
    </row>
    <row r="139" spans="1:5">
      <c r="A139" t="s">
        <v>112</v>
      </c>
      <c r="B139" t="s">
        <v>10</v>
      </c>
      <c r="C139">
        <v>534</v>
      </c>
      <c r="D139" t="str">
        <f t="shared" si="7"/>
        <v>No</v>
      </c>
    </row>
    <row r="140" spans="1:5">
      <c r="A140" t="s">
        <v>113</v>
      </c>
      <c r="B140" t="s">
        <v>14</v>
      </c>
      <c r="C140">
        <v>314</v>
      </c>
      <c r="D140" t="str">
        <f t="shared" si="7"/>
        <v>No</v>
      </c>
    </row>
    <row r="141" spans="1:5">
      <c r="A141" t="s">
        <v>114</v>
      </c>
      <c r="B141" t="s">
        <v>14</v>
      </c>
      <c r="C141">
        <v>405</v>
      </c>
      <c r="D141" t="str">
        <f t="shared" si="7"/>
        <v>No</v>
      </c>
    </row>
    <row r="142" spans="1:5">
      <c r="A142" t="s">
        <v>115</v>
      </c>
      <c r="B142" t="s">
        <v>14</v>
      </c>
      <c r="C142">
        <v>530</v>
      </c>
      <c r="D142" t="str">
        <f t="shared" si="7"/>
        <v>No</v>
      </c>
    </row>
    <row r="143" spans="1:5">
      <c r="A143" t="s">
        <v>116</v>
      </c>
    </row>
    <row r="144" spans="1:5">
      <c r="A144" s="16" t="s">
        <v>104</v>
      </c>
      <c r="B144" s="16" t="s">
        <v>1</v>
      </c>
      <c r="C144" s="16" t="s">
        <v>105</v>
      </c>
      <c r="D144" s="16" t="s">
        <v>117</v>
      </c>
      <c r="E144" s="16" t="s">
        <v>118</v>
      </c>
    </row>
    <row r="145" spans="1:5">
      <c r="A145" t="s">
        <v>107</v>
      </c>
      <c r="B145" t="s">
        <v>6</v>
      </c>
      <c r="C145">
        <v>318</v>
      </c>
      <c r="D145" t="str">
        <f>IF(C145&gt;500,"Yes","No")</f>
        <v>No</v>
      </c>
      <c r="E145" t="str">
        <f>IF(C145&lt;350,"Yes","No")</f>
        <v>Yes</v>
      </c>
    </row>
    <row r="146" spans="1:5">
      <c r="A146" t="s">
        <v>108</v>
      </c>
      <c r="B146" t="s">
        <v>6</v>
      </c>
      <c r="C146">
        <v>405</v>
      </c>
      <c r="D146" t="str">
        <f t="shared" ref="D146:D153" si="8">IF(C146&gt;500,"Yes","No")</f>
        <v>No</v>
      </c>
      <c r="E146" t="str">
        <f t="shared" ref="E146:E153" si="9">IF(C146&lt;350,"Yes","No")</f>
        <v>No</v>
      </c>
    </row>
    <row r="147" spans="1:5">
      <c r="A147" t="s">
        <v>109</v>
      </c>
      <c r="B147" t="s">
        <v>6</v>
      </c>
      <c r="C147">
        <v>525</v>
      </c>
      <c r="D147" t="str">
        <f t="shared" si="8"/>
        <v>Yes</v>
      </c>
      <c r="E147" t="str">
        <f t="shared" si="9"/>
        <v>No</v>
      </c>
    </row>
    <row r="148" spans="1:5">
      <c r="A148" t="s">
        <v>110</v>
      </c>
      <c r="B148" t="s">
        <v>10</v>
      </c>
      <c r="C148">
        <v>309</v>
      </c>
      <c r="D148" t="str">
        <f t="shared" si="8"/>
        <v>No</v>
      </c>
      <c r="E148" t="str">
        <f t="shared" si="9"/>
        <v>Yes</v>
      </c>
    </row>
    <row r="149" spans="1:5">
      <c r="A149" t="s">
        <v>111</v>
      </c>
      <c r="B149" t="s">
        <v>10</v>
      </c>
      <c r="C149">
        <v>405</v>
      </c>
      <c r="D149" t="str">
        <f t="shared" si="8"/>
        <v>No</v>
      </c>
      <c r="E149" t="str">
        <f t="shared" si="9"/>
        <v>No</v>
      </c>
    </row>
    <row r="150" spans="1:5">
      <c r="A150" t="s">
        <v>112</v>
      </c>
      <c r="B150" t="s">
        <v>10</v>
      </c>
      <c r="C150">
        <v>534</v>
      </c>
      <c r="D150" t="str">
        <f t="shared" si="8"/>
        <v>Yes</v>
      </c>
      <c r="E150" t="str">
        <f t="shared" si="9"/>
        <v>No</v>
      </c>
    </row>
    <row r="151" spans="1:5">
      <c r="A151" t="s">
        <v>113</v>
      </c>
      <c r="B151" t="s">
        <v>14</v>
      </c>
      <c r="C151">
        <v>314</v>
      </c>
      <c r="D151" t="str">
        <f t="shared" si="8"/>
        <v>No</v>
      </c>
      <c r="E151" t="str">
        <f t="shared" si="9"/>
        <v>Yes</v>
      </c>
    </row>
    <row r="152" spans="1:5">
      <c r="A152" t="s">
        <v>114</v>
      </c>
      <c r="B152" t="s">
        <v>14</v>
      </c>
      <c r="C152">
        <v>405</v>
      </c>
      <c r="D152" t="str">
        <f t="shared" si="8"/>
        <v>No</v>
      </c>
      <c r="E152" t="str">
        <f t="shared" si="9"/>
        <v>No</v>
      </c>
    </row>
    <row r="153" spans="1:5">
      <c r="A153" t="s">
        <v>115</v>
      </c>
      <c r="B153" t="s">
        <v>14</v>
      </c>
      <c r="C153">
        <v>530</v>
      </c>
      <c r="D153" t="str">
        <f t="shared" si="8"/>
        <v>Yes</v>
      </c>
      <c r="E153" t="str">
        <f t="shared" si="9"/>
        <v>No</v>
      </c>
    </row>
    <row r="154" spans="1:5">
      <c r="A154" t="s">
        <v>116</v>
      </c>
    </row>
    <row r="156" spans="1:5">
      <c r="A156" s="16" t="s">
        <v>0</v>
      </c>
      <c r="B156" s="16" t="s">
        <v>1</v>
      </c>
      <c r="C156" s="16" t="s">
        <v>2</v>
      </c>
      <c r="D156" s="16" t="s">
        <v>119</v>
      </c>
    </row>
    <row r="157" spans="1:5">
      <c r="A157" t="s">
        <v>30</v>
      </c>
      <c r="B157" t="s">
        <v>6</v>
      </c>
      <c r="C157">
        <v>45</v>
      </c>
      <c r="D157" t="str" cm="1">
        <f t="array" ref="D157">_xlfn.IFS(C157&gt;90,"Fast",C157&gt;50,"Normal",C157&lt;=50,"Slow")</f>
        <v>Slow</v>
      </c>
    </row>
    <row r="158" spans="1:5">
      <c r="A158" t="s">
        <v>33</v>
      </c>
      <c r="B158" t="s">
        <v>6</v>
      </c>
      <c r="C158">
        <v>60</v>
      </c>
      <c r="D158" t="str" cm="1">
        <f t="array" ref="D158">_xlfn.IFS(C158&gt;90,"Fast",C158&gt;50,"Normal",C158&lt;=50,"Slow")</f>
        <v>Normal</v>
      </c>
    </row>
    <row r="159" spans="1:5">
      <c r="A159" t="s">
        <v>34</v>
      </c>
      <c r="B159" t="s">
        <v>6</v>
      </c>
      <c r="C159">
        <v>80</v>
      </c>
      <c r="D159" t="str" cm="1">
        <f t="array" ref="D159">_xlfn.IFS(C159&gt;90,"Fast",C159&gt;50,"Normal",C159&lt;=50,"Slow")</f>
        <v>Normal</v>
      </c>
    </row>
    <row r="160" spans="1:5">
      <c r="A160" t="s">
        <v>35</v>
      </c>
      <c r="B160" t="s">
        <v>10</v>
      </c>
      <c r="C160">
        <v>65</v>
      </c>
      <c r="D160" t="str" cm="1">
        <f t="array" ref="D160">_xlfn.IFS(C160&gt;90, "Fast", C160&gt;50, "Normal", C160&lt;=50, "Slow")</f>
        <v>Normal</v>
      </c>
    </row>
    <row r="161" spans="1:4">
      <c r="A161" t="s">
        <v>36</v>
      </c>
      <c r="B161" t="s">
        <v>10</v>
      </c>
      <c r="C161">
        <v>80</v>
      </c>
      <c r="D161" t="str" cm="1">
        <f t="array" ref="D161">_xlfn.IFS(C161&gt;90,"Fast",C161&gt;50,"Normal",C161&lt;=50,"Slow")</f>
        <v>Normal</v>
      </c>
    </row>
    <row r="162" spans="1:4">
      <c r="A162" t="s">
        <v>37</v>
      </c>
      <c r="B162" t="s">
        <v>10</v>
      </c>
      <c r="C162">
        <v>100</v>
      </c>
      <c r="D162" t="str" cm="1">
        <f t="array" ref="D162">_xlfn.IFS(C162&gt;90,"Fast",C162&gt;50,"Normal",C162&lt;=50,"Slow")</f>
        <v>Fast</v>
      </c>
    </row>
    <row r="163" spans="1:4">
      <c r="A163" t="s">
        <v>38</v>
      </c>
      <c r="B163" t="s">
        <v>14</v>
      </c>
      <c r="C163">
        <v>43</v>
      </c>
      <c r="D163" t="str" cm="1">
        <f t="array" ref="D163">_xlfn.IFS(C163&gt;90,"Fast",C163&gt;50,"Normal",C163&lt;=50,"Slow")</f>
        <v>Slow</v>
      </c>
    </row>
    <row r="164" spans="1:4">
      <c r="A164" t="s">
        <v>39</v>
      </c>
      <c r="B164" t="s">
        <v>14</v>
      </c>
      <c r="C164">
        <v>58</v>
      </c>
      <c r="D164" t="str" cm="1">
        <f t="array" ref="D164">_xlfn.IFS(C164&gt;90, "Fast", C164&gt;50, "Normal", C164&lt;=50, "Slow")</f>
        <v>Normal</v>
      </c>
    </row>
    <row r="165" spans="1:4">
      <c r="A165" t="s">
        <v>40</v>
      </c>
      <c r="B165" t="s">
        <v>14</v>
      </c>
      <c r="C165">
        <v>78</v>
      </c>
      <c r="D165" t="str" cm="1">
        <f t="array" ref="D165">_xlfn.IFS(C165&gt;90,"Fast",C165&gt;50,"Normal",C165&lt;=50,"Slow")</f>
        <v>Normal</v>
      </c>
    </row>
    <row r="166" spans="1:4">
      <c r="A166" t="s">
        <v>17</v>
      </c>
    </row>
    <row r="168" spans="1:4">
      <c r="A168" s="16" t="s">
        <v>0</v>
      </c>
      <c r="B168" s="16" t="s">
        <v>1</v>
      </c>
      <c r="C168" s="16" t="s">
        <v>51</v>
      </c>
      <c r="D168" s="16" t="s">
        <v>120</v>
      </c>
    </row>
    <row r="169" spans="1:4">
      <c r="A169" t="s">
        <v>53</v>
      </c>
      <c r="B169" t="s">
        <v>54</v>
      </c>
      <c r="C169">
        <v>305</v>
      </c>
      <c r="D169" t="str">
        <f>LEFT(B169,3)</f>
        <v>Fig</v>
      </c>
    </row>
    <row r="170" spans="1:4">
      <c r="A170" t="s">
        <v>55</v>
      </c>
      <c r="B170" t="s">
        <v>14</v>
      </c>
      <c r="C170">
        <v>510</v>
      </c>
      <c r="D170" t="str">
        <f t="shared" ref="D170:D188" si="10">LEFT(B170,3)</f>
        <v>Wat</v>
      </c>
    </row>
    <row r="171" spans="1:4">
      <c r="A171" t="s">
        <v>56</v>
      </c>
      <c r="B171" t="s">
        <v>6</v>
      </c>
      <c r="C171">
        <v>490</v>
      </c>
      <c r="D171" t="str">
        <f t="shared" si="10"/>
        <v>Gra</v>
      </c>
    </row>
    <row r="172" spans="1:4">
      <c r="A172" t="s">
        <v>57</v>
      </c>
      <c r="B172" t="s">
        <v>14</v>
      </c>
      <c r="C172">
        <v>335</v>
      </c>
      <c r="D172" t="str">
        <f t="shared" si="10"/>
        <v>Wat</v>
      </c>
    </row>
    <row r="173" spans="1:4">
      <c r="A173" t="s">
        <v>58</v>
      </c>
      <c r="B173" t="s">
        <v>59</v>
      </c>
      <c r="C173">
        <v>465</v>
      </c>
      <c r="D173" t="str">
        <f t="shared" si="10"/>
        <v>Ele</v>
      </c>
    </row>
    <row r="174" spans="1:4">
      <c r="A174" t="s">
        <v>60</v>
      </c>
      <c r="B174" t="s">
        <v>14</v>
      </c>
      <c r="C174">
        <v>475</v>
      </c>
      <c r="D174" t="str">
        <f t="shared" si="10"/>
        <v>Wat</v>
      </c>
    </row>
    <row r="175" spans="1:4">
      <c r="A175" t="s">
        <v>61</v>
      </c>
      <c r="B175" t="s">
        <v>14</v>
      </c>
      <c r="C175">
        <v>525</v>
      </c>
      <c r="D175" t="str">
        <f t="shared" si="10"/>
        <v>Wat</v>
      </c>
    </row>
    <row r="176" spans="1:4">
      <c r="A176" t="s">
        <v>62</v>
      </c>
      <c r="B176" t="s">
        <v>63</v>
      </c>
      <c r="C176">
        <v>385</v>
      </c>
      <c r="D176" t="str">
        <f t="shared" si="10"/>
        <v>Roc</v>
      </c>
    </row>
    <row r="177" spans="1:5">
      <c r="A177" t="s">
        <v>64</v>
      </c>
      <c r="B177" t="s">
        <v>65</v>
      </c>
      <c r="C177">
        <v>420</v>
      </c>
      <c r="D177" t="str">
        <f t="shared" si="10"/>
        <v>Dra</v>
      </c>
    </row>
    <row r="178" spans="1:5">
      <c r="A178" t="s">
        <v>66</v>
      </c>
      <c r="B178" t="s">
        <v>67</v>
      </c>
      <c r="C178">
        <v>349</v>
      </c>
      <c r="D178" t="str">
        <f t="shared" si="10"/>
        <v>Nor</v>
      </c>
    </row>
    <row r="179" spans="1:5">
      <c r="A179" t="s">
        <v>68</v>
      </c>
      <c r="B179" t="s">
        <v>67</v>
      </c>
      <c r="C179">
        <v>253</v>
      </c>
      <c r="D179" t="str">
        <f t="shared" si="10"/>
        <v>Nor</v>
      </c>
    </row>
    <row r="180" spans="1:5">
      <c r="A180" t="s">
        <v>69</v>
      </c>
      <c r="B180" t="s">
        <v>70</v>
      </c>
      <c r="C180">
        <v>395</v>
      </c>
      <c r="D180" t="str">
        <f t="shared" si="10"/>
        <v>Bug</v>
      </c>
    </row>
    <row r="181" spans="1:5">
      <c r="A181" t="s">
        <v>71</v>
      </c>
      <c r="B181" t="s">
        <v>67</v>
      </c>
      <c r="C181">
        <v>310</v>
      </c>
      <c r="D181" t="str">
        <f t="shared" si="10"/>
        <v>Nor</v>
      </c>
    </row>
    <row r="182" spans="1:5">
      <c r="A182" t="s">
        <v>72</v>
      </c>
      <c r="B182" t="s">
        <v>14</v>
      </c>
      <c r="C182">
        <v>475</v>
      </c>
      <c r="D182" t="str">
        <f t="shared" si="10"/>
        <v>Wat</v>
      </c>
    </row>
    <row r="183" spans="1:5">
      <c r="A183" t="s">
        <v>73</v>
      </c>
      <c r="B183" t="s">
        <v>74</v>
      </c>
      <c r="C183">
        <v>505</v>
      </c>
      <c r="D183" t="str">
        <f t="shared" si="10"/>
        <v>Poi</v>
      </c>
    </row>
    <row r="184" spans="1:5">
      <c r="A184" t="s">
        <v>75</v>
      </c>
      <c r="B184" t="s">
        <v>54</v>
      </c>
      <c r="C184">
        <v>455</v>
      </c>
      <c r="D184" t="str">
        <f t="shared" si="10"/>
        <v>Fig</v>
      </c>
    </row>
    <row r="185" spans="1:5">
      <c r="A185" t="s">
        <v>36</v>
      </c>
      <c r="B185" t="s">
        <v>10</v>
      </c>
      <c r="C185">
        <v>405</v>
      </c>
      <c r="D185" t="str">
        <f t="shared" si="10"/>
        <v>Fir</v>
      </c>
    </row>
    <row r="186" spans="1:5">
      <c r="A186" t="s">
        <v>76</v>
      </c>
      <c r="B186" t="s">
        <v>74</v>
      </c>
      <c r="C186">
        <v>438</v>
      </c>
      <c r="D186" t="str">
        <f t="shared" si="10"/>
        <v>Poi</v>
      </c>
    </row>
    <row r="187" spans="1:5">
      <c r="A187" t="s">
        <v>77</v>
      </c>
      <c r="B187" t="s">
        <v>78</v>
      </c>
      <c r="C187">
        <v>310</v>
      </c>
      <c r="D187" t="str">
        <f t="shared" si="10"/>
        <v>Gho</v>
      </c>
    </row>
    <row r="188" spans="1:5">
      <c r="A188" t="s">
        <v>79</v>
      </c>
      <c r="B188" t="s">
        <v>14</v>
      </c>
      <c r="C188">
        <v>200</v>
      </c>
      <c r="D188" t="str">
        <f t="shared" si="10"/>
        <v>Wat</v>
      </c>
    </row>
    <row r="189" spans="1:5">
      <c r="A189" t="s">
        <v>17</v>
      </c>
    </row>
    <row r="191" spans="1:5">
      <c r="A191" s="16" t="s">
        <v>0</v>
      </c>
      <c r="B191" s="16" t="s">
        <v>1</v>
      </c>
      <c r="C191" s="16" t="s">
        <v>51</v>
      </c>
      <c r="D191" s="23" t="s">
        <v>121</v>
      </c>
      <c r="E191" s="23"/>
    </row>
    <row r="192" spans="1:5">
      <c r="A192" t="s">
        <v>122</v>
      </c>
      <c r="B192" t="s">
        <v>123</v>
      </c>
      <c r="C192">
        <v>305</v>
      </c>
      <c r="D192" t="str" cm="1">
        <f t="array" ref="D192:E211">LOWER(A192:B211)</f>
        <v xml:space="preserve">    mankey</v>
      </c>
      <c r="E192" t="str">
        <v>fighting</v>
      </c>
    </row>
    <row r="193" spans="1:5">
      <c r="A193" t="s">
        <v>124</v>
      </c>
      <c r="B193" t="s">
        <v>125</v>
      </c>
      <c r="C193">
        <v>510</v>
      </c>
      <c r="D193" t="str">
        <v xml:space="preserve">    poliwrath</v>
      </c>
      <c r="E193" t="str">
        <v>water</v>
      </c>
    </row>
    <row r="194" spans="1:5">
      <c r="A194" t="s">
        <v>126</v>
      </c>
      <c r="B194" t="s">
        <v>127</v>
      </c>
      <c r="C194">
        <v>490</v>
      </c>
      <c r="D194" t="str">
        <v xml:space="preserve">    victreebel</v>
      </c>
      <c r="E194" t="str">
        <v>grass</v>
      </c>
    </row>
    <row r="195" spans="1:5">
      <c r="A195" t="s">
        <v>128</v>
      </c>
      <c r="B195" t="s">
        <v>129</v>
      </c>
      <c r="C195">
        <v>335</v>
      </c>
      <c r="D195" t="str">
        <v xml:space="preserve">    tentacool</v>
      </c>
      <c r="E195" t="str">
        <v>water</v>
      </c>
    </row>
    <row r="196" spans="1:5">
      <c r="A196" t="s">
        <v>130</v>
      </c>
      <c r="B196" t="s">
        <v>131</v>
      </c>
      <c r="C196">
        <v>465</v>
      </c>
      <c r="D196" t="str">
        <v xml:space="preserve">    magneton</v>
      </c>
      <c r="E196" t="str">
        <v>electric</v>
      </c>
    </row>
    <row r="197" spans="1:5">
      <c r="A197" t="s">
        <v>132</v>
      </c>
      <c r="B197" t="s">
        <v>133</v>
      </c>
      <c r="C197">
        <v>475</v>
      </c>
      <c r="D197" t="str">
        <v xml:space="preserve">    dewgong</v>
      </c>
      <c r="E197" t="str">
        <v>water</v>
      </c>
    </row>
    <row r="198" spans="1:5">
      <c r="A198" t="s">
        <v>134</v>
      </c>
      <c r="B198" t="s">
        <v>135</v>
      </c>
      <c r="C198">
        <v>525</v>
      </c>
      <c r="D198" t="str">
        <v xml:space="preserve">    cloyster</v>
      </c>
      <c r="E198" t="str">
        <v>water</v>
      </c>
    </row>
    <row r="199" spans="1:5">
      <c r="A199" t="s">
        <v>136</v>
      </c>
      <c r="B199" t="s">
        <v>137</v>
      </c>
      <c r="C199">
        <v>385</v>
      </c>
      <c r="D199" t="str">
        <v xml:space="preserve">    onix</v>
      </c>
      <c r="E199" t="str">
        <v>rock</v>
      </c>
    </row>
    <row r="200" spans="1:5">
      <c r="A200" t="s">
        <v>138</v>
      </c>
      <c r="B200" t="s">
        <v>139</v>
      </c>
      <c r="C200">
        <v>420</v>
      </c>
      <c r="D200" t="str">
        <v xml:space="preserve">    dragonair</v>
      </c>
      <c r="E200" t="str">
        <v>dragon</v>
      </c>
    </row>
    <row r="201" spans="1:5">
      <c r="A201" t="s">
        <v>140</v>
      </c>
      <c r="B201" t="s">
        <v>141</v>
      </c>
      <c r="C201">
        <v>349</v>
      </c>
      <c r="D201" t="str">
        <v xml:space="preserve">    pidgeotto</v>
      </c>
      <c r="E201" t="str">
        <v>normal</v>
      </c>
    </row>
    <row r="202" spans="1:5">
      <c r="A202" t="s">
        <v>142</v>
      </c>
      <c r="B202" t="s">
        <v>143</v>
      </c>
      <c r="C202">
        <v>253</v>
      </c>
      <c r="D202" t="str">
        <v xml:space="preserve">    rattata</v>
      </c>
      <c r="E202" t="str">
        <v>normal</v>
      </c>
    </row>
    <row r="203" spans="1:5">
      <c r="A203" t="s">
        <v>144</v>
      </c>
      <c r="B203" t="s">
        <v>145</v>
      </c>
      <c r="C203">
        <v>395</v>
      </c>
      <c r="D203" t="str">
        <v xml:space="preserve">    beedrill</v>
      </c>
      <c r="E203" t="str">
        <v>bug</v>
      </c>
    </row>
    <row r="204" spans="1:5">
      <c r="A204" t="s">
        <v>146</v>
      </c>
      <c r="B204" t="s">
        <v>147</v>
      </c>
      <c r="C204">
        <v>310</v>
      </c>
      <c r="D204" t="str">
        <v xml:space="preserve">    doduo</v>
      </c>
      <c r="E204" t="str">
        <v>normal</v>
      </c>
    </row>
    <row r="205" spans="1:5">
      <c r="A205" t="s">
        <v>148</v>
      </c>
      <c r="B205" t="s">
        <v>129</v>
      </c>
      <c r="C205">
        <v>475</v>
      </c>
      <c r="D205" t="str">
        <v xml:space="preserve">    kingler</v>
      </c>
      <c r="E205" t="str">
        <v>water</v>
      </c>
    </row>
    <row r="206" spans="1:5">
      <c r="A206" t="s">
        <v>149</v>
      </c>
      <c r="B206" t="s">
        <v>150</v>
      </c>
      <c r="C206">
        <v>505</v>
      </c>
      <c r="D206" t="str">
        <v xml:space="preserve">    nidoqueen</v>
      </c>
      <c r="E206" t="str">
        <v>poison</v>
      </c>
    </row>
    <row r="207" spans="1:5">
      <c r="A207" t="s">
        <v>151</v>
      </c>
      <c r="B207" t="s">
        <v>152</v>
      </c>
      <c r="C207">
        <v>455</v>
      </c>
      <c r="D207" t="str">
        <v xml:space="preserve">    hitmonchan</v>
      </c>
      <c r="E207" t="str">
        <v>fighting</v>
      </c>
    </row>
    <row r="208" spans="1:5">
      <c r="A208" t="s">
        <v>153</v>
      </c>
      <c r="B208" t="s">
        <v>154</v>
      </c>
      <c r="C208">
        <v>405</v>
      </c>
      <c r="D208" t="str">
        <v xml:space="preserve">    charmeleon</v>
      </c>
      <c r="E208" t="str">
        <v>fire</v>
      </c>
    </row>
    <row r="209" spans="1:6">
      <c r="A209" t="s">
        <v>155</v>
      </c>
      <c r="B209" t="s">
        <v>156</v>
      </c>
      <c r="C209">
        <v>438</v>
      </c>
      <c r="D209" t="str">
        <v xml:space="preserve">    arbok</v>
      </c>
      <c r="E209" t="str">
        <v>poison</v>
      </c>
    </row>
    <row r="210" spans="1:6">
      <c r="A210" t="s">
        <v>157</v>
      </c>
      <c r="B210" t="s">
        <v>158</v>
      </c>
      <c r="C210">
        <v>310</v>
      </c>
      <c r="D210" t="str">
        <v xml:space="preserve">    gastly</v>
      </c>
      <c r="E210" t="str">
        <v>ghost</v>
      </c>
    </row>
    <row r="211" spans="1:6">
      <c r="A211" t="s">
        <v>159</v>
      </c>
      <c r="B211" t="s">
        <v>160</v>
      </c>
      <c r="C211">
        <v>200</v>
      </c>
      <c r="D211" t="str">
        <v xml:space="preserve">    magikarp</v>
      </c>
      <c r="E211" t="str">
        <v>water</v>
      </c>
    </row>
    <row r="212" spans="1:6">
      <c r="A212" t="s">
        <v>17</v>
      </c>
    </row>
    <row r="214" spans="1:6">
      <c r="A214" s="16" t="s">
        <v>0</v>
      </c>
      <c r="B214" s="16" t="s">
        <v>1</v>
      </c>
      <c r="C214" s="16" t="s">
        <v>80</v>
      </c>
      <c r="D214" s="16" t="s">
        <v>51</v>
      </c>
      <c r="F214" s="16" t="s">
        <v>161</v>
      </c>
    </row>
    <row r="215" spans="1:6">
      <c r="A215" t="s">
        <v>53</v>
      </c>
      <c r="B215" t="s">
        <v>54</v>
      </c>
      <c r="D215">
        <v>305</v>
      </c>
      <c r="F215">
        <f>MAX(D215:D234)</f>
        <v>510</v>
      </c>
    </row>
    <row r="216" spans="1:6">
      <c r="A216" t="s">
        <v>55</v>
      </c>
      <c r="B216" t="s">
        <v>14</v>
      </c>
      <c r="C216" t="s">
        <v>54</v>
      </c>
      <c r="D216">
        <v>510</v>
      </c>
    </row>
    <row r="217" spans="1:6">
      <c r="A217" t="s">
        <v>56</v>
      </c>
      <c r="B217" t="s">
        <v>6</v>
      </c>
      <c r="C217" t="s">
        <v>74</v>
      </c>
      <c r="D217">
        <v>490</v>
      </c>
    </row>
    <row r="218" spans="1:6">
      <c r="A218" t="s">
        <v>57</v>
      </c>
      <c r="B218" t="s">
        <v>14</v>
      </c>
      <c r="C218" t="s">
        <v>74</v>
      </c>
      <c r="D218">
        <v>335</v>
      </c>
    </row>
    <row r="219" spans="1:6">
      <c r="A219" t="s">
        <v>58</v>
      </c>
      <c r="B219" t="s">
        <v>59</v>
      </c>
      <c r="C219" t="s">
        <v>83</v>
      </c>
      <c r="D219">
        <v>465</v>
      </c>
    </row>
    <row r="220" spans="1:6">
      <c r="A220" t="s">
        <v>60</v>
      </c>
      <c r="B220" t="s">
        <v>14</v>
      </c>
      <c r="C220" t="s">
        <v>84</v>
      </c>
      <c r="D220">
        <v>475</v>
      </c>
    </row>
    <row r="221" spans="1:6">
      <c r="A221" t="s">
        <v>61</v>
      </c>
      <c r="B221" t="s">
        <v>14</v>
      </c>
      <c r="C221" t="s">
        <v>84</v>
      </c>
      <c r="D221" t="s">
        <v>162</v>
      </c>
    </row>
    <row r="222" spans="1:6">
      <c r="A222" t="s">
        <v>62</v>
      </c>
      <c r="B222" t="s">
        <v>63</v>
      </c>
      <c r="C222" t="s">
        <v>85</v>
      </c>
      <c r="D222">
        <v>385</v>
      </c>
    </row>
    <row r="223" spans="1:6">
      <c r="A223" t="s">
        <v>64</v>
      </c>
      <c r="B223" t="s">
        <v>65</v>
      </c>
      <c r="D223">
        <v>420</v>
      </c>
    </row>
    <row r="224" spans="1:6">
      <c r="A224" t="s">
        <v>66</v>
      </c>
      <c r="B224" t="s">
        <v>67</v>
      </c>
      <c r="C224" t="s">
        <v>87</v>
      </c>
      <c r="D224">
        <v>349</v>
      </c>
    </row>
    <row r="225" spans="1:9">
      <c r="A225" t="s">
        <v>68</v>
      </c>
      <c r="B225" t="s">
        <v>67</v>
      </c>
      <c r="D225">
        <v>253</v>
      </c>
    </row>
    <row r="226" spans="1:9">
      <c r="A226" t="s">
        <v>69</v>
      </c>
      <c r="B226" t="s">
        <v>70</v>
      </c>
      <c r="C226" t="s">
        <v>74</v>
      </c>
      <c r="D226">
        <v>395</v>
      </c>
    </row>
    <row r="227" spans="1:9">
      <c r="A227" t="s">
        <v>71</v>
      </c>
      <c r="B227" t="s">
        <v>67</v>
      </c>
      <c r="C227" t="s">
        <v>87</v>
      </c>
      <c r="D227">
        <v>310</v>
      </c>
    </row>
    <row r="228" spans="1:9">
      <c r="A228" t="s">
        <v>72</v>
      </c>
      <c r="B228" t="s">
        <v>14</v>
      </c>
      <c r="D228">
        <v>475</v>
      </c>
    </row>
    <row r="229" spans="1:9">
      <c r="A229" t="s">
        <v>73</v>
      </c>
      <c r="B229" t="s">
        <v>74</v>
      </c>
      <c r="C229" t="s">
        <v>85</v>
      </c>
      <c r="D229">
        <v>505</v>
      </c>
    </row>
    <row r="230" spans="1:9">
      <c r="A230" t="s">
        <v>75</v>
      </c>
      <c r="B230" t="s">
        <v>54</v>
      </c>
      <c r="D230">
        <v>455</v>
      </c>
    </row>
    <row r="231" spans="1:9">
      <c r="A231" t="s">
        <v>36</v>
      </c>
      <c r="B231" t="s">
        <v>10</v>
      </c>
      <c r="D231">
        <v>405</v>
      </c>
    </row>
    <row r="232" spans="1:9">
      <c r="A232" t="s">
        <v>76</v>
      </c>
      <c r="B232" t="s">
        <v>74</v>
      </c>
      <c r="D232">
        <v>438</v>
      </c>
    </row>
    <row r="233" spans="1:9">
      <c r="A233" t="s">
        <v>77</v>
      </c>
      <c r="B233" t="s">
        <v>78</v>
      </c>
      <c r="C233" t="s">
        <v>74</v>
      </c>
      <c r="D233">
        <v>310</v>
      </c>
    </row>
    <row r="234" spans="1:9">
      <c r="A234" t="s">
        <v>79</v>
      </c>
      <c r="B234" t="s">
        <v>14</v>
      </c>
      <c r="D234">
        <v>200</v>
      </c>
    </row>
    <row r="235" spans="1:9">
      <c r="A235" t="s">
        <v>17</v>
      </c>
    </row>
    <row r="237" spans="1:9">
      <c r="A237">
        <v>1</v>
      </c>
      <c r="B237">
        <v>4</v>
      </c>
      <c r="C237">
        <v>5</v>
      </c>
      <c r="D237">
        <v>2</v>
      </c>
      <c r="E237">
        <v>1</v>
      </c>
      <c r="F237">
        <v>5</v>
      </c>
      <c r="G237">
        <v>2</v>
      </c>
      <c r="H237" s="15" t="s">
        <v>163</v>
      </c>
      <c r="I237">
        <f>MEDIAN(A237:G237)</f>
        <v>2</v>
      </c>
    </row>
    <row r="240" spans="1:9">
      <c r="A240" s="16" t="s">
        <v>0</v>
      </c>
      <c r="B240" s="16" t="s">
        <v>1</v>
      </c>
      <c r="C240" s="16" t="s">
        <v>80</v>
      </c>
      <c r="D240" s="16" t="s">
        <v>51</v>
      </c>
      <c r="E240" s="16"/>
      <c r="F240" s="16" t="s">
        <v>164</v>
      </c>
    </row>
    <row r="241" spans="1:6">
      <c r="A241" t="s">
        <v>53</v>
      </c>
      <c r="B241" t="s">
        <v>54</v>
      </c>
      <c r="D241">
        <v>305</v>
      </c>
      <c r="F241">
        <f>MIN(D241:D260)</f>
        <v>253</v>
      </c>
    </row>
    <row r="242" spans="1:6">
      <c r="A242" t="s">
        <v>55</v>
      </c>
      <c r="B242" t="s">
        <v>14</v>
      </c>
      <c r="C242" t="s">
        <v>54</v>
      </c>
      <c r="D242">
        <v>510</v>
      </c>
    </row>
    <row r="243" spans="1:6">
      <c r="A243" t="s">
        <v>56</v>
      </c>
      <c r="B243" t="s">
        <v>6</v>
      </c>
      <c r="C243" t="s">
        <v>74</v>
      </c>
      <c r="D243">
        <v>490</v>
      </c>
    </row>
    <row r="244" spans="1:6">
      <c r="A244" t="s">
        <v>57</v>
      </c>
      <c r="B244" t="s">
        <v>14</v>
      </c>
      <c r="C244" t="s">
        <v>74</v>
      </c>
      <c r="D244">
        <v>335</v>
      </c>
    </row>
    <row r="245" spans="1:6">
      <c r="A245" t="s">
        <v>58</v>
      </c>
      <c r="B245" t="s">
        <v>59</v>
      </c>
      <c r="C245" t="s">
        <v>83</v>
      </c>
      <c r="D245">
        <v>465</v>
      </c>
    </row>
    <row r="246" spans="1:6">
      <c r="A246" t="s">
        <v>60</v>
      </c>
      <c r="B246" t="s">
        <v>14</v>
      </c>
      <c r="C246" t="s">
        <v>84</v>
      </c>
      <c r="D246">
        <v>475</v>
      </c>
    </row>
    <row r="247" spans="1:6">
      <c r="A247" t="s">
        <v>61</v>
      </c>
      <c r="B247" t="s">
        <v>14</v>
      </c>
      <c r="C247" t="s">
        <v>84</v>
      </c>
      <c r="D247">
        <v>525</v>
      </c>
    </row>
    <row r="248" spans="1:6">
      <c r="A248" t="s">
        <v>62</v>
      </c>
      <c r="B248" t="s">
        <v>63</v>
      </c>
      <c r="C248" t="s">
        <v>85</v>
      </c>
      <c r="D248">
        <v>385</v>
      </c>
    </row>
    <row r="249" spans="1:6">
      <c r="A249" t="s">
        <v>64</v>
      </c>
      <c r="B249" t="s">
        <v>65</v>
      </c>
      <c r="D249">
        <v>420</v>
      </c>
    </row>
    <row r="250" spans="1:6">
      <c r="A250" t="s">
        <v>66</v>
      </c>
      <c r="B250" t="s">
        <v>67</v>
      </c>
      <c r="C250" t="s">
        <v>87</v>
      </c>
      <c r="D250">
        <v>349</v>
      </c>
    </row>
    <row r="251" spans="1:6">
      <c r="A251" t="s">
        <v>68</v>
      </c>
      <c r="B251" t="s">
        <v>67</v>
      </c>
      <c r="D251">
        <v>253</v>
      </c>
    </row>
    <row r="252" spans="1:6">
      <c r="A252" t="s">
        <v>69</v>
      </c>
      <c r="B252" t="s">
        <v>70</v>
      </c>
      <c r="C252" t="s">
        <v>74</v>
      </c>
      <c r="D252">
        <v>395</v>
      </c>
    </row>
    <row r="253" spans="1:6">
      <c r="A253" t="s">
        <v>71</v>
      </c>
      <c r="B253" t="s">
        <v>67</v>
      </c>
      <c r="C253" t="s">
        <v>87</v>
      </c>
      <c r="D253">
        <v>310</v>
      </c>
    </row>
    <row r="254" spans="1:6">
      <c r="A254" t="s">
        <v>72</v>
      </c>
      <c r="B254" t="s">
        <v>14</v>
      </c>
      <c r="D254">
        <v>475</v>
      </c>
    </row>
    <row r="255" spans="1:6">
      <c r="A255" t="s">
        <v>73</v>
      </c>
      <c r="B255" t="s">
        <v>74</v>
      </c>
      <c r="C255" t="s">
        <v>85</v>
      </c>
      <c r="D255">
        <v>505</v>
      </c>
    </row>
    <row r="256" spans="1:6">
      <c r="A256" t="s">
        <v>75</v>
      </c>
      <c r="B256" t="s">
        <v>54</v>
      </c>
      <c r="D256">
        <v>455</v>
      </c>
    </row>
    <row r="257" spans="1:11">
      <c r="A257" t="s">
        <v>36</v>
      </c>
      <c r="B257" t="s">
        <v>10</v>
      </c>
      <c r="D257">
        <v>405</v>
      </c>
    </row>
    <row r="258" spans="1:11">
      <c r="A258" t="s">
        <v>76</v>
      </c>
      <c r="B258" t="s">
        <v>74</v>
      </c>
      <c r="D258">
        <v>438</v>
      </c>
    </row>
    <row r="259" spans="1:11">
      <c r="A259" t="s">
        <v>77</v>
      </c>
      <c r="B259" t="s">
        <v>78</v>
      </c>
      <c r="C259" t="s">
        <v>74</v>
      </c>
      <c r="D259">
        <v>310</v>
      </c>
    </row>
    <row r="260" spans="1:11">
      <c r="A260" t="s">
        <v>79</v>
      </c>
      <c r="B260" t="s">
        <v>14</v>
      </c>
      <c r="D260" t="s">
        <v>165</v>
      </c>
    </row>
    <row r="261" spans="1:11">
      <c r="A261" t="s">
        <v>17</v>
      </c>
    </row>
    <row r="263" spans="1:11">
      <c r="A263" s="16" t="s">
        <v>18</v>
      </c>
      <c r="B263" s="16" t="s">
        <v>19</v>
      </c>
      <c r="C263" s="16" t="s">
        <v>20</v>
      </c>
      <c r="D263" s="16" t="s">
        <v>21</v>
      </c>
      <c r="E263" s="16" t="s">
        <v>22</v>
      </c>
      <c r="F263" s="16"/>
      <c r="G263" s="16" t="s">
        <v>166</v>
      </c>
    </row>
    <row r="264" spans="1:11">
      <c r="A264" t="s">
        <v>24</v>
      </c>
      <c r="B264">
        <v>10</v>
      </c>
      <c r="C264">
        <v>4</v>
      </c>
      <c r="D264">
        <v>2</v>
      </c>
      <c r="E264">
        <v>1</v>
      </c>
      <c r="G264">
        <f>_xlfn.MODE.SNGL(B264:E269)</f>
        <v>2</v>
      </c>
    </row>
    <row r="265" spans="1:11">
      <c r="A265" t="s">
        <v>25</v>
      </c>
      <c r="B265">
        <v>12</v>
      </c>
      <c r="C265">
        <v>3</v>
      </c>
      <c r="D265">
        <v>2</v>
      </c>
      <c r="E265">
        <v>1</v>
      </c>
    </row>
    <row r="266" spans="1:11">
      <c r="A266" t="s">
        <v>26</v>
      </c>
      <c r="B266">
        <v>15</v>
      </c>
      <c r="C266">
        <v>1</v>
      </c>
      <c r="D266">
        <v>3</v>
      </c>
      <c r="E266">
        <v>1</v>
      </c>
      <c r="G266" s="16" t="s">
        <v>167</v>
      </c>
    </row>
    <row r="267" spans="1:11">
      <c r="A267" t="s">
        <v>27</v>
      </c>
      <c r="B267">
        <v>4</v>
      </c>
      <c r="C267">
        <v>2</v>
      </c>
      <c r="D267">
        <v>6</v>
      </c>
      <c r="E267">
        <v>2</v>
      </c>
      <c r="G267" cm="1">
        <f t="array" ref="G267:G268">_xlfn.MODE.MULT(B264:E269)</f>
        <v>2</v>
      </c>
    </row>
    <row r="268" spans="1:11">
      <c r="A268" t="s">
        <v>28</v>
      </c>
      <c r="B268">
        <v>10</v>
      </c>
      <c r="C268">
        <v>4</v>
      </c>
      <c r="D268">
        <v>1</v>
      </c>
      <c r="E268">
        <v>2</v>
      </c>
      <c r="G268">
        <v>1</v>
      </c>
    </row>
    <row r="269" spans="1:11">
      <c r="A269" t="s">
        <v>29</v>
      </c>
      <c r="B269">
        <v>9</v>
      </c>
      <c r="C269">
        <v>2</v>
      </c>
      <c r="D269">
        <v>1</v>
      </c>
      <c r="E269">
        <v>0</v>
      </c>
    </row>
    <row r="272" spans="1:11">
      <c r="A272" s="18" t="s">
        <v>168</v>
      </c>
      <c r="B272" s="19">
        <v>1</v>
      </c>
      <c r="C272" s="19">
        <v>2</v>
      </c>
      <c r="D272" s="19">
        <v>3</v>
      </c>
      <c r="E272" s="19">
        <v>4</v>
      </c>
      <c r="F272" s="19">
        <v>5</v>
      </c>
      <c r="G272" s="19">
        <v>6</v>
      </c>
      <c r="H272" s="19">
        <v>7</v>
      </c>
      <c r="I272" s="19">
        <v>8</v>
      </c>
      <c r="J272" s="19">
        <v>9</v>
      </c>
      <c r="K272" s="19">
        <v>10</v>
      </c>
    </row>
    <row r="273" spans="1:11">
      <c r="A273" s="18" t="s">
        <v>169</v>
      </c>
      <c r="B273">
        <v>10</v>
      </c>
      <c r="C273">
        <v>12</v>
      </c>
      <c r="D273">
        <v>16</v>
      </c>
      <c r="E273">
        <v>20</v>
      </c>
      <c r="F273">
        <v>28</v>
      </c>
      <c r="G273">
        <v>50</v>
      </c>
      <c r="H273">
        <v>80</v>
      </c>
      <c r="I273">
        <v>140</v>
      </c>
      <c r="J273">
        <v>200</v>
      </c>
      <c r="K273">
        <v>250</v>
      </c>
    </row>
    <row r="275" spans="1:11">
      <c r="A275" s="18" t="s">
        <v>170</v>
      </c>
      <c r="B275" s="20">
        <v>0.1</v>
      </c>
      <c r="D275" s="22" t="s">
        <v>171</v>
      </c>
      <c r="E275" s="21">
        <f>NPV(B275,B273:K273)</f>
        <v>377.86809265258063</v>
      </c>
    </row>
    <row r="278" spans="1:11">
      <c r="A278" s="16" t="s">
        <v>0</v>
      </c>
      <c r="B278" s="16" t="s">
        <v>1</v>
      </c>
      <c r="C278" s="16" t="s">
        <v>41</v>
      </c>
      <c r="D278" s="16" t="s">
        <v>172</v>
      </c>
      <c r="E278" s="15" t="s">
        <v>173</v>
      </c>
    </row>
    <row r="279" spans="1:11">
      <c r="A279" t="s">
        <v>30</v>
      </c>
      <c r="B279" t="s">
        <v>6</v>
      </c>
      <c r="C279">
        <v>49</v>
      </c>
      <c r="D279" t="b">
        <f>OR(B279="Water",C279&gt;60)</f>
        <v>0</v>
      </c>
      <c r="E279" t="str">
        <f>IF(OR(B279="Water",C279&gt;60),"One or both conditions are met", "False")</f>
        <v>False</v>
      </c>
    </row>
    <row r="280" spans="1:11">
      <c r="A280" t="s">
        <v>33</v>
      </c>
      <c r="B280" t="s">
        <v>6</v>
      </c>
      <c r="C280">
        <v>63</v>
      </c>
      <c r="D280" t="b">
        <f t="shared" ref="D280:D287" si="11">OR(B280="Water",C280&gt;60)</f>
        <v>1</v>
      </c>
      <c r="E280" t="str">
        <f t="shared" ref="E280:E287" si="12">IF(OR(B280="Water",C280&gt;60),"One or both conditions are met", "False")</f>
        <v>One or both conditions are met</v>
      </c>
    </row>
    <row r="281" spans="1:11">
      <c r="A281" t="s">
        <v>34</v>
      </c>
      <c r="B281" t="s">
        <v>6</v>
      </c>
      <c r="C281">
        <v>83</v>
      </c>
      <c r="D281" t="b">
        <f t="shared" si="11"/>
        <v>1</v>
      </c>
      <c r="E281" t="str">
        <f t="shared" si="12"/>
        <v>One or both conditions are met</v>
      </c>
    </row>
    <row r="282" spans="1:11">
      <c r="A282" t="s">
        <v>35</v>
      </c>
      <c r="B282" t="s">
        <v>10</v>
      </c>
      <c r="C282">
        <v>43</v>
      </c>
      <c r="D282" t="b">
        <f t="shared" si="11"/>
        <v>0</v>
      </c>
      <c r="E282" t="str">
        <f t="shared" si="12"/>
        <v>False</v>
      </c>
    </row>
    <row r="283" spans="1:11">
      <c r="A283" t="s">
        <v>36</v>
      </c>
      <c r="B283" t="s">
        <v>10</v>
      </c>
      <c r="C283">
        <v>58</v>
      </c>
      <c r="D283" t="b">
        <f>OR(B283="Water",C283&gt;60)</f>
        <v>0</v>
      </c>
      <c r="E283" t="str">
        <f t="shared" si="12"/>
        <v>False</v>
      </c>
    </row>
    <row r="284" spans="1:11">
      <c r="A284" t="s">
        <v>37</v>
      </c>
      <c r="B284" t="s">
        <v>10</v>
      </c>
      <c r="C284">
        <v>78</v>
      </c>
      <c r="D284" t="b">
        <f t="shared" si="11"/>
        <v>1</v>
      </c>
      <c r="E284" t="str">
        <f t="shared" si="12"/>
        <v>One or both conditions are met</v>
      </c>
    </row>
    <row r="285" spans="1:11">
      <c r="A285" t="s">
        <v>38</v>
      </c>
      <c r="B285" t="s">
        <v>14</v>
      </c>
      <c r="C285">
        <v>65</v>
      </c>
      <c r="D285" t="b">
        <f t="shared" si="11"/>
        <v>1</v>
      </c>
      <c r="E285" t="str">
        <f t="shared" si="12"/>
        <v>One or both conditions are met</v>
      </c>
    </row>
    <row r="286" spans="1:11">
      <c r="A286" t="s">
        <v>39</v>
      </c>
      <c r="B286" t="s">
        <v>14</v>
      </c>
      <c r="C286">
        <v>80</v>
      </c>
      <c r="D286" t="b">
        <f t="shared" si="11"/>
        <v>1</v>
      </c>
      <c r="E286" t="str">
        <f t="shared" si="12"/>
        <v>One or both conditions are met</v>
      </c>
    </row>
    <row r="287" spans="1:11">
      <c r="A287" t="s">
        <v>40</v>
      </c>
      <c r="B287" t="s">
        <v>14</v>
      </c>
      <c r="C287">
        <v>100</v>
      </c>
      <c r="D287" t="b">
        <f t="shared" si="11"/>
        <v>1</v>
      </c>
      <c r="E287" t="str">
        <f t="shared" si="12"/>
        <v>One or both conditions are met</v>
      </c>
    </row>
    <row r="288" spans="1:11">
      <c r="A288" t="s">
        <v>17</v>
      </c>
    </row>
    <row r="290" spans="1:7">
      <c r="A290" s="16" t="s">
        <v>174</v>
      </c>
      <c r="B290">
        <f ca="1">RAND()</f>
        <v>0.36011210609896382</v>
      </c>
      <c r="D290" s="16" t="s">
        <v>175</v>
      </c>
      <c r="E290">
        <f ca="1">RAND()*5</f>
        <v>0.45624412599740594</v>
      </c>
      <c r="G290" s="15"/>
    </row>
    <row r="291" spans="1:7">
      <c r="B291">
        <f t="shared" ref="B291:B295" ca="1" si="13">RAND()</f>
        <v>0.57957121977972192</v>
      </c>
      <c r="E291">
        <f t="shared" ref="E291:E295" ca="1" si="14">RAND()*5</f>
        <v>4.2223949509998278</v>
      </c>
    </row>
    <row r="292" spans="1:7">
      <c r="B292">
        <f t="shared" ca="1" si="13"/>
        <v>0.83620586791795437</v>
      </c>
      <c r="E292">
        <f t="shared" ca="1" si="14"/>
        <v>1.3389096606209701</v>
      </c>
    </row>
    <row r="293" spans="1:7">
      <c r="B293">
        <f t="shared" ca="1" si="13"/>
        <v>0.85440492078825259</v>
      </c>
      <c r="E293">
        <f t="shared" ca="1" si="14"/>
        <v>4.9791576032326903</v>
      </c>
    </row>
    <row r="294" spans="1:7">
      <c r="B294">
        <f t="shared" ca="1" si="13"/>
        <v>4.9732454094183143E-2</v>
      </c>
      <c r="E294">
        <f t="shared" ca="1" si="14"/>
        <v>4.2445265574178688</v>
      </c>
    </row>
    <row r="295" spans="1:7">
      <c r="B295">
        <f t="shared" ca="1" si="13"/>
        <v>0.62340314092611693</v>
      </c>
      <c r="E295">
        <f t="shared" ca="1" si="14"/>
        <v>1.2213577440692902</v>
      </c>
    </row>
    <row r="298" spans="1:7">
      <c r="A298" s="16" t="s">
        <v>0</v>
      </c>
      <c r="B298" s="16" t="s">
        <v>1</v>
      </c>
      <c r="C298" s="16" t="s">
        <v>51</v>
      </c>
      <c r="E298" s="16" t="s">
        <v>176</v>
      </c>
    </row>
    <row r="299" spans="1:7">
      <c r="A299" t="s">
        <v>53</v>
      </c>
      <c r="B299" t="s">
        <v>54</v>
      </c>
      <c r="C299">
        <v>305</v>
      </c>
      <c r="E299" t="str">
        <f>RIGHT(A299,3)</f>
        <v>key</v>
      </c>
    </row>
    <row r="300" spans="1:7">
      <c r="A300" t="s">
        <v>55</v>
      </c>
      <c r="B300" t="s">
        <v>14</v>
      </c>
      <c r="C300">
        <v>510</v>
      </c>
      <c r="E300" t="str">
        <f t="shared" ref="E300:E318" si="15">RIGHT(A300,3)</f>
        <v>ath</v>
      </c>
    </row>
    <row r="301" spans="1:7">
      <c r="A301" t="s">
        <v>56</v>
      </c>
      <c r="B301" t="s">
        <v>6</v>
      </c>
      <c r="C301">
        <v>490</v>
      </c>
      <c r="E301" t="str">
        <f t="shared" si="15"/>
        <v>bel</v>
      </c>
    </row>
    <row r="302" spans="1:7">
      <c r="A302" t="s">
        <v>57</v>
      </c>
      <c r="B302" t="s">
        <v>14</v>
      </c>
      <c r="C302">
        <v>335</v>
      </c>
      <c r="E302" t="str">
        <f t="shared" si="15"/>
        <v>ool</v>
      </c>
    </row>
    <row r="303" spans="1:7">
      <c r="A303" t="s">
        <v>58</v>
      </c>
      <c r="B303" t="s">
        <v>59</v>
      </c>
      <c r="C303">
        <v>465</v>
      </c>
      <c r="E303" t="str">
        <f t="shared" si="15"/>
        <v>ton</v>
      </c>
    </row>
    <row r="304" spans="1:7">
      <c r="A304" t="s">
        <v>60</v>
      </c>
      <c r="B304" t="s">
        <v>14</v>
      </c>
      <c r="C304">
        <v>475</v>
      </c>
      <c r="E304" t="str">
        <f t="shared" si="15"/>
        <v>ong</v>
      </c>
    </row>
    <row r="305" spans="1:5">
      <c r="A305" t="s">
        <v>61</v>
      </c>
      <c r="B305" t="s">
        <v>14</v>
      </c>
      <c r="C305">
        <v>525</v>
      </c>
      <c r="E305" t="str">
        <f t="shared" si="15"/>
        <v>ter</v>
      </c>
    </row>
    <row r="306" spans="1:5">
      <c r="A306" t="s">
        <v>62</v>
      </c>
      <c r="B306" t="s">
        <v>63</v>
      </c>
      <c r="C306">
        <v>385</v>
      </c>
      <c r="E306" t="str">
        <f t="shared" si="15"/>
        <v>nix</v>
      </c>
    </row>
    <row r="307" spans="1:5">
      <c r="A307" t="s">
        <v>64</v>
      </c>
      <c r="B307" t="s">
        <v>65</v>
      </c>
      <c r="C307">
        <v>420</v>
      </c>
      <c r="E307" t="str">
        <f t="shared" si="15"/>
        <v>air</v>
      </c>
    </row>
    <row r="308" spans="1:5">
      <c r="A308" t="s">
        <v>66</v>
      </c>
      <c r="B308" t="s">
        <v>67</v>
      </c>
      <c r="C308">
        <v>349</v>
      </c>
      <c r="E308" t="str">
        <f t="shared" si="15"/>
        <v>tto</v>
      </c>
    </row>
    <row r="309" spans="1:5">
      <c r="A309" t="s">
        <v>68</v>
      </c>
      <c r="B309" t="s">
        <v>67</v>
      </c>
      <c r="C309">
        <v>253</v>
      </c>
      <c r="E309" t="str">
        <f t="shared" si="15"/>
        <v>ata</v>
      </c>
    </row>
    <row r="310" spans="1:5">
      <c r="A310" t="s">
        <v>69</v>
      </c>
      <c r="B310" t="s">
        <v>70</v>
      </c>
      <c r="C310">
        <v>395</v>
      </c>
      <c r="E310" t="str">
        <f t="shared" si="15"/>
        <v>ill</v>
      </c>
    </row>
    <row r="311" spans="1:5">
      <c r="A311" t="s">
        <v>71</v>
      </c>
      <c r="B311" t="s">
        <v>67</v>
      </c>
      <c r="C311">
        <v>310</v>
      </c>
      <c r="E311" t="str">
        <f t="shared" si="15"/>
        <v>duo</v>
      </c>
    </row>
    <row r="312" spans="1:5">
      <c r="A312" t="s">
        <v>72</v>
      </c>
      <c r="B312" t="s">
        <v>14</v>
      </c>
      <c r="C312">
        <v>475</v>
      </c>
      <c r="E312" t="str">
        <f t="shared" si="15"/>
        <v>ler</v>
      </c>
    </row>
    <row r="313" spans="1:5">
      <c r="A313" t="s">
        <v>73</v>
      </c>
      <c r="B313" t="s">
        <v>74</v>
      </c>
      <c r="C313">
        <v>505</v>
      </c>
      <c r="E313" t="str">
        <f t="shared" si="15"/>
        <v>een</v>
      </c>
    </row>
    <row r="314" spans="1:5">
      <c r="A314" t="s">
        <v>75</v>
      </c>
      <c r="B314" t="s">
        <v>54</v>
      </c>
      <c r="C314">
        <v>455</v>
      </c>
      <c r="E314" t="str">
        <f t="shared" si="15"/>
        <v>han</v>
      </c>
    </row>
    <row r="315" spans="1:5">
      <c r="A315" t="s">
        <v>36</v>
      </c>
      <c r="B315" t="s">
        <v>10</v>
      </c>
      <c r="C315">
        <v>405</v>
      </c>
      <c r="E315" t="str">
        <f t="shared" si="15"/>
        <v>eon</v>
      </c>
    </row>
    <row r="316" spans="1:5">
      <c r="A316" t="s">
        <v>76</v>
      </c>
      <c r="B316" t="s">
        <v>74</v>
      </c>
      <c r="C316">
        <v>438</v>
      </c>
      <c r="E316" t="str">
        <f t="shared" si="15"/>
        <v>bok</v>
      </c>
    </row>
    <row r="317" spans="1:5">
      <c r="A317" t="s">
        <v>77</v>
      </c>
      <c r="B317" t="s">
        <v>78</v>
      </c>
      <c r="C317">
        <v>310</v>
      </c>
      <c r="E317" t="str">
        <f t="shared" si="15"/>
        <v>tly</v>
      </c>
    </row>
    <row r="318" spans="1:5">
      <c r="A318" t="s">
        <v>79</v>
      </c>
      <c r="B318" t="s">
        <v>14</v>
      </c>
      <c r="C318">
        <v>200</v>
      </c>
      <c r="E318" t="str">
        <f t="shared" si="15"/>
        <v>arp</v>
      </c>
    </row>
    <row r="319" spans="1:5">
      <c r="A319" t="s">
        <v>17</v>
      </c>
    </row>
    <row r="321" spans="1:7">
      <c r="A321" s="16" t="s">
        <v>177</v>
      </c>
      <c r="B321" s="16" t="s">
        <v>89</v>
      </c>
      <c r="C321" s="16" t="s">
        <v>1</v>
      </c>
      <c r="D321" s="16" t="s">
        <v>80</v>
      </c>
      <c r="E321" s="16" t="s">
        <v>105</v>
      </c>
      <c r="F321" s="16"/>
      <c r="G321" s="16" t="s">
        <v>178</v>
      </c>
    </row>
    <row r="322" spans="1:7">
      <c r="A322">
        <v>1</v>
      </c>
      <c r="B322" t="s">
        <v>91</v>
      </c>
      <c r="C322" t="s">
        <v>6</v>
      </c>
      <c r="D322" t="s">
        <v>74</v>
      </c>
      <c r="E322">
        <v>318</v>
      </c>
      <c r="G322">
        <f>_xlfn.STDEV.P(E322:E341)</f>
        <v>110.36484947663364</v>
      </c>
    </row>
    <row r="323" spans="1:7">
      <c r="A323">
        <v>2</v>
      </c>
      <c r="B323" t="s">
        <v>92</v>
      </c>
      <c r="C323" t="s">
        <v>6</v>
      </c>
      <c r="D323" t="s">
        <v>74</v>
      </c>
      <c r="E323">
        <v>405</v>
      </c>
    </row>
    <row r="324" spans="1:7">
      <c r="A324">
        <v>3</v>
      </c>
      <c r="B324" t="s">
        <v>93</v>
      </c>
      <c r="C324" t="s">
        <v>6</v>
      </c>
      <c r="D324" t="s">
        <v>74</v>
      </c>
      <c r="E324">
        <v>525</v>
      </c>
    </row>
    <row r="325" spans="1:7">
      <c r="A325">
        <v>4</v>
      </c>
      <c r="B325" t="s">
        <v>94</v>
      </c>
      <c r="C325" t="s">
        <v>10</v>
      </c>
      <c r="E325">
        <v>309</v>
      </c>
    </row>
    <row r="326" spans="1:7">
      <c r="A326">
        <v>5</v>
      </c>
      <c r="B326" t="s">
        <v>95</v>
      </c>
      <c r="C326" t="s">
        <v>10</v>
      </c>
      <c r="E326">
        <v>405</v>
      </c>
      <c r="G326" s="16" t="s">
        <v>179</v>
      </c>
    </row>
    <row r="327" spans="1:7">
      <c r="A327">
        <v>6</v>
      </c>
      <c r="B327" t="s">
        <v>96</v>
      </c>
      <c r="C327" t="s">
        <v>10</v>
      </c>
      <c r="D327" t="s">
        <v>87</v>
      </c>
      <c r="E327">
        <v>534</v>
      </c>
      <c r="G327">
        <f>_xlfn.STDEV.S(E322:E341)</f>
        <v>113.23194639416266</v>
      </c>
    </row>
    <row r="328" spans="1:7">
      <c r="A328">
        <v>7</v>
      </c>
      <c r="B328" t="s">
        <v>97</v>
      </c>
      <c r="C328" t="s">
        <v>14</v>
      </c>
      <c r="E328">
        <v>314</v>
      </c>
    </row>
    <row r="329" spans="1:7">
      <c r="A329">
        <v>8</v>
      </c>
      <c r="B329" t="s">
        <v>98</v>
      </c>
      <c r="C329" t="s">
        <v>14</v>
      </c>
      <c r="E329">
        <v>405</v>
      </c>
    </row>
    <row r="330" spans="1:7">
      <c r="A330">
        <v>9</v>
      </c>
      <c r="B330" t="s">
        <v>99</v>
      </c>
      <c r="C330" t="s">
        <v>14</v>
      </c>
      <c r="E330">
        <v>530</v>
      </c>
    </row>
    <row r="331" spans="1:7">
      <c r="A331">
        <v>10</v>
      </c>
      <c r="B331" t="s">
        <v>100</v>
      </c>
      <c r="C331" t="s">
        <v>70</v>
      </c>
      <c r="E331">
        <v>195</v>
      </c>
    </row>
    <row r="332" spans="1:7">
      <c r="A332">
        <v>11</v>
      </c>
      <c r="B332" t="s">
        <v>101</v>
      </c>
      <c r="C332" t="s">
        <v>70</v>
      </c>
      <c r="E332">
        <v>205</v>
      </c>
    </row>
    <row r="333" spans="1:7">
      <c r="A333">
        <v>12</v>
      </c>
      <c r="B333" t="s">
        <v>102</v>
      </c>
      <c r="C333" t="s">
        <v>70</v>
      </c>
      <c r="D333" t="s">
        <v>87</v>
      </c>
      <c r="E333">
        <v>395</v>
      </c>
    </row>
    <row r="334" spans="1:7">
      <c r="A334">
        <v>13</v>
      </c>
      <c r="B334" t="s">
        <v>103</v>
      </c>
      <c r="C334" t="s">
        <v>70</v>
      </c>
      <c r="D334" t="s">
        <v>74</v>
      </c>
      <c r="E334">
        <v>195</v>
      </c>
    </row>
    <row r="335" spans="1:7">
      <c r="A335">
        <v>14</v>
      </c>
      <c r="B335" t="s">
        <v>180</v>
      </c>
      <c r="C335" t="s">
        <v>70</v>
      </c>
      <c r="D335" t="s">
        <v>74</v>
      </c>
      <c r="E335">
        <v>205</v>
      </c>
    </row>
    <row r="336" spans="1:7">
      <c r="A336">
        <v>15</v>
      </c>
      <c r="B336" t="s">
        <v>181</v>
      </c>
      <c r="C336" t="s">
        <v>70</v>
      </c>
      <c r="D336" t="s">
        <v>74</v>
      </c>
      <c r="E336">
        <v>395</v>
      </c>
    </row>
    <row r="337" spans="1:6">
      <c r="A337">
        <v>16</v>
      </c>
      <c r="B337" t="s">
        <v>182</v>
      </c>
      <c r="C337" t="s">
        <v>67</v>
      </c>
      <c r="D337" t="s">
        <v>87</v>
      </c>
      <c r="E337">
        <v>251</v>
      </c>
    </row>
    <row r="338" spans="1:6">
      <c r="A338">
        <v>17</v>
      </c>
      <c r="B338" t="s">
        <v>183</v>
      </c>
      <c r="C338" t="s">
        <v>67</v>
      </c>
      <c r="D338" t="s">
        <v>87</v>
      </c>
      <c r="E338">
        <v>349</v>
      </c>
    </row>
    <row r="339" spans="1:6">
      <c r="A339">
        <v>18</v>
      </c>
      <c r="B339" t="s">
        <v>184</v>
      </c>
      <c r="C339" t="s">
        <v>67</v>
      </c>
      <c r="D339" t="s">
        <v>87</v>
      </c>
      <c r="E339">
        <v>479</v>
      </c>
    </row>
    <row r="340" spans="1:6">
      <c r="A340">
        <v>19</v>
      </c>
      <c r="B340" t="s">
        <v>185</v>
      </c>
      <c r="C340" t="s">
        <v>67</v>
      </c>
      <c r="E340">
        <v>253</v>
      </c>
    </row>
    <row r="341" spans="1:6">
      <c r="A341">
        <v>20</v>
      </c>
      <c r="B341" t="s">
        <v>186</v>
      </c>
      <c r="C341" t="s">
        <v>67</v>
      </c>
      <c r="E341">
        <v>413</v>
      </c>
    </row>
    <row r="342" spans="1:6">
      <c r="A342" t="s">
        <v>17</v>
      </c>
    </row>
    <row r="344" spans="1:6">
      <c r="A344" s="16" t="s">
        <v>0</v>
      </c>
      <c r="B344" s="16" t="s">
        <v>1</v>
      </c>
      <c r="C344" s="16" t="s">
        <v>80</v>
      </c>
      <c r="D344" s="16" t="s">
        <v>51</v>
      </c>
      <c r="E344" s="16"/>
      <c r="F344" s="16" t="s">
        <v>187</v>
      </c>
    </row>
    <row r="345" spans="1:6">
      <c r="A345" t="s">
        <v>53</v>
      </c>
      <c r="B345" t="s">
        <v>54</v>
      </c>
      <c r="D345">
        <v>305</v>
      </c>
      <c r="F345">
        <f>SUM(D345:D353)</f>
        <v>3092</v>
      </c>
    </row>
    <row r="346" spans="1:6">
      <c r="A346" t="s">
        <v>58</v>
      </c>
      <c r="B346" t="s">
        <v>59</v>
      </c>
      <c r="C346" t="s">
        <v>83</v>
      </c>
      <c r="D346">
        <v>465</v>
      </c>
    </row>
    <row r="347" spans="1:6">
      <c r="A347" t="s">
        <v>62</v>
      </c>
      <c r="B347" t="s">
        <v>63</v>
      </c>
      <c r="C347" t="s">
        <v>85</v>
      </c>
      <c r="D347">
        <v>385</v>
      </c>
      <c r="F347" s="16"/>
    </row>
    <row r="348" spans="1:6">
      <c r="A348" t="s">
        <v>64</v>
      </c>
      <c r="B348" t="s">
        <v>65</v>
      </c>
      <c r="D348">
        <v>420</v>
      </c>
    </row>
    <row r="349" spans="1:6">
      <c r="A349" t="s">
        <v>66</v>
      </c>
      <c r="B349" t="s">
        <v>67</v>
      </c>
      <c r="C349" t="s">
        <v>87</v>
      </c>
      <c r="D349">
        <v>349</v>
      </c>
    </row>
    <row r="350" spans="1:6">
      <c r="A350" t="s">
        <v>68</v>
      </c>
      <c r="B350" t="s">
        <v>67</v>
      </c>
      <c r="D350">
        <v>253</v>
      </c>
    </row>
    <row r="351" spans="1:6">
      <c r="A351" t="s">
        <v>36</v>
      </c>
      <c r="B351" t="s">
        <v>10</v>
      </c>
      <c r="D351">
        <v>405</v>
      </c>
    </row>
    <row r="352" spans="1:6">
      <c r="A352" t="s">
        <v>77</v>
      </c>
      <c r="B352" t="s">
        <v>78</v>
      </c>
      <c r="C352" t="s">
        <v>74</v>
      </c>
      <c r="D352">
        <v>310</v>
      </c>
    </row>
    <row r="353" spans="1:8">
      <c r="A353" t="s">
        <v>79</v>
      </c>
      <c r="B353" t="s">
        <v>14</v>
      </c>
      <c r="D353">
        <v>200</v>
      </c>
    </row>
    <row r="354" spans="1:8">
      <c r="A354" t="s">
        <v>17</v>
      </c>
    </row>
    <row r="356" spans="1:8">
      <c r="A356" s="16" t="s">
        <v>0</v>
      </c>
      <c r="B356" s="16" t="s">
        <v>1</v>
      </c>
      <c r="C356" s="16" t="s">
        <v>105</v>
      </c>
      <c r="D356" s="15" t="s">
        <v>42</v>
      </c>
    </row>
    <row r="357" spans="1:8">
      <c r="A357" t="s">
        <v>30</v>
      </c>
      <c r="B357" t="s">
        <v>6</v>
      </c>
      <c r="C357">
        <v>318</v>
      </c>
      <c r="D357">
        <v>1</v>
      </c>
      <c r="F357" s="16" t="s">
        <v>31</v>
      </c>
      <c r="G357" s="16" t="s">
        <v>188</v>
      </c>
    </row>
    <row r="358" spans="1:8">
      <c r="A358" t="s">
        <v>33</v>
      </c>
      <c r="B358" t="s">
        <v>6</v>
      </c>
      <c r="C358">
        <v>405</v>
      </c>
      <c r="D358">
        <v>2</v>
      </c>
      <c r="F358" t="s">
        <v>6</v>
      </c>
      <c r="G358">
        <f>SUMIF(B357:B365,F358,C357:C365)</f>
        <v>1248</v>
      </c>
    </row>
    <row r="359" spans="1:8">
      <c r="A359" t="s">
        <v>34</v>
      </c>
      <c r="B359" t="s">
        <v>6</v>
      </c>
      <c r="C359">
        <v>525</v>
      </c>
      <c r="D359">
        <v>3</v>
      </c>
      <c r="F359" t="s">
        <v>10</v>
      </c>
      <c r="G359">
        <f>SUMIF(B357:B365,F359,C357:C365)</f>
        <v>1248</v>
      </c>
    </row>
    <row r="360" spans="1:8">
      <c r="A360" t="s">
        <v>35</v>
      </c>
      <c r="B360" t="s">
        <v>10</v>
      </c>
      <c r="C360">
        <v>309</v>
      </c>
      <c r="D360">
        <v>4</v>
      </c>
      <c r="F360" t="s">
        <v>14</v>
      </c>
      <c r="G360">
        <f>SUMIF(B357:B365,F360,C357:C365)</f>
        <v>1249</v>
      </c>
    </row>
    <row r="361" spans="1:8">
      <c r="A361" t="s">
        <v>36</v>
      </c>
      <c r="B361" t="s">
        <v>10</v>
      </c>
      <c r="C361">
        <v>405</v>
      </c>
      <c r="D361">
        <v>1</v>
      </c>
    </row>
    <row r="362" spans="1:8">
      <c r="A362" t="s">
        <v>37</v>
      </c>
      <c r="B362" t="s">
        <v>10</v>
      </c>
      <c r="C362">
        <v>534</v>
      </c>
      <c r="D362">
        <v>2</v>
      </c>
      <c r="F362" s="16" t="s">
        <v>31</v>
      </c>
      <c r="G362" s="16" t="s">
        <v>189</v>
      </c>
      <c r="H362" s="16" t="s">
        <v>190</v>
      </c>
    </row>
    <row r="363" spans="1:8">
      <c r="A363" t="s">
        <v>38</v>
      </c>
      <c r="B363" t="s">
        <v>14</v>
      </c>
      <c r="C363">
        <v>314</v>
      </c>
      <c r="D363">
        <v>3</v>
      </c>
      <c r="F363" t="s">
        <v>6</v>
      </c>
      <c r="G363">
        <v>1</v>
      </c>
      <c r="H363">
        <f>SUMIFS($C$357:$C$365,$B$357:$B$365,F363,$D$357:$D$365,G363)</f>
        <v>318</v>
      </c>
    </row>
    <row r="364" spans="1:8">
      <c r="A364" t="s">
        <v>39</v>
      </c>
      <c r="B364" t="s">
        <v>14</v>
      </c>
      <c r="C364">
        <v>405</v>
      </c>
      <c r="D364">
        <v>4</v>
      </c>
      <c r="F364" t="s">
        <v>6</v>
      </c>
      <c r="G364">
        <v>2</v>
      </c>
      <c r="H364">
        <f>SUMIFS($C$357:$C$365,$B$357:$B$365,F364,$D$357:$D$365,G364)</f>
        <v>405</v>
      </c>
    </row>
    <row r="365" spans="1:8">
      <c r="A365" t="s">
        <v>40</v>
      </c>
      <c r="B365" t="s">
        <v>14</v>
      </c>
      <c r="C365">
        <v>530</v>
      </c>
      <c r="D365">
        <v>1</v>
      </c>
      <c r="F365" t="s">
        <v>6</v>
      </c>
      <c r="G365">
        <v>3</v>
      </c>
      <c r="H365">
        <f>SUMIFS($C$357:$C$365,$B$357:$B$365,F365,$D$357:$D$365,G365)</f>
        <v>525</v>
      </c>
    </row>
    <row r="366" spans="1:8">
      <c r="A366" t="s">
        <v>17</v>
      </c>
      <c r="F366" t="s">
        <v>6</v>
      </c>
      <c r="G366">
        <v>4</v>
      </c>
      <c r="H366">
        <f>SUMIFS($C$357:$C$365,$B$357:$B$365,F366,$D$357:$D$365,G366)</f>
        <v>0</v>
      </c>
    </row>
    <row r="369" spans="1:6">
      <c r="A369" s="16" t="s">
        <v>89</v>
      </c>
      <c r="B369" s="16" t="s">
        <v>1</v>
      </c>
      <c r="C369" s="16" t="s">
        <v>51</v>
      </c>
      <c r="D369" s="16"/>
      <c r="E369" s="16" t="s">
        <v>191</v>
      </c>
    </row>
    <row r="370" spans="1:6">
      <c r="A370" t="s">
        <v>53</v>
      </c>
      <c r="B370" t="s">
        <v>192</v>
      </c>
      <c r="C370">
        <v>305</v>
      </c>
      <c r="E370" t="str" cm="1">
        <f t="array" ref="E370:F389">TRIM(A370:B389)</f>
        <v>Mankey</v>
      </c>
      <c r="F370" t="str">
        <v>Fighting</v>
      </c>
    </row>
    <row r="371" spans="1:6">
      <c r="A371" t="s">
        <v>193</v>
      </c>
      <c r="B371" t="s">
        <v>14</v>
      </c>
      <c r="C371">
        <v>510</v>
      </c>
      <c r="E371" t="str">
        <v>Poliwrath</v>
      </c>
      <c r="F371" t="str">
        <v>Water</v>
      </c>
    </row>
    <row r="372" spans="1:6">
      <c r="A372" t="s">
        <v>56</v>
      </c>
      <c r="B372" t="s">
        <v>194</v>
      </c>
      <c r="C372">
        <v>490</v>
      </c>
      <c r="E372" t="str">
        <v>Victreebel</v>
      </c>
      <c r="F372" t="str">
        <v>Grass</v>
      </c>
    </row>
    <row r="373" spans="1:6">
      <c r="A373" t="s">
        <v>195</v>
      </c>
      <c r="B373" t="s">
        <v>196</v>
      </c>
      <c r="C373">
        <v>335</v>
      </c>
      <c r="E373" t="str">
        <v>Tentacool</v>
      </c>
      <c r="F373" t="str">
        <v>Water</v>
      </c>
    </row>
    <row r="374" spans="1:6">
      <c r="A374" t="s">
        <v>58</v>
      </c>
      <c r="B374" t="s">
        <v>197</v>
      </c>
      <c r="C374">
        <v>465</v>
      </c>
      <c r="E374" t="str">
        <v>Magneton</v>
      </c>
      <c r="F374" t="str">
        <v>Electric</v>
      </c>
    </row>
    <row r="375" spans="1:6">
      <c r="A375" t="s">
        <v>60</v>
      </c>
      <c r="B375" t="s">
        <v>14</v>
      </c>
      <c r="C375">
        <v>475</v>
      </c>
      <c r="E375" t="str">
        <v>Dewgong</v>
      </c>
      <c r="F375" t="str">
        <v>Water</v>
      </c>
    </row>
    <row r="376" spans="1:6">
      <c r="A376" t="s">
        <v>198</v>
      </c>
      <c r="B376" t="s">
        <v>199</v>
      </c>
      <c r="C376">
        <v>525</v>
      </c>
      <c r="E376" t="str">
        <v>Cloyster</v>
      </c>
      <c r="F376" t="str">
        <v>Water</v>
      </c>
    </row>
    <row r="377" spans="1:6">
      <c r="A377" t="s">
        <v>200</v>
      </c>
      <c r="B377" t="s">
        <v>63</v>
      </c>
      <c r="C377">
        <v>385</v>
      </c>
      <c r="E377" t="str">
        <v>Onix</v>
      </c>
      <c r="F377" t="str">
        <v>Rock</v>
      </c>
    </row>
    <row r="378" spans="1:6">
      <c r="A378" t="s">
        <v>201</v>
      </c>
      <c r="B378" t="s">
        <v>65</v>
      </c>
      <c r="C378">
        <v>420</v>
      </c>
      <c r="E378" t="str">
        <v>Dragonair</v>
      </c>
      <c r="F378" t="str">
        <v>Dragon</v>
      </c>
    </row>
    <row r="379" spans="1:6">
      <c r="A379" t="s">
        <v>202</v>
      </c>
      <c r="B379" t="s">
        <v>203</v>
      </c>
      <c r="C379">
        <v>349</v>
      </c>
      <c r="E379" t="str">
        <v>Pidgeotto</v>
      </c>
      <c r="F379" t="str">
        <v>Normal</v>
      </c>
    </row>
    <row r="380" spans="1:6">
      <c r="A380" t="s">
        <v>68</v>
      </c>
      <c r="B380" t="s">
        <v>204</v>
      </c>
      <c r="C380">
        <v>253</v>
      </c>
      <c r="E380" t="str">
        <v>Rattata</v>
      </c>
      <c r="F380" t="str">
        <v>Normal</v>
      </c>
    </row>
    <row r="381" spans="1:6">
      <c r="A381" t="s">
        <v>69</v>
      </c>
      <c r="B381" t="s">
        <v>70</v>
      </c>
      <c r="C381">
        <v>395</v>
      </c>
      <c r="E381" t="str">
        <v>Beedrill</v>
      </c>
      <c r="F381" t="str">
        <v>Bug</v>
      </c>
    </row>
    <row r="382" spans="1:6">
      <c r="A382" t="s">
        <v>71</v>
      </c>
      <c r="B382" t="s">
        <v>205</v>
      </c>
      <c r="C382">
        <v>310</v>
      </c>
      <c r="E382" t="str">
        <v>Doduo</v>
      </c>
      <c r="F382" t="str">
        <v>Normal</v>
      </c>
    </row>
    <row r="383" spans="1:6">
      <c r="A383" t="s">
        <v>72</v>
      </c>
      <c r="B383" t="s">
        <v>14</v>
      </c>
      <c r="C383">
        <v>475</v>
      </c>
      <c r="E383" t="str">
        <v>Kingler</v>
      </c>
      <c r="F383" t="str">
        <v>Water</v>
      </c>
    </row>
    <row r="384" spans="1:6">
      <c r="A384" t="s">
        <v>73</v>
      </c>
      <c r="B384" t="s">
        <v>206</v>
      </c>
      <c r="C384">
        <v>505</v>
      </c>
      <c r="E384" t="str">
        <v>Nidoqueen</v>
      </c>
      <c r="F384" t="str">
        <v>Poison</v>
      </c>
    </row>
    <row r="385" spans="1:8">
      <c r="A385" t="s">
        <v>75</v>
      </c>
      <c r="B385" t="s">
        <v>54</v>
      </c>
      <c r="C385">
        <v>455</v>
      </c>
      <c r="E385" t="str">
        <v>Hitmonchan</v>
      </c>
      <c r="F385" t="str">
        <v>Fighting</v>
      </c>
    </row>
    <row r="386" spans="1:8">
      <c r="A386" t="s">
        <v>11</v>
      </c>
      <c r="B386" t="s">
        <v>10</v>
      </c>
      <c r="C386">
        <v>405</v>
      </c>
      <c r="E386" t="str">
        <v>Charmeleon</v>
      </c>
      <c r="F386" t="str">
        <v>Fire</v>
      </c>
    </row>
    <row r="387" spans="1:8">
      <c r="A387" t="s">
        <v>76</v>
      </c>
      <c r="B387" t="s">
        <v>74</v>
      </c>
      <c r="C387">
        <v>438</v>
      </c>
      <c r="E387" t="str">
        <v>Arbok</v>
      </c>
      <c r="F387" t="str">
        <v>Poison</v>
      </c>
    </row>
    <row r="388" spans="1:8">
      <c r="A388" t="s">
        <v>77</v>
      </c>
      <c r="B388" t="s">
        <v>207</v>
      </c>
      <c r="C388">
        <v>310</v>
      </c>
      <c r="E388" t="str">
        <v>Gastly</v>
      </c>
      <c r="F388" t="str">
        <v>Ghost</v>
      </c>
    </row>
    <row r="389" spans="1:8">
      <c r="A389" t="s">
        <v>208</v>
      </c>
      <c r="B389" t="s">
        <v>14</v>
      </c>
      <c r="C389">
        <v>200</v>
      </c>
      <c r="E389" t="str">
        <v>Magikarp</v>
      </c>
      <c r="F389" t="str">
        <v>Water</v>
      </c>
    </row>
    <row r="390" spans="1:8">
      <c r="A390" t="s">
        <v>17</v>
      </c>
    </row>
    <row r="392" spans="1:8">
      <c r="A392" s="16" t="s">
        <v>177</v>
      </c>
      <c r="B392" s="16" t="s">
        <v>89</v>
      </c>
      <c r="C392" s="16" t="s">
        <v>1</v>
      </c>
      <c r="D392" s="16" t="s">
        <v>80</v>
      </c>
      <c r="E392" s="16" t="s">
        <v>105</v>
      </c>
      <c r="G392" s="16" t="s">
        <v>209</v>
      </c>
    </row>
    <row r="393" spans="1:8">
      <c r="A393">
        <v>1</v>
      </c>
      <c r="B393" t="s">
        <v>91</v>
      </c>
      <c r="C393" t="s">
        <v>6</v>
      </c>
      <c r="D393" t="s">
        <v>74</v>
      </c>
      <c r="E393">
        <v>318</v>
      </c>
    </row>
    <row r="394" spans="1:8">
      <c r="A394">
        <v>2</v>
      </c>
      <c r="B394" t="s">
        <v>92</v>
      </c>
      <c r="C394" t="s">
        <v>6</v>
      </c>
      <c r="D394" t="s">
        <v>74</v>
      </c>
      <c r="E394">
        <v>405</v>
      </c>
      <c r="G394" s="16" t="s">
        <v>210</v>
      </c>
      <c r="H394">
        <v>3</v>
      </c>
    </row>
    <row r="395" spans="1:8">
      <c r="A395">
        <v>3</v>
      </c>
      <c r="B395" t="s">
        <v>93</v>
      </c>
      <c r="C395" t="s">
        <v>6</v>
      </c>
      <c r="D395" t="s">
        <v>74</v>
      </c>
      <c r="E395">
        <v>525</v>
      </c>
      <c r="G395" s="16" t="s">
        <v>89</v>
      </c>
      <c r="H395" t="str">
        <f>VLOOKUP(H394,A393:E412,2,TRUE)</f>
        <v>Venusaur</v>
      </c>
    </row>
    <row r="396" spans="1:8">
      <c r="A396">
        <v>4</v>
      </c>
      <c r="B396" t="s">
        <v>94</v>
      </c>
      <c r="C396" t="s">
        <v>10</v>
      </c>
      <c r="E396">
        <v>309</v>
      </c>
    </row>
    <row r="397" spans="1:8">
      <c r="A397">
        <v>5</v>
      </c>
      <c r="B397" t="s">
        <v>95</v>
      </c>
      <c r="C397" t="s">
        <v>10</v>
      </c>
      <c r="E397">
        <v>405</v>
      </c>
    </row>
    <row r="398" spans="1:8">
      <c r="A398">
        <v>6</v>
      </c>
      <c r="B398" t="s">
        <v>96</v>
      </c>
      <c r="C398" t="s">
        <v>10</v>
      </c>
      <c r="D398" t="s">
        <v>87</v>
      </c>
      <c r="E398">
        <v>534</v>
      </c>
      <c r="G398" s="16" t="s">
        <v>210</v>
      </c>
      <c r="H398">
        <v>19</v>
      </c>
    </row>
    <row r="399" spans="1:8">
      <c r="A399">
        <v>7</v>
      </c>
      <c r="B399" t="s">
        <v>97</v>
      </c>
      <c r="C399" t="s">
        <v>14</v>
      </c>
      <c r="E399">
        <v>314</v>
      </c>
      <c r="G399" s="16" t="s">
        <v>105</v>
      </c>
      <c r="H399">
        <f>VLOOKUP(H398,A393:E412,5,FALSE)</f>
        <v>253</v>
      </c>
    </row>
    <row r="400" spans="1:8">
      <c r="A400">
        <v>8</v>
      </c>
      <c r="B400" t="s">
        <v>98</v>
      </c>
      <c r="C400" t="s">
        <v>14</v>
      </c>
      <c r="E400">
        <v>405</v>
      </c>
    </row>
    <row r="401" spans="1:8">
      <c r="A401">
        <v>9</v>
      </c>
      <c r="B401" t="s">
        <v>99</v>
      </c>
      <c r="C401" t="s">
        <v>14</v>
      </c>
      <c r="E401">
        <v>530</v>
      </c>
    </row>
    <row r="402" spans="1:8">
      <c r="A402">
        <v>10</v>
      </c>
      <c r="B402" t="s">
        <v>100</v>
      </c>
      <c r="C402" t="s">
        <v>70</v>
      </c>
      <c r="E402">
        <v>195</v>
      </c>
      <c r="G402" s="16" t="s">
        <v>210</v>
      </c>
      <c r="H402">
        <v>11</v>
      </c>
    </row>
    <row r="403" spans="1:8">
      <c r="A403">
        <v>11</v>
      </c>
      <c r="B403" t="s">
        <v>101</v>
      </c>
      <c r="C403" t="s">
        <v>70</v>
      </c>
      <c r="E403">
        <v>205</v>
      </c>
      <c r="G403" s="16" t="s">
        <v>1</v>
      </c>
      <c r="H403" t="str">
        <f>VLOOKUP(H402,A393:E412,3,TRUE)</f>
        <v>Bug</v>
      </c>
    </row>
    <row r="404" spans="1:8">
      <c r="A404">
        <v>12</v>
      </c>
      <c r="B404" t="s">
        <v>102</v>
      </c>
      <c r="C404" t="s">
        <v>70</v>
      </c>
      <c r="D404" t="s">
        <v>87</v>
      </c>
      <c r="E404">
        <v>395</v>
      </c>
    </row>
    <row r="405" spans="1:8">
      <c r="A405">
        <v>13</v>
      </c>
      <c r="B405" t="s">
        <v>103</v>
      </c>
      <c r="C405" t="s">
        <v>70</v>
      </c>
      <c r="D405" t="s">
        <v>74</v>
      </c>
      <c r="E405">
        <v>195</v>
      </c>
    </row>
    <row r="406" spans="1:8">
      <c r="A406">
        <v>14</v>
      </c>
      <c r="B406" t="s">
        <v>180</v>
      </c>
      <c r="C406" t="s">
        <v>70</v>
      </c>
      <c r="D406" t="s">
        <v>74</v>
      </c>
      <c r="E406">
        <v>205</v>
      </c>
      <c r="G406" s="16" t="s">
        <v>210</v>
      </c>
      <c r="H406">
        <v>10</v>
      </c>
    </row>
    <row r="407" spans="1:8">
      <c r="A407">
        <v>15</v>
      </c>
      <c r="B407" t="s">
        <v>181</v>
      </c>
      <c r="C407" t="s">
        <v>70</v>
      </c>
      <c r="D407" t="s">
        <v>74</v>
      </c>
      <c r="E407">
        <v>395</v>
      </c>
      <c r="G407" s="16" t="s">
        <v>80</v>
      </c>
      <c r="H407">
        <f>VLOOKUP(H406,A393:E412,4,TRUE)</f>
        <v>0</v>
      </c>
    </row>
    <row r="408" spans="1:8">
      <c r="A408">
        <v>16</v>
      </c>
      <c r="B408" t="s">
        <v>182</v>
      </c>
      <c r="C408" t="s">
        <v>67</v>
      </c>
      <c r="D408" t="s">
        <v>87</v>
      </c>
      <c r="E408">
        <v>251</v>
      </c>
    </row>
    <row r="409" spans="1:8">
      <c r="A409">
        <v>17</v>
      </c>
      <c r="B409" t="s">
        <v>183</v>
      </c>
      <c r="C409" t="s">
        <v>67</v>
      </c>
      <c r="D409" t="s">
        <v>87</v>
      </c>
      <c r="E409">
        <v>349</v>
      </c>
      <c r="G409" s="16" t="s">
        <v>210</v>
      </c>
      <c r="H409">
        <v>14</v>
      </c>
    </row>
    <row r="410" spans="1:8">
      <c r="A410">
        <v>18</v>
      </c>
      <c r="B410" t="s">
        <v>184</v>
      </c>
      <c r="C410" t="s">
        <v>67</v>
      </c>
      <c r="D410" t="s">
        <v>87</v>
      </c>
      <c r="E410">
        <v>479</v>
      </c>
      <c r="G410" s="16" t="s">
        <v>80</v>
      </c>
      <c r="H410" t="str">
        <f>VLOOKUP(H409,A396:E415,4,TRUE)</f>
        <v>Poison</v>
      </c>
    </row>
    <row r="411" spans="1:8">
      <c r="A411">
        <v>19</v>
      </c>
      <c r="B411" t="s">
        <v>185</v>
      </c>
      <c r="C411" t="s">
        <v>67</v>
      </c>
      <c r="E411">
        <v>253</v>
      </c>
    </row>
    <row r="412" spans="1:8">
      <c r="A412">
        <v>20</v>
      </c>
      <c r="B412" t="s">
        <v>186</v>
      </c>
      <c r="C412" t="s">
        <v>67</v>
      </c>
      <c r="E412">
        <v>413</v>
      </c>
    </row>
    <row r="415" spans="1:8">
      <c r="A415" s="16" t="s">
        <v>0</v>
      </c>
      <c r="B415" s="16" t="s">
        <v>1</v>
      </c>
      <c r="C415" s="16" t="s">
        <v>211</v>
      </c>
      <c r="D415" s="16" t="s">
        <v>212</v>
      </c>
      <c r="E415" s="16" t="s">
        <v>213</v>
      </c>
    </row>
    <row r="416" spans="1:8">
      <c r="A416" t="s">
        <v>30</v>
      </c>
      <c r="B416" t="s">
        <v>6</v>
      </c>
      <c r="C416">
        <v>45</v>
      </c>
      <c r="D416" t="b">
        <f>_xlfn.XOR(B416="Fire",C416&lt;60)</f>
        <v>1</v>
      </c>
      <c r="E416" t="str">
        <f>IF(_xlfn.XOR(B416="Fire",C416&lt;60),"One or more conditions met", "Nope")</f>
        <v>One or more conditions met</v>
      </c>
    </row>
    <row r="417" spans="1:5">
      <c r="A417" t="s">
        <v>33</v>
      </c>
      <c r="B417" t="s">
        <v>6</v>
      </c>
      <c r="C417">
        <v>60</v>
      </c>
      <c r="D417" t="b">
        <f t="shared" ref="D417:D424" si="16">_xlfn.XOR(B417="Fire",C417&lt;60)</f>
        <v>0</v>
      </c>
      <c r="E417" t="str">
        <f t="shared" ref="E417:E424" si="17">IF(_xlfn.XOR(B417="Fire",C417&lt;60),"One or more conditions met", "Nope")</f>
        <v>Nope</v>
      </c>
    </row>
    <row r="418" spans="1:5">
      <c r="A418" t="s">
        <v>34</v>
      </c>
      <c r="B418" t="s">
        <v>6</v>
      </c>
      <c r="C418">
        <v>80</v>
      </c>
      <c r="D418" t="b">
        <f t="shared" si="16"/>
        <v>0</v>
      </c>
      <c r="E418" t="str">
        <f t="shared" si="17"/>
        <v>Nope</v>
      </c>
    </row>
    <row r="419" spans="1:5">
      <c r="A419" t="s">
        <v>35</v>
      </c>
      <c r="B419" t="s">
        <v>10</v>
      </c>
      <c r="C419">
        <v>39</v>
      </c>
      <c r="D419" t="b">
        <f t="shared" si="16"/>
        <v>0</v>
      </c>
      <c r="E419" t="str">
        <f t="shared" si="17"/>
        <v>Nope</v>
      </c>
    </row>
    <row r="420" spans="1:5">
      <c r="A420" t="s">
        <v>36</v>
      </c>
      <c r="B420" t="s">
        <v>10</v>
      </c>
      <c r="C420">
        <v>58</v>
      </c>
      <c r="D420" t="b">
        <f t="shared" si="16"/>
        <v>0</v>
      </c>
      <c r="E420" t="str">
        <f t="shared" si="17"/>
        <v>Nope</v>
      </c>
    </row>
    <row r="421" spans="1:5">
      <c r="A421" t="s">
        <v>37</v>
      </c>
      <c r="B421" t="s">
        <v>10</v>
      </c>
      <c r="C421">
        <v>78</v>
      </c>
      <c r="D421" t="b">
        <f t="shared" si="16"/>
        <v>1</v>
      </c>
      <c r="E421" t="str">
        <f t="shared" si="17"/>
        <v>One or more conditions met</v>
      </c>
    </row>
    <row r="422" spans="1:5">
      <c r="A422" t="s">
        <v>38</v>
      </c>
      <c r="B422" t="s">
        <v>14</v>
      </c>
      <c r="C422">
        <v>44</v>
      </c>
      <c r="D422" t="b">
        <f t="shared" si="16"/>
        <v>1</v>
      </c>
      <c r="E422" t="str">
        <f t="shared" si="17"/>
        <v>One or more conditions met</v>
      </c>
    </row>
    <row r="423" spans="1:5">
      <c r="A423" t="s">
        <v>39</v>
      </c>
      <c r="B423" t="s">
        <v>14</v>
      </c>
      <c r="C423">
        <v>59</v>
      </c>
      <c r="D423" t="b">
        <f t="shared" si="16"/>
        <v>1</v>
      </c>
      <c r="E423" t="str">
        <f t="shared" si="17"/>
        <v>One or more conditions met</v>
      </c>
    </row>
    <row r="424" spans="1:5">
      <c r="A424" t="s">
        <v>40</v>
      </c>
      <c r="B424" t="s">
        <v>14</v>
      </c>
      <c r="C424">
        <v>79</v>
      </c>
      <c r="D424" t="b">
        <f t="shared" si="16"/>
        <v>0</v>
      </c>
      <c r="E424" t="str">
        <f t="shared" si="17"/>
        <v>Nope</v>
      </c>
    </row>
    <row r="425" spans="1:5">
      <c r="A425" t="s">
        <v>17</v>
      </c>
    </row>
  </sheetData>
  <mergeCells count="1">
    <mergeCell ref="D191:E1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A22A-B2E1-4FEE-9672-4ABC2C873CF6}">
  <dimension ref="A1:N14"/>
  <sheetViews>
    <sheetView showGridLines="0" tabSelected="1" workbookViewId="0">
      <selection activeCell="I1" sqref="I1:L1"/>
    </sheetView>
  </sheetViews>
  <sheetFormatPr defaultRowHeight="14.25"/>
  <cols>
    <col min="1" max="1" width="13.28515625" style="4" bestFit="1" customWidth="1"/>
    <col min="2" max="2" width="14.5703125" style="4" bestFit="1" customWidth="1"/>
    <col min="3" max="3" width="11.5703125" style="4" bestFit="1" customWidth="1"/>
    <col min="4" max="4" width="10.28515625" style="4" bestFit="1" customWidth="1"/>
    <col min="5" max="8" width="9.140625" style="4"/>
    <col min="9" max="9" width="13.28515625" style="4" bestFit="1" customWidth="1"/>
    <col min="10" max="10" width="14.5703125" style="4" bestFit="1" customWidth="1"/>
    <col min="11" max="11" width="11.5703125" style="4" bestFit="1" customWidth="1"/>
    <col min="12" max="12" width="9.5703125" style="4" customWidth="1"/>
    <col min="13" max="16384" width="9.140625" style="4"/>
  </cols>
  <sheetData>
    <row r="1" spans="1:14" ht="30" customHeight="1">
      <c r="A1" s="26" t="s">
        <v>214</v>
      </c>
      <c r="B1" s="27"/>
      <c r="C1" s="27"/>
      <c r="D1" s="27"/>
      <c r="E1" s="27"/>
      <c r="F1" s="27"/>
      <c r="I1" s="24" t="s">
        <v>215</v>
      </c>
      <c r="J1" s="25"/>
      <c r="K1" s="25"/>
      <c r="L1" s="25"/>
    </row>
    <row r="2" spans="1:14" ht="15">
      <c r="A2" s="4" t="s">
        <v>216</v>
      </c>
      <c r="B2" s="4" t="s">
        <v>217</v>
      </c>
      <c r="C2" s="4" t="s">
        <v>218</v>
      </c>
      <c r="D2" s="4" t="s">
        <v>219</v>
      </c>
      <c r="I2" s="10" t="s">
        <v>216</v>
      </c>
      <c r="J2" s="10" t="s">
        <v>217</v>
      </c>
      <c r="K2" s="10" t="s">
        <v>218</v>
      </c>
      <c r="L2" s="10" t="s">
        <v>219</v>
      </c>
      <c r="M2" s="5"/>
      <c r="N2" s="5"/>
    </row>
    <row r="3" spans="1:14">
      <c r="A3" s="4" t="s">
        <v>19</v>
      </c>
      <c r="B3" s="4">
        <v>200</v>
      </c>
      <c r="C3" s="4">
        <v>0</v>
      </c>
      <c r="D3" s="4">
        <v>0</v>
      </c>
      <c r="I3" s="5" t="s">
        <v>19</v>
      </c>
      <c r="J3" s="11">
        <v>200</v>
      </c>
      <c r="K3" s="11">
        <f>J3*L3</f>
        <v>1000</v>
      </c>
      <c r="L3" s="6">
        <v>5</v>
      </c>
      <c r="M3" s="5"/>
      <c r="N3" s="5"/>
    </row>
    <row r="4" spans="1:14">
      <c r="A4" s="4" t="s">
        <v>220</v>
      </c>
      <c r="B4" s="4">
        <v>600</v>
      </c>
      <c r="C4" s="4">
        <v>0</v>
      </c>
      <c r="D4" s="4">
        <v>0</v>
      </c>
      <c r="I4" s="5" t="s">
        <v>220</v>
      </c>
      <c r="J4" s="11">
        <v>600</v>
      </c>
      <c r="K4" s="11">
        <f t="shared" ref="K4:K13" si="0">J4*L4</f>
        <v>1200</v>
      </c>
      <c r="L4" s="6">
        <v>2</v>
      </c>
      <c r="M4" s="5"/>
      <c r="N4" s="5"/>
    </row>
    <row r="5" spans="1:14">
      <c r="A5" s="4" t="s">
        <v>221</v>
      </c>
      <c r="B5" s="4">
        <v>1200</v>
      </c>
      <c r="C5" s="4">
        <v>0</v>
      </c>
      <c r="D5" s="4">
        <v>0</v>
      </c>
      <c r="I5" s="5" t="s">
        <v>221</v>
      </c>
      <c r="J5" s="11">
        <v>1200</v>
      </c>
      <c r="K5" s="11">
        <f t="shared" si="0"/>
        <v>0</v>
      </c>
      <c r="L5" s="6">
        <v>0</v>
      </c>
      <c r="M5" s="5"/>
      <c r="N5" s="5"/>
    </row>
    <row r="6" spans="1:14">
      <c r="A6" s="4" t="s">
        <v>222</v>
      </c>
      <c r="B6" s="4">
        <v>300</v>
      </c>
      <c r="C6" s="4">
        <v>0</v>
      </c>
      <c r="D6" s="4">
        <v>0</v>
      </c>
      <c r="I6" s="5" t="s">
        <v>222</v>
      </c>
      <c r="J6" s="11">
        <v>300</v>
      </c>
      <c r="K6" s="11">
        <f t="shared" si="0"/>
        <v>1500</v>
      </c>
      <c r="L6" s="6">
        <v>5</v>
      </c>
      <c r="M6" s="5"/>
      <c r="N6" s="5"/>
    </row>
    <row r="7" spans="1:14">
      <c r="A7" s="4" t="s">
        <v>223</v>
      </c>
      <c r="B7" s="4">
        <v>700</v>
      </c>
      <c r="C7" s="4">
        <v>0</v>
      </c>
      <c r="D7" s="4">
        <v>0</v>
      </c>
      <c r="I7" s="5" t="s">
        <v>223</v>
      </c>
      <c r="J7" s="11">
        <v>700</v>
      </c>
      <c r="K7" s="11">
        <f t="shared" si="0"/>
        <v>0</v>
      </c>
      <c r="L7" s="6">
        <v>0</v>
      </c>
      <c r="M7" s="5"/>
      <c r="N7" s="5"/>
    </row>
    <row r="8" spans="1:14">
      <c r="A8" s="4" t="s">
        <v>224</v>
      </c>
      <c r="B8" s="4">
        <v>1200</v>
      </c>
      <c r="C8" s="4">
        <v>0</v>
      </c>
      <c r="D8" s="4">
        <v>0</v>
      </c>
      <c r="I8" s="5" t="s">
        <v>224</v>
      </c>
      <c r="J8" s="11">
        <v>1200</v>
      </c>
      <c r="K8" s="11">
        <f t="shared" si="0"/>
        <v>0</v>
      </c>
      <c r="L8" s="6">
        <v>0</v>
      </c>
      <c r="M8" s="5"/>
      <c r="N8" s="5"/>
    </row>
    <row r="9" spans="1:14">
      <c r="A9" s="4" t="s">
        <v>225</v>
      </c>
      <c r="B9" s="4">
        <v>100</v>
      </c>
      <c r="C9" s="4">
        <v>0</v>
      </c>
      <c r="D9" s="4">
        <v>0</v>
      </c>
      <c r="I9" s="5" t="s">
        <v>225</v>
      </c>
      <c r="J9" s="11">
        <v>100</v>
      </c>
      <c r="K9" s="11">
        <f t="shared" si="0"/>
        <v>1000</v>
      </c>
      <c r="L9" s="6">
        <v>10</v>
      </c>
      <c r="M9" s="5"/>
      <c r="N9" s="5"/>
    </row>
    <row r="10" spans="1:14">
      <c r="I10" s="5"/>
      <c r="J10" s="5"/>
      <c r="K10" s="5"/>
      <c r="L10" s="5"/>
      <c r="M10" s="5"/>
      <c r="N10" s="5"/>
    </row>
    <row r="11" spans="1:14">
      <c r="A11" s="4" t="s">
        <v>226</v>
      </c>
      <c r="B11" s="4">
        <v>0</v>
      </c>
      <c r="I11" s="5" t="s">
        <v>226</v>
      </c>
      <c r="J11" s="12">
        <f>SUM(K3:K9)</f>
        <v>4700</v>
      </c>
      <c r="K11" s="5"/>
      <c r="L11" s="5"/>
      <c r="M11" s="5"/>
      <c r="N11" s="5"/>
    </row>
    <row r="12" spans="1:14">
      <c r="A12" s="4" t="s">
        <v>227</v>
      </c>
      <c r="B12" s="4">
        <v>0</v>
      </c>
      <c r="E12" s="4" t="s">
        <v>227</v>
      </c>
      <c r="F12" s="4">
        <v>10</v>
      </c>
      <c r="I12" s="5" t="s">
        <v>227</v>
      </c>
      <c r="J12" s="13">
        <f>(N12/100)*J11</f>
        <v>470</v>
      </c>
      <c r="K12" s="5"/>
      <c r="L12" s="5"/>
      <c r="M12" s="7" t="s">
        <v>227</v>
      </c>
      <c r="N12" s="8">
        <v>10</v>
      </c>
    </row>
    <row r="13" spans="1:14">
      <c r="I13" s="5"/>
      <c r="J13" s="13"/>
      <c r="K13" s="5"/>
      <c r="L13" s="5"/>
      <c r="M13" s="5"/>
      <c r="N13" s="5"/>
    </row>
    <row r="14" spans="1:14" ht="15">
      <c r="A14" s="4" t="s">
        <v>105</v>
      </c>
      <c r="F14" s="4" t="s">
        <v>17</v>
      </c>
      <c r="I14" s="9" t="s">
        <v>105</v>
      </c>
      <c r="J14" s="14">
        <f>J11-J12</f>
        <v>4230</v>
      </c>
      <c r="K14" s="5"/>
      <c r="L14" s="5"/>
      <c r="M14" s="5"/>
      <c r="N14" s="5"/>
    </row>
  </sheetData>
  <mergeCells count="2">
    <mergeCell ref="I1:L1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workbookViewId="0">
      <selection activeCell="G90" sqref="G90"/>
    </sheetView>
  </sheetViews>
  <sheetFormatPr defaultRowHeight="15"/>
  <cols>
    <col min="1" max="1" width="11.7109375" bestFit="1" customWidth="1"/>
    <col min="2" max="5" width="11.5703125" bestFit="1" customWidth="1"/>
    <col min="6" max="6" width="10.85546875" bestFit="1" customWidth="1"/>
  </cols>
  <sheetData>
    <row r="1" spans="1:7" ht="18.75">
      <c r="A1" s="29" t="s">
        <v>228</v>
      </c>
      <c r="B1" s="29"/>
      <c r="C1" s="29"/>
      <c r="D1" s="29"/>
    </row>
    <row r="5" spans="1:7">
      <c r="A5" t="s">
        <v>0</v>
      </c>
      <c r="B5" t="s">
        <v>211</v>
      </c>
      <c r="C5" t="s">
        <v>229</v>
      </c>
      <c r="D5" t="s">
        <v>41</v>
      </c>
      <c r="E5" t="s">
        <v>230</v>
      </c>
      <c r="F5" t="s">
        <v>231</v>
      </c>
      <c r="G5" t="s">
        <v>2</v>
      </c>
    </row>
    <row r="6" spans="1:7">
      <c r="A6" t="s">
        <v>30</v>
      </c>
      <c r="B6">
        <v>45</v>
      </c>
      <c r="C6" s="1">
        <v>49</v>
      </c>
      <c r="D6">
        <v>49</v>
      </c>
      <c r="E6">
        <v>65</v>
      </c>
      <c r="F6">
        <v>65</v>
      </c>
      <c r="G6">
        <v>45</v>
      </c>
    </row>
    <row r="7" spans="1:7">
      <c r="A7" t="s">
        <v>35</v>
      </c>
      <c r="B7">
        <v>39</v>
      </c>
      <c r="C7" s="1">
        <v>52</v>
      </c>
      <c r="D7">
        <v>43</v>
      </c>
      <c r="E7">
        <v>60</v>
      </c>
      <c r="F7">
        <v>50</v>
      </c>
      <c r="G7">
        <v>65</v>
      </c>
    </row>
    <row r="8" spans="1:7">
      <c r="A8" t="s">
        <v>38</v>
      </c>
      <c r="B8">
        <v>44</v>
      </c>
      <c r="C8" s="1">
        <v>48</v>
      </c>
      <c r="D8">
        <v>65</v>
      </c>
      <c r="E8">
        <v>50</v>
      </c>
      <c r="F8">
        <v>64</v>
      </c>
      <c r="G8">
        <v>43</v>
      </c>
    </row>
    <row r="9" spans="1:7">
      <c r="C9" s="1"/>
    </row>
    <row r="10" spans="1:7">
      <c r="C10" s="1"/>
    </row>
    <row r="17" spans="1:3">
      <c r="A17" t="s">
        <v>232</v>
      </c>
      <c r="B17" t="s">
        <v>233</v>
      </c>
      <c r="C17" t="s">
        <v>234</v>
      </c>
    </row>
    <row r="18" spans="1:3">
      <c r="A18" t="s">
        <v>235</v>
      </c>
      <c r="B18">
        <v>12</v>
      </c>
      <c r="C18">
        <v>9</v>
      </c>
    </row>
    <row r="19" spans="1:3">
      <c r="A19" t="s">
        <v>236</v>
      </c>
      <c r="B19">
        <v>12</v>
      </c>
      <c r="C19">
        <v>8</v>
      </c>
    </row>
    <row r="20" spans="1:3">
      <c r="A20" t="s">
        <v>237</v>
      </c>
      <c r="B20">
        <v>30</v>
      </c>
      <c r="C20">
        <v>18</v>
      </c>
    </row>
    <row r="21" spans="1:3">
      <c r="A21" t="s">
        <v>238</v>
      </c>
      <c r="B21">
        <v>13</v>
      </c>
      <c r="C21">
        <v>10</v>
      </c>
    </row>
    <row r="22" spans="1:3">
      <c r="A22" t="s">
        <v>116</v>
      </c>
    </row>
    <row r="33" spans="1:3">
      <c r="A33" t="s">
        <v>232</v>
      </c>
      <c r="B33" t="s">
        <v>233</v>
      </c>
      <c r="C33" t="s">
        <v>234</v>
      </c>
    </row>
    <row r="34" spans="1:3">
      <c r="A34" t="s">
        <v>235</v>
      </c>
      <c r="B34">
        <v>12</v>
      </c>
      <c r="C34">
        <v>9</v>
      </c>
    </row>
    <row r="35" spans="1:3">
      <c r="A35" t="s">
        <v>236</v>
      </c>
      <c r="B35">
        <v>12</v>
      </c>
      <c r="C35">
        <v>8</v>
      </c>
    </row>
    <row r="36" spans="1:3">
      <c r="A36" t="s">
        <v>237</v>
      </c>
      <c r="B36">
        <v>30</v>
      </c>
      <c r="C36">
        <v>18</v>
      </c>
    </row>
    <row r="37" spans="1:3">
      <c r="A37" t="s">
        <v>238</v>
      </c>
      <c r="B37">
        <v>13</v>
      </c>
      <c r="C37">
        <v>10</v>
      </c>
    </row>
    <row r="38" spans="1:3">
      <c r="A38" t="s">
        <v>116</v>
      </c>
    </row>
    <row r="48" spans="1:3">
      <c r="A48" t="s">
        <v>232</v>
      </c>
      <c r="B48" t="s">
        <v>233</v>
      </c>
      <c r="C48" t="s">
        <v>234</v>
      </c>
    </row>
    <row r="49" spans="1:6">
      <c r="A49" t="s">
        <v>235</v>
      </c>
      <c r="B49">
        <v>12</v>
      </c>
      <c r="C49">
        <v>9</v>
      </c>
    </row>
    <row r="50" spans="1:6">
      <c r="A50" t="s">
        <v>236</v>
      </c>
      <c r="B50">
        <v>12</v>
      </c>
      <c r="C50">
        <v>8</v>
      </c>
    </row>
    <row r="51" spans="1:6">
      <c r="A51" t="s">
        <v>237</v>
      </c>
      <c r="B51">
        <v>30</v>
      </c>
      <c r="C51">
        <v>18</v>
      </c>
    </row>
    <row r="52" spans="1:6">
      <c r="A52" t="s">
        <v>238</v>
      </c>
      <c r="B52">
        <v>13</v>
      </c>
      <c r="C52">
        <v>10</v>
      </c>
    </row>
    <row r="53" spans="1:6">
      <c r="A53" t="s">
        <v>116</v>
      </c>
    </row>
    <row r="62" spans="1:6" ht="18.75">
      <c r="A62" s="30" t="s">
        <v>239</v>
      </c>
      <c r="B62" s="30"/>
      <c r="C62" s="30"/>
      <c r="D62" s="30"/>
    </row>
    <row r="63" spans="1:6">
      <c r="A63" s="31" t="s">
        <v>240</v>
      </c>
      <c r="B63" s="31"/>
      <c r="C63" s="31"/>
      <c r="D63" s="31"/>
      <c r="E63" s="31"/>
      <c r="F63" s="31"/>
    </row>
    <row r="69" spans="1:12">
      <c r="A69" t="s">
        <v>0</v>
      </c>
      <c r="B69" t="s">
        <v>211</v>
      </c>
      <c r="C69" t="s">
        <v>229</v>
      </c>
      <c r="D69" t="s">
        <v>41</v>
      </c>
      <c r="E69" t="s">
        <v>230</v>
      </c>
      <c r="F69" t="s">
        <v>231</v>
      </c>
      <c r="G69" t="s">
        <v>2</v>
      </c>
    </row>
    <row r="70" spans="1:12">
      <c r="A70" t="s">
        <v>30</v>
      </c>
      <c r="B70">
        <v>45</v>
      </c>
      <c r="C70">
        <v>49</v>
      </c>
      <c r="D70">
        <v>49</v>
      </c>
      <c r="E70">
        <v>65</v>
      </c>
      <c r="F70">
        <v>65</v>
      </c>
      <c r="G70">
        <v>45</v>
      </c>
    </row>
    <row r="71" spans="1:12">
      <c r="A71" t="s">
        <v>33</v>
      </c>
      <c r="B71">
        <v>60</v>
      </c>
      <c r="C71">
        <v>62</v>
      </c>
      <c r="D71">
        <v>63</v>
      </c>
      <c r="E71">
        <v>80</v>
      </c>
      <c r="F71">
        <v>80</v>
      </c>
      <c r="G71">
        <v>60</v>
      </c>
    </row>
    <row r="72" spans="1:12">
      <c r="A72" t="s">
        <v>34</v>
      </c>
      <c r="B72">
        <v>80</v>
      </c>
      <c r="C72">
        <v>82</v>
      </c>
      <c r="D72">
        <v>83</v>
      </c>
      <c r="E72">
        <v>100</v>
      </c>
      <c r="F72">
        <v>100</v>
      </c>
      <c r="G72">
        <v>80</v>
      </c>
    </row>
    <row r="79" spans="1:12" ht="18.75">
      <c r="A79" s="2" t="s">
        <v>241</v>
      </c>
      <c r="B79" s="2"/>
      <c r="C79" s="2"/>
      <c r="D79" s="2"/>
      <c r="E79" s="2"/>
      <c r="F79" s="2"/>
      <c r="G79" s="2"/>
      <c r="H79" s="2"/>
      <c r="I79" s="2"/>
      <c r="J79" s="3"/>
      <c r="K79" s="3"/>
      <c r="L79" s="3"/>
    </row>
    <row r="81" spans="1:9">
      <c r="A81" s="28" t="s">
        <v>242</v>
      </c>
      <c r="B81" s="28"/>
      <c r="C81" s="28"/>
      <c r="D81" s="28"/>
      <c r="E81" s="28"/>
      <c r="F81" s="28"/>
      <c r="G81" s="28"/>
      <c r="H81" s="28"/>
      <c r="I81" s="28"/>
    </row>
    <row r="82" spans="1:9">
      <c r="A82" s="28" t="s">
        <v>243</v>
      </c>
      <c r="B82" s="28"/>
      <c r="C82" s="28"/>
      <c r="D82" s="28"/>
      <c r="E82" s="28"/>
      <c r="F82" s="28"/>
      <c r="G82" s="28"/>
      <c r="H82" s="28"/>
      <c r="I82" s="28"/>
    </row>
    <row r="93" spans="1:9" ht="14.25" customHeight="1">
      <c r="A93" t="s">
        <v>0</v>
      </c>
      <c r="B93" t="s">
        <v>211</v>
      </c>
      <c r="C93" t="s">
        <v>229</v>
      </c>
      <c r="D93" t="s">
        <v>41</v>
      </c>
      <c r="E93" t="s">
        <v>230</v>
      </c>
      <c r="F93" t="s">
        <v>231</v>
      </c>
      <c r="G93" t="s">
        <v>2</v>
      </c>
    </row>
    <row r="94" spans="1:9">
      <c r="A94" t="s">
        <v>30</v>
      </c>
      <c r="B94">
        <v>45</v>
      </c>
      <c r="C94">
        <v>49</v>
      </c>
      <c r="D94">
        <v>49</v>
      </c>
      <c r="E94">
        <v>65</v>
      </c>
      <c r="F94">
        <v>65</v>
      </c>
      <c r="G94">
        <v>45</v>
      </c>
    </row>
    <row r="95" spans="1:9">
      <c r="A95" t="s">
        <v>35</v>
      </c>
      <c r="B95">
        <v>39</v>
      </c>
      <c r="C95">
        <v>52</v>
      </c>
      <c r="D95">
        <v>43</v>
      </c>
      <c r="E95">
        <v>60</v>
      </c>
      <c r="F95">
        <v>50</v>
      </c>
      <c r="G95">
        <v>65</v>
      </c>
    </row>
    <row r="96" spans="1:9">
      <c r="A96" t="s">
        <v>38</v>
      </c>
      <c r="B96">
        <v>44</v>
      </c>
      <c r="C96">
        <v>48</v>
      </c>
      <c r="D96">
        <v>65</v>
      </c>
      <c r="E96">
        <v>50</v>
      </c>
      <c r="F96">
        <v>64</v>
      </c>
      <c r="G96">
        <v>43</v>
      </c>
    </row>
    <row r="97" spans="1:7">
      <c r="A97" t="s">
        <v>116</v>
      </c>
    </row>
    <row r="102" spans="1:7">
      <c r="A102" s="28" t="s">
        <v>244</v>
      </c>
      <c r="B102" s="28"/>
      <c r="C102" s="28"/>
      <c r="D102" s="28"/>
      <c r="E102" s="28"/>
      <c r="F102" s="28"/>
      <c r="G102" s="28"/>
    </row>
    <row r="103" spans="1:7">
      <c r="A103" s="28" t="s">
        <v>245</v>
      </c>
      <c r="B103" s="28"/>
      <c r="C103" s="28"/>
      <c r="D103" s="28"/>
      <c r="E103" s="28"/>
      <c r="F103" s="28"/>
      <c r="G103" s="28"/>
    </row>
    <row r="104" spans="1:7">
      <c r="A104" s="28" t="s">
        <v>246</v>
      </c>
      <c r="B104" s="28"/>
      <c r="C104" s="28"/>
      <c r="D104" s="28"/>
      <c r="E104" s="28"/>
      <c r="F104" s="28"/>
      <c r="G104" s="28"/>
    </row>
  </sheetData>
  <sortState xmlns:xlrd2="http://schemas.microsoft.com/office/spreadsheetml/2017/richdata2" ref="A3:B22">
    <sortCondition ref="A3:A22"/>
  </sortState>
  <mergeCells count="8">
    <mergeCell ref="A102:G102"/>
    <mergeCell ref="A103:G103"/>
    <mergeCell ref="A104:G104"/>
    <mergeCell ref="A1:D1"/>
    <mergeCell ref="A62:D62"/>
    <mergeCell ref="A63:F63"/>
    <mergeCell ref="A82:I82"/>
    <mergeCell ref="A81:I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2024-02-10T12:13:38Z</dcterms:created>
  <dcterms:modified xsi:type="dcterms:W3CDTF">2024-02-11T10:33:40Z</dcterms:modified>
  <cp:category/>
  <cp:contentStatus/>
</cp:coreProperties>
</file>