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ngemras\AppData\Roaming\Factorio\mods\ProductionHubs_0.0.1\"/>
    </mc:Choice>
  </mc:AlternateContent>
  <xr:revisionPtr revIDLastSave="0" documentId="13_ncr:1_{D08A925E-95C3-4EBE-956E-46811D812D96}" xr6:coauthVersionLast="47" xr6:coauthVersionMax="47" xr10:uidLastSave="{00000000-0000-0000-0000-000000000000}"/>
  <bookViews>
    <workbookView xWindow="-120" yWindow="-120" windowWidth="25440" windowHeight="15270" activeTab="3" xr2:uid="{8780D82E-0CBF-4A71-822A-5D0C3D799BC8}"/>
  </bookViews>
  <sheets>
    <sheet name="Resource spawning" sheetId="1" r:id="rId1"/>
    <sheet name="Technology cost" sheetId="3" r:id="rId2"/>
    <sheet name="Research" sheetId="4" r:id="rId3"/>
    <sheet name="Population cost" sheetId="5" r:id="rId4"/>
    <sheet name="Pollution" sheetId="6" r:id="rId5"/>
  </sheets>
  <definedNames>
    <definedName name="_xlnm._FilterDatabase" localSheetId="1" hidden="1">'Technology cost'!$A$1:$K$125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2" i="6" l="1"/>
  <c r="C12" i="6"/>
  <c r="C13" i="6" s="1"/>
  <c r="C14" i="6" s="1"/>
  <c r="C9" i="6"/>
  <c r="B9" i="6"/>
  <c r="AD29" i="5"/>
  <c r="AD30" i="5"/>
  <c r="AD31" i="5"/>
  <c r="AD32" i="5"/>
  <c r="H32" i="5"/>
  <c r="H31" i="5"/>
  <c r="H30" i="5"/>
  <c r="H29" i="5"/>
  <c r="H28" i="5"/>
  <c r="H27" i="5"/>
  <c r="H26" i="5"/>
  <c r="AC32" i="5"/>
  <c r="AB32" i="5"/>
  <c r="AA32" i="5"/>
  <c r="AC31" i="5"/>
  <c r="AB31" i="5"/>
  <c r="AA31" i="5"/>
  <c r="AC30" i="5"/>
  <c r="AB30" i="5"/>
  <c r="AA30" i="5"/>
  <c r="AC29" i="5"/>
  <c r="AB29" i="5"/>
  <c r="AA29" i="5"/>
  <c r="AC28" i="5"/>
  <c r="AB28" i="5"/>
  <c r="AA28" i="5"/>
  <c r="AC26" i="5"/>
  <c r="AB26" i="5"/>
  <c r="AA26" i="5"/>
  <c r="C12" i="5"/>
  <c r="D12" i="5"/>
  <c r="E12" i="5"/>
  <c r="U12" i="5" s="1"/>
  <c r="F12" i="5"/>
  <c r="V12" i="5" s="1"/>
  <c r="G12" i="5"/>
  <c r="W12" i="5" s="1"/>
  <c r="O12" i="5"/>
  <c r="O11" i="5"/>
  <c r="P12" i="5"/>
  <c r="P11" i="5"/>
  <c r="C11" i="5" s="1"/>
  <c r="S11" i="5" s="1"/>
  <c r="D11" i="5"/>
  <c r="E11" i="5"/>
  <c r="U11" i="5" s="1"/>
  <c r="G11" i="5"/>
  <c r="W11" i="5" s="1"/>
  <c r="N11" i="5"/>
  <c r="N12" i="5"/>
  <c r="N10" i="5"/>
  <c r="C10" i="5"/>
  <c r="S10" i="5" s="1"/>
  <c r="D10" i="5"/>
  <c r="E10" i="5"/>
  <c r="F10" i="5"/>
  <c r="V10" i="5" s="1"/>
  <c r="G10" i="5"/>
  <c r="W10" i="5" s="1"/>
  <c r="M9" i="5"/>
  <c r="E9" i="5" s="1"/>
  <c r="U9" i="5" s="1"/>
  <c r="C8" i="5"/>
  <c r="D8" i="5"/>
  <c r="E8" i="5"/>
  <c r="F8" i="5"/>
  <c r="G8" i="5"/>
  <c r="F9" i="5"/>
  <c r="K8" i="5"/>
  <c r="L8" i="5"/>
  <c r="K9" i="5"/>
  <c r="L9" i="5"/>
  <c r="K10" i="5"/>
  <c r="L10" i="5"/>
  <c r="K11" i="5"/>
  <c r="L11" i="5"/>
  <c r="K12" i="5"/>
  <c r="L12" i="5"/>
  <c r="L7" i="5"/>
  <c r="F7" i="5"/>
  <c r="V7" i="5" s="1"/>
  <c r="J7" i="5"/>
  <c r="D7" i="5" s="1"/>
  <c r="T7" i="5" s="1"/>
  <c r="K7" i="5"/>
  <c r="I4" i="5"/>
  <c r="J4" i="5"/>
  <c r="I5" i="5"/>
  <c r="J5" i="5"/>
  <c r="D5" i="5" s="1"/>
  <c r="T5" i="5" s="1"/>
  <c r="I6" i="5"/>
  <c r="J6" i="5"/>
  <c r="I7" i="5"/>
  <c r="I8" i="5"/>
  <c r="J8" i="5"/>
  <c r="I9" i="5"/>
  <c r="J9" i="5"/>
  <c r="I10" i="5"/>
  <c r="J10" i="5"/>
  <c r="I11" i="5"/>
  <c r="J11" i="5"/>
  <c r="I12" i="5"/>
  <c r="J12" i="5"/>
  <c r="C4" i="5"/>
  <c r="D4" i="5"/>
  <c r="T4" i="5" s="1"/>
  <c r="E4" i="5"/>
  <c r="F4" i="5"/>
  <c r="G4" i="5"/>
  <c r="C5" i="5"/>
  <c r="S5" i="5" s="1"/>
  <c r="E5" i="5"/>
  <c r="U5" i="5" s="1"/>
  <c r="F5" i="5"/>
  <c r="G5" i="5"/>
  <c r="C6" i="5"/>
  <c r="S6" i="5" s="1"/>
  <c r="D6" i="5"/>
  <c r="T6" i="5" s="1"/>
  <c r="E6" i="5"/>
  <c r="U6" i="5" s="1"/>
  <c r="F6" i="5"/>
  <c r="G6" i="5"/>
  <c r="W6" i="5" s="1"/>
  <c r="E7" i="5"/>
  <c r="G7" i="5"/>
  <c r="J3" i="5"/>
  <c r="I3" i="5"/>
  <c r="C3" i="5"/>
  <c r="S3" i="5" s="1"/>
  <c r="E3" i="5"/>
  <c r="G3" i="5"/>
  <c r="W3" i="5" s="1"/>
  <c r="F3" i="5"/>
  <c r="V3" i="5" s="1"/>
  <c r="D3" i="5"/>
  <c r="T3" i="5" s="1"/>
  <c r="Q27" i="5"/>
  <c r="Q28" i="5" s="1"/>
  <c r="Q29" i="5" s="1"/>
  <c r="Q30" i="5" s="1"/>
  <c r="Q31" i="5" s="1"/>
  <c r="Q32" i="5" s="1"/>
  <c r="V5" i="5"/>
  <c r="W5" i="5"/>
  <c r="X5" i="5"/>
  <c r="V6" i="5"/>
  <c r="X6" i="5"/>
  <c r="U7" i="5"/>
  <c r="W7" i="5"/>
  <c r="X7" i="5"/>
  <c r="S8" i="5"/>
  <c r="T8" i="5"/>
  <c r="U8" i="5"/>
  <c r="V8" i="5"/>
  <c r="W8" i="5"/>
  <c r="X8" i="5"/>
  <c r="V9" i="5"/>
  <c r="X9" i="5"/>
  <c r="T10" i="5"/>
  <c r="U10" i="5"/>
  <c r="X10" i="5"/>
  <c r="T11" i="5"/>
  <c r="X11" i="5"/>
  <c r="S12" i="5"/>
  <c r="T12" i="5"/>
  <c r="X12" i="5"/>
  <c r="U4" i="5"/>
  <c r="V4" i="5"/>
  <c r="W4" i="5"/>
  <c r="X4" i="5"/>
  <c r="S4" i="5"/>
  <c r="U3" i="5"/>
  <c r="X3" i="5"/>
  <c r="Y21" i="5"/>
  <c r="AA21" i="5"/>
  <c r="AB21" i="5"/>
  <c r="AC21" i="5"/>
  <c r="Y22" i="5"/>
  <c r="AA22" i="5"/>
  <c r="AB22" i="5"/>
  <c r="AC22" i="5"/>
  <c r="AC18" i="5"/>
  <c r="AB18" i="5"/>
  <c r="AA18" i="5"/>
  <c r="AA19" i="5"/>
  <c r="AB19" i="5"/>
  <c r="AC19" i="5"/>
  <c r="AA20" i="5"/>
  <c r="AB20" i="5"/>
  <c r="AC20" i="5"/>
  <c r="AC16" i="5"/>
  <c r="AB16" i="5"/>
  <c r="AA16" i="5"/>
  <c r="Y17" i="5"/>
  <c r="Y18" i="5"/>
  <c r="Y19" i="5"/>
  <c r="Y20" i="5"/>
  <c r="Y16" i="5"/>
  <c r="H17" i="5"/>
  <c r="H18" i="5" s="1"/>
  <c r="H19" i="5"/>
  <c r="H20" i="5"/>
  <c r="H21" i="5"/>
  <c r="H22" i="5"/>
  <c r="H16" i="5"/>
  <c r="Q17" i="5"/>
  <c r="Q18" i="5" s="1"/>
  <c r="Q19" i="5" s="1"/>
  <c r="Q20" i="5" s="1"/>
  <c r="Q21" i="5" s="1"/>
  <c r="Q22" i="5" s="1"/>
  <c r="C31" i="4"/>
  <c r="D31" i="4"/>
  <c r="E31" i="4"/>
  <c r="C33" i="4"/>
  <c r="D33" i="4"/>
  <c r="E33" i="4"/>
  <c r="B33" i="4"/>
  <c r="B31" i="4"/>
  <c r="C29" i="4"/>
  <c r="D29" i="4"/>
  <c r="E29" i="4"/>
  <c r="B29" i="4"/>
  <c r="C27" i="4"/>
  <c r="D27" i="4"/>
  <c r="E27" i="4"/>
  <c r="B27" i="4"/>
  <c r="C25" i="4"/>
  <c r="D25" i="4"/>
  <c r="E25" i="4"/>
  <c r="B25" i="4"/>
  <c r="C23" i="4"/>
  <c r="D23" i="4"/>
  <c r="E23" i="4"/>
  <c r="F23" i="4"/>
  <c r="B23" i="4"/>
  <c r="C19" i="4"/>
  <c r="D19" i="4"/>
  <c r="E19" i="4"/>
  <c r="F19" i="4"/>
  <c r="B19" i="4"/>
  <c r="BC9" i="4"/>
  <c r="BB9" i="4"/>
  <c r="BA9" i="4"/>
  <c r="AZ9" i="4"/>
  <c r="AY9" i="4"/>
  <c r="AV9" i="4"/>
  <c r="AU9" i="4"/>
  <c r="AT9" i="4"/>
  <c r="AS9" i="4"/>
  <c r="AR9" i="4"/>
  <c r="AO9" i="4"/>
  <c r="AN9" i="4"/>
  <c r="AM9" i="4"/>
  <c r="AL9" i="4"/>
  <c r="AK9" i="4"/>
  <c r="AH9" i="4"/>
  <c r="AG9" i="4"/>
  <c r="AF9" i="4"/>
  <c r="AE9" i="4"/>
  <c r="AD9" i="4"/>
  <c r="AA9" i="4"/>
  <c r="Z9" i="4"/>
  <c r="Y9" i="4"/>
  <c r="X9" i="4"/>
  <c r="W9" i="4"/>
  <c r="T9" i="4"/>
  <c r="S9" i="4"/>
  <c r="R9" i="4"/>
  <c r="Q9" i="4"/>
  <c r="P9" i="4"/>
  <c r="J9" i="4"/>
  <c r="K9" i="4"/>
  <c r="L9" i="4"/>
  <c r="M9" i="4"/>
  <c r="I9" i="4"/>
  <c r="BC8" i="4"/>
  <c r="BB8" i="4"/>
  <c r="BA8" i="4"/>
  <c r="AZ8" i="4"/>
  <c r="AY8" i="4"/>
  <c r="BC7" i="4"/>
  <c r="BB7" i="4"/>
  <c r="BA7" i="4"/>
  <c r="AZ7" i="4"/>
  <c r="AY7" i="4"/>
  <c r="BC6" i="4"/>
  <c r="BB6" i="4"/>
  <c r="BA6" i="4"/>
  <c r="AZ6" i="4"/>
  <c r="AY6" i="4"/>
  <c r="BC5" i="4"/>
  <c r="BB5" i="4"/>
  <c r="BA5" i="4"/>
  <c r="AZ5" i="4"/>
  <c r="AY5" i="4"/>
  <c r="BC4" i="4"/>
  <c r="BB4" i="4"/>
  <c r="BA4" i="4"/>
  <c r="AZ4" i="4"/>
  <c r="AY4" i="4"/>
  <c r="BC3" i="4"/>
  <c r="BB3" i="4"/>
  <c r="BA3" i="4"/>
  <c r="AZ3" i="4"/>
  <c r="AY3" i="4"/>
  <c r="BC2" i="4"/>
  <c r="BB2" i="4"/>
  <c r="BA2" i="4"/>
  <c r="AZ2" i="4"/>
  <c r="AY2" i="4"/>
  <c r="AV8" i="4"/>
  <c r="AU8" i="4"/>
  <c r="AT8" i="4"/>
  <c r="AS8" i="4"/>
  <c r="AR8" i="4"/>
  <c r="AV7" i="4"/>
  <c r="AU7" i="4"/>
  <c r="AT7" i="4"/>
  <c r="AS7" i="4"/>
  <c r="AR7" i="4"/>
  <c r="AV6" i="4"/>
  <c r="AU6" i="4"/>
  <c r="AT6" i="4"/>
  <c r="AS6" i="4"/>
  <c r="AR6" i="4"/>
  <c r="AV5" i="4"/>
  <c r="AU5" i="4"/>
  <c r="AT5" i="4"/>
  <c r="AS5" i="4"/>
  <c r="AR5" i="4"/>
  <c r="AV4" i="4"/>
  <c r="AU4" i="4"/>
  <c r="AT4" i="4"/>
  <c r="AS4" i="4"/>
  <c r="AR4" i="4"/>
  <c r="AV3" i="4"/>
  <c r="AU3" i="4"/>
  <c r="AT3" i="4"/>
  <c r="AS3" i="4"/>
  <c r="AR3" i="4"/>
  <c r="AV2" i="4"/>
  <c r="AU2" i="4"/>
  <c r="AT2" i="4"/>
  <c r="AS2" i="4"/>
  <c r="AR2" i="4"/>
  <c r="AO8" i="4"/>
  <c r="AN8" i="4"/>
  <c r="AM8" i="4"/>
  <c r="AL8" i="4"/>
  <c r="AK8" i="4"/>
  <c r="AO7" i="4"/>
  <c r="AN7" i="4"/>
  <c r="AM7" i="4"/>
  <c r="AL7" i="4"/>
  <c r="AK7" i="4"/>
  <c r="AO6" i="4"/>
  <c r="AN6" i="4"/>
  <c r="AM6" i="4"/>
  <c r="AL6" i="4"/>
  <c r="AK6" i="4"/>
  <c r="AO5" i="4"/>
  <c r="AN5" i="4"/>
  <c r="AM5" i="4"/>
  <c r="AL5" i="4"/>
  <c r="AK5" i="4"/>
  <c r="AO4" i="4"/>
  <c r="AN4" i="4"/>
  <c r="AM4" i="4"/>
  <c r="AL4" i="4"/>
  <c r="AK4" i="4"/>
  <c r="AO3" i="4"/>
  <c r="AN3" i="4"/>
  <c r="AM3" i="4"/>
  <c r="AL3" i="4"/>
  <c r="AK3" i="4"/>
  <c r="AO2" i="4"/>
  <c r="AN2" i="4"/>
  <c r="AM2" i="4"/>
  <c r="AL2" i="4"/>
  <c r="AK2" i="4"/>
  <c r="AH8" i="4"/>
  <c r="AG8" i="4"/>
  <c r="AF8" i="4"/>
  <c r="AE8" i="4"/>
  <c r="AD8" i="4"/>
  <c r="AH7" i="4"/>
  <c r="AG7" i="4"/>
  <c r="AF7" i="4"/>
  <c r="AE7" i="4"/>
  <c r="AD7" i="4"/>
  <c r="AH6" i="4"/>
  <c r="AG6" i="4"/>
  <c r="AF6" i="4"/>
  <c r="AE6" i="4"/>
  <c r="AD6" i="4"/>
  <c r="AH5" i="4"/>
  <c r="AG5" i="4"/>
  <c r="AF5" i="4"/>
  <c r="AE5" i="4"/>
  <c r="AD5" i="4"/>
  <c r="AH4" i="4"/>
  <c r="AG4" i="4"/>
  <c r="AF4" i="4"/>
  <c r="AE4" i="4"/>
  <c r="AD4" i="4"/>
  <c r="AH3" i="4"/>
  <c r="AG3" i="4"/>
  <c r="AF3" i="4"/>
  <c r="AE3" i="4"/>
  <c r="AD3" i="4"/>
  <c r="AH2" i="4"/>
  <c r="AG2" i="4"/>
  <c r="AF2" i="4"/>
  <c r="AE2" i="4"/>
  <c r="AD2" i="4"/>
  <c r="AA8" i="4"/>
  <c r="Z8" i="4"/>
  <c r="Y8" i="4"/>
  <c r="X8" i="4"/>
  <c r="W8" i="4"/>
  <c r="AA7" i="4"/>
  <c r="Z7" i="4"/>
  <c r="Y7" i="4"/>
  <c r="X7" i="4"/>
  <c r="W7" i="4"/>
  <c r="AA6" i="4"/>
  <c r="Z6" i="4"/>
  <c r="Y6" i="4"/>
  <c r="X6" i="4"/>
  <c r="W6" i="4"/>
  <c r="AA5" i="4"/>
  <c r="Z5" i="4"/>
  <c r="Y5" i="4"/>
  <c r="X5" i="4"/>
  <c r="W5" i="4"/>
  <c r="AA4" i="4"/>
  <c r="Z4" i="4"/>
  <c r="Y4" i="4"/>
  <c r="X4" i="4"/>
  <c r="W4" i="4"/>
  <c r="AA3" i="4"/>
  <c r="Z3" i="4"/>
  <c r="Y3" i="4"/>
  <c r="X3" i="4"/>
  <c r="W3" i="4"/>
  <c r="AA2" i="4"/>
  <c r="Z2" i="4"/>
  <c r="Y2" i="4"/>
  <c r="X2" i="4"/>
  <c r="W2" i="4"/>
  <c r="T8" i="4"/>
  <c r="S8" i="4"/>
  <c r="R8" i="4"/>
  <c r="Q8" i="4"/>
  <c r="P8" i="4"/>
  <c r="T7" i="4"/>
  <c r="S7" i="4"/>
  <c r="R7" i="4"/>
  <c r="Q7" i="4"/>
  <c r="P7" i="4"/>
  <c r="T6" i="4"/>
  <c r="S6" i="4"/>
  <c r="R6" i="4"/>
  <c r="Q6" i="4"/>
  <c r="P6" i="4"/>
  <c r="T5" i="4"/>
  <c r="S5" i="4"/>
  <c r="R5" i="4"/>
  <c r="Q5" i="4"/>
  <c r="P5" i="4"/>
  <c r="T4" i="4"/>
  <c r="S4" i="4"/>
  <c r="R4" i="4"/>
  <c r="Q4" i="4"/>
  <c r="P4" i="4"/>
  <c r="T3" i="4"/>
  <c r="S3" i="4"/>
  <c r="R3" i="4"/>
  <c r="Q3" i="4"/>
  <c r="P3" i="4"/>
  <c r="T2" i="4"/>
  <c r="S2" i="4"/>
  <c r="R2" i="4"/>
  <c r="Q2" i="4"/>
  <c r="P2" i="4"/>
  <c r="M8" i="4"/>
  <c r="M7" i="4"/>
  <c r="M6" i="4"/>
  <c r="M5" i="4"/>
  <c r="M4" i="4"/>
  <c r="M3" i="4"/>
  <c r="M2" i="4"/>
  <c r="L8" i="4"/>
  <c r="L7" i="4"/>
  <c r="L6" i="4"/>
  <c r="L5" i="4"/>
  <c r="L4" i="4"/>
  <c r="L3" i="4"/>
  <c r="L2" i="4"/>
  <c r="K8" i="4"/>
  <c r="K7" i="4"/>
  <c r="K6" i="4"/>
  <c r="K5" i="4"/>
  <c r="K4" i="4"/>
  <c r="K3" i="4"/>
  <c r="K2" i="4"/>
  <c r="J8" i="4"/>
  <c r="J7" i="4"/>
  <c r="J6" i="4"/>
  <c r="J5" i="4"/>
  <c r="J4" i="4"/>
  <c r="J3" i="4"/>
  <c r="J2" i="4"/>
  <c r="I8" i="4"/>
  <c r="I7" i="4"/>
  <c r="I6" i="4"/>
  <c r="I5" i="4"/>
  <c r="I4" i="4"/>
  <c r="I3" i="4"/>
  <c r="I2" i="4"/>
  <c r="AX6" i="4"/>
  <c r="AQ7" i="4"/>
  <c r="AQ6" i="4"/>
  <c r="AQ5" i="4"/>
  <c r="AQ4" i="4"/>
  <c r="AQ3" i="4"/>
  <c r="AQ2" i="4"/>
  <c r="AJ6" i="4"/>
  <c r="AJ5" i="4"/>
  <c r="AJ4" i="4"/>
  <c r="AJ3" i="4"/>
  <c r="AJ2" i="4"/>
  <c r="AC5" i="4"/>
  <c r="AC4" i="4"/>
  <c r="AC3" i="4"/>
  <c r="AC2" i="4"/>
  <c r="B109" i="3"/>
  <c r="B91" i="3"/>
  <c r="B35" i="3"/>
  <c r="B50" i="3"/>
  <c r="B98" i="3"/>
  <c r="B2" i="3"/>
  <c r="B18" i="3"/>
  <c r="B104" i="3"/>
  <c r="B46" i="3"/>
  <c r="B45" i="3"/>
  <c r="B77" i="3"/>
  <c r="B8" i="3"/>
  <c r="B19" i="3"/>
  <c r="B7" i="3"/>
  <c r="B51" i="3"/>
  <c r="B105" i="3"/>
  <c r="B101" i="3"/>
  <c r="B32" i="3"/>
  <c r="B120" i="3"/>
  <c r="B56" i="3"/>
  <c r="B47" i="3"/>
  <c r="B111" i="3"/>
  <c r="B60" i="3"/>
  <c r="B93" i="3"/>
  <c r="B116" i="3"/>
  <c r="B59" i="3"/>
  <c r="B3" i="3"/>
  <c r="B16" i="3"/>
  <c r="B84" i="3"/>
  <c r="B112" i="3"/>
  <c r="B63" i="3"/>
  <c r="B85" i="3"/>
  <c r="B119" i="3"/>
  <c r="B124" i="3"/>
  <c r="B125" i="3"/>
  <c r="B78" i="3"/>
  <c r="B86" i="3"/>
  <c r="B65" i="3"/>
  <c r="B52" i="3"/>
  <c r="B33" i="3"/>
  <c r="B71" i="3"/>
  <c r="B57" i="3"/>
  <c r="B14" i="3"/>
  <c r="B61" i="3"/>
  <c r="B34" i="3"/>
  <c r="B15" i="3"/>
  <c r="B90" i="3"/>
  <c r="B66" i="3"/>
  <c r="B79" i="3"/>
  <c r="B95" i="3"/>
  <c r="B11" i="3"/>
  <c r="B9" i="3"/>
  <c r="B36" i="3"/>
  <c r="B117" i="3"/>
  <c r="B37" i="3"/>
  <c r="B62" i="3"/>
  <c r="B4" i="3"/>
  <c r="B5" i="3"/>
  <c r="B89" i="3"/>
  <c r="B121" i="3"/>
  <c r="B28" i="3"/>
  <c r="B96" i="3"/>
  <c r="B72" i="3"/>
  <c r="B48" i="3"/>
  <c r="B38" i="3"/>
  <c r="B29" i="3"/>
  <c r="B53" i="3"/>
  <c r="B110" i="3"/>
  <c r="B58" i="3"/>
  <c r="B10" i="3"/>
  <c r="B39" i="3"/>
  <c r="B67" i="3"/>
  <c r="B40" i="3"/>
  <c r="B20" i="3"/>
  <c r="B21" i="3"/>
  <c r="B80" i="3"/>
  <c r="B13" i="3"/>
  <c r="B118" i="3"/>
  <c r="B99" i="3"/>
  <c r="B68" i="3"/>
  <c r="B17" i="3"/>
  <c r="B102" i="3"/>
  <c r="B6" i="3"/>
  <c r="B54" i="3"/>
  <c r="B81" i="3"/>
  <c r="B73" i="3"/>
  <c r="B115" i="3"/>
  <c r="B100" i="3"/>
  <c r="B122" i="3"/>
  <c r="B12" i="3"/>
  <c r="B49" i="3"/>
  <c r="B92" i="3"/>
  <c r="B82" i="3"/>
  <c r="B30" i="3"/>
  <c r="B41" i="3"/>
  <c r="B55" i="3"/>
  <c r="B42" i="3"/>
  <c r="B31" i="3"/>
  <c r="B97" i="3"/>
  <c r="B123" i="3"/>
  <c r="B22" i="3"/>
  <c r="B87" i="3"/>
  <c r="B64" i="3"/>
  <c r="B94" i="3"/>
  <c r="B69" i="3"/>
  <c r="B23" i="3"/>
  <c r="B24" i="3"/>
  <c r="B83" i="3"/>
  <c r="B88" i="3"/>
  <c r="B70" i="3"/>
  <c r="B114" i="3"/>
  <c r="B113" i="3"/>
  <c r="B43" i="3"/>
  <c r="B44" i="3"/>
  <c r="B103" i="3"/>
  <c r="B25" i="3"/>
  <c r="B74" i="3"/>
  <c r="B106" i="3"/>
  <c r="B26" i="3"/>
  <c r="B75" i="3"/>
  <c r="B107" i="3"/>
  <c r="B27" i="3"/>
  <c r="B76" i="3"/>
  <c r="B108" i="3"/>
  <c r="B6" i="1"/>
  <c r="B4" i="1"/>
  <c r="C5" i="1"/>
  <c r="J5" i="1"/>
  <c r="J6" i="1" s="1"/>
  <c r="B13" i="6" l="1"/>
  <c r="B14" i="6" s="1"/>
  <c r="F11" i="5"/>
  <c r="V11" i="5" s="1"/>
  <c r="D9" i="5"/>
  <c r="T9" i="5" s="1"/>
  <c r="C9" i="5"/>
  <c r="S9" i="5" s="1"/>
  <c r="S31" i="5" s="1"/>
  <c r="G9" i="5"/>
  <c r="W9" i="5" s="1"/>
  <c r="C7" i="5"/>
  <c r="S7" i="5" s="1"/>
  <c r="S27" i="5"/>
  <c r="X28" i="5"/>
  <c r="S29" i="5"/>
  <c r="W26" i="5"/>
  <c r="U26" i="5"/>
  <c r="W27" i="5"/>
  <c r="V26" i="5"/>
  <c r="T26" i="5"/>
  <c r="S28" i="5"/>
  <c r="W28" i="5"/>
  <c r="T31" i="5"/>
  <c r="X32" i="5"/>
  <c r="X27" i="5"/>
  <c r="S26" i="5"/>
  <c r="X31" i="5"/>
  <c r="X30" i="5"/>
  <c r="X29" i="5"/>
  <c r="X26" i="5"/>
  <c r="U32" i="5"/>
  <c r="U28" i="5"/>
  <c r="U30" i="5"/>
  <c r="U29" i="5"/>
  <c r="U27" i="5"/>
  <c r="U31" i="5"/>
  <c r="V29" i="5"/>
  <c r="V31" i="5"/>
  <c r="V27" i="5"/>
  <c r="V28" i="5"/>
  <c r="V32" i="5"/>
  <c r="V30" i="5"/>
  <c r="T30" i="5"/>
  <c r="T29" i="5"/>
  <c r="T32" i="5"/>
  <c r="T28" i="5"/>
  <c r="T27" i="5"/>
  <c r="S32" i="5"/>
  <c r="S30" i="5"/>
  <c r="W29" i="5"/>
  <c r="W32" i="5"/>
  <c r="W31" i="5"/>
  <c r="W30" i="5"/>
</calcChain>
</file>

<file path=xl/sharedStrings.xml><?xml version="1.0" encoding="utf-8"?>
<sst xmlns="http://schemas.openxmlformats.org/spreadsheetml/2006/main" count="595" uniqueCount="361">
  <si>
    <t>spot radius</t>
  </si>
  <si>
    <t>spot quantity</t>
  </si>
  <si>
    <t>if you want output of &gt; 0.1 in average</t>
  </si>
  <si>
    <t>region size</t>
  </si>
  <si>
    <t>density</t>
  </si>
  <si>
    <t>desired quantity</t>
  </si>
  <si>
    <t>average spots per region</t>
  </si>
  <si>
    <t>Region</t>
  </si>
  <si>
    <t>Quantity</t>
  </si>
  <si>
    <t>hypotesis</t>
  </si>
  <si>
    <t>radius*radius*3.14 / 10 = quantity (if you want output of more then 0.1 in average
density * area*area = desired quantity
when desired quantity is passed it does not add another spot
point
	density
	quantity
	radius
	favorability
region quantity = point-density-avg * area
spot
	quantity
	radius</t>
  </si>
  <si>
    <t>Recommended</t>
  </si>
  <si>
    <t>Chosen value</t>
  </si>
  <si>
    <t>Test when another spot is not added annymore (vindicated)</t>
  </si>
  <si>
    <t>Bonuses</t>
  </si>
  <si>
    <t>Player augmentation</t>
  </si>
  <si>
    <t>Defense</t>
  </si>
  <si>
    <t>Crafting</t>
  </si>
  <si>
    <t>Transportation</t>
  </si>
  <si>
    <t>Equipment modules</t>
  </si>
  <si>
    <t>Modules</t>
  </si>
  <si>
    <t>Logistics</t>
  </si>
  <si>
    <t>https://wiki.factorio.com/Advanced_electronics_(research)</t>
  </si>
  <si>
    <t>https://wiki.factorio.com/Advanced_electronics_2_(research)</t>
  </si>
  <si>
    <t>https://wiki.factorio.com/Automation_(research)</t>
  </si>
  <si>
    <t>https://wiki.factorio.com/Automation_2_(research)</t>
  </si>
  <si>
    <t>https://wiki.factorio.com/Automation_3_(research)</t>
  </si>
  <si>
    <t>https://wiki.factorio.com/Electric_energy_accumulators_(research)</t>
  </si>
  <si>
    <t>https://wiki.factorio.com/Electric_energy_distribution_1_(research)</t>
  </si>
  <si>
    <t>https://wiki.factorio.com/Electric_energy_distribution_2_(research)</t>
  </si>
  <si>
    <t>https://wiki.factorio.com/Fast_inserter_(research)</t>
  </si>
  <si>
    <t>https://wiki.factorio.com/Fluid_handling_(research)</t>
  </si>
  <si>
    <t>https://wiki.factorio.com/Logistics_(research)</t>
  </si>
  <si>
    <t>https://wiki.factorio.com/Logistics_2_(research)</t>
  </si>
  <si>
    <t>https://wiki.factorio.com/Logistics_3_(research)</t>
  </si>
  <si>
    <t>https://wiki.factorio.com/Nuclear_power_(research)</t>
  </si>
  <si>
    <t>https://wiki.factorio.com/Oil_processing_(research)</t>
  </si>
  <si>
    <t>https://wiki.factorio.com/Rocket_silo_(research)</t>
  </si>
  <si>
    <t>https://wiki.factorio.com/Solar_energy_(research)</t>
  </si>
  <si>
    <t>https://wiki.factorio.com/Stack_inserter_(research)</t>
  </si>
  <si>
    <t>https://wiki.factorio.com/Atomic_bomb_(research)</t>
  </si>
  <si>
    <t>https://wiki.factorio.com/Defender_(research)</t>
  </si>
  <si>
    <t>https://wiki.factorio.com/Distractor_(research)</t>
  </si>
  <si>
    <t>https://wiki.factorio.com/Destroyer_(research)</t>
  </si>
  <si>
    <t>https://wiki.factorio.com/Flamethrower_(research)</t>
  </si>
  <si>
    <t>https://wiki.factorio.com/Military_(research)</t>
  </si>
  <si>
    <t>https://wiki.factorio.com/Military_2_(research)</t>
  </si>
  <si>
    <t>https://wiki.factorio.com/Military_3_(research)</t>
  </si>
  <si>
    <t>https://wiki.factorio.com/Military_4_(research)</t>
  </si>
  <si>
    <t>https://wiki.factorio.com/Rocketry_(research)</t>
  </si>
  <si>
    <t>https://wiki.factorio.com/Explosive_rocketry_(research)</t>
  </si>
  <si>
    <t>https://wiki.factorio.com/Uranium_ammo_(research)</t>
  </si>
  <si>
    <t>https://wiki.factorio.com/Artillery_shell_range_(research)</t>
  </si>
  <si>
    <t>https://wiki.factorio.com/Artillery_shell_shooting_speed_(research)</t>
  </si>
  <si>
    <t>https://wiki.factorio.com/Braking_force_(research)</t>
  </si>
  <si>
    <t>Machines</t>
  </si>
  <si>
    <t>Link</t>
  </si>
  <si>
    <t>Group</t>
  </si>
  <si>
    <t>Military</t>
  </si>
  <si>
    <t>https://wiki.factorio.com/Energy_weapons_damage_(research)</t>
  </si>
  <si>
    <t>https://wiki.factorio.com/Follower_robot_count_(research)</t>
  </si>
  <si>
    <t>https://wiki.factorio.com/Inserter_capacity_bonus_(research)</t>
  </si>
  <si>
    <t>https://wiki.factorio.com/Lab_research_speed_(research)</t>
  </si>
  <si>
    <t>https://wiki.factorio.com/Laser_shooting_speed_(research)</t>
  </si>
  <si>
    <t>https://wiki.factorio.com/Mining_productivity_(research)</t>
  </si>
  <si>
    <t>https://wiki.factorio.com/Physical_projectile_damage_(research)</t>
  </si>
  <si>
    <t>https://wiki.factorio.com/Refined_flammables_(research)</t>
  </si>
  <si>
    <t>https://wiki.factorio.com/Stronger_explosives_(research)</t>
  </si>
  <si>
    <t>https://wiki.factorio.com/Weapon_shooting_speed_(research)</t>
  </si>
  <si>
    <t>https://wiki.factorio.com/Worker_robot_cargo_size_(research)</t>
  </si>
  <si>
    <t>https://wiki.factorio.com/Worker_robot_speed_(research)</t>
  </si>
  <si>
    <t>https://wiki.factorio.com/Construction_robotics_(research)</t>
  </si>
  <si>
    <t>https://wiki.factorio.com/Logistic_robotics_(research)</t>
  </si>
  <si>
    <t>https://wiki.factorio.com/Steel_axe_(research)</t>
  </si>
  <si>
    <t>https://wiki.factorio.com/Toolbelt_(research)</t>
  </si>
  <si>
    <t>https://wiki.factorio.com/Heavy_armor_(research)</t>
  </si>
  <si>
    <t>https://wiki.factorio.com/Modular_armor_(research)</t>
  </si>
  <si>
    <t>https://wiki.factorio.com/Power_armor_(research)</t>
  </si>
  <si>
    <t>https://wiki.factorio.com/Power_armor_MK2_(research)</t>
  </si>
  <si>
    <t>https://wiki.factorio.com/Gate_(research)</t>
  </si>
  <si>
    <t>https://wiki.factorio.com/Land_mines_(research)</t>
  </si>
  <si>
    <t>https://wiki.factorio.com/Stone_wall_(research)</t>
  </si>
  <si>
    <t>https://wiki.factorio.com/Gun_turret_(research)</t>
  </si>
  <si>
    <t>https://wiki.factorio.com/Laser_turret_(research)</t>
  </si>
  <si>
    <t>https://wiki.factorio.com/Artillery_(research)</t>
  </si>
  <si>
    <t>https://wiki.factorio.com/Advanced_material_processing_(research)</t>
  </si>
  <si>
    <t>https://wiki.factorio.com/Advanced_material_processing_2_(research)</t>
  </si>
  <si>
    <t>https://wiki.factorio.com/Advanced_oil_processing_(research)</t>
  </si>
  <si>
    <t>https://wiki.factorio.com/Battery_(research)</t>
  </si>
  <si>
    <t>https://wiki.factorio.com/Circuit_network_(research)</t>
  </si>
  <si>
    <t>https://wiki.factorio.com/Chemical_science_pack_(research)</t>
  </si>
  <si>
    <t>https://wiki.factorio.com/Cliff_explosives_(research)</t>
  </si>
  <si>
    <t>https://wiki.factorio.com/Coal_liquefaction_(research)</t>
  </si>
  <si>
    <t>https://wiki.factorio.com/Concrete_(research)</t>
  </si>
  <si>
    <t>https://wiki.factorio.com/Electronics_(research)</t>
  </si>
  <si>
    <t>https://wiki.factorio.com/Engine_(research)</t>
  </si>
  <si>
    <t>https://wiki.factorio.com/Electric_engine_(research)</t>
  </si>
  <si>
    <t>https://wiki.factorio.com/Explosives_(research)</t>
  </si>
  <si>
    <t>https://wiki.factorio.com/Flammables_(research)</t>
  </si>
  <si>
    <t>https://wiki.factorio.com/Kovarex_enrichment_process_(research)</t>
  </si>
  <si>
    <t>https://wiki.factorio.com/Landfill_(research)</t>
  </si>
  <si>
    <t>https://wiki.factorio.com/Laser_(research)</t>
  </si>
  <si>
    <t>https://wiki.factorio.com/Logistic_science_pack_(research)</t>
  </si>
  <si>
    <t>https://wiki.factorio.com/Logistic_system_(research)</t>
  </si>
  <si>
    <t>https://wiki.factorio.com/Low_density_structure_(research)</t>
  </si>
  <si>
    <t>https://wiki.factorio.com/Lubricant_(research)</t>
  </si>
  <si>
    <t>https://wiki.factorio.com/Military_science_pack_(research)</t>
  </si>
  <si>
    <t>https://wiki.factorio.com/Nuclear_fuel_reprocessing_(research)</t>
  </si>
  <si>
    <t>https://wiki.factorio.com/Optics_(research)</t>
  </si>
  <si>
    <t>https://wiki.factorio.com/Plastics_(research)</t>
  </si>
  <si>
    <t>https://wiki.factorio.com/Production_science_pack_(research)</t>
  </si>
  <si>
    <t>https://wiki.factorio.com/Robotics_(research)</t>
  </si>
  <si>
    <t>https://wiki.factorio.com/Rocket_control_unit_(research)</t>
  </si>
  <si>
    <t>https://wiki.factorio.com/Rocket_fuel_(research)</t>
  </si>
  <si>
    <t>https://wiki.factorio.com/Space_science_pack_(research)</t>
  </si>
  <si>
    <t>https://wiki.factorio.com/Steel_processing_(research)</t>
  </si>
  <si>
    <t>https://wiki.factorio.com/Sulfur_processing_(research)</t>
  </si>
  <si>
    <t>https://wiki.factorio.com/Uranium_processing_(research)</t>
  </si>
  <si>
    <t>https://wiki.factorio.com/Utility_science_pack_(research)</t>
  </si>
  <si>
    <t>https://wiki.factorio.com/Automated_rail_transportation_(research)</t>
  </si>
  <si>
    <t>https://wiki.factorio.com/Automobilism_(research)</t>
  </si>
  <si>
    <t>https://wiki.factorio.com/Fluid_wagon_(research)</t>
  </si>
  <si>
    <t>https://wiki.factorio.com/Rail_signals_(research)</t>
  </si>
  <si>
    <t>https://wiki.factorio.com/Railway_(research)</t>
  </si>
  <si>
    <t>https://wiki.factorio.com/Tank_(research)</t>
  </si>
  <si>
    <t>https://wiki.factorio.com/Spidertron_(research)</t>
  </si>
  <si>
    <t>Automobilism</t>
  </si>
  <si>
    <t>Railway</t>
  </si>
  <si>
    <t>Tank</t>
  </si>
  <si>
    <t>Spidertron</t>
  </si>
  <si>
    <t>https://wiki.factorio.com/Belt_immunity_equipment_(research)</t>
  </si>
  <si>
    <t>https://wiki.factorio.com/Discharge_defense_(research)</t>
  </si>
  <si>
    <t>https://wiki.factorio.com/Energy_shield_equipment_(research)</t>
  </si>
  <si>
    <t>https://wiki.factorio.com/Energy_shield_MK2_equipment_(research)</t>
  </si>
  <si>
    <t>https://wiki.factorio.com/Exoskeleton_equipment_(research)</t>
  </si>
  <si>
    <t>https://wiki.factorio.com/Nightvision_equipment_(research)</t>
  </si>
  <si>
    <t>https://wiki.factorio.com/Personal_battery_(research)</t>
  </si>
  <si>
    <t>https://wiki.factorio.com/Personal_battery_MK2_(research)</t>
  </si>
  <si>
    <t>https://wiki.factorio.com/Personal_laser_defense_(research)</t>
  </si>
  <si>
    <t>Battery</t>
  </si>
  <si>
    <t>https://wiki.factorio.com/Personal_roboport_(research)</t>
  </si>
  <si>
    <t>https://wiki.factorio.com/Personal_roboport_MK2_(research)</t>
  </si>
  <si>
    <t>https://wiki.factorio.com/Portable_fusion_reactor_(research)</t>
  </si>
  <si>
    <t>https://wiki.factorio.com/Portable_solar_panel_(research)</t>
  </si>
  <si>
    <t>https://wiki.factorio.com/Modules_(research)</t>
  </si>
  <si>
    <t>https://wiki.factorio.com/Effect_transmission_(research)</t>
  </si>
  <si>
    <t>https://wiki.factorio.com/Efficiency_module_(research)</t>
  </si>
  <si>
    <t>https://wiki.factorio.com/Efficiency_module_2_(research)</t>
  </si>
  <si>
    <t>https://wiki.factorio.com/Efficiency_module_3_(research)</t>
  </si>
  <si>
    <t>https://wiki.factorio.com/Productivity_module_(research)</t>
  </si>
  <si>
    <t>https://wiki.factorio.com/Productivity_module_2_(research)</t>
  </si>
  <si>
    <t>https://wiki.factorio.com/Productivity_module_3_(research)</t>
  </si>
  <si>
    <t>https://wiki.factorio.com/Speed_module_(research)</t>
  </si>
  <si>
    <t>https://wiki.factorio.com/Speed_module_2_(research)</t>
  </si>
  <si>
    <t>https://wiki.factorio.com/Speed_module_3_(research)</t>
  </si>
  <si>
    <t>Effect_transmission</t>
  </si>
  <si>
    <t>Efficiency_module</t>
  </si>
  <si>
    <t>Efficiency_module_2</t>
  </si>
  <si>
    <t>Efficiency_module_3</t>
  </si>
  <si>
    <t>Productivity_module</t>
  </si>
  <si>
    <t>Productivity_module_2</t>
  </si>
  <si>
    <t>Productivity_module_3</t>
  </si>
  <si>
    <t>Speed_module</t>
  </si>
  <si>
    <t>Speed_module_2</t>
  </si>
  <si>
    <t>Speed_module_3</t>
  </si>
  <si>
    <t>Url</t>
  </si>
  <si>
    <t>Advanced_electronics</t>
  </si>
  <si>
    <t>Advanced_electronics_2</t>
  </si>
  <si>
    <t>Automation</t>
  </si>
  <si>
    <t>Automation_2</t>
  </si>
  <si>
    <t>Automation_3</t>
  </si>
  <si>
    <t>Electric_energy_accumulators</t>
  </si>
  <si>
    <t>Electric_energy_distribution_1</t>
  </si>
  <si>
    <t>Electric_energy_distribution_2</t>
  </si>
  <si>
    <t>Fast_inserter</t>
  </si>
  <si>
    <t>Fluid_handling</t>
  </si>
  <si>
    <t>Logistics_2</t>
  </si>
  <si>
    <t>Logistics_3</t>
  </si>
  <si>
    <t>Nuclear_power</t>
  </si>
  <si>
    <t>Oil_processing</t>
  </si>
  <si>
    <t>Rocket_silo</t>
  </si>
  <si>
    <t>Solar_energy</t>
  </si>
  <si>
    <t>Stack_inserter</t>
  </si>
  <si>
    <t>Atomic_bomb</t>
  </si>
  <si>
    <t>Defender</t>
  </si>
  <si>
    <t>Distractor</t>
  </si>
  <si>
    <t>Destroyer</t>
  </si>
  <si>
    <t>Flamethrower</t>
  </si>
  <si>
    <t>Military_2</t>
  </si>
  <si>
    <t>Military_3</t>
  </si>
  <si>
    <t>Military_4</t>
  </si>
  <si>
    <t>Rocketry</t>
  </si>
  <si>
    <t>Explosive_rocketry</t>
  </si>
  <si>
    <t>Uranium_ammo</t>
  </si>
  <si>
    <t>Artillery_shell_range</t>
  </si>
  <si>
    <t>Artillery_shell_shooting_speed</t>
  </si>
  <si>
    <t>Braking_force</t>
  </si>
  <si>
    <t>Energy_weapons_damage</t>
  </si>
  <si>
    <t>Follower_robot_count</t>
  </si>
  <si>
    <t>Inserter_capacity_bonus</t>
  </si>
  <si>
    <t>Lab_research_speed</t>
  </si>
  <si>
    <t>Laser_shooting_speed</t>
  </si>
  <si>
    <t>Mining_productivity</t>
  </si>
  <si>
    <t>Physical_projectile_damage</t>
  </si>
  <si>
    <t>Refined_flammables</t>
  </si>
  <si>
    <t>Stronger_explosives</t>
  </si>
  <si>
    <t>Weapon_shooting_speed</t>
  </si>
  <si>
    <t>Worker_robot_cargo_size</t>
  </si>
  <si>
    <t>Worker_robot_speed</t>
  </si>
  <si>
    <t>Construction_robotics</t>
  </si>
  <si>
    <t>Logistic_robotics</t>
  </si>
  <si>
    <t>Steel_axe</t>
  </si>
  <si>
    <t>Toolbelt</t>
  </si>
  <si>
    <t>Heavy_armor</t>
  </si>
  <si>
    <t>Modular_armor</t>
  </si>
  <si>
    <t>Power_armor</t>
  </si>
  <si>
    <t>Power_armor_MK2</t>
  </si>
  <si>
    <t>Gate</t>
  </si>
  <si>
    <t>Land_mines</t>
  </si>
  <si>
    <t>Stone_wall</t>
  </si>
  <si>
    <t>Gun_turret</t>
  </si>
  <si>
    <t>Laser_turret</t>
  </si>
  <si>
    <t>Artillery</t>
  </si>
  <si>
    <t>Advanced_material_processing</t>
  </si>
  <si>
    <t>Advanced_material_processing_2</t>
  </si>
  <si>
    <t>Advanced_oil_processing</t>
  </si>
  <si>
    <t>Circuit_network</t>
  </si>
  <si>
    <t>Chemical_science_pack</t>
  </si>
  <si>
    <t>Cliff_explosives</t>
  </si>
  <si>
    <t>Coal_liquefaction</t>
  </si>
  <si>
    <t>Concrete</t>
  </si>
  <si>
    <t>Electronics</t>
  </si>
  <si>
    <t>Engine</t>
  </si>
  <si>
    <t>Electric_engine</t>
  </si>
  <si>
    <t>Explosives</t>
  </si>
  <si>
    <t>Flammables</t>
  </si>
  <si>
    <t>Kovarex_enrichment_process</t>
  </si>
  <si>
    <t>Landfill</t>
  </si>
  <si>
    <t>Laser</t>
  </si>
  <si>
    <t>Logistic_science_pack</t>
  </si>
  <si>
    <t>Logistic_system</t>
  </si>
  <si>
    <t>Low_density_structure</t>
  </si>
  <si>
    <t>Lubricant</t>
  </si>
  <si>
    <t>Military_science_pack</t>
  </si>
  <si>
    <t>Nuclear_fuel_reprocessing</t>
  </si>
  <si>
    <t>Optics</t>
  </si>
  <si>
    <t>Plastics</t>
  </si>
  <si>
    <t>Production_science_pack</t>
  </si>
  <si>
    <t>Robotics</t>
  </si>
  <si>
    <t>Rocket_control_unit</t>
  </si>
  <si>
    <t>Rocket_fuel</t>
  </si>
  <si>
    <t>Space_science_pack</t>
  </si>
  <si>
    <t>Steel_processing</t>
  </si>
  <si>
    <t>Sulfur_processing</t>
  </si>
  <si>
    <t>Uranium_processing</t>
  </si>
  <si>
    <t>Utility_science_pack</t>
  </si>
  <si>
    <t>Automated_rail_transportation</t>
  </si>
  <si>
    <t>Fluid_wagon</t>
  </si>
  <si>
    <t>Rail_signals</t>
  </si>
  <si>
    <t>Belt_immunity_equipment</t>
  </si>
  <si>
    <t>Discharge_defense</t>
  </si>
  <si>
    <t>Energy_shield_equipment</t>
  </si>
  <si>
    <t>Energy_shield_MK2_equipment</t>
  </si>
  <si>
    <t>Exoskeleton_equipment</t>
  </si>
  <si>
    <t>Nightvision_equipment</t>
  </si>
  <si>
    <t>Personal_battery</t>
  </si>
  <si>
    <t>Personal_battery_MK2</t>
  </si>
  <si>
    <t>Personal_laser_defense</t>
  </si>
  <si>
    <t>Personal_roboport</t>
  </si>
  <si>
    <t>Personal_roboport_MK2</t>
  </si>
  <si>
    <t>Portable_fusion_reactor</t>
  </si>
  <si>
    <t>Portable_solar_panel</t>
  </si>
  <si>
    <t>Name</t>
  </si>
  <si>
    <t>Red cost</t>
  </si>
  <si>
    <t>Green cost</t>
  </si>
  <si>
    <t>Military cost</t>
  </si>
  <si>
    <t>Blue cost</t>
  </si>
  <si>
    <t>Purple cost</t>
  </si>
  <si>
    <t>Yellow cost</t>
  </si>
  <si>
    <t>Space cost</t>
  </si>
  <si>
    <t>Red</t>
  </si>
  <si>
    <t>Green</t>
  </si>
  <si>
    <t>Blue</t>
  </si>
  <si>
    <t>Purple</t>
  </si>
  <si>
    <t>Yellow</t>
  </si>
  <si>
    <t>Space</t>
  </si>
  <si>
    <t>Iron</t>
  </si>
  <si>
    <t>Copper</t>
  </si>
  <si>
    <t>Stone</t>
  </si>
  <si>
    <t>Oil</t>
  </si>
  <si>
    <t>Coal</t>
  </si>
  <si>
    <t>All red cost</t>
  </si>
  <si>
    <t>All green</t>
  </si>
  <si>
    <t>All blue</t>
  </si>
  <si>
    <t>All just military</t>
  </si>
  <si>
    <t>All purple</t>
  </si>
  <si>
    <t>All yellow</t>
  </si>
  <si>
    <t>All space</t>
  </si>
  <si>
    <t>SUM</t>
  </si>
  <si>
    <t>All</t>
  </si>
  <si>
    <t>First patch lets you finnish all red in 9 min (4x100% patches iron = 2 iron/s)</t>
  </si>
  <si>
    <t>1 iron + 1 copper patch lets you finish all green and military in 1:40 hours (16x100% patches = 8 iron/s)</t>
  </si>
  <si>
    <t>2 of each patch lets you finish all blue in 2 hours (16x100% patches x 2 = 16 iron/s)</t>
  </si>
  <si>
    <t>3 of each patch lets you finish all purple in 8:03 hours (16x100% patches x 3 = 24 iron/s)</t>
  </si>
  <si>
    <t>5 of each patch lets you finish all space in 4:33 hours (16x100% patches x 5 = 40 iron/s)</t>
  </si>
  <si>
    <t>Uranium</t>
  </si>
  <si>
    <t>vault level</t>
  </si>
  <si>
    <t>Max population</t>
  </si>
  <si>
    <t>Cost per population</t>
  </si>
  <si>
    <t>Total cost</t>
  </si>
  <si>
    <t>Population should cost about the same as research</t>
  </si>
  <si>
    <t>patches</t>
  </si>
  <si>
    <t>4 of each patch lets you finish all yellow in 7:45 hours (16x100% patches x 4 = 32 iron/s)</t>
  </si>
  <si>
    <t>Cost for research</t>
  </si>
  <si>
    <t>Cost for population</t>
  </si>
  <si>
    <t>levels</t>
  </si>
  <si>
    <t>8,6,4</t>
  </si>
  <si>
    <t>10,8,6,4</t>
  </si>
  <si>
    <t>10,10,8,6,4</t>
  </si>
  <si>
    <t>10,10,10,8,6,4</t>
  </si>
  <si>
    <t>sum research + population</t>
  </si>
  <si>
    <t>6,4</t>
  </si>
  <si>
    <t>Calculated cost for population</t>
  </si>
  <si>
    <t>green circuit, stone brick</t>
  </si>
  <si>
    <t>red circuit</t>
  </si>
  <si>
    <t>blue circuit</t>
  </si>
  <si>
    <t>blue circuit, concrete</t>
  </si>
  <si>
    <t>engine</t>
  </si>
  <si>
    <t>iron stick, copper cable</t>
  </si>
  <si>
    <t>Iron stick = 0.5 iron</t>
  </si>
  <si>
    <t>copper cable = 0.5 copper</t>
  </si>
  <si>
    <t>green circuit = 1.5 copper 1 iron</t>
  </si>
  <si>
    <t>stone bricks = 2 stone</t>
  </si>
  <si>
    <t>red circuit = 5 copper, 2 iron, 20 oil,  1 coal</t>
  </si>
  <si>
    <t>blue circuit = 40 copper, 24.1 iron,  55 oil, 2 coal</t>
  </si>
  <si>
    <t>concrete = 0.1 iron, 1 stone</t>
  </si>
  <si>
    <t>iron stick</t>
  </si>
  <si>
    <t>copper cable</t>
  </si>
  <si>
    <t>green circuit</t>
  </si>
  <si>
    <t>stone brick</t>
  </si>
  <si>
    <t>concrete</t>
  </si>
  <si>
    <t>engine = 9 iron</t>
  </si>
  <si>
    <t>sum research + calculated population</t>
  </si>
  <si>
    <t>Cost for research (copiet so I didn’t have to fix formulas to the right)</t>
  </si>
  <si>
    <t>100% iron</t>
  </si>
  <si>
    <t>80% copper</t>
  </si>
  <si>
    <t>80% stone</t>
  </si>
  <si>
    <t>200% oil (300% futher out?)</t>
  </si>
  <si>
    <t>50% uranium</t>
  </si>
  <si>
    <t>80% coal?</t>
  </si>
  <si>
    <t>Patches give 8/s in beginning and 48/s at 10000 range with a linear increase.</t>
  </si>
  <si>
    <t>Tile</t>
  </si>
  <si>
    <t>Absorb</t>
  </si>
  <si>
    <t>Grass</t>
  </si>
  <si>
    <t>Desert</t>
  </si>
  <si>
    <t>Water</t>
  </si>
  <si>
    <t>Chunk of grass absorbs (pollution/s):</t>
  </si>
  <si>
    <t>pollution/s</t>
  </si>
  <si>
    <t>chunks required to absorb</t>
  </si>
  <si>
    <t>Radius</t>
  </si>
  <si>
    <t>Vanilla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</si>
</sst>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16">
    <xf numFmtId="0" fontId="0" fillId="0" borderId="0" xfId="0"/>
    <xf numFmtId="0" fontId="0" fillId="2" borderId="0" xfId="0" applyFill="1"/>
    <xf numFmtId="0" fontId="0" fillId="0" borderId="0" xfId="0" applyFill="1"/>
    <xf numFmtId="0" fontId="1" fillId="0" borderId="0" xfId="1"/>
    <xf numFmtId="0" fontId="0" fillId="0" borderId="0" xfId="0" applyAlignment="1">
      <alignment horizontal="right"/>
    </xf>
    <xf numFmtId="0" fontId="1" fillId="0" borderId="0" xfId="1" applyAlignment="1">
      <alignment horizontal="right"/>
    </xf>
    <xf numFmtId="1" fontId="0" fillId="0" borderId="0" xfId="0" applyNumberFormat="1"/>
    <xf numFmtId="43" fontId="0" fillId="0" borderId="0" xfId="2" applyFont="1"/>
    <xf numFmtId="0" fontId="0" fillId="0" borderId="0" xfId="0" quotePrefix="1"/>
    <xf numFmtId="0" fontId="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0" fillId="0" borderId="0" xfId="0" applyNumberFormat="1" applyAlignment="1">
      <alignment horizontal="left"/>
    </xf>
    <xf numFmtId="0" fontId="0" fillId="0" borderId="0" xfId="0" applyAlignment="1">
      <alignment horizontal="left" vertical="top" wrapText="1"/>
    </xf>
    <xf numFmtId="0" fontId="0" fillId="0" borderId="0" xfId="0" applyAlignment="1">
      <alignment horizontal="center"/>
    </xf>
  </cellXfs>
  <cellStyles count="3">
    <cellStyle name="Comma" xfId="2" builtinId="3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wiki.factorio.com/Personal_laser_defense_(research)" TargetMode="External"/><Relationship Id="rId1" Type="http://schemas.openxmlformats.org/officeDocument/2006/relationships/hyperlink" Target="https://wiki.factorio.com/Utility_science_pack_(research)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C6139-00F7-4A89-BD28-40A70FB46D12}">
  <dimension ref="A1:Q13"/>
  <sheetViews>
    <sheetView workbookViewId="0">
      <selection activeCell="A13" sqref="A13:Q13"/>
    </sheetView>
  </sheetViews>
  <sheetFormatPr defaultRowHeight="15" x14ac:dyDescent="0.25"/>
  <cols>
    <col min="1" max="1" width="15.7109375" bestFit="1" customWidth="1"/>
    <col min="2" max="2" width="12.85546875" bestFit="1" customWidth="1"/>
    <col min="3" max="3" width="14.5703125" bestFit="1" customWidth="1"/>
  </cols>
  <sheetData>
    <row r="1" spans="1:17" x14ac:dyDescent="0.25">
      <c r="B1" t="s">
        <v>12</v>
      </c>
      <c r="C1" t="s">
        <v>11</v>
      </c>
    </row>
    <row r="2" spans="1:17" x14ac:dyDescent="0.25">
      <c r="A2" t="s">
        <v>0</v>
      </c>
      <c r="B2" s="1">
        <v>70</v>
      </c>
      <c r="I2" t="s">
        <v>13</v>
      </c>
    </row>
    <row r="3" spans="1:17" x14ac:dyDescent="0.25">
      <c r="A3" t="s">
        <v>3</v>
      </c>
      <c r="B3" s="1">
        <v>512</v>
      </c>
      <c r="I3" t="s">
        <v>8</v>
      </c>
      <c r="J3">
        <v>100</v>
      </c>
    </row>
    <row r="4" spans="1:17" x14ac:dyDescent="0.25">
      <c r="A4" t="s">
        <v>4</v>
      </c>
      <c r="B4" s="2">
        <f>B7*B5/B3/B3</f>
        <v>1.8310546875E-2</v>
      </c>
      <c r="I4" t="s">
        <v>7</v>
      </c>
      <c r="J4">
        <v>40</v>
      </c>
    </row>
    <row r="5" spans="1:17" x14ac:dyDescent="0.25">
      <c r="A5" t="s">
        <v>1</v>
      </c>
      <c r="B5" s="1">
        <v>1600</v>
      </c>
      <c r="C5">
        <f>B2*B2*3.14*0.1</f>
        <v>1538.6000000000001</v>
      </c>
      <c r="D5" t="s">
        <v>2</v>
      </c>
      <c r="I5" t="s">
        <v>4</v>
      </c>
      <c r="J5">
        <f>6250/100000</f>
        <v>6.25E-2</v>
      </c>
    </row>
    <row r="6" spans="1:17" x14ac:dyDescent="0.25">
      <c r="A6" t="s">
        <v>5</v>
      </c>
      <c r="B6">
        <f>B3*B3*B4</f>
        <v>4800</v>
      </c>
      <c r="I6" t="s">
        <v>9</v>
      </c>
      <c r="J6">
        <f>J4*J4*J5</f>
        <v>100</v>
      </c>
    </row>
    <row r="7" spans="1:17" x14ac:dyDescent="0.25">
      <c r="A7" t="s">
        <v>6</v>
      </c>
      <c r="B7" s="1">
        <v>3</v>
      </c>
    </row>
    <row r="13" spans="1:17" ht="261" customHeight="1" x14ac:dyDescent="0.25">
      <c r="A13" s="14" t="s">
        <v>10</v>
      </c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</row>
  </sheetData>
  <mergeCells count="1">
    <mergeCell ref="A13:Q1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15B463-69AD-4268-AD93-E2B1D89124F3}">
  <dimension ref="A1:K125"/>
  <sheetViews>
    <sheetView workbookViewId="0">
      <pane ySplit="1" topLeftCell="A95" activePane="bottomLeft" state="frozen"/>
      <selection activeCell="B1" sqref="B1"/>
      <selection pane="bottomLeft" activeCell="A120" sqref="A120"/>
    </sheetView>
  </sheetViews>
  <sheetFormatPr defaultRowHeight="15" x14ac:dyDescent="0.25"/>
  <cols>
    <col min="1" max="1" width="52.28515625" customWidth="1"/>
    <col min="2" max="2" width="19.140625" style="4" customWidth="1"/>
    <col min="3" max="3" width="10.85546875" customWidth="1"/>
    <col min="4" max="8" width="12.85546875" customWidth="1"/>
    <col min="9" max="9" width="13" customWidth="1"/>
    <col min="11" max="11" width="30.42578125" bestFit="1" customWidth="1"/>
  </cols>
  <sheetData>
    <row r="1" spans="1:11" x14ac:dyDescent="0.25">
      <c r="A1" t="s">
        <v>165</v>
      </c>
      <c r="B1" s="4" t="s">
        <v>56</v>
      </c>
      <c r="C1" t="s">
        <v>273</v>
      </c>
      <c r="D1" t="s">
        <v>274</v>
      </c>
      <c r="E1" t="s">
        <v>275</v>
      </c>
      <c r="F1" t="s">
        <v>276</v>
      </c>
      <c r="G1" t="s">
        <v>277</v>
      </c>
      <c r="H1" t="s">
        <v>278</v>
      </c>
      <c r="I1" t="s">
        <v>279</v>
      </c>
      <c r="J1" t="s">
        <v>57</v>
      </c>
      <c r="K1" t="s">
        <v>272</v>
      </c>
    </row>
    <row r="2" spans="1:11" x14ac:dyDescent="0.25">
      <c r="A2" t="s">
        <v>24</v>
      </c>
      <c r="B2" s="5" t="str">
        <f t="shared" ref="B2:B33" si="0">HYPERLINK(A2)</f>
        <v>https://wiki.factorio.com/Automation_(research)</v>
      </c>
      <c r="C2">
        <v>10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 t="s">
        <v>55</v>
      </c>
      <c r="K2" t="s">
        <v>168</v>
      </c>
    </row>
    <row r="3" spans="1:11" x14ac:dyDescent="0.25">
      <c r="A3" t="s">
        <v>45</v>
      </c>
      <c r="B3" s="5" t="str">
        <f t="shared" si="0"/>
        <v>https://wiki.factorio.com/Military_(research)</v>
      </c>
      <c r="C3">
        <v>10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 t="s">
        <v>58</v>
      </c>
      <c r="K3" t="s">
        <v>58</v>
      </c>
    </row>
    <row r="4" spans="1:11" x14ac:dyDescent="0.25">
      <c r="A4" t="s">
        <v>81</v>
      </c>
      <c r="B4" s="5" t="str">
        <f t="shared" si="0"/>
        <v>https://wiki.factorio.com/Stone_wall_(research)</v>
      </c>
      <c r="C4">
        <v>10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 t="s">
        <v>16</v>
      </c>
      <c r="K4" t="s">
        <v>219</v>
      </c>
    </row>
    <row r="5" spans="1:11" x14ac:dyDescent="0.25">
      <c r="A5" t="s">
        <v>82</v>
      </c>
      <c r="B5" s="5" t="str">
        <f t="shared" si="0"/>
        <v>https://wiki.factorio.com/Gun_turret_(research)</v>
      </c>
      <c r="C5">
        <v>10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 t="s">
        <v>16</v>
      </c>
      <c r="K5" t="s">
        <v>220</v>
      </c>
    </row>
    <row r="6" spans="1:11" x14ac:dyDescent="0.25">
      <c r="A6" t="s">
        <v>108</v>
      </c>
      <c r="B6" s="5" t="str">
        <f t="shared" si="0"/>
        <v>https://wiki.factorio.com/Optics_(research)</v>
      </c>
      <c r="C6">
        <v>10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 t="s">
        <v>17</v>
      </c>
      <c r="K6" t="s">
        <v>245</v>
      </c>
    </row>
    <row r="7" spans="1:11" x14ac:dyDescent="0.25">
      <c r="A7" t="s">
        <v>32</v>
      </c>
      <c r="B7" s="5" t="str">
        <f t="shared" si="0"/>
        <v>https://wiki.factorio.com/Logistics_(research)</v>
      </c>
      <c r="C7">
        <v>20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 t="s">
        <v>55</v>
      </c>
      <c r="K7" t="s">
        <v>21</v>
      </c>
    </row>
    <row r="8" spans="1:11" x14ac:dyDescent="0.25">
      <c r="A8" t="s">
        <v>30</v>
      </c>
      <c r="B8" s="5" t="str">
        <f t="shared" si="0"/>
        <v>https://wiki.factorio.com/Fast_inserter_(research)</v>
      </c>
      <c r="C8">
        <v>30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 t="s">
        <v>55</v>
      </c>
      <c r="K8" t="s">
        <v>174</v>
      </c>
    </row>
    <row r="9" spans="1:11" x14ac:dyDescent="0.25">
      <c r="A9" t="s">
        <v>75</v>
      </c>
      <c r="B9" s="5" t="str">
        <f t="shared" si="0"/>
        <v>https://wiki.factorio.com/Heavy_armor_(research)</v>
      </c>
      <c r="C9">
        <v>30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 t="s">
        <v>16</v>
      </c>
      <c r="K9" t="s">
        <v>213</v>
      </c>
    </row>
    <row r="10" spans="1:11" x14ac:dyDescent="0.25">
      <c r="A10" t="s">
        <v>94</v>
      </c>
      <c r="B10" s="5" t="str">
        <f t="shared" si="0"/>
        <v>https://wiki.factorio.com/Electronics_(research)</v>
      </c>
      <c r="C10">
        <v>30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t="s">
        <v>17</v>
      </c>
      <c r="K10" t="s">
        <v>231</v>
      </c>
    </row>
    <row r="11" spans="1:11" x14ac:dyDescent="0.25">
      <c r="A11" t="s">
        <v>73</v>
      </c>
      <c r="B11" s="5" t="str">
        <f t="shared" si="0"/>
        <v>https://wiki.factorio.com/Steel_axe_(research)</v>
      </c>
      <c r="C11">
        <v>50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 t="s">
        <v>15</v>
      </c>
      <c r="K11" t="s">
        <v>211</v>
      </c>
    </row>
    <row r="12" spans="1:11" x14ac:dyDescent="0.25">
      <c r="A12" t="s">
        <v>115</v>
      </c>
      <c r="B12" s="5" t="str">
        <f t="shared" si="0"/>
        <v>https://wiki.factorio.com/Steel_processing_(research)</v>
      </c>
      <c r="C12">
        <v>50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 t="s">
        <v>17</v>
      </c>
      <c r="K12" t="s">
        <v>252</v>
      </c>
    </row>
    <row r="13" spans="1:11" x14ac:dyDescent="0.25">
      <c r="A13" t="s">
        <v>102</v>
      </c>
      <c r="B13" s="5" t="str">
        <f t="shared" si="0"/>
        <v>https://wiki.factorio.com/Logistic_science_pack_(research)</v>
      </c>
      <c r="C13">
        <v>75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 t="s">
        <v>17</v>
      </c>
      <c r="K13" t="s">
        <v>239</v>
      </c>
    </row>
    <row r="14" spans="1:11" x14ac:dyDescent="0.25">
      <c r="A14" t="s">
        <v>65</v>
      </c>
      <c r="B14" s="5" t="str">
        <f t="shared" si="0"/>
        <v>https://wiki.factorio.com/Physical_projectile_damage_(research)</v>
      </c>
      <c r="C14">
        <v>100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 t="s">
        <v>14</v>
      </c>
      <c r="K14" t="s">
        <v>203</v>
      </c>
    </row>
    <row r="15" spans="1:11" x14ac:dyDescent="0.25">
      <c r="A15" t="s">
        <v>68</v>
      </c>
      <c r="B15" s="5" t="str">
        <f t="shared" si="0"/>
        <v>https://wiki.factorio.com/Weapon_shooting_speed_(research)</v>
      </c>
      <c r="C15">
        <v>100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 t="s">
        <v>14</v>
      </c>
      <c r="K15" t="s">
        <v>206</v>
      </c>
    </row>
    <row r="16" spans="1:11" x14ac:dyDescent="0.25">
      <c r="A16" t="s">
        <v>46</v>
      </c>
      <c r="B16" s="5" t="str">
        <f t="shared" si="0"/>
        <v>https://wiki.factorio.com/Military_2_(research)</v>
      </c>
      <c r="C16">
        <v>20</v>
      </c>
      <c r="D16">
        <v>20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58</v>
      </c>
      <c r="K16" t="s">
        <v>188</v>
      </c>
    </row>
    <row r="17" spans="1:11" x14ac:dyDescent="0.25">
      <c r="A17" t="s">
        <v>106</v>
      </c>
      <c r="B17" s="5" t="str">
        <f t="shared" si="0"/>
        <v>https://wiki.factorio.com/Military_science_pack_(research)</v>
      </c>
      <c r="C17">
        <v>30</v>
      </c>
      <c r="D17">
        <v>30</v>
      </c>
      <c r="E17">
        <v>0</v>
      </c>
      <c r="F17">
        <v>0</v>
      </c>
      <c r="G17">
        <v>0</v>
      </c>
      <c r="H17">
        <v>0</v>
      </c>
      <c r="I17">
        <v>0</v>
      </c>
      <c r="J17" t="s">
        <v>17</v>
      </c>
      <c r="K17" t="s">
        <v>243</v>
      </c>
    </row>
    <row r="18" spans="1:11" x14ac:dyDescent="0.25">
      <c r="A18" t="s">
        <v>25</v>
      </c>
      <c r="B18" s="5" t="str">
        <f t="shared" si="0"/>
        <v>https://wiki.factorio.com/Automation_2_(research)</v>
      </c>
      <c r="C18">
        <v>40</v>
      </c>
      <c r="D18">
        <v>40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55</v>
      </c>
      <c r="K18" t="s">
        <v>169</v>
      </c>
    </row>
    <row r="19" spans="1:11" x14ac:dyDescent="0.25">
      <c r="A19" t="s">
        <v>31</v>
      </c>
      <c r="B19" s="5" t="str">
        <f t="shared" si="0"/>
        <v>https://wiki.factorio.com/Fluid_handling_(research)</v>
      </c>
      <c r="C19">
        <v>50</v>
      </c>
      <c r="D19">
        <v>50</v>
      </c>
      <c r="E19">
        <v>0</v>
      </c>
      <c r="F19">
        <v>0</v>
      </c>
      <c r="G19">
        <v>0</v>
      </c>
      <c r="H19">
        <v>0</v>
      </c>
      <c r="I19">
        <v>0</v>
      </c>
      <c r="J19" t="s">
        <v>55</v>
      </c>
      <c r="K19" t="s">
        <v>175</v>
      </c>
    </row>
    <row r="20" spans="1:11" x14ac:dyDescent="0.25">
      <c r="A20" t="s">
        <v>98</v>
      </c>
      <c r="B20" s="5" t="str">
        <f t="shared" si="0"/>
        <v>https://wiki.factorio.com/Flammables_(research)</v>
      </c>
      <c r="C20">
        <v>50</v>
      </c>
      <c r="D20">
        <v>50</v>
      </c>
      <c r="E20">
        <v>0</v>
      </c>
      <c r="F20">
        <v>0</v>
      </c>
      <c r="G20">
        <v>0</v>
      </c>
      <c r="H20">
        <v>0</v>
      </c>
      <c r="I20">
        <v>0</v>
      </c>
      <c r="J20" t="s">
        <v>17</v>
      </c>
      <c r="K20" t="s">
        <v>235</v>
      </c>
    </row>
    <row r="21" spans="1:11" x14ac:dyDescent="0.25">
      <c r="A21" t="s">
        <v>100</v>
      </c>
      <c r="B21" s="5" t="str">
        <f t="shared" si="0"/>
        <v>https://wiki.factorio.com/Landfill_(research)</v>
      </c>
      <c r="C21">
        <v>50</v>
      </c>
      <c r="D21">
        <v>50</v>
      </c>
      <c r="E21">
        <v>0</v>
      </c>
      <c r="F21">
        <v>0</v>
      </c>
      <c r="G21">
        <v>0</v>
      </c>
      <c r="H21">
        <v>0</v>
      </c>
      <c r="I21">
        <v>0</v>
      </c>
      <c r="J21" t="s">
        <v>17</v>
      </c>
      <c r="K21" t="s">
        <v>237</v>
      </c>
    </row>
    <row r="22" spans="1:11" x14ac:dyDescent="0.25">
      <c r="A22" t="s">
        <v>130</v>
      </c>
      <c r="B22" s="5" t="str">
        <f t="shared" si="0"/>
        <v>https://wiki.factorio.com/Belt_immunity_equipment_(research)</v>
      </c>
      <c r="C22">
        <v>50</v>
      </c>
      <c r="D22">
        <v>50</v>
      </c>
      <c r="E22">
        <v>0</v>
      </c>
      <c r="F22">
        <v>0</v>
      </c>
      <c r="G22">
        <v>0</v>
      </c>
      <c r="H22">
        <v>0</v>
      </c>
      <c r="I22">
        <v>0</v>
      </c>
      <c r="J22" t="s">
        <v>19</v>
      </c>
      <c r="K22" t="s">
        <v>259</v>
      </c>
    </row>
    <row r="23" spans="1:11" x14ac:dyDescent="0.25">
      <c r="A23" t="s">
        <v>135</v>
      </c>
      <c r="B23" s="5" t="str">
        <f t="shared" si="0"/>
        <v>https://wiki.factorio.com/Nightvision_equipment_(research)</v>
      </c>
      <c r="C23">
        <v>50</v>
      </c>
      <c r="D23">
        <v>50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19</v>
      </c>
      <c r="K23" t="s">
        <v>264</v>
      </c>
    </row>
    <row r="24" spans="1:11" x14ac:dyDescent="0.25">
      <c r="A24" t="s">
        <v>136</v>
      </c>
      <c r="B24" s="5" t="str">
        <f t="shared" si="0"/>
        <v>https://wiki.factorio.com/Personal_battery_(research)</v>
      </c>
      <c r="C24">
        <v>50</v>
      </c>
      <c r="D24">
        <v>50</v>
      </c>
      <c r="E24">
        <v>0</v>
      </c>
      <c r="F24">
        <v>0</v>
      </c>
      <c r="G24">
        <v>0</v>
      </c>
      <c r="H24">
        <v>0</v>
      </c>
      <c r="I24">
        <v>0</v>
      </c>
      <c r="J24" t="s">
        <v>19</v>
      </c>
      <c r="K24" t="s">
        <v>265</v>
      </c>
    </row>
    <row r="25" spans="1:11" x14ac:dyDescent="0.25">
      <c r="A25" t="s">
        <v>146</v>
      </c>
      <c r="B25" s="5" t="str">
        <f t="shared" si="0"/>
        <v>https://wiki.factorio.com/Efficiency_module_(research)</v>
      </c>
      <c r="C25">
        <v>50</v>
      </c>
      <c r="D25">
        <v>50</v>
      </c>
      <c r="E25">
        <v>0</v>
      </c>
      <c r="F25">
        <v>0</v>
      </c>
      <c r="G25">
        <v>0</v>
      </c>
      <c r="H25">
        <v>0</v>
      </c>
      <c r="I25">
        <v>0</v>
      </c>
      <c r="J25" t="s">
        <v>20</v>
      </c>
      <c r="K25" t="s">
        <v>156</v>
      </c>
    </row>
    <row r="26" spans="1:11" x14ac:dyDescent="0.25">
      <c r="A26" t="s">
        <v>149</v>
      </c>
      <c r="B26" s="5" t="str">
        <f t="shared" si="0"/>
        <v>https://wiki.factorio.com/Productivity_module_(research)</v>
      </c>
      <c r="C26">
        <v>50</v>
      </c>
      <c r="D26">
        <v>50</v>
      </c>
      <c r="E26">
        <v>0</v>
      </c>
      <c r="F26">
        <v>0</v>
      </c>
      <c r="G26">
        <v>0</v>
      </c>
      <c r="H26">
        <v>0</v>
      </c>
      <c r="I26">
        <v>0</v>
      </c>
      <c r="J26" t="s">
        <v>20</v>
      </c>
      <c r="K26" t="s">
        <v>159</v>
      </c>
    </row>
    <row r="27" spans="1:11" x14ac:dyDescent="0.25">
      <c r="A27" t="s">
        <v>152</v>
      </c>
      <c r="B27" s="5" t="str">
        <f t="shared" si="0"/>
        <v>https://wiki.factorio.com/Speed_module_(research)</v>
      </c>
      <c r="C27">
        <v>50</v>
      </c>
      <c r="D27">
        <v>50</v>
      </c>
      <c r="E27">
        <v>0</v>
      </c>
      <c r="F27">
        <v>0</v>
      </c>
      <c r="G27">
        <v>0</v>
      </c>
      <c r="H27">
        <v>0</v>
      </c>
      <c r="I27">
        <v>0</v>
      </c>
      <c r="J27" t="s">
        <v>20</v>
      </c>
      <c r="K27" t="s">
        <v>162</v>
      </c>
    </row>
    <row r="28" spans="1:11" x14ac:dyDescent="0.25">
      <c r="A28" t="s">
        <v>85</v>
      </c>
      <c r="B28" s="5" t="str">
        <f t="shared" si="0"/>
        <v>https://wiki.factorio.com/Advanced_material_processing_(research)</v>
      </c>
      <c r="C28">
        <v>75</v>
      </c>
      <c r="D28">
        <v>75</v>
      </c>
      <c r="E28">
        <v>0</v>
      </c>
      <c r="F28">
        <v>0</v>
      </c>
      <c r="G28">
        <v>0</v>
      </c>
      <c r="H28">
        <v>0</v>
      </c>
      <c r="I28">
        <v>0</v>
      </c>
      <c r="J28" t="s">
        <v>17</v>
      </c>
      <c r="K28" t="s">
        <v>223</v>
      </c>
    </row>
    <row r="29" spans="1:11" x14ac:dyDescent="0.25">
      <c r="A29" t="s">
        <v>90</v>
      </c>
      <c r="B29" s="5" t="str">
        <f t="shared" si="0"/>
        <v>https://wiki.factorio.com/Chemical_science_pack_(research)</v>
      </c>
      <c r="C29">
        <v>75</v>
      </c>
      <c r="D29">
        <v>75</v>
      </c>
      <c r="E29">
        <v>0</v>
      </c>
      <c r="F29">
        <v>0</v>
      </c>
      <c r="G29">
        <v>0</v>
      </c>
      <c r="H29">
        <v>0</v>
      </c>
      <c r="I29">
        <v>0</v>
      </c>
      <c r="J29" t="s">
        <v>17</v>
      </c>
      <c r="K29" t="s">
        <v>227</v>
      </c>
    </row>
    <row r="30" spans="1:11" x14ac:dyDescent="0.25">
      <c r="A30" t="s">
        <v>119</v>
      </c>
      <c r="B30" s="5" t="str">
        <f t="shared" si="0"/>
        <v>https://wiki.factorio.com/Automated_rail_transportation_(research)</v>
      </c>
      <c r="C30">
        <v>75</v>
      </c>
      <c r="D30">
        <v>75</v>
      </c>
      <c r="E30">
        <v>0</v>
      </c>
      <c r="F30">
        <v>0</v>
      </c>
      <c r="G30">
        <v>0</v>
      </c>
      <c r="H30">
        <v>0</v>
      </c>
      <c r="I30">
        <v>0</v>
      </c>
      <c r="J30" t="s">
        <v>18</v>
      </c>
      <c r="K30" t="s">
        <v>256</v>
      </c>
    </row>
    <row r="31" spans="1:11" x14ac:dyDescent="0.25">
      <c r="A31" t="s">
        <v>123</v>
      </c>
      <c r="B31" s="5" t="str">
        <f t="shared" si="0"/>
        <v>https://wiki.factorio.com/Railway_(research)</v>
      </c>
      <c r="C31">
        <v>75</v>
      </c>
      <c r="D31">
        <v>75</v>
      </c>
      <c r="E31">
        <v>0</v>
      </c>
      <c r="F31">
        <v>0</v>
      </c>
      <c r="G31">
        <v>0</v>
      </c>
      <c r="H31">
        <v>0</v>
      </c>
      <c r="I31">
        <v>0</v>
      </c>
      <c r="J31" t="s">
        <v>18</v>
      </c>
      <c r="K31" t="s">
        <v>127</v>
      </c>
    </row>
    <row r="32" spans="1:11" x14ac:dyDescent="0.25">
      <c r="A32" t="s">
        <v>36</v>
      </c>
      <c r="B32" s="5" t="str">
        <f t="shared" si="0"/>
        <v>https://wiki.factorio.com/Oil_processing_(research)</v>
      </c>
      <c r="C32">
        <v>100</v>
      </c>
      <c r="D32">
        <v>100</v>
      </c>
      <c r="E32">
        <v>0</v>
      </c>
      <c r="F32">
        <v>0</v>
      </c>
      <c r="G32">
        <v>0</v>
      </c>
      <c r="H32">
        <v>0</v>
      </c>
      <c r="I32">
        <v>0</v>
      </c>
      <c r="J32" t="s">
        <v>55</v>
      </c>
      <c r="K32" t="s">
        <v>179</v>
      </c>
    </row>
    <row r="33" spans="1:11" x14ac:dyDescent="0.25">
      <c r="A33" t="s">
        <v>62</v>
      </c>
      <c r="B33" s="5" t="str">
        <f t="shared" si="0"/>
        <v>https://wiki.factorio.com/Lab_research_speed_(research)</v>
      </c>
      <c r="C33">
        <v>100</v>
      </c>
      <c r="D33">
        <v>100</v>
      </c>
      <c r="E33">
        <v>0</v>
      </c>
      <c r="F33">
        <v>0</v>
      </c>
      <c r="G33">
        <v>0</v>
      </c>
      <c r="H33">
        <v>0</v>
      </c>
      <c r="I33">
        <v>0</v>
      </c>
      <c r="J33" t="s">
        <v>14</v>
      </c>
      <c r="K33" t="s">
        <v>200</v>
      </c>
    </row>
    <row r="34" spans="1:11" x14ac:dyDescent="0.25">
      <c r="A34" t="s">
        <v>67</v>
      </c>
      <c r="B34" s="5" t="str">
        <f t="shared" ref="B34:B65" si="1">HYPERLINK(A34)</f>
        <v>https://wiki.factorio.com/Stronger_explosives_(research)</v>
      </c>
      <c r="C34">
        <v>100</v>
      </c>
      <c r="D34">
        <v>100</v>
      </c>
      <c r="E34">
        <v>0</v>
      </c>
      <c r="F34">
        <v>0</v>
      </c>
      <c r="G34">
        <v>0</v>
      </c>
      <c r="H34">
        <v>0</v>
      </c>
      <c r="I34">
        <v>0</v>
      </c>
      <c r="J34" t="s">
        <v>14</v>
      </c>
      <c r="K34" t="s">
        <v>205</v>
      </c>
    </row>
    <row r="35" spans="1:11" x14ac:dyDescent="0.25">
      <c r="A35" t="s">
        <v>74</v>
      </c>
      <c r="B35" s="5" t="str">
        <f t="shared" si="1"/>
        <v>https://wiki.factorio.com/Toolbelt_(research)</v>
      </c>
      <c r="C35">
        <v>100</v>
      </c>
      <c r="D35">
        <v>100</v>
      </c>
      <c r="E35">
        <v>0</v>
      </c>
      <c r="F35">
        <v>0</v>
      </c>
      <c r="G35">
        <v>0</v>
      </c>
      <c r="H35">
        <v>0</v>
      </c>
      <c r="I35">
        <v>0</v>
      </c>
      <c r="J35" t="s">
        <v>15</v>
      </c>
      <c r="K35" t="s">
        <v>212</v>
      </c>
    </row>
    <row r="36" spans="1:11" x14ac:dyDescent="0.25">
      <c r="A36" t="s">
        <v>76</v>
      </c>
      <c r="B36" s="5" t="str">
        <f t="shared" si="1"/>
        <v>https://wiki.factorio.com/Modular_armor_(research)</v>
      </c>
      <c r="C36">
        <v>100</v>
      </c>
      <c r="D36">
        <v>100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16</v>
      </c>
      <c r="K36" t="s">
        <v>214</v>
      </c>
    </row>
    <row r="37" spans="1:11" x14ac:dyDescent="0.25">
      <c r="A37" t="s">
        <v>79</v>
      </c>
      <c r="B37" s="5" t="str">
        <f t="shared" si="1"/>
        <v>https://wiki.factorio.com/Gate_(research)</v>
      </c>
      <c r="C37">
        <v>100</v>
      </c>
      <c r="D37">
        <v>100</v>
      </c>
      <c r="E37">
        <v>0</v>
      </c>
      <c r="F37">
        <v>0</v>
      </c>
      <c r="G37">
        <v>0</v>
      </c>
      <c r="H37">
        <v>0</v>
      </c>
      <c r="I37">
        <v>0</v>
      </c>
      <c r="J37" t="s">
        <v>16</v>
      </c>
      <c r="K37" t="s">
        <v>217</v>
      </c>
    </row>
    <row r="38" spans="1:11" x14ac:dyDescent="0.25">
      <c r="A38" t="s">
        <v>89</v>
      </c>
      <c r="B38" s="5" t="str">
        <f t="shared" si="1"/>
        <v>https://wiki.factorio.com/Circuit_network_(research)</v>
      </c>
      <c r="C38">
        <v>100</v>
      </c>
      <c r="D38">
        <v>100</v>
      </c>
      <c r="E38">
        <v>0</v>
      </c>
      <c r="F38">
        <v>0</v>
      </c>
      <c r="G38">
        <v>0</v>
      </c>
      <c r="H38">
        <v>0</v>
      </c>
      <c r="I38">
        <v>0</v>
      </c>
      <c r="J38" t="s">
        <v>17</v>
      </c>
      <c r="K38" t="s">
        <v>226</v>
      </c>
    </row>
    <row r="39" spans="1:11" x14ac:dyDescent="0.25">
      <c r="A39" t="s">
        <v>95</v>
      </c>
      <c r="B39" s="5" t="str">
        <f t="shared" si="1"/>
        <v>https://wiki.factorio.com/Engine_(research)</v>
      </c>
      <c r="C39">
        <v>100</v>
      </c>
      <c r="D39">
        <v>100</v>
      </c>
      <c r="E39">
        <v>0</v>
      </c>
      <c r="F39">
        <v>0</v>
      </c>
      <c r="G39">
        <v>0</v>
      </c>
      <c r="H39">
        <v>0</v>
      </c>
      <c r="I39">
        <v>0</v>
      </c>
      <c r="J39" t="s">
        <v>17</v>
      </c>
      <c r="K39" t="s">
        <v>232</v>
      </c>
    </row>
    <row r="40" spans="1:11" x14ac:dyDescent="0.25">
      <c r="A40" t="s">
        <v>97</v>
      </c>
      <c r="B40" s="5" t="str">
        <f t="shared" si="1"/>
        <v>https://wiki.factorio.com/Explosives_(research)</v>
      </c>
      <c r="C40">
        <v>100</v>
      </c>
      <c r="D40">
        <v>100</v>
      </c>
      <c r="E40">
        <v>0</v>
      </c>
      <c r="F40">
        <v>0</v>
      </c>
      <c r="G40">
        <v>0</v>
      </c>
      <c r="H40">
        <v>0</v>
      </c>
      <c r="I40">
        <v>0</v>
      </c>
      <c r="J40" t="s">
        <v>17</v>
      </c>
      <c r="K40" t="s">
        <v>234</v>
      </c>
    </row>
    <row r="41" spans="1:11" x14ac:dyDescent="0.25">
      <c r="A41" t="s">
        <v>120</v>
      </c>
      <c r="B41" s="5" t="str">
        <f t="shared" si="1"/>
        <v>https://wiki.factorio.com/Automobilism_(research)</v>
      </c>
      <c r="C41">
        <v>100</v>
      </c>
      <c r="D41">
        <v>100</v>
      </c>
      <c r="E41">
        <v>0</v>
      </c>
      <c r="F41">
        <v>0</v>
      </c>
      <c r="G41">
        <v>0</v>
      </c>
      <c r="H41">
        <v>0</v>
      </c>
      <c r="I41">
        <v>0</v>
      </c>
      <c r="J41" t="s">
        <v>18</v>
      </c>
      <c r="K41" t="s">
        <v>126</v>
      </c>
    </row>
    <row r="42" spans="1:11" x14ac:dyDescent="0.25">
      <c r="A42" t="s">
        <v>122</v>
      </c>
      <c r="B42" s="5" t="str">
        <f t="shared" si="1"/>
        <v>https://wiki.factorio.com/Rail_signals_(research)</v>
      </c>
      <c r="C42">
        <v>100</v>
      </c>
      <c r="D42">
        <v>100</v>
      </c>
      <c r="E42">
        <v>0</v>
      </c>
      <c r="F42">
        <v>0</v>
      </c>
      <c r="G42">
        <v>0</v>
      </c>
      <c r="H42">
        <v>0</v>
      </c>
      <c r="I42">
        <v>0</v>
      </c>
      <c r="J42" t="s">
        <v>18</v>
      </c>
      <c r="K42" t="s">
        <v>258</v>
      </c>
    </row>
    <row r="43" spans="1:11" x14ac:dyDescent="0.25">
      <c r="A43" t="s">
        <v>143</v>
      </c>
      <c r="B43" s="5" t="str">
        <f t="shared" si="1"/>
        <v>https://wiki.factorio.com/Portable_solar_panel_(research)</v>
      </c>
      <c r="C43">
        <v>100</v>
      </c>
      <c r="D43">
        <v>100</v>
      </c>
      <c r="E43">
        <v>0</v>
      </c>
      <c r="F43">
        <v>0</v>
      </c>
      <c r="G43">
        <v>0</v>
      </c>
      <c r="H43">
        <v>0</v>
      </c>
      <c r="I43">
        <v>0</v>
      </c>
      <c r="J43" t="s">
        <v>19</v>
      </c>
      <c r="K43" t="s">
        <v>271</v>
      </c>
    </row>
    <row r="44" spans="1:11" x14ac:dyDescent="0.25">
      <c r="A44" t="s">
        <v>144</v>
      </c>
      <c r="B44" s="5" t="str">
        <f t="shared" si="1"/>
        <v>https://wiki.factorio.com/Modules_(research)</v>
      </c>
      <c r="C44">
        <v>100</v>
      </c>
      <c r="D44">
        <v>100</v>
      </c>
      <c r="E44">
        <v>0</v>
      </c>
      <c r="F44">
        <v>0</v>
      </c>
      <c r="G44">
        <v>0</v>
      </c>
      <c r="H44">
        <v>0</v>
      </c>
      <c r="I44">
        <v>0</v>
      </c>
      <c r="J44" t="s">
        <v>20</v>
      </c>
      <c r="K44" t="s">
        <v>20</v>
      </c>
    </row>
    <row r="45" spans="1:11" x14ac:dyDescent="0.25">
      <c r="A45" t="s">
        <v>28</v>
      </c>
      <c r="B45" s="5" t="str">
        <f t="shared" si="1"/>
        <v>https://wiki.factorio.com/Electric_energy_distribution_1_(research)</v>
      </c>
      <c r="C45">
        <v>120</v>
      </c>
      <c r="D45">
        <v>120</v>
      </c>
      <c r="E45">
        <v>0</v>
      </c>
      <c r="F45">
        <v>0</v>
      </c>
      <c r="G45">
        <v>0</v>
      </c>
      <c r="H45">
        <v>0</v>
      </c>
      <c r="I45">
        <v>0</v>
      </c>
      <c r="J45" t="s">
        <v>55</v>
      </c>
      <c r="K45" t="s">
        <v>172</v>
      </c>
    </row>
    <row r="46" spans="1:11" x14ac:dyDescent="0.25">
      <c r="A46" t="s">
        <v>27</v>
      </c>
      <c r="B46" s="5" t="str">
        <f t="shared" si="1"/>
        <v>https://wiki.factorio.com/Electric_energy_accumulators_(research)</v>
      </c>
      <c r="C46">
        <v>150</v>
      </c>
      <c r="D46">
        <v>150</v>
      </c>
      <c r="E46">
        <v>0</v>
      </c>
      <c r="F46">
        <v>0</v>
      </c>
      <c r="G46">
        <v>0</v>
      </c>
      <c r="H46">
        <v>0</v>
      </c>
      <c r="I46">
        <v>0</v>
      </c>
      <c r="J46" t="s">
        <v>55</v>
      </c>
      <c r="K46" t="s">
        <v>171</v>
      </c>
    </row>
    <row r="47" spans="1:11" x14ac:dyDescent="0.25">
      <c r="A47" t="s">
        <v>39</v>
      </c>
      <c r="B47" s="5" t="str">
        <f t="shared" si="1"/>
        <v>https://wiki.factorio.com/Stack_inserter_(research)</v>
      </c>
      <c r="C47">
        <v>150</v>
      </c>
      <c r="D47">
        <v>150</v>
      </c>
      <c r="E47">
        <v>0</v>
      </c>
      <c r="F47">
        <v>0</v>
      </c>
      <c r="G47">
        <v>0</v>
      </c>
      <c r="H47">
        <v>0</v>
      </c>
      <c r="I47">
        <v>0</v>
      </c>
      <c r="J47" t="s">
        <v>55</v>
      </c>
      <c r="K47" t="s">
        <v>182</v>
      </c>
    </row>
    <row r="48" spans="1:11" x14ac:dyDescent="0.25">
      <c r="A48" t="s">
        <v>88</v>
      </c>
      <c r="B48" s="5" t="str">
        <f t="shared" si="1"/>
        <v>https://wiki.factorio.com/Battery_(research)</v>
      </c>
      <c r="C48">
        <v>150</v>
      </c>
      <c r="D48">
        <v>150</v>
      </c>
      <c r="E48">
        <v>0</v>
      </c>
      <c r="F48">
        <v>0</v>
      </c>
      <c r="G48">
        <v>0</v>
      </c>
      <c r="H48">
        <v>0</v>
      </c>
      <c r="I48">
        <v>0</v>
      </c>
      <c r="J48" t="s">
        <v>17</v>
      </c>
      <c r="K48" t="s">
        <v>139</v>
      </c>
    </row>
    <row r="49" spans="1:11" x14ac:dyDescent="0.25">
      <c r="A49" t="s">
        <v>116</v>
      </c>
      <c r="B49" s="5" t="str">
        <f t="shared" si="1"/>
        <v>https://wiki.factorio.com/Sulfur_processing_(research)</v>
      </c>
      <c r="C49">
        <v>150</v>
      </c>
      <c r="D49">
        <v>150</v>
      </c>
      <c r="E49">
        <v>0</v>
      </c>
      <c r="F49">
        <v>0</v>
      </c>
      <c r="G49">
        <v>0</v>
      </c>
      <c r="H49">
        <v>0</v>
      </c>
      <c r="I49">
        <v>0</v>
      </c>
      <c r="J49" t="s">
        <v>17</v>
      </c>
      <c r="K49" t="s">
        <v>253</v>
      </c>
    </row>
    <row r="50" spans="1:11" x14ac:dyDescent="0.25">
      <c r="A50" t="s">
        <v>22</v>
      </c>
      <c r="B50" s="5" t="str">
        <f t="shared" si="1"/>
        <v>https://wiki.factorio.com/Advanced_electronics_(research)</v>
      </c>
      <c r="C50">
        <v>200</v>
      </c>
      <c r="D50">
        <v>200</v>
      </c>
      <c r="E50">
        <v>0</v>
      </c>
      <c r="F50">
        <v>0</v>
      </c>
      <c r="G50">
        <v>0</v>
      </c>
      <c r="H50">
        <v>0</v>
      </c>
      <c r="I50">
        <v>0</v>
      </c>
      <c r="J50" t="s">
        <v>55</v>
      </c>
      <c r="K50" t="s">
        <v>166</v>
      </c>
    </row>
    <row r="51" spans="1:11" x14ac:dyDescent="0.25">
      <c r="A51" t="s">
        <v>33</v>
      </c>
      <c r="B51" s="5" t="str">
        <f t="shared" si="1"/>
        <v>https://wiki.factorio.com/Logistics_2_(research)</v>
      </c>
      <c r="C51">
        <v>200</v>
      </c>
      <c r="D51">
        <v>200</v>
      </c>
      <c r="E51">
        <v>0</v>
      </c>
      <c r="F51">
        <v>0</v>
      </c>
      <c r="G51">
        <v>0</v>
      </c>
      <c r="H51">
        <v>0</v>
      </c>
      <c r="I51">
        <v>0</v>
      </c>
      <c r="J51" t="s">
        <v>55</v>
      </c>
      <c r="K51" t="s">
        <v>176</v>
      </c>
    </row>
    <row r="52" spans="1:11" x14ac:dyDescent="0.25">
      <c r="A52" t="s">
        <v>61</v>
      </c>
      <c r="B52" s="5" t="str">
        <f t="shared" si="1"/>
        <v>https://wiki.factorio.com/Inserter_capacity_bonus_(research)</v>
      </c>
      <c r="C52">
        <v>200</v>
      </c>
      <c r="D52">
        <v>200</v>
      </c>
      <c r="E52">
        <v>0</v>
      </c>
      <c r="F52">
        <v>0</v>
      </c>
      <c r="G52">
        <v>0</v>
      </c>
      <c r="H52">
        <v>0</v>
      </c>
      <c r="I52">
        <v>0</v>
      </c>
      <c r="J52" t="s">
        <v>14</v>
      </c>
      <c r="K52" t="s">
        <v>199</v>
      </c>
    </row>
    <row r="53" spans="1:11" x14ac:dyDescent="0.25">
      <c r="A53" t="s">
        <v>91</v>
      </c>
      <c r="B53" s="5" t="str">
        <f t="shared" si="1"/>
        <v>https://wiki.factorio.com/Cliff_explosives_(research)</v>
      </c>
      <c r="C53">
        <v>200</v>
      </c>
      <c r="D53">
        <v>200</v>
      </c>
      <c r="E53">
        <v>0</v>
      </c>
      <c r="F53">
        <v>0</v>
      </c>
      <c r="G53">
        <v>0</v>
      </c>
      <c r="H53">
        <v>0</v>
      </c>
      <c r="I53">
        <v>0</v>
      </c>
      <c r="J53" t="s">
        <v>17</v>
      </c>
      <c r="K53" t="s">
        <v>228</v>
      </c>
    </row>
    <row r="54" spans="1:11" x14ac:dyDescent="0.25">
      <c r="A54" t="s">
        <v>109</v>
      </c>
      <c r="B54" s="5" t="str">
        <f t="shared" si="1"/>
        <v>https://wiki.factorio.com/Plastics_(research)</v>
      </c>
      <c r="C54">
        <v>200</v>
      </c>
      <c r="D54">
        <v>200</v>
      </c>
      <c r="E54">
        <v>0</v>
      </c>
      <c r="F54">
        <v>0</v>
      </c>
      <c r="G54">
        <v>0</v>
      </c>
      <c r="H54">
        <v>0</v>
      </c>
      <c r="I54">
        <v>0</v>
      </c>
      <c r="J54" t="s">
        <v>17</v>
      </c>
      <c r="K54" t="s">
        <v>246</v>
      </c>
    </row>
    <row r="55" spans="1:11" x14ac:dyDescent="0.25">
      <c r="A55" t="s">
        <v>121</v>
      </c>
      <c r="B55" s="5" t="str">
        <f t="shared" si="1"/>
        <v>https://wiki.factorio.com/Fluid_wagon_(research)</v>
      </c>
      <c r="C55">
        <v>200</v>
      </c>
      <c r="D55">
        <v>200</v>
      </c>
      <c r="E55">
        <v>0</v>
      </c>
      <c r="F55">
        <v>0</v>
      </c>
      <c r="G55">
        <v>0</v>
      </c>
      <c r="H55">
        <v>0</v>
      </c>
      <c r="I55">
        <v>0</v>
      </c>
      <c r="J55" t="s">
        <v>18</v>
      </c>
      <c r="K55" t="s">
        <v>257</v>
      </c>
    </row>
    <row r="56" spans="1:11" x14ac:dyDescent="0.25">
      <c r="A56" t="s">
        <v>38</v>
      </c>
      <c r="B56" s="5" t="str">
        <f t="shared" si="1"/>
        <v>https://wiki.factorio.com/Solar_energy_(research)</v>
      </c>
      <c r="C56">
        <v>250</v>
      </c>
      <c r="D56">
        <v>250</v>
      </c>
      <c r="E56">
        <v>0</v>
      </c>
      <c r="F56">
        <v>0</v>
      </c>
      <c r="G56">
        <v>0</v>
      </c>
      <c r="H56">
        <v>0</v>
      </c>
      <c r="I56">
        <v>0</v>
      </c>
      <c r="J56" t="s">
        <v>55</v>
      </c>
      <c r="K56" t="s">
        <v>181</v>
      </c>
    </row>
    <row r="57" spans="1:11" x14ac:dyDescent="0.25">
      <c r="A57" t="s">
        <v>64</v>
      </c>
      <c r="B57" s="5" t="str">
        <f t="shared" si="1"/>
        <v>https://wiki.factorio.com/Mining_productivity_(research)</v>
      </c>
      <c r="C57">
        <v>250</v>
      </c>
      <c r="D57">
        <v>250</v>
      </c>
      <c r="E57">
        <v>0</v>
      </c>
      <c r="F57">
        <v>0</v>
      </c>
      <c r="G57">
        <v>0</v>
      </c>
      <c r="H57">
        <v>0</v>
      </c>
      <c r="I57">
        <v>0</v>
      </c>
      <c r="J57" t="s">
        <v>14</v>
      </c>
      <c r="K57" t="s">
        <v>202</v>
      </c>
    </row>
    <row r="58" spans="1:11" x14ac:dyDescent="0.25">
      <c r="A58" t="s">
        <v>93</v>
      </c>
      <c r="B58" s="5" t="str">
        <f t="shared" si="1"/>
        <v>https://wiki.factorio.com/Concrete_(research)</v>
      </c>
      <c r="C58">
        <v>250</v>
      </c>
      <c r="D58">
        <v>250</v>
      </c>
      <c r="E58">
        <v>0</v>
      </c>
      <c r="F58">
        <v>0</v>
      </c>
      <c r="G58">
        <v>0</v>
      </c>
      <c r="H58">
        <v>0</v>
      </c>
      <c r="I58">
        <v>0</v>
      </c>
      <c r="J58" t="s">
        <v>17</v>
      </c>
      <c r="K58" t="s">
        <v>230</v>
      </c>
    </row>
    <row r="59" spans="1:11" x14ac:dyDescent="0.25">
      <c r="A59" t="s">
        <v>44</v>
      </c>
      <c r="B59" s="5" t="str">
        <f t="shared" si="1"/>
        <v>https://wiki.factorio.com/Flamethrower_(research)</v>
      </c>
      <c r="C59">
        <v>50</v>
      </c>
      <c r="D59">
        <v>50</v>
      </c>
      <c r="E59">
        <v>50</v>
      </c>
      <c r="F59">
        <v>0</v>
      </c>
      <c r="G59">
        <v>0</v>
      </c>
      <c r="H59">
        <v>0</v>
      </c>
      <c r="I59">
        <v>0</v>
      </c>
      <c r="J59" t="s">
        <v>58</v>
      </c>
      <c r="K59" t="s">
        <v>187</v>
      </c>
    </row>
    <row r="60" spans="1:11" x14ac:dyDescent="0.25">
      <c r="A60" t="s">
        <v>41</v>
      </c>
      <c r="B60" s="5" t="str">
        <f t="shared" si="1"/>
        <v>https://wiki.factorio.com/Defender_(research)</v>
      </c>
      <c r="C60">
        <v>100</v>
      </c>
      <c r="D60">
        <v>100</v>
      </c>
      <c r="E60">
        <v>100</v>
      </c>
      <c r="F60">
        <v>0</v>
      </c>
      <c r="G60">
        <v>0</v>
      </c>
      <c r="H60">
        <v>0</v>
      </c>
      <c r="I60">
        <v>0</v>
      </c>
      <c r="J60" t="s">
        <v>58</v>
      </c>
      <c r="K60" t="s">
        <v>184</v>
      </c>
    </row>
    <row r="61" spans="1:11" x14ac:dyDescent="0.25">
      <c r="A61" t="s">
        <v>66</v>
      </c>
      <c r="B61" s="5" t="str">
        <f t="shared" si="1"/>
        <v>https://wiki.factorio.com/Refined_flammables_(research)</v>
      </c>
      <c r="C61">
        <v>100</v>
      </c>
      <c r="D61">
        <v>100</v>
      </c>
      <c r="E61">
        <v>100</v>
      </c>
      <c r="F61">
        <v>0</v>
      </c>
      <c r="G61">
        <v>0</v>
      </c>
      <c r="H61">
        <v>0</v>
      </c>
      <c r="I61">
        <v>0</v>
      </c>
      <c r="J61" t="s">
        <v>14</v>
      </c>
      <c r="K61" t="s">
        <v>204</v>
      </c>
    </row>
    <row r="62" spans="1:11" x14ac:dyDescent="0.25">
      <c r="A62" t="s">
        <v>80</v>
      </c>
      <c r="B62" s="5" t="str">
        <f t="shared" si="1"/>
        <v>https://wiki.factorio.com/Land_mines_(research)</v>
      </c>
      <c r="C62">
        <v>100</v>
      </c>
      <c r="D62">
        <v>100</v>
      </c>
      <c r="E62">
        <v>100</v>
      </c>
      <c r="F62">
        <v>0</v>
      </c>
      <c r="G62">
        <v>0</v>
      </c>
      <c r="H62">
        <v>0</v>
      </c>
      <c r="I62">
        <v>0</v>
      </c>
      <c r="J62" t="s">
        <v>16</v>
      </c>
      <c r="K62" t="s">
        <v>218</v>
      </c>
    </row>
    <row r="63" spans="1:11" x14ac:dyDescent="0.25">
      <c r="A63" t="s">
        <v>49</v>
      </c>
      <c r="B63" s="5" t="str">
        <f t="shared" si="1"/>
        <v>https://wiki.factorio.com/Rocketry_(research)</v>
      </c>
      <c r="C63">
        <v>120</v>
      </c>
      <c r="D63">
        <v>120</v>
      </c>
      <c r="E63">
        <v>120</v>
      </c>
      <c r="F63">
        <v>0</v>
      </c>
      <c r="G63">
        <v>0</v>
      </c>
      <c r="H63">
        <v>0</v>
      </c>
      <c r="I63">
        <v>0</v>
      </c>
      <c r="J63" t="s">
        <v>58</v>
      </c>
      <c r="K63" t="s">
        <v>191</v>
      </c>
    </row>
    <row r="64" spans="1:11" x14ac:dyDescent="0.25">
      <c r="A64" t="s">
        <v>132</v>
      </c>
      <c r="B64" s="5" t="str">
        <f t="shared" si="1"/>
        <v>https://wiki.factorio.com/Energy_shield_equipment_(research)</v>
      </c>
      <c r="C64">
        <v>150</v>
      </c>
      <c r="D64">
        <v>150</v>
      </c>
      <c r="E64">
        <v>150</v>
      </c>
      <c r="F64">
        <v>0</v>
      </c>
      <c r="G64">
        <v>0</v>
      </c>
      <c r="H64">
        <v>0</v>
      </c>
      <c r="I64">
        <v>0</v>
      </c>
      <c r="J64" t="s">
        <v>19</v>
      </c>
      <c r="K64" t="s">
        <v>261</v>
      </c>
    </row>
    <row r="65" spans="1:11" x14ac:dyDescent="0.25">
      <c r="A65" t="s">
        <v>60</v>
      </c>
      <c r="B65" s="5" t="str">
        <f t="shared" si="1"/>
        <v>https://wiki.factorio.com/Follower_robot_count_(research)</v>
      </c>
      <c r="C65">
        <v>200</v>
      </c>
      <c r="D65">
        <v>200</v>
      </c>
      <c r="E65">
        <v>200</v>
      </c>
      <c r="F65">
        <v>0</v>
      </c>
      <c r="G65">
        <v>0</v>
      </c>
      <c r="H65">
        <v>0</v>
      </c>
      <c r="I65">
        <v>0</v>
      </c>
      <c r="J65" t="s">
        <v>14</v>
      </c>
      <c r="K65" t="s">
        <v>198</v>
      </c>
    </row>
    <row r="66" spans="1:11" x14ac:dyDescent="0.25">
      <c r="A66" t="s">
        <v>70</v>
      </c>
      <c r="B66" s="5" t="str">
        <f t="shared" ref="B66:B97" si="2">HYPERLINK(A66)</f>
        <v>https://wiki.factorio.com/Worker_robot_speed_(research)</v>
      </c>
      <c r="C66">
        <v>50</v>
      </c>
      <c r="D66">
        <v>50</v>
      </c>
      <c r="E66">
        <v>0</v>
      </c>
      <c r="F66">
        <v>50</v>
      </c>
      <c r="G66">
        <v>0</v>
      </c>
      <c r="H66">
        <v>0</v>
      </c>
      <c r="I66">
        <v>0</v>
      </c>
      <c r="J66" t="s">
        <v>14</v>
      </c>
      <c r="K66" t="s">
        <v>208</v>
      </c>
    </row>
    <row r="67" spans="1:11" x14ac:dyDescent="0.25">
      <c r="A67" t="s">
        <v>96</v>
      </c>
      <c r="B67" s="5" t="str">
        <f t="shared" si="2"/>
        <v>https://wiki.factorio.com/Electric_engine_(research)</v>
      </c>
      <c r="C67">
        <v>50</v>
      </c>
      <c r="D67">
        <v>50</v>
      </c>
      <c r="E67">
        <v>0</v>
      </c>
      <c r="F67">
        <v>50</v>
      </c>
      <c r="G67">
        <v>0</v>
      </c>
      <c r="H67">
        <v>0</v>
      </c>
      <c r="I67">
        <v>0</v>
      </c>
      <c r="J67" t="s">
        <v>17</v>
      </c>
      <c r="K67" t="s">
        <v>233</v>
      </c>
    </row>
    <row r="68" spans="1:11" x14ac:dyDescent="0.25">
      <c r="A68" t="s">
        <v>105</v>
      </c>
      <c r="B68" s="5" t="str">
        <f t="shared" si="2"/>
        <v>https://wiki.factorio.com/Lubricant_(research)</v>
      </c>
      <c r="C68">
        <v>50</v>
      </c>
      <c r="D68">
        <v>50</v>
      </c>
      <c r="E68">
        <v>0</v>
      </c>
      <c r="F68">
        <v>50</v>
      </c>
      <c r="G68">
        <v>0</v>
      </c>
      <c r="H68">
        <v>0</v>
      </c>
      <c r="I68">
        <v>0</v>
      </c>
      <c r="J68" t="s">
        <v>17</v>
      </c>
      <c r="K68" t="s">
        <v>242</v>
      </c>
    </row>
    <row r="69" spans="1:11" x14ac:dyDescent="0.25">
      <c r="A69" t="s">
        <v>134</v>
      </c>
      <c r="B69" s="5" t="str">
        <f t="shared" si="2"/>
        <v>https://wiki.factorio.com/Exoskeleton_equipment_(research)</v>
      </c>
      <c r="C69">
        <v>50</v>
      </c>
      <c r="D69">
        <v>50</v>
      </c>
      <c r="E69">
        <v>0</v>
      </c>
      <c r="F69">
        <v>50</v>
      </c>
      <c r="G69">
        <v>0</v>
      </c>
      <c r="H69">
        <v>0</v>
      </c>
      <c r="I69">
        <v>0</v>
      </c>
      <c r="J69" t="s">
        <v>19</v>
      </c>
      <c r="K69" t="s">
        <v>263</v>
      </c>
    </row>
    <row r="70" spans="1:11" x14ac:dyDescent="0.25">
      <c r="A70" t="s">
        <v>140</v>
      </c>
      <c r="B70" s="5" t="str">
        <f t="shared" si="2"/>
        <v>https://wiki.factorio.com/Personal_roboport_(research)</v>
      </c>
      <c r="C70">
        <v>50</v>
      </c>
      <c r="D70">
        <v>50</v>
      </c>
      <c r="E70">
        <v>0</v>
      </c>
      <c r="F70">
        <v>50</v>
      </c>
      <c r="G70">
        <v>0</v>
      </c>
      <c r="H70">
        <v>0</v>
      </c>
      <c r="I70">
        <v>0</v>
      </c>
      <c r="J70" t="s">
        <v>19</v>
      </c>
      <c r="K70" t="s">
        <v>268</v>
      </c>
    </row>
    <row r="71" spans="1:11" x14ac:dyDescent="0.25">
      <c r="A71" t="s">
        <v>63</v>
      </c>
      <c r="B71" s="5" t="str">
        <f t="shared" si="2"/>
        <v>https://wiki.factorio.com/Laser_shooting_speed_(research)</v>
      </c>
      <c r="C71">
        <v>50</v>
      </c>
      <c r="D71">
        <v>50</v>
      </c>
      <c r="E71">
        <v>50</v>
      </c>
      <c r="F71">
        <v>50</v>
      </c>
      <c r="G71">
        <v>0</v>
      </c>
      <c r="H71">
        <v>0</v>
      </c>
      <c r="I71">
        <v>0</v>
      </c>
      <c r="J71" t="s">
        <v>14</v>
      </c>
      <c r="K71" t="s">
        <v>201</v>
      </c>
    </row>
    <row r="72" spans="1:11" x14ac:dyDescent="0.25">
      <c r="A72" t="s">
        <v>87</v>
      </c>
      <c r="B72" s="5" t="str">
        <f t="shared" si="2"/>
        <v>https://wiki.factorio.com/Advanced_oil_processing_(research)</v>
      </c>
      <c r="C72">
        <v>75</v>
      </c>
      <c r="D72">
        <v>75</v>
      </c>
      <c r="E72">
        <v>0</v>
      </c>
      <c r="F72">
        <v>75</v>
      </c>
      <c r="G72">
        <v>0</v>
      </c>
      <c r="H72">
        <v>0</v>
      </c>
      <c r="I72">
        <v>0</v>
      </c>
      <c r="J72" t="s">
        <v>17</v>
      </c>
      <c r="K72" t="s">
        <v>225</v>
      </c>
    </row>
    <row r="73" spans="1:11" x14ac:dyDescent="0.25">
      <c r="A73" t="s">
        <v>111</v>
      </c>
      <c r="B73" s="5" t="str">
        <f t="shared" si="2"/>
        <v>https://wiki.factorio.com/Robotics_(research)</v>
      </c>
      <c r="C73">
        <v>75</v>
      </c>
      <c r="D73">
        <v>75</v>
      </c>
      <c r="E73">
        <v>0</v>
      </c>
      <c r="F73">
        <v>75</v>
      </c>
      <c r="G73">
        <v>0</v>
      </c>
      <c r="H73">
        <v>0</v>
      </c>
      <c r="I73">
        <v>0</v>
      </c>
      <c r="J73" t="s">
        <v>17</v>
      </c>
      <c r="K73" t="s">
        <v>248</v>
      </c>
    </row>
    <row r="74" spans="1:11" x14ac:dyDescent="0.25">
      <c r="A74" t="s">
        <v>147</v>
      </c>
      <c r="B74" s="5" t="str">
        <f t="shared" si="2"/>
        <v>https://wiki.factorio.com/Efficiency_module_2_(research)</v>
      </c>
      <c r="C74">
        <v>75</v>
      </c>
      <c r="D74">
        <v>75</v>
      </c>
      <c r="E74">
        <v>0</v>
      </c>
      <c r="F74">
        <v>75</v>
      </c>
      <c r="G74">
        <v>0</v>
      </c>
      <c r="H74">
        <v>0</v>
      </c>
      <c r="I74">
        <v>0</v>
      </c>
      <c r="J74" t="s">
        <v>20</v>
      </c>
      <c r="K74" t="s">
        <v>157</v>
      </c>
    </row>
    <row r="75" spans="1:11" x14ac:dyDescent="0.25">
      <c r="A75" t="s">
        <v>150</v>
      </c>
      <c r="B75" s="5" t="str">
        <f t="shared" si="2"/>
        <v>https://wiki.factorio.com/Productivity_module_2_(research)</v>
      </c>
      <c r="C75">
        <v>75</v>
      </c>
      <c r="D75">
        <v>75</v>
      </c>
      <c r="E75">
        <v>0</v>
      </c>
      <c r="F75">
        <v>75</v>
      </c>
      <c r="G75">
        <v>0</v>
      </c>
      <c r="H75">
        <v>0</v>
      </c>
      <c r="I75">
        <v>0</v>
      </c>
      <c r="J75" t="s">
        <v>20</v>
      </c>
      <c r="K75" t="s">
        <v>160</v>
      </c>
    </row>
    <row r="76" spans="1:11" x14ac:dyDescent="0.25">
      <c r="A76" t="s">
        <v>153</v>
      </c>
      <c r="B76" s="5" t="str">
        <f t="shared" si="2"/>
        <v>https://wiki.factorio.com/Speed_module_2_(research)</v>
      </c>
      <c r="C76">
        <v>75</v>
      </c>
      <c r="D76">
        <v>75</v>
      </c>
      <c r="E76">
        <v>0</v>
      </c>
      <c r="F76">
        <v>75</v>
      </c>
      <c r="G76">
        <v>0</v>
      </c>
      <c r="H76">
        <v>0</v>
      </c>
      <c r="I76">
        <v>0</v>
      </c>
      <c r="J76" t="s">
        <v>20</v>
      </c>
      <c r="K76" t="s">
        <v>163</v>
      </c>
    </row>
    <row r="77" spans="1:11" x14ac:dyDescent="0.25">
      <c r="A77" t="s">
        <v>29</v>
      </c>
      <c r="B77" s="5" t="str">
        <f t="shared" si="2"/>
        <v>https://wiki.factorio.com/Electric_energy_distribution_2_(research)</v>
      </c>
      <c r="C77">
        <v>100</v>
      </c>
      <c r="D77">
        <v>100</v>
      </c>
      <c r="E77">
        <v>0</v>
      </c>
      <c r="F77">
        <v>100</v>
      </c>
      <c r="G77">
        <v>0</v>
      </c>
      <c r="H77">
        <v>0</v>
      </c>
      <c r="I77">
        <v>0</v>
      </c>
      <c r="J77" t="s">
        <v>55</v>
      </c>
      <c r="K77" t="s">
        <v>173</v>
      </c>
    </row>
    <row r="78" spans="1:11" x14ac:dyDescent="0.25">
      <c r="A78" t="s">
        <v>54</v>
      </c>
      <c r="B78" s="5" t="str">
        <f t="shared" si="2"/>
        <v>https://wiki.factorio.com/Braking_force_(research)</v>
      </c>
      <c r="C78">
        <v>100</v>
      </c>
      <c r="D78">
        <v>100</v>
      </c>
      <c r="E78">
        <v>0</v>
      </c>
      <c r="F78">
        <v>100</v>
      </c>
      <c r="G78">
        <v>0</v>
      </c>
      <c r="H78">
        <v>0</v>
      </c>
      <c r="I78">
        <v>0</v>
      </c>
      <c r="J78" t="s">
        <v>14</v>
      </c>
      <c r="K78" t="s">
        <v>196</v>
      </c>
    </row>
    <row r="79" spans="1:11" x14ac:dyDescent="0.25">
      <c r="A79" t="s">
        <v>71</v>
      </c>
      <c r="B79" s="5" t="str">
        <f t="shared" si="2"/>
        <v>https://wiki.factorio.com/Construction_robotics_(research)</v>
      </c>
      <c r="C79">
        <v>100</v>
      </c>
      <c r="D79">
        <v>100</v>
      </c>
      <c r="E79">
        <v>0</v>
      </c>
      <c r="F79">
        <v>100</v>
      </c>
      <c r="G79">
        <v>0</v>
      </c>
      <c r="H79">
        <v>0</v>
      </c>
      <c r="I79">
        <v>0</v>
      </c>
      <c r="J79" t="s">
        <v>15</v>
      </c>
      <c r="K79" t="s">
        <v>209</v>
      </c>
    </row>
    <row r="80" spans="1:11" x14ac:dyDescent="0.25">
      <c r="A80" t="s">
        <v>101</v>
      </c>
      <c r="B80" s="5" t="str">
        <f t="shared" si="2"/>
        <v>https://wiki.factorio.com/Laser_(research)</v>
      </c>
      <c r="C80">
        <v>100</v>
      </c>
      <c r="D80">
        <v>100</v>
      </c>
      <c r="E80">
        <v>0</v>
      </c>
      <c r="F80">
        <v>100</v>
      </c>
      <c r="G80">
        <v>0</v>
      </c>
      <c r="H80">
        <v>0</v>
      </c>
      <c r="I80">
        <v>0</v>
      </c>
      <c r="J80" t="s">
        <v>17</v>
      </c>
      <c r="K80" t="s">
        <v>238</v>
      </c>
    </row>
    <row r="81" spans="1:11" x14ac:dyDescent="0.25">
      <c r="A81" t="s">
        <v>110</v>
      </c>
      <c r="B81" s="5" t="str">
        <f t="shared" si="2"/>
        <v>https://wiki.factorio.com/Production_science_pack_(research)</v>
      </c>
      <c r="C81">
        <v>100</v>
      </c>
      <c r="D81">
        <v>100</v>
      </c>
      <c r="E81">
        <v>0</v>
      </c>
      <c r="F81">
        <v>100</v>
      </c>
      <c r="G81">
        <v>0</v>
      </c>
      <c r="H81">
        <v>0</v>
      </c>
      <c r="I81">
        <v>0</v>
      </c>
      <c r="J81" t="s">
        <v>17</v>
      </c>
      <c r="K81" t="s">
        <v>247</v>
      </c>
    </row>
    <row r="82" spans="1:11" x14ac:dyDescent="0.25">
      <c r="A82" s="3" t="s">
        <v>118</v>
      </c>
      <c r="B82" s="5" t="str">
        <f t="shared" si="2"/>
        <v>https://wiki.factorio.com/Utility_science_pack_(research)</v>
      </c>
      <c r="C82">
        <v>100</v>
      </c>
      <c r="D82">
        <v>100</v>
      </c>
      <c r="E82">
        <v>0</v>
      </c>
      <c r="F82">
        <v>100</v>
      </c>
      <c r="G82">
        <v>0</v>
      </c>
      <c r="H82">
        <v>0</v>
      </c>
      <c r="I82">
        <v>0</v>
      </c>
      <c r="J82" t="s">
        <v>17</v>
      </c>
      <c r="K82" t="s">
        <v>255</v>
      </c>
    </row>
    <row r="83" spans="1:11" x14ac:dyDescent="0.25">
      <c r="A83" t="s">
        <v>137</v>
      </c>
      <c r="B83" s="5" t="str">
        <f t="shared" si="2"/>
        <v>https://wiki.factorio.com/Personal_battery_MK2_(research)</v>
      </c>
      <c r="C83">
        <v>100</v>
      </c>
      <c r="D83">
        <v>100</v>
      </c>
      <c r="E83">
        <v>0</v>
      </c>
      <c r="F83">
        <v>100</v>
      </c>
      <c r="G83">
        <v>0</v>
      </c>
      <c r="H83">
        <v>0</v>
      </c>
      <c r="I83">
        <v>0</v>
      </c>
      <c r="J83" t="s">
        <v>19</v>
      </c>
      <c r="K83" t="s">
        <v>266</v>
      </c>
    </row>
    <row r="84" spans="1:11" x14ac:dyDescent="0.25">
      <c r="A84" t="s">
        <v>47</v>
      </c>
      <c r="B84" s="5" t="str">
        <f t="shared" si="2"/>
        <v>https://wiki.factorio.com/Military_3_(research)</v>
      </c>
      <c r="C84">
        <v>100</v>
      </c>
      <c r="D84">
        <v>100</v>
      </c>
      <c r="E84">
        <v>100</v>
      </c>
      <c r="F84">
        <v>100</v>
      </c>
      <c r="G84">
        <v>0</v>
      </c>
      <c r="H84">
        <v>0</v>
      </c>
      <c r="I84">
        <v>0</v>
      </c>
      <c r="J84" t="s">
        <v>58</v>
      </c>
      <c r="K84" t="s">
        <v>189</v>
      </c>
    </row>
    <row r="85" spans="1:11" x14ac:dyDescent="0.25">
      <c r="A85" t="s">
        <v>50</v>
      </c>
      <c r="B85" s="5" t="str">
        <f t="shared" si="2"/>
        <v>https://wiki.factorio.com/Explosive_rocketry_(research)</v>
      </c>
      <c r="C85">
        <v>100</v>
      </c>
      <c r="D85">
        <v>100</v>
      </c>
      <c r="E85">
        <v>100</v>
      </c>
      <c r="F85">
        <v>100</v>
      </c>
      <c r="G85">
        <v>0</v>
      </c>
      <c r="H85">
        <v>0</v>
      </c>
      <c r="I85">
        <v>0</v>
      </c>
      <c r="J85" t="s">
        <v>58</v>
      </c>
      <c r="K85" t="s">
        <v>192</v>
      </c>
    </row>
    <row r="86" spans="1:11" x14ac:dyDescent="0.25">
      <c r="A86" t="s">
        <v>59</v>
      </c>
      <c r="B86" s="5" t="str">
        <f t="shared" si="2"/>
        <v>https://wiki.factorio.com/Energy_weapons_damage_(research)</v>
      </c>
      <c r="C86">
        <v>100</v>
      </c>
      <c r="D86">
        <v>100</v>
      </c>
      <c r="E86">
        <v>100</v>
      </c>
      <c r="F86">
        <v>100</v>
      </c>
      <c r="G86">
        <v>0</v>
      </c>
      <c r="H86">
        <v>0</v>
      </c>
      <c r="I86">
        <v>0</v>
      </c>
      <c r="J86" t="s">
        <v>14</v>
      </c>
      <c r="K86" t="s">
        <v>197</v>
      </c>
    </row>
    <row r="87" spans="1:11" x14ac:dyDescent="0.25">
      <c r="A87" t="s">
        <v>131</v>
      </c>
      <c r="B87" s="5" t="str">
        <f t="shared" si="2"/>
        <v>https://wiki.factorio.com/Discharge_defense_(research)</v>
      </c>
      <c r="C87">
        <v>100</v>
      </c>
      <c r="D87">
        <v>100</v>
      </c>
      <c r="E87">
        <v>100</v>
      </c>
      <c r="F87">
        <v>100</v>
      </c>
      <c r="G87">
        <v>0</v>
      </c>
      <c r="H87">
        <v>0</v>
      </c>
      <c r="I87">
        <v>0</v>
      </c>
      <c r="J87" t="s">
        <v>19</v>
      </c>
      <c r="K87" t="s">
        <v>260</v>
      </c>
    </row>
    <row r="88" spans="1:11" x14ac:dyDescent="0.25">
      <c r="A88" s="3" t="s">
        <v>138</v>
      </c>
      <c r="B88" s="5" t="str">
        <f t="shared" si="2"/>
        <v>https://wiki.factorio.com/Personal_laser_defense_(research)</v>
      </c>
      <c r="C88">
        <v>100</v>
      </c>
      <c r="D88">
        <v>100</v>
      </c>
      <c r="E88">
        <v>100</v>
      </c>
      <c r="F88">
        <v>100</v>
      </c>
      <c r="G88">
        <v>0</v>
      </c>
      <c r="H88">
        <v>0</v>
      </c>
      <c r="I88">
        <v>0</v>
      </c>
      <c r="J88" t="s">
        <v>19</v>
      </c>
      <c r="K88" t="s">
        <v>267</v>
      </c>
    </row>
    <row r="89" spans="1:11" x14ac:dyDescent="0.25">
      <c r="A89" t="s">
        <v>83</v>
      </c>
      <c r="B89" s="5" t="str">
        <f t="shared" si="2"/>
        <v>https://wiki.factorio.com/Laser_turret_(research)</v>
      </c>
      <c r="C89">
        <v>150</v>
      </c>
      <c r="D89">
        <v>150</v>
      </c>
      <c r="E89">
        <v>150</v>
      </c>
      <c r="F89">
        <v>150</v>
      </c>
      <c r="G89">
        <v>0</v>
      </c>
      <c r="H89">
        <v>0</v>
      </c>
      <c r="I89">
        <v>0</v>
      </c>
      <c r="J89" t="s">
        <v>16</v>
      </c>
      <c r="K89" t="s">
        <v>221</v>
      </c>
    </row>
    <row r="90" spans="1:11" x14ac:dyDescent="0.25">
      <c r="A90" t="s">
        <v>69</v>
      </c>
      <c r="B90" s="5" t="str">
        <f t="shared" si="2"/>
        <v>https://wiki.factorio.com/Worker_robot_cargo_size_(research)</v>
      </c>
      <c r="C90">
        <v>200</v>
      </c>
      <c r="D90">
        <v>200</v>
      </c>
      <c r="E90">
        <v>0</v>
      </c>
      <c r="F90">
        <v>200</v>
      </c>
      <c r="G90">
        <v>0</v>
      </c>
      <c r="H90">
        <v>0</v>
      </c>
      <c r="I90">
        <v>0</v>
      </c>
      <c r="J90" t="s">
        <v>14</v>
      </c>
      <c r="K90" t="s">
        <v>207</v>
      </c>
    </row>
    <row r="91" spans="1:11" x14ac:dyDescent="0.25">
      <c r="A91" t="s">
        <v>77</v>
      </c>
      <c r="B91" s="5" t="str">
        <f t="shared" si="2"/>
        <v>https://wiki.factorio.com/Power_armor_(research)</v>
      </c>
      <c r="C91">
        <v>200</v>
      </c>
      <c r="D91">
        <v>200</v>
      </c>
      <c r="E91">
        <v>0</v>
      </c>
      <c r="F91">
        <v>200</v>
      </c>
      <c r="G91">
        <v>0</v>
      </c>
      <c r="H91">
        <v>0</v>
      </c>
      <c r="I91">
        <v>0</v>
      </c>
      <c r="J91" t="s">
        <v>16</v>
      </c>
      <c r="K91" t="s">
        <v>215</v>
      </c>
    </row>
    <row r="92" spans="1:11" x14ac:dyDescent="0.25">
      <c r="A92" t="s">
        <v>117</v>
      </c>
      <c r="B92" s="5" t="str">
        <f t="shared" si="2"/>
        <v>https://wiki.factorio.com/Uranium_processing_(research)</v>
      </c>
      <c r="C92">
        <v>200</v>
      </c>
      <c r="D92">
        <v>200</v>
      </c>
      <c r="E92">
        <v>0</v>
      </c>
      <c r="F92">
        <v>200</v>
      </c>
      <c r="G92">
        <v>0</v>
      </c>
      <c r="H92">
        <v>0</v>
      </c>
      <c r="I92">
        <v>0</v>
      </c>
      <c r="J92" t="s">
        <v>17</v>
      </c>
      <c r="K92" t="s">
        <v>254</v>
      </c>
    </row>
    <row r="93" spans="1:11" x14ac:dyDescent="0.25">
      <c r="A93" t="s">
        <v>42</v>
      </c>
      <c r="B93" s="5" t="str">
        <f t="shared" si="2"/>
        <v>https://wiki.factorio.com/Distractor_(research)</v>
      </c>
      <c r="C93">
        <v>200</v>
      </c>
      <c r="D93">
        <v>200</v>
      </c>
      <c r="E93">
        <v>200</v>
      </c>
      <c r="F93">
        <v>200</v>
      </c>
      <c r="G93">
        <v>0</v>
      </c>
      <c r="H93">
        <v>0</v>
      </c>
      <c r="I93">
        <v>0</v>
      </c>
      <c r="J93" t="s">
        <v>58</v>
      </c>
      <c r="K93" t="s">
        <v>185</v>
      </c>
    </row>
    <row r="94" spans="1:11" x14ac:dyDescent="0.25">
      <c r="A94" t="s">
        <v>133</v>
      </c>
      <c r="B94" s="5" t="str">
        <f t="shared" si="2"/>
        <v>https://wiki.factorio.com/Energy_shield_MK2_equipment_(research)</v>
      </c>
      <c r="C94">
        <v>200</v>
      </c>
      <c r="D94">
        <v>200</v>
      </c>
      <c r="E94">
        <v>200</v>
      </c>
      <c r="F94">
        <v>200</v>
      </c>
      <c r="G94">
        <v>0</v>
      </c>
      <c r="H94">
        <v>0</v>
      </c>
      <c r="I94">
        <v>0</v>
      </c>
      <c r="J94" t="s">
        <v>19</v>
      </c>
      <c r="K94" t="s">
        <v>262</v>
      </c>
    </row>
    <row r="95" spans="1:11" x14ac:dyDescent="0.25">
      <c r="A95" t="s">
        <v>72</v>
      </c>
      <c r="B95" s="5" t="str">
        <f t="shared" si="2"/>
        <v>https://wiki.factorio.com/Logistic_robotics_(research)</v>
      </c>
      <c r="C95">
        <v>250</v>
      </c>
      <c r="D95">
        <v>250</v>
      </c>
      <c r="E95">
        <v>0</v>
      </c>
      <c r="F95">
        <v>250</v>
      </c>
      <c r="G95">
        <v>0</v>
      </c>
      <c r="H95">
        <v>0</v>
      </c>
      <c r="I95">
        <v>0</v>
      </c>
      <c r="J95" t="s">
        <v>15</v>
      </c>
      <c r="K95" t="s">
        <v>210</v>
      </c>
    </row>
    <row r="96" spans="1:11" x14ac:dyDescent="0.25">
      <c r="A96" t="s">
        <v>86</v>
      </c>
      <c r="B96" s="5" t="str">
        <f t="shared" si="2"/>
        <v>https://wiki.factorio.com/Advanced_material_processing_2_(research)</v>
      </c>
      <c r="C96">
        <v>250</v>
      </c>
      <c r="D96">
        <v>250</v>
      </c>
      <c r="E96">
        <v>0</v>
      </c>
      <c r="F96">
        <v>250</v>
      </c>
      <c r="G96">
        <v>0</v>
      </c>
      <c r="H96">
        <v>0</v>
      </c>
      <c r="I96">
        <v>0</v>
      </c>
      <c r="J96" t="s">
        <v>17</v>
      </c>
      <c r="K96" t="s">
        <v>224</v>
      </c>
    </row>
    <row r="97" spans="1:11" x14ac:dyDescent="0.25">
      <c r="A97" t="s">
        <v>124</v>
      </c>
      <c r="B97" s="5" t="str">
        <f t="shared" si="2"/>
        <v>https://wiki.factorio.com/Tank_(research)</v>
      </c>
      <c r="C97">
        <v>250</v>
      </c>
      <c r="D97">
        <v>250</v>
      </c>
      <c r="E97">
        <v>250</v>
      </c>
      <c r="F97">
        <v>250</v>
      </c>
      <c r="G97">
        <v>0</v>
      </c>
      <c r="H97">
        <v>0</v>
      </c>
      <c r="I97">
        <v>0</v>
      </c>
      <c r="J97" t="s">
        <v>18</v>
      </c>
      <c r="K97" t="s">
        <v>128</v>
      </c>
    </row>
    <row r="98" spans="1:11" x14ac:dyDescent="0.25">
      <c r="A98" t="s">
        <v>23</v>
      </c>
      <c r="B98" s="5" t="str">
        <f t="shared" ref="B98:B125" si="3">HYPERLINK(A98)</f>
        <v>https://wiki.factorio.com/Advanced_electronics_2_(research)</v>
      </c>
      <c r="C98">
        <v>300</v>
      </c>
      <c r="D98">
        <v>300</v>
      </c>
      <c r="E98">
        <v>0</v>
      </c>
      <c r="F98">
        <v>300</v>
      </c>
      <c r="G98">
        <v>0</v>
      </c>
      <c r="H98">
        <v>0</v>
      </c>
      <c r="I98">
        <v>0</v>
      </c>
      <c r="J98" t="s">
        <v>55</v>
      </c>
      <c r="K98" t="s">
        <v>167</v>
      </c>
    </row>
    <row r="99" spans="1:11" x14ac:dyDescent="0.25">
      <c r="A99" t="s">
        <v>104</v>
      </c>
      <c r="B99" s="5" t="str">
        <f t="shared" si="3"/>
        <v>https://wiki.factorio.com/Low_density_structure_(research)</v>
      </c>
      <c r="C99">
        <v>300</v>
      </c>
      <c r="D99">
        <v>300</v>
      </c>
      <c r="E99">
        <v>0</v>
      </c>
      <c r="F99">
        <v>300</v>
      </c>
      <c r="G99">
        <v>0</v>
      </c>
      <c r="H99">
        <v>0</v>
      </c>
      <c r="I99">
        <v>0</v>
      </c>
      <c r="J99" t="s">
        <v>17</v>
      </c>
      <c r="K99" t="s">
        <v>241</v>
      </c>
    </row>
    <row r="100" spans="1:11" x14ac:dyDescent="0.25">
      <c r="A100" t="s">
        <v>113</v>
      </c>
      <c r="B100" s="5" t="str">
        <f t="shared" si="3"/>
        <v>https://wiki.factorio.com/Rocket_fuel_(research)</v>
      </c>
      <c r="C100">
        <v>300</v>
      </c>
      <c r="D100">
        <v>300</v>
      </c>
      <c r="E100">
        <v>0</v>
      </c>
      <c r="F100">
        <v>300</v>
      </c>
      <c r="G100">
        <v>0</v>
      </c>
      <c r="H100">
        <v>0</v>
      </c>
      <c r="I100">
        <v>0</v>
      </c>
      <c r="J100" t="s">
        <v>17</v>
      </c>
      <c r="K100" t="s">
        <v>250</v>
      </c>
    </row>
    <row r="101" spans="1:11" x14ac:dyDescent="0.25">
      <c r="A101" t="s">
        <v>35</v>
      </c>
      <c r="B101" s="5" t="str">
        <f t="shared" si="3"/>
        <v>https://wiki.factorio.com/Nuclear_power_(research)</v>
      </c>
      <c r="C101">
        <v>800</v>
      </c>
      <c r="D101">
        <v>800</v>
      </c>
      <c r="E101">
        <v>0</v>
      </c>
      <c r="F101">
        <v>800</v>
      </c>
      <c r="G101">
        <v>0</v>
      </c>
      <c r="H101">
        <v>0</v>
      </c>
      <c r="I101">
        <v>0</v>
      </c>
      <c r="J101" t="s">
        <v>55</v>
      </c>
      <c r="K101" t="s">
        <v>178</v>
      </c>
    </row>
    <row r="102" spans="1:11" x14ac:dyDescent="0.25">
      <c r="A102" t="s">
        <v>107</v>
      </c>
      <c r="B102" s="5" t="str">
        <f t="shared" si="3"/>
        <v>https://wiki.factorio.com/Nuclear_fuel_reprocessing_(research)</v>
      </c>
      <c r="C102">
        <v>50</v>
      </c>
      <c r="D102">
        <v>50</v>
      </c>
      <c r="E102">
        <v>0</v>
      </c>
      <c r="F102">
        <v>50</v>
      </c>
      <c r="G102">
        <v>50</v>
      </c>
      <c r="H102">
        <v>0</v>
      </c>
      <c r="I102">
        <v>0</v>
      </c>
      <c r="J102" t="s">
        <v>17</v>
      </c>
      <c r="K102" t="s">
        <v>244</v>
      </c>
    </row>
    <row r="103" spans="1:11" x14ac:dyDescent="0.25">
      <c r="A103" t="s">
        <v>145</v>
      </c>
      <c r="B103" s="5" t="str">
        <f t="shared" si="3"/>
        <v>https://wiki.factorio.com/Effect_transmission_(research)</v>
      </c>
      <c r="C103">
        <v>75</v>
      </c>
      <c r="D103">
        <v>75</v>
      </c>
      <c r="E103">
        <v>0</v>
      </c>
      <c r="F103">
        <v>75</v>
      </c>
      <c r="G103">
        <v>75</v>
      </c>
      <c r="H103">
        <v>0</v>
      </c>
      <c r="I103">
        <v>0</v>
      </c>
      <c r="J103" t="s">
        <v>20</v>
      </c>
      <c r="K103" t="s">
        <v>155</v>
      </c>
    </row>
    <row r="104" spans="1:11" x14ac:dyDescent="0.25">
      <c r="A104" t="s">
        <v>26</v>
      </c>
      <c r="B104" s="5" t="str">
        <f t="shared" si="3"/>
        <v>https://wiki.factorio.com/Automation_3_(research)</v>
      </c>
      <c r="C104">
        <v>150</v>
      </c>
      <c r="D104">
        <v>150</v>
      </c>
      <c r="E104">
        <v>0</v>
      </c>
      <c r="F104">
        <v>150</v>
      </c>
      <c r="G104">
        <v>150</v>
      </c>
      <c r="H104">
        <v>0</v>
      </c>
      <c r="I104">
        <v>0</v>
      </c>
      <c r="J104" t="s">
        <v>55</v>
      </c>
      <c r="K104" t="s">
        <v>170</v>
      </c>
    </row>
    <row r="105" spans="1:11" x14ac:dyDescent="0.25">
      <c r="A105" t="s">
        <v>34</v>
      </c>
      <c r="B105" s="5" t="str">
        <f t="shared" si="3"/>
        <v>https://wiki.factorio.com/Logistics_3_(research)</v>
      </c>
      <c r="C105">
        <v>300</v>
      </c>
      <c r="D105">
        <v>300</v>
      </c>
      <c r="E105">
        <v>0</v>
      </c>
      <c r="F105">
        <v>300</v>
      </c>
      <c r="G105">
        <v>300</v>
      </c>
      <c r="H105">
        <v>0</v>
      </c>
      <c r="I105">
        <v>0</v>
      </c>
      <c r="J105" t="s">
        <v>55</v>
      </c>
      <c r="K105" t="s">
        <v>177</v>
      </c>
    </row>
    <row r="106" spans="1:11" x14ac:dyDescent="0.25">
      <c r="A106" t="s">
        <v>148</v>
      </c>
      <c r="B106" s="5" t="str">
        <f t="shared" si="3"/>
        <v>https://wiki.factorio.com/Efficiency_module_3_(research)</v>
      </c>
      <c r="C106">
        <v>300</v>
      </c>
      <c r="D106">
        <v>300</v>
      </c>
      <c r="E106">
        <v>0</v>
      </c>
      <c r="F106">
        <v>300</v>
      </c>
      <c r="G106">
        <v>300</v>
      </c>
      <c r="H106">
        <v>0</v>
      </c>
      <c r="I106">
        <v>0</v>
      </c>
      <c r="J106" t="s">
        <v>20</v>
      </c>
      <c r="K106" t="s">
        <v>158</v>
      </c>
    </row>
    <row r="107" spans="1:11" x14ac:dyDescent="0.25">
      <c r="A107" t="s">
        <v>151</v>
      </c>
      <c r="B107" s="5" t="str">
        <f t="shared" si="3"/>
        <v>https://wiki.factorio.com/Productivity_module_3_(research)</v>
      </c>
      <c r="C107">
        <v>300</v>
      </c>
      <c r="D107">
        <v>300</v>
      </c>
      <c r="E107">
        <v>0</v>
      </c>
      <c r="F107">
        <v>300</v>
      </c>
      <c r="G107">
        <v>300</v>
      </c>
      <c r="H107">
        <v>0</v>
      </c>
      <c r="I107">
        <v>0</v>
      </c>
      <c r="J107" t="s">
        <v>20</v>
      </c>
      <c r="K107" t="s">
        <v>161</v>
      </c>
    </row>
    <row r="108" spans="1:11" x14ac:dyDescent="0.25">
      <c r="A108" t="s">
        <v>154</v>
      </c>
      <c r="B108" s="5" t="str">
        <f t="shared" si="3"/>
        <v>https://wiki.factorio.com/Speed_module_3_(research)</v>
      </c>
      <c r="C108">
        <v>300</v>
      </c>
      <c r="D108">
        <v>300</v>
      </c>
      <c r="E108">
        <v>0</v>
      </c>
      <c r="F108">
        <v>300</v>
      </c>
      <c r="G108">
        <v>300</v>
      </c>
      <c r="H108">
        <v>0</v>
      </c>
      <c r="I108">
        <v>0</v>
      </c>
      <c r="J108" t="s">
        <v>20</v>
      </c>
      <c r="K108" t="s">
        <v>164</v>
      </c>
    </row>
    <row r="109" spans="1:11" x14ac:dyDescent="0.25">
      <c r="A109" t="s">
        <v>99</v>
      </c>
      <c r="B109" s="5" t="str">
        <f t="shared" si="3"/>
        <v>https://wiki.factorio.com/Kovarex_enrichment_process_(research)</v>
      </c>
      <c r="C109">
        <v>1500</v>
      </c>
      <c r="D109">
        <v>1500</v>
      </c>
      <c r="E109">
        <v>0</v>
      </c>
      <c r="F109">
        <v>1500</v>
      </c>
      <c r="G109">
        <v>1500</v>
      </c>
      <c r="H109">
        <v>0</v>
      </c>
      <c r="I109">
        <v>0</v>
      </c>
      <c r="J109" t="s">
        <v>17</v>
      </c>
      <c r="K109" t="s">
        <v>236</v>
      </c>
    </row>
    <row r="110" spans="1:11" x14ac:dyDescent="0.25">
      <c r="A110" t="s">
        <v>92</v>
      </c>
      <c r="B110" s="5" t="str">
        <f t="shared" si="3"/>
        <v>https://wiki.factorio.com/Coal_liquefaction_(research)</v>
      </c>
      <c r="C110">
        <v>2000</v>
      </c>
      <c r="D110">
        <v>2000</v>
      </c>
      <c r="E110">
        <v>0</v>
      </c>
      <c r="F110">
        <v>2000</v>
      </c>
      <c r="G110">
        <v>2000</v>
      </c>
      <c r="H110">
        <v>0</v>
      </c>
      <c r="I110">
        <v>0</v>
      </c>
      <c r="J110" t="s">
        <v>17</v>
      </c>
      <c r="K110" t="s">
        <v>229</v>
      </c>
    </row>
    <row r="111" spans="1:11" x14ac:dyDescent="0.25">
      <c r="A111" t="s">
        <v>40</v>
      </c>
      <c r="B111" s="5" t="str">
        <f t="shared" si="3"/>
        <v>https://wiki.factorio.com/Atomic_bomb_(research)</v>
      </c>
      <c r="C111">
        <v>5000</v>
      </c>
      <c r="D111">
        <v>5000</v>
      </c>
      <c r="E111">
        <v>5000</v>
      </c>
      <c r="F111">
        <v>5000</v>
      </c>
      <c r="G111">
        <v>5000</v>
      </c>
      <c r="H111">
        <v>0</v>
      </c>
      <c r="I111">
        <v>0</v>
      </c>
      <c r="J111" t="s">
        <v>58</v>
      </c>
      <c r="K111" t="s">
        <v>183</v>
      </c>
    </row>
    <row r="112" spans="1:11" x14ac:dyDescent="0.25">
      <c r="A112" t="s">
        <v>48</v>
      </c>
      <c r="B112" s="5" t="str">
        <f t="shared" si="3"/>
        <v>https://wiki.factorio.com/Military_4_(research)</v>
      </c>
      <c r="C112">
        <v>150</v>
      </c>
      <c r="D112">
        <v>150</v>
      </c>
      <c r="E112">
        <v>150</v>
      </c>
      <c r="F112">
        <v>150</v>
      </c>
      <c r="G112">
        <v>0</v>
      </c>
      <c r="H112">
        <v>150</v>
      </c>
      <c r="I112">
        <v>0</v>
      </c>
      <c r="J112" t="s">
        <v>58</v>
      </c>
      <c r="K112" t="s">
        <v>190</v>
      </c>
    </row>
    <row r="113" spans="1:11" x14ac:dyDescent="0.25">
      <c r="A113" t="s">
        <v>142</v>
      </c>
      <c r="B113" s="5" t="str">
        <f t="shared" si="3"/>
        <v>https://wiki.factorio.com/Portable_fusion_reactor_(research)</v>
      </c>
      <c r="C113">
        <v>200</v>
      </c>
      <c r="D113">
        <v>200</v>
      </c>
      <c r="E113">
        <v>200</v>
      </c>
      <c r="F113">
        <v>200</v>
      </c>
      <c r="G113">
        <v>0</v>
      </c>
      <c r="H113">
        <v>200</v>
      </c>
      <c r="I113">
        <v>0</v>
      </c>
      <c r="J113" t="s">
        <v>19</v>
      </c>
      <c r="K113" t="s">
        <v>270</v>
      </c>
    </row>
    <row r="114" spans="1:11" x14ac:dyDescent="0.25">
      <c r="A114" t="s">
        <v>141</v>
      </c>
      <c r="B114" s="5" t="str">
        <f t="shared" si="3"/>
        <v>https://wiki.factorio.com/Personal_roboport_MK2_(research)</v>
      </c>
      <c r="C114">
        <v>250</v>
      </c>
      <c r="D114">
        <v>250</v>
      </c>
      <c r="E114">
        <v>0</v>
      </c>
      <c r="F114">
        <v>250</v>
      </c>
      <c r="G114">
        <v>0</v>
      </c>
      <c r="H114">
        <v>250</v>
      </c>
      <c r="I114">
        <v>0</v>
      </c>
      <c r="J114" t="s">
        <v>19</v>
      </c>
      <c r="K114" t="s">
        <v>269</v>
      </c>
    </row>
    <row r="115" spans="1:11" x14ac:dyDescent="0.25">
      <c r="A115" t="s">
        <v>112</v>
      </c>
      <c r="B115" s="5" t="str">
        <f t="shared" si="3"/>
        <v>https://wiki.factorio.com/Rocket_control_unit_(research)</v>
      </c>
      <c r="C115">
        <v>300</v>
      </c>
      <c r="D115">
        <v>300</v>
      </c>
      <c r="E115">
        <v>0</v>
      </c>
      <c r="F115">
        <v>300</v>
      </c>
      <c r="G115">
        <v>0</v>
      </c>
      <c r="H115">
        <v>300</v>
      </c>
      <c r="I115">
        <v>0</v>
      </c>
      <c r="J115" t="s">
        <v>17</v>
      </c>
      <c r="K115" t="s">
        <v>249</v>
      </c>
    </row>
    <row r="116" spans="1:11" x14ac:dyDescent="0.25">
      <c r="A116" t="s">
        <v>43</v>
      </c>
      <c r="B116" s="5" t="str">
        <f t="shared" si="3"/>
        <v>https://wiki.factorio.com/Destroyer_(research)</v>
      </c>
      <c r="C116">
        <v>300</v>
      </c>
      <c r="D116">
        <v>300</v>
      </c>
      <c r="E116">
        <v>300</v>
      </c>
      <c r="F116">
        <v>300</v>
      </c>
      <c r="G116">
        <v>0</v>
      </c>
      <c r="H116">
        <v>300</v>
      </c>
      <c r="I116">
        <v>0</v>
      </c>
      <c r="J116" t="s">
        <v>58</v>
      </c>
      <c r="K116" t="s">
        <v>186</v>
      </c>
    </row>
    <row r="117" spans="1:11" x14ac:dyDescent="0.25">
      <c r="A117" t="s">
        <v>78</v>
      </c>
      <c r="B117" s="5" t="str">
        <f t="shared" si="3"/>
        <v>https://wiki.factorio.com/Power_armor_MK2_(research)</v>
      </c>
      <c r="C117">
        <v>400</v>
      </c>
      <c r="D117">
        <v>400</v>
      </c>
      <c r="E117">
        <v>400</v>
      </c>
      <c r="F117">
        <v>400</v>
      </c>
      <c r="G117">
        <v>0</v>
      </c>
      <c r="H117">
        <v>400</v>
      </c>
      <c r="I117">
        <v>0</v>
      </c>
      <c r="J117" t="s">
        <v>16</v>
      </c>
      <c r="K117" t="s">
        <v>216</v>
      </c>
    </row>
    <row r="118" spans="1:11" x14ac:dyDescent="0.25">
      <c r="A118" t="s">
        <v>103</v>
      </c>
      <c r="B118" s="5" t="str">
        <f t="shared" si="3"/>
        <v>https://wiki.factorio.com/Logistic_system_(research)</v>
      </c>
      <c r="C118">
        <v>500</v>
      </c>
      <c r="D118">
        <v>500</v>
      </c>
      <c r="E118">
        <v>0</v>
      </c>
      <c r="F118">
        <v>500</v>
      </c>
      <c r="G118">
        <v>0</v>
      </c>
      <c r="H118">
        <v>500</v>
      </c>
      <c r="I118">
        <v>0</v>
      </c>
      <c r="J118" t="s">
        <v>17</v>
      </c>
      <c r="K118" t="s">
        <v>240</v>
      </c>
    </row>
    <row r="119" spans="1:11" x14ac:dyDescent="0.25">
      <c r="A119" t="s">
        <v>51</v>
      </c>
      <c r="B119" s="5" t="str">
        <f t="shared" si="3"/>
        <v>https://wiki.factorio.com/Uranium_ammo_(research)</v>
      </c>
      <c r="C119">
        <v>1000</v>
      </c>
      <c r="D119">
        <v>1000</v>
      </c>
      <c r="E119">
        <v>1000</v>
      </c>
      <c r="F119">
        <v>1000</v>
      </c>
      <c r="G119">
        <v>0</v>
      </c>
      <c r="H119">
        <v>1000</v>
      </c>
      <c r="I119">
        <v>0</v>
      </c>
      <c r="J119" t="s">
        <v>58</v>
      </c>
      <c r="K119" t="s">
        <v>193</v>
      </c>
    </row>
    <row r="120" spans="1:11" x14ac:dyDescent="0.25">
      <c r="A120" t="s">
        <v>37</v>
      </c>
      <c r="B120" s="5" t="str">
        <f t="shared" si="3"/>
        <v>https://wiki.factorio.com/Rocket_silo_(research)</v>
      </c>
      <c r="C120">
        <v>1000</v>
      </c>
      <c r="D120">
        <v>1000</v>
      </c>
      <c r="E120">
        <v>0</v>
      </c>
      <c r="F120">
        <v>1000</v>
      </c>
      <c r="G120">
        <v>1000</v>
      </c>
      <c r="H120">
        <v>1000</v>
      </c>
      <c r="I120">
        <v>0</v>
      </c>
      <c r="J120" t="s">
        <v>55</v>
      </c>
      <c r="K120" t="s">
        <v>180</v>
      </c>
    </row>
    <row r="121" spans="1:11" x14ac:dyDescent="0.25">
      <c r="A121" t="s">
        <v>84</v>
      </c>
      <c r="B121" s="5" t="str">
        <f t="shared" si="3"/>
        <v>https://wiki.factorio.com/Artillery_(research)</v>
      </c>
      <c r="C121">
        <v>2000</v>
      </c>
      <c r="D121">
        <v>2000</v>
      </c>
      <c r="E121">
        <v>2000</v>
      </c>
      <c r="F121">
        <v>2000</v>
      </c>
      <c r="G121">
        <v>0</v>
      </c>
      <c r="H121">
        <v>2000</v>
      </c>
      <c r="I121">
        <v>0</v>
      </c>
      <c r="J121" t="s">
        <v>16</v>
      </c>
      <c r="K121" t="s">
        <v>222</v>
      </c>
    </row>
    <row r="122" spans="1:11" x14ac:dyDescent="0.25">
      <c r="A122" t="s">
        <v>114</v>
      </c>
      <c r="B122" s="5" t="str">
        <f t="shared" si="3"/>
        <v>https://wiki.factorio.com/Space_science_pack_(research)</v>
      </c>
      <c r="C122">
        <v>2000</v>
      </c>
      <c r="D122">
        <v>2000</v>
      </c>
      <c r="E122">
        <v>0</v>
      </c>
      <c r="F122">
        <v>2000</v>
      </c>
      <c r="G122">
        <v>2000</v>
      </c>
      <c r="H122">
        <v>2000</v>
      </c>
      <c r="I122">
        <v>0</v>
      </c>
      <c r="J122" t="s">
        <v>17</v>
      </c>
      <c r="K122" t="s">
        <v>251</v>
      </c>
    </row>
    <row r="123" spans="1:11" x14ac:dyDescent="0.25">
      <c r="A123" t="s">
        <v>125</v>
      </c>
      <c r="B123" s="5" t="str">
        <f t="shared" si="3"/>
        <v>https://wiki.factorio.com/Spidertron_(research)</v>
      </c>
      <c r="C123">
        <v>2500</v>
      </c>
      <c r="D123">
        <v>2500</v>
      </c>
      <c r="E123">
        <v>2500</v>
      </c>
      <c r="F123">
        <v>2500</v>
      </c>
      <c r="G123">
        <v>2500</v>
      </c>
      <c r="H123">
        <v>2500</v>
      </c>
      <c r="I123">
        <v>0</v>
      </c>
      <c r="J123" t="s">
        <v>18</v>
      </c>
      <c r="K123" t="s">
        <v>129</v>
      </c>
    </row>
    <row r="124" spans="1:11" x14ac:dyDescent="0.25">
      <c r="A124" t="s">
        <v>52</v>
      </c>
      <c r="B124" s="5" t="str">
        <f t="shared" si="3"/>
        <v>https://wiki.factorio.com/Artillery_shell_range_(research)</v>
      </c>
      <c r="C124">
        <v>2000</v>
      </c>
      <c r="D124">
        <v>2000</v>
      </c>
      <c r="E124">
        <v>2000</v>
      </c>
      <c r="F124">
        <v>2000</v>
      </c>
      <c r="G124">
        <v>0</v>
      </c>
      <c r="H124">
        <v>2000</v>
      </c>
      <c r="I124">
        <v>2000</v>
      </c>
      <c r="J124" t="s">
        <v>14</v>
      </c>
      <c r="K124" t="s">
        <v>194</v>
      </c>
    </row>
    <row r="125" spans="1:11" x14ac:dyDescent="0.25">
      <c r="A125" t="s">
        <v>53</v>
      </c>
      <c r="B125" s="5" t="str">
        <f t="shared" si="3"/>
        <v>https://wiki.factorio.com/Artillery_shell_shooting_speed_(research)</v>
      </c>
      <c r="C125">
        <v>2000</v>
      </c>
      <c r="D125">
        <v>2000</v>
      </c>
      <c r="E125">
        <v>2000</v>
      </c>
      <c r="F125">
        <v>2000</v>
      </c>
      <c r="G125">
        <v>0</v>
      </c>
      <c r="H125">
        <v>2000</v>
      </c>
      <c r="I125">
        <v>2000</v>
      </c>
      <c r="J125" t="s">
        <v>14</v>
      </c>
      <c r="K125" t="s">
        <v>195</v>
      </c>
    </row>
  </sheetData>
  <autoFilter ref="A1:K125" xr:uid="{0D15B463-69AD-4268-AD93-E2B1D89124F3}">
    <sortState xmlns:xlrd2="http://schemas.microsoft.com/office/spreadsheetml/2017/richdata2" ref="A2:K125">
      <sortCondition ref="I1:I125"/>
    </sortState>
  </autoFilter>
  <hyperlinks>
    <hyperlink ref="A82" r:id="rId1" xr:uid="{01E350DB-85EB-46C7-BED7-183C6ADCA858}"/>
    <hyperlink ref="A88" r:id="rId2" xr:uid="{76F8555F-62EA-4E9F-8F4E-4872FA91C51C}"/>
  </hyperlinks>
  <pageMargins left="0.7" right="0.7" top="0.75" bottom="0.75" header="0.3" footer="0.3"/>
  <pageSetup paperSize="9"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8F8C4-1D8D-405A-9502-DA70A891A638}">
  <dimension ref="A1:BC36"/>
  <sheetViews>
    <sheetView workbookViewId="0">
      <selection activeCell="C17" sqref="C17"/>
    </sheetView>
  </sheetViews>
  <sheetFormatPr defaultRowHeight="15" x14ac:dyDescent="0.25"/>
  <cols>
    <col min="2" max="3" width="13.28515625" bestFit="1" customWidth="1"/>
    <col min="4" max="5" width="11.5703125" bestFit="1" customWidth="1"/>
    <col min="6" max="6" width="13.28515625" bestFit="1" customWidth="1"/>
    <col min="8" max="8" width="10.5703125" bestFit="1" customWidth="1"/>
  </cols>
  <sheetData>
    <row r="1" spans="1:55" x14ac:dyDescent="0.25">
      <c r="B1" s="9" t="s">
        <v>286</v>
      </c>
      <c r="C1" s="9" t="s">
        <v>287</v>
      </c>
      <c r="D1" s="9" t="s">
        <v>290</v>
      </c>
      <c r="E1" s="9" t="s">
        <v>288</v>
      </c>
      <c r="F1" s="9" t="s">
        <v>289</v>
      </c>
      <c r="G1" s="9"/>
      <c r="H1" t="s">
        <v>291</v>
      </c>
      <c r="I1" t="s">
        <v>286</v>
      </c>
      <c r="J1" t="s">
        <v>287</v>
      </c>
      <c r="K1" t="s">
        <v>290</v>
      </c>
      <c r="L1" t="s">
        <v>288</v>
      </c>
      <c r="M1" t="s">
        <v>289</v>
      </c>
      <c r="O1" t="s">
        <v>292</v>
      </c>
      <c r="P1" t="s">
        <v>286</v>
      </c>
      <c r="Q1" t="s">
        <v>287</v>
      </c>
      <c r="R1" t="s">
        <v>290</v>
      </c>
      <c r="S1" t="s">
        <v>288</v>
      </c>
      <c r="T1" t="s">
        <v>289</v>
      </c>
      <c r="V1" t="s">
        <v>294</v>
      </c>
      <c r="W1" t="s">
        <v>286</v>
      </c>
      <c r="X1" t="s">
        <v>287</v>
      </c>
      <c r="Y1" t="s">
        <v>290</v>
      </c>
      <c r="Z1" t="s">
        <v>288</v>
      </c>
      <c r="AA1" t="s">
        <v>289</v>
      </c>
      <c r="AC1" t="s">
        <v>293</v>
      </c>
      <c r="AD1" t="s">
        <v>286</v>
      </c>
      <c r="AE1" t="s">
        <v>287</v>
      </c>
      <c r="AF1" t="s">
        <v>290</v>
      </c>
      <c r="AG1" t="s">
        <v>288</v>
      </c>
      <c r="AH1" t="s">
        <v>289</v>
      </c>
      <c r="AJ1" t="s">
        <v>295</v>
      </c>
      <c r="AK1" t="s">
        <v>286</v>
      </c>
      <c r="AL1" t="s">
        <v>287</v>
      </c>
      <c r="AM1" t="s">
        <v>290</v>
      </c>
      <c r="AN1" t="s">
        <v>288</v>
      </c>
      <c r="AO1" t="s">
        <v>289</v>
      </c>
      <c r="AQ1" t="s">
        <v>296</v>
      </c>
      <c r="AR1" t="s">
        <v>286</v>
      </c>
      <c r="AS1" t="s">
        <v>287</v>
      </c>
      <c r="AT1" t="s">
        <v>290</v>
      </c>
      <c r="AU1" t="s">
        <v>288</v>
      </c>
      <c r="AV1" t="s">
        <v>289</v>
      </c>
      <c r="AX1" t="s">
        <v>297</v>
      </c>
      <c r="AY1" t="s">
        <v>286</v>
      </c>
      <c r="AZ1" t="s">
        <v>287</v>
      </c>
      <c r="BA1" t="s">
        <v>290</v>
      </c>
      <c r="BB1" t="s">
        <v>288</v>
      </c>
      <c r="BC1" t="s">
        <v>289</v>
      </c>
    </row>
    <row r="2" spans="1:55" x14ac:dyDescent="0.25">
      <c r="A2" t="s">
        <v>280</v>
      </c>
      <c r="B2">
        <v>2</v>
      </c>
      <c r="C2">
        <v>1</v>
      </c>
      <c r="D2">
        <v>0</v>
      </c>
      <c r="E2">
        <v>0</v>
      </c>
      <c r="F2">
        <v>0</v>
      </c>
      <c r="H2">
        <v>535</v>
      </c>
      <c r="I2">
        <f t="shared" ref="I2:I8" si="0">H2*$B2</f>
        <v>1070</v>
      </c>
      <c r="J2">
        <f t="shared" ref="J2:J8" si="1">H2*$C2</f>
        <v>535</v>
      </c>
      <c r="K2">
        <f t="shared" ref="K2:K8" si="2">H2*$D2</f>
        <v>0</v>
      </c>
      <c r="L2">
        <f t="shared" ref="L2:L8" si="3">H2*$E2</f>
        <v>0</v>
      </c>
      <c r="M2">
        <f t="shared" ref="M2:M8" si="4">H2*$F2</f>
        <v>0</v>
      </c>
      <c r="O2">
        <v>4810</v>
      </c>
      <c r="P2">
        <f t="shared" ref="P2:P8" si="5">O2*$B2</f>
        <v>9620</v>
      </c>
      <c r="Q2">
        <f t="shared" ref="Q2:Q8" si="6">O2*$C2</f>
        <v>4810</v>
      </c>
      <c r="R2">
        <f t="shared" ref="R2:R8" si="7">O2*$D2</f>
        <v>0</v>
      </c>
      <c r="S2">
        <f t="shared" ref="S2:S8" si="8">O2*$E2</f>
        <v>0</v>
      </c>
      <c r="T2">
        <f t="shared" ref="T2:T8" si="9">O2*$F2</f>
        <v>0</v>
      </c>
      <c r="V2">
        <v>820</v>
      </c>
      <c r="W2">
        <f t="shared" ref="W2:W8" si="10">V2*$B2</f>
        <v>1640</v>
      </c>
      <c r="X2">
        <f t="shared" ref="X2:X8" si="11">V2*$C2</f>
        <v>820</v>
      </c>
      <c r="Y2">
        <f t="shared" ref="Y2:Y8" si="12">V2*$D2</f>
        <v>0</v>
      </c>
      <c r="Z2">
        <f t="shared" ref="Z2:Z8" si="13">V2*$E2</f>
        <v>0</v>
      </c>
      <c r="AA2">
        <f t="shared" ref="AA2:AA8" si="14">V2*$F2</f>
        <v>0</v>
      </c>
      <c r="AC2">
        <f>SUM('Technology cost'!C66:C101)</f>
        <v>5475</v>
      </c>
      <c r="AD2">
        <f t="shared" ref="AD2:AD8" si="15">AC2*$B2</f>
        <v>10950</v>
      </c>
      <c r="AE2">
        <f t="shared" ref="AE2:AE8" si="16">AC2*$C2</f>
        <v>5475</v>
      </c>
      <c r="AF2">
        <f t="shared" ref="AF2:AF8" si="17">AC2*$D2</f>
        <v>0</v>
      </c>
      <c r="AG2">
        <f t="shared" ref="AG2:AG8" si="18">AC2*$E2</f>
        <v>0</v>
      </c>
      <c r="AH2">
        <f t="shared" ref="AH2:AH8" si="19">AC2*$F2</f>
        <v>0</v>
      </c>
      <c r="AJ2">
        <f>SUM('Technology cost'!C102:C111)</f>
        <v>9975</v>
      </c>
      <c r="AK2">
        <f t="shared" ref="AK2:AK8" si="20">AJ2*$B2</f>
        <v>19950</v>
      </c>
      <c r="AL2">
        <f t="shared" ref="AL2:AL8" si="21">AJ2*$C2</f>
        <v>9975</v>
      </c>
      <c r="AM2">
        <f t="shared" ref="AM2:AM8" si="22">AJ2*$D2</f>
        <v>0</v>
      </c>
      <c r="AN2">
        <f t="shared" ref="AN2:AN8" si="23">AJ2*$E2</f>
        <v>0</v>
      </c>
      <c r="AO2">
        <f t="shared" ref="AO2:AO8" si="24">AJ2*$F2</f>
        <v>0</v>
      </c>
      <c r="AQ2">
        <f>SUM('Technology cost'!C112:C123)</f>
        <v>10600</v>
      </c>
      <c r="AR2">
        <f t="shared" ref="AR2:AR8" si="25">AQ2*$B2</f>
        <v>21200</v>
      </c>
      <c r="AS2">
        <f t="shared" ref="AS2:AS8" si="26">AQ2*$C2</f>
        <v>10600</v>
      </c>
      <c r="AT2">
        <f t="shared" ref="AT2:AT8" si="27">AQ2*$D2</f>
        <v>0</v>
      </c>
      <c r="AU2">
        <f t="shared" ref="AU2:AU8" si="28">AQ2*$E2</f>
        <v>0</v>
      </c>
      <c r="AV2">
        <f t="shared" ref="AV2:AV8" si="29">AQ2*$F2</f>
        <v>0</v>
      </c>
      <c r="AX2">
        <v>4000</v>
      </c>
      <c r="AY2">
        <f t="shared" ref="AY2:AY8" si="30">AX2*$B2</f>
        <v>8000</v>
      </c>
      <c r="AZ2">
        <f t="shared" ref="AZ2:AZ8" si="31">AX2*$C2</f>
        <v>4000</v>
      </c>
      <c r="BA2">
        <f t="shared" ref="BA2:BA8" si="32">AX2*$D2</f>
        <v>0</v>
      </c>
      <c r="BB2">
        <f t="shared" ref="BB2:BB8" si="33">AX2*$E2</f>
        <v>0</v>
      </c>
      <c r="BC2">
        <f t="shared" ref="BC2:BC8" si="34">AX2*$F2</f>
        <v>0</v>
      </c>
    </row>
    <row r="3" spans="1:55" x14ac:dyDescent="0.25">
      <c r="A3" t="s">
        <v>281</v>
      </c>
      <c r="B3">
        <v>5.5</v>
      </c>
      <c r="C3">
        <v>1.5</v>
      </c>
      <c r="D3">
        <v>0</v>
      </c>
      <c r="E3">
        <v>0</v>
      </c>
      <c r="F3">
        <v>0</v>
      </c>
      <c r="I3">
        <f t="shared" si="0"/>
        <v>0</v>
      </c>
      <c r="J3">
        <f t="shared" si="1"/>
        <v>0</v>
      </c>
      <c r="K3">
        <f t="shared" si="2"/>
        <v>0</v>
      </c>
      <c r="L3">
        <f t="shared" si="3"/>
        <v>0</v>
      </c>
      <c r="M3">
        <f t="shared" si="4"/>
        <v>0</v>
      </c>
      <c r="O3">
        <v>4810</v>
      </c>
      <c r="P3">
        <f t="shared" si="5"/>
        <v>26455</v>
      </c>
      <c r="Q3">
        <f t="shared" si="6"/>
        <v>7215</v>
      </c>
      <c r="R3">
        <f t="shared" si="7"/>
        <v>0</v>
      </c>
      <c r="S3">
        <f t="shared" si="8"/>
        <v>0</v>
      </c>
      <c r="T3">
        <f t="shared" si="9"/>
        <v>0</v>
      </c>
      <c r="V3">
        <v>820</v>
      </c>
      <c r="W3">
        <f t="shared" si="10"/>
        <v>4510</v>
      </c>
      <c r="X3">
        <f t="shared" si="11"/>
        <v>1230</v>
      </c>
      <c r="Y3">
        <f t="shared" si="12"/>
        <v>0</v>
      </c>
      <c r="Z3">
        <f t="shared" si="13"/>
        <v>0</v>
      </c>
      <c r="AA3">
        <f t="shared" si="14"/>
        <v>0</v>
      </c>
      <c r="AC3">
        <f>SUM('Technology cost'!D66:D101)</f>
        <v>5475</v>
      </c>
      <c r="AD3">
        <f t="shared" si="15"/>
        <v>30112.5</v>
      </c>
      <c r="AE3">
        <f t="shared" si="16"/>
        <v>8212.5</v>
      </c>
      <c r="AF3">
        <f t="shared" si="17"/>
        <v>0</v>
      </c>
      <c r="AG3">
        <f t="shared" si="18"/>
        <v>0</v>
      </c>
      <c r="AH3">
        <f t="shared" si="19"/>
        <v>0</v>
      </c>
      <c r="AJ3">
        <f>SUM('Technology cost'!D102:D111)</f>
        <v>9975</v>
      </c>
      <c r="AK3">
        <f t="shared" si="20"/>
        <v>54862.5</v>
      </c>
      <c r="AL3">
        <f t="shared" si="21"/>
        <v>14962.5</v>
      </c>
      <c r="AM3">
        <f t="shared" si="22"/>
        <v>0</v>
      </c>
      <c r="AN3">
        <f t="shared" si="23"/>
        <v>0</v>
      </c>
      <c r="AO3">
        <f t="shared" si="24"/>
        <v>0</v>
      </c>
      <c r="AQ3">
        <f>SUM('Technology cost'!D112:D123)</f>
        <v>10600</v>
      </c>
      <c r="AR3">
        <f t="shared" si="25"/>
        <v>58300</v>
      </c>
      <c r="AS3">
        <f t="shared" si="26"/>
        <v>15900</v>
      </c>
      <c r="AT3">
        <f t="shared" si="27"/>
        <v>0</v>
      </c>
      <c r="AU3">
        <f t="shared" si="28"/>
        <v>0</v>
      </c>
      <c r="AV3">
        <f t="shared" si="29"/>
        <v>0</v>
      </c>
      <c r="AX3">
        <v>4000</v>
      </c>
      <c r="AY3">
        <f t="shared" si="30"/>
        <v>22000</v>
      </c>
      <c r="AZ3">
        <f t="shared" si="31"/>
        <v>6000</v>
      </c>
      <c r="BA3">
        <f t="shared" si="32"/>
        <v>0</v>
      </c>
      <c r="BB3">
        <f t="shared" si="33"/>
        <v>0</v>
      </c>
      <c r="BC3">
        <f t="shared" si="34"/>
        <v>0</v>
      </c>
    </row>
    <row r="4" spans="1:55" x14ac:dyDescent="0.25">
      <c r="A4" t="s">
        <v>58</v>
      </c>
      <c r="B4">
        <v>7</v>
      </c>
      <c r="C4">
        <v>2.5</v>
      </c>
      <c r="D4">
        <v>5</v>
      </c>
      <c r="E4">
        <v>10</v>
      </c>
      <c r="F4">
        <v>0</v>
      </c>
      <c r="I4">
        <f t="shared" si="0"/>
        <v>0</v>
      </c>
      <c r="J4">
        <f t="shared" si="1"/>
        <v>0</v>
      </c>
      <c r="K4">
        <f t="shared" si="2"/>
        <v>0</v>
      </c>
      <c r="L4">
        <f t="shared" si="3"/>
        <v>0</v>
      </c>
      <c r="M4">
        <f t="shared" si="4"/>
        <v>0</v>
      </c>
      <c r="P4">
        <f t="shared" si="5"/>
        <v>0</v>
      </c>
      <c r="Q4">
        <f t="shared" si="6"/>
        <v>0</v>
      </c>
      <c r="R4">
        <f t="shared" si="7"/>
        <v>0</v>
      </c>
      <c r="S4">
        <f t="shared" si="8"/>
        <v>0</v>
      </c>
      <c r="T4">
        <f t="shared" si="9"/>
        <v>0</v>
      </c>
      <c r="V4">
        <v>820</v>
      </c>
      <c r="W4">
        <f t="shared" si="10"/>
        <v>5740</v>
      </c>
      <c r="X4">
        <f t="shared" si="11"/>
        <v>2050</v>
      </c>
      <c r="Y4">
        <f t="shared" si="12"/>
        <v>4100</v>
      </c>
      <c r="Z4">
        <f t="shared" si="13"/>
        <v>8200</v>
      </c>
      <c r="AA4">
        <f t="shared" si="14"/>
        <v>0</v>
      </c>
      <c r="AC4">
        <f>SUM('Technology cost'!E66:E101)</f>
        <v>1350</v>
      </c>
      <c r="AD4">
        <f t="shared" si="15"/>
        <v>9450</v>
      </c>
      <c r="AE4">
        <f t="shared" si="16"/>
        <v>3375</v>
      </c>
      <c r="AF4">
        <f t="shared" si="17"/>
        <v>6750</v>
      </c>
      <c r="AG4">
        <f t="shared" si="18"/>
        <v>13500</v>
      </c>
      <c r="AH4">
        <f t="shared" si="19"/>
        <v>0</v>
      </c>
      <c r="AJ4">
        <f>SUM('Technology cost'!E102:E111)</f>
        <v>5000</v>
      </c>
      <c r="AK4">
        <f t="shared" si="20"/>
        <v>35000</v>
      </c>
      <c r="AL4">
        <f t="shared" si="21"/>
        <v>12500</v>
      </c>
      <c r="AM4">
        <f t="shared" si="22"/>
        <v>25000</v>
      </c>
      <c r="AN4">
        <f t="shared" si="23"/>
        <v>50000</v>
      </c>
      <c r="AO4">
        <f t="shared" si="24"/>
        <v>0</v>
      </c>
      <c r="AQ4">
        <f>SUM('Technology cost'!E112:E123)</f>
        <v>6550</v>
      </c>
      <c r="AR4">
        <f t="shared" si="25"/>
        <v>45850</v>
      </c>
      <c r="AS4">
        <f t="shared" si="26"/>
        <v>16375</v>
      </c>
      <c r="AT4">
        <f t="shared" si="27"/>
        <v>32750</v>
      </c>
      <c r="AU4">
        <f t="shared" si="28"/>
        <v>65500</v>
      </c>
      <c r="AV4">
        <f t="shared" si="29"/>
        <v>0</v>
      </c>
      <c r="AX4">
        <v>4000</v>
      </c>
      <c r="AY4">
        <f t="shared" si="30"/>
        <v>28000</v>
      </c>
      <c r="AZ4">
        <f t="shared" si="31"/>
        <v>10000</v>
      </c>
      <c r="BA4">
        <f t="shared" si="32"/>
        <v>20000</v>
      </c>
      <c r="BB4">
        <f t="shared" si="33"/>
        <v>40000</v>
      </c>
      <c r="BC4">
        <f t="shared" si="34"/>
        <v>0</v>
      </c>
    </row>
    <row r="5" spans="1:55" x14ac:dyDescent="0.25">
      <c r="A5" t="s">
        <v>282</v>
      </c>
      <c r="B5">
        <v>12</v>
      </c>
      <c r="C5">
        <v>7.5</v>
      </c>
      <c r="D5">
        <v>1.5</v>
      </c>
      <c r="E5">
        <v>0</v>
      </c>
      <c r="F5">
        <v>38.46</v>
      </c>
      <c r="I5">
        <f t="shared" si="0"/>
        <v>0</v>
      </c>
      <c r="J5">
        <f t="shared" si="1"/>
        <v>0</v>
      </c>
      <c r="K5">
        <f t="shared" si="2"/>
        <v>0</v>
      </c>
      <c r="L5">
        <f t="shared" si="3"/>
        <v>0</v>
      </c>
      <c r="M5">
        <f t="shared" si="4"/>
        <v>0</v>
      </c>
      <c r="P5">
        <f t="shared" si="5"/>
        <v>0</v>
      </c>
      <c r="Q5">
        <f t="shared" si="6"/>
        <v>0</v>
      </c>
      <c r="R5">
        <f t="shared" si="7"/>
        <v>0</v>
      </c>
      <c r="S5">
        <f t="shared" si="8"/>
        <v>0</v>
      </c>
      <c r="T5">
        <f t="shared" si="9"/>
        <v>0</v>
      </c>
      <c r="W5">
        <f t="shared" si="10"/>
        <v>0</v>
      </c>
      <c r="X5">
        <f t="shared" si="11"/>
        <v>0</v>
      </c>
      <c r="Y5">
        <f t="shared" si="12"/>
        <v>0</v>
      </c>
      <c r="Z5">
        <f t="shared" si="13"/>
        <v>0</v>
      </c>
      <c r="AA5">
        <f t="shared" si="14"/>
        <v>0</v>
      </c>
      <c r="AC5">
        <f>SUM('Technology cost'!F66:F101)</f>
        <v>5475</v>
      </c>
      <c r="AD5">
        <f t="shared" si="15"/>
        <v>65700</v>
      </c>
      <c r="AE5">
        <f t="shared" si="16"/>
        <v>41062.5</v>
      </c>
      <c r="AF5">
        <f t="shared" si="17"/>
        <v>8212.5</v>
      </c>
      <c r="AG5">
        <f t="shared" si="18"/>
        <v>0</v>
      </c>
      <c r="AH5">
        <f t="shared" si="19"/>
        <v>210568.5</v>
      </c>
      <c r="AJ5">
        <f>SUM('Technology cost'!F102:F111)</f>
        <v>9975</v>
      </c>
      <c r="AK5">
        <f t="shared" si="20"/>
        <v>119700</v>
      </c>
      <c r="AL5">
        <f t="shared" si="21"/>
        <v>74812.5</v>
      </c>
      <c r="AM5">
        <f t="shared" si="22"/>
        <v>14962.5</v>
      </c>
      <c r="AN5">
        <f t="shared" si="23"/>
        <v>0</v>
      </c>
      <c r="AO5">
        <f t="shared" si="24"/>
        <v>383638.5</v>
      </c>
      <c r="AQ5">
        <f>SUM('Technology cost'!F112:F123)</f>
        <v>10600</v>
      </c>
      <c r="AR5">
        <f t="shared" si="25"/>
        <v>127200</v>
      </c>
      <c r="AS5">
        <f t="shared" si="26"/>
        <v>79500</v>
      </c>
      <c r="AT5">
        <f t="shared" si="27"/>
        <v>15900</v>
      </c>
      <c r="AU5">
        <f t="shared" si="28"/>
        <v>0</v>
      </c>
      <c r="AV5">
        <f t="shared" si="29"/>
        <v>407676</v>
      </c>
      <c r="AX5">
        <v>4000</v>
      </c>
      <c r="AY5">
        <f t="shared" si="30"/>
        <v>48000</v>
      </c>
      <c r="AZ5">
        <f t="shared" si="31"/>
        <v>30000</v>
      </c>
      <c r="BA5">
        <f t="shared" si="32"/>
        <v>6000</v>
      </c>
      <c r="BB5">
        <f t="shared" si="33"/>
        <v>0</v>
      </c>
      <c r="BC5">
        <f t="shared" si="34"/>
        <v>153840</v>
      </c>
    </row>
    <row r="6" spans="1:55" x14ac:dyDescent="0.25">
      <c r="A6" t="s">
        <v>283</v>
      </c>
      <c r="B6">
        <v>52.5</v>
      </c>
      <c r="C6">
        <v>19.170000000000002</v>
      </c>
      <c r="D6">
        <v>3.33</v>
      </c>
      <c r="E6">
        <v>11.67</v>
      </c>
      <c r="F6">
        <v>68.38</v>
      </c>
      <c r="I6">
        <f t="shared" si="0"/>
        <v>0</v>
      </c>
      <c r="J6">
        <f t="shared" si="1"/>
        <v>0</v>
      </c>
      <c r="K6">
        <f t="shared" si="2"/>
        <v>0</v>
      </c>
      <c r="L6">
        <f t="shared" si="3"/>
        <v>0</v>
      </c>
      <c r="M6">
        <f t="shared" si="4"/>
        <v>0</v>
      </c>
      <c r="P6">
        <f t="shared" si="5"/>
        <v>0</v>
      </c>
      <c r="Q6">
        <f t="shared" si="6"/>
        <v>0</v>
      </c>
      <c r="R6">
        <f t="shared" si="7"/>
        <v>0</v>
      </c>
      <c r="S6">
        <f t="shared" si="8"/>
        <v>0</v>
      </c>
      <c r="T6">
        <f t="shared" si="9"/>
        <v>0</v>
      </c>
      <c r="W6">
        <f t="shared" si="10"/>
        <v>0</v>
      </c>
      <c r="X6">
        <f t="shared" si="11"/>
        <v>0</v>
      </c>
      <c r="Y6">
        <f t="shared" si="12"/>
        <v>0</v>
      </c>
      <c r="Z6">
        <f t="shared" si="13"/>
        <v>0</v>
      </c>
      <c r="AA6">
        <f t="shared" si="14"/>
        <v>0</v>
      </c>
      <c r="AD6">
        <f t="shared" si="15"/>
        <v>0</v>
      </c>
      <c r="AE6">
        <f t="shared" si="16"/>
        <v>0</v>
      </c>
      <c r="AF6">
        <f t="shared" si="17"/>
        <v>0</v>
      </c>
      <c r="AG6">
        <f t="shared" si="18"/>
        <v>0</v>
      </c>
      <c r="AH6">
        <f t="shared" si="19"/>
        <v>0</v>
      </c>
      <c r="AJ6">
        <f>SUM('Technology cost'!G102:G111)</f>
        <v>9975</v>
      </c>
      <c r="AK6">
        <f t="shared" si="20"/>
        <v>523687.5</v>
      </c>
      <c r="AL6">
        <f t="shared" si="21"/>
        <v>191220.75000000003</v>
      </c>
      <c r="AM6">
        <f t="shared" si="22"/>
        <v>33216.75</v>
      </c>
      <c r="AN6">
        <f t="shared" si="23"/>
        <v>116408.25</v>
      </c>
      <c r="AO6">
        <f t="shared" si="24"/>
        <v>682090.5</v>
      </c>
      <c r="AQ6">
        <f>SUM('Technology cost'!G112:G123)</f>
        <v>5500</v>
      </c>
      <c r="AR6">
        <f t="shared" si="25"/>
        <v>288750</v>
      </c>
      <c r="AS6">
        <f t="shared" si="26"/>
        <v>105435.00000000001</v>
      </c>
      <c r="AT6">
        <f t="shared" si="27"/>
        <v>18315</v>
      </c>
      <c r="AU6">
        <f t="shared" si="28"/>
        <v>64185</v>
      </c>
      <c r="AV6">
        <f t="shared" si="29"/>
        <v>376090</v>
      </c>
      <c r="AX6">
        <f>SUM('Technology cost'!N112:N123)</f>
        <v>0</v>
      </c>
      <c r="AY6">
        <f t="shared" si="30"/>
        <v>0</v>
      </c>
      <c r="AZ6">
        <f t="shared" si="31"/>
        <v>0</v>
      </c>
      <c r="BA6">
        <f t="shared" si="32"/>
        <v>0</v>
      </c>
      <c r="BB6">
        <f t="shared" si="33"/>
        <v>0</v>
      </c>
      <c r="BC6">
        <f t="shared" si="34"/>
        <v>0</v>
      </c>
    </row>
    <row r="7" spans="1:55" x14ac:dyDescent="0.25">
      <c r="A7" t="s">
        <v>284</v>
      </c>
      <c r="B7">
        <v>33.33</v>
      </c>
      <c r="C7">
        <v>49.83</v>
      </c>
      <c r="D7">
        <v>3.83</v>
      </c>
      <c r="E7">
        <v>0</v>
      </c>
      <c r="F7">
        <v>106.84</v>
      </c>
      <c r="I7">
        <f t="shared" si="0"/>
        <v>0</v>
      </c>
      <c r="J7">
        <f t="shared" si="1"/>
        <v>0</v>
      </c>
      <c r="K7">
        <f t="shared" si="2"/>
        <v>0</v>
      </c>
      <c r="L7">
        <f t="shared" si="3"/>
        <v>0</v>
      </c>
      <c r="M7">
        <f t="shared" si="4"/>
        <v>0</v>
      </c>
      <c r="P7">
        <f t="shared" si="5"/>
        <v>0</v>
      </c>
      <c r="Q7">
        <f t="shared" si="6"/>
        <v>0</v>
      </c>
      <c r="R7">
        <f t="shared" si="7"/>
        <v>0</v>
      </c>
      <c r="S7">
        <f t="shared" si="8"/>
        <v>0</v>
      </c>
      <c r="T7">
        <f t="shared" si="9"/>
        <v>0</v>
      </c>
      <c r="W7">
        <f t="shared" si="10"/>
        <v>0</v>
      </c>
      <c r="X7">
        <f t="shared" si="11"/>
        <v>0</v>
      </c>
      <c r="Y7">
        <f t="shared" si="12"/>
        <v>0</v>
      </c>
      <c r="Z7">
        <f t="shared" si="13"/>
        <v>0</v>
      </c>
      <c r="AA7">
        <f t="shared" si="14"/>
        <v>0</v>
      </c>
      <c r="AD7">
        <f t="shared" si="15"/>
        <v>0</v>
      </c>
      <c r="AE7">
        <f t="shared" si="16"/>
        <v>0</v>
      </c>
      <c r="AF7">
        <f t="shared" si="17"/>
        <v>0</v>
      </c>
      <c r="AG7">
        <f t="shared" si="18"/>
        <v>0</v>
      </c>
      <c r="AH7">
        <f t="shared" si="19"/>
        <v>0</v>
      </c>
      <c r="AK7">
        <f t="shared" si="20"/>
        <v>0</v>
      </c>
      <c r="AL7">
        <f t="shared" si="21"/>
        <v>0</v>
      </c>
      <c r="AM7">
        <f t="shared" si="22"/>
        <v>0</v>
      </c>
      <c r="AN7">
        <f t="shared" si="23"/>
        <v>0</v>
      </c>
      <c r="AO7">
        <f t="shared" si="24"/>
        <v>0</v>
      </c>
      <c r="AQ7">
        <f>SUM('Technology cost'!H112:H123)</f>
        <v>10600</v>
      </c>
      <c r="AR7">
        <f t="shared" si="25"/>
        <v>353298</v>
      </c>
      <c r="AS7">
        <f t="shared" si="26"/>
        <v>528198</v>
      </c>
      <c r="AT7">
        <f t="shared" si="27"/>
        <v>40598</v>
      </c>
      <c r="AU7">
        <f t="shared" si="28"/>
        <v>0</v>
      </c>
      <c r="AV7">
        <f t="shared" si="29"/>
        <v>1132504</v>
      </c>
      <c r="AX7">
        <v>4000</v>
      </c>
      <c r="AY7">
        <f t="shared" si="30"/>
        <v>133320</v>
      </c>
      <c r="AZ7">
        <f t="shared" si="31"/>
        <v>199320</v>
      </c>
      <c r="BA7">
        <f t="shared" si="32"/>
        <v>15320</v>
      </c>
      <c r="BB7">
        <f t="shared" si="33"/>
        <v>0</v>
      </c>
      <c r="BC7">
        <f t="shared" si="34"/>
        <v>427360</v>
      </c>
    </row>
    <row r="8" spans="1:55" x14ac:dyDescent="0.25">
      <c r="A8" t="s">
        <v>285</v>
      </c>
      <c r="B8">
        <v>57.54</v>
      </c>
      <c r="C8">
        <v>101.79</v>
      </c>
      <c r="D8">
        <v>9.9499999999999993</v>
      </c>
      <c r="E8">
        <v>0</v>
      </c>
      <c r="F8">
        <v>306.92</v>
      </c>
      <c r="I8">
        <f t="shared" si="0"/>
        <v>0</v>
      </c>
      <c r="J8">
        <f t="shared" si="1"/>
        <v>0</v>
      </c>
      <c r="K8">
        <f t="shared" si="2"/>
        <v>0</v>
      </c>
      <c r="L8">
        <f t="shared" si="3"/>
        <v>0</v>
      </c>
      <c r="M8">
        <f t="shared" si="4"/>
        <v>0</v>
      </c>
      <c r="P8">
        <f t="shared" si="5"/>
        <v>0</v>
      </c>
      <c r="Q8">
        <f t="shared" si="6"/>
        <v>0</v>
      </c>
      <c r="R8">
        <f t="shared" si="7"/>
        <v>0</v>
      </c>
      <c r="S8">
        <f t="shared" si="8"/>
        <v>0</v>
      </c>
      <c r="T8">
        <f t="shared" si="9"/>
        <v>0</v>
      </c>
      <c r="W8">
        <f t="shared" si="10"/>
        <v>0</v>
      </c>
      <c r="X8">
        <f t="shared" si="11"/>
        <v>0</v>
      </c>
      <c r="Y8">
        <f t="shared" si="12"/>
        <v>0</v>
      </c>
      <c r="Z8">
        <f t="shared" si="13"/>
        <v>0</v>
      </c>
      <c r="AA8">
        <f t="shared" si="14"/>
        <v>0</v>
      </c>
      <c r="AD8">
        <f t="shared" si="15"/>
        <v>0</v>
      </c>
      <c r="AE8">
        <f t="shared" si="16"/>
        <v>0</v>
      </c>
      <c r="AF8">
        <f t="shared" si="17"/>
        <v>0</v>
      </c>
      <c r="AG8">
        <f t="shared" si="18"/>
        <v>0</v>
      </c>
      <c r="AH8">
        <f t="shared" si="19"/>
        <v>0</v>
      </c>
      <c r="AK8">
        <f t="shared" si="20"/>
        <v>0</v>
      </c>
      <c r="AL8">
        <f t="shared" si="21"/>
        <v>0</v>
      </c>
      <c r="AM8">
        <f t="shared" si="22"/>
        <v>0</v>
      </c>
      <c r="AN8">
        <f t="shared" si="23"/>
        <v>0</v>
      </c>
      <c r="AO8">
        <f t="shared" si="24"/>
        <v>0</v>
      </c>
      <c r="AR8">
        <f t="shared" si="25"/>
        <v>0</v>
      </c>
      <c r="AS8">
        <f t="shared" si="26"/>
        <v>0</v>
      </c>
      <c r="AT8">
        <f t="shared" si="27"/>
        <v>0</v>
      </c>
      <c r="AU8">
        <f t="shared" si="28"/>
        <v>0</v>
      </c>
      <c r="AV8">
        <f t="shared" si="29"/>
        <v>0</v>
      </c>
      <c r="AX8">
        <v>4000</v>
      </c>
      <c r="AY8">
        <f t="shared" si="30"/>
        <v>230160</v>
      </c>
      <c r="AZ8">
        <f t="shared" si="31"/>
        <v>407160</v>
      </c>
      <c r="BA8">
        <f t="shared" si="32"/>
        <v>39800</v>
      </c>
      <c r="BB8">
        <f t="shared" si="33"/>
        <v>0</v>
      </c>
      <c r="BC8">
        <f t="shared" si="34"/>
        <v>1227680</v>
      </c>
    </row>
    <row r="9" spans="1:55" x14ac:dyDescent="0.25">
      <c r="A9" t="s">
        <v>298</v>
      </c>
      <c r="I9">
        <f>SUM(I2:I8)</f>
        <v>1070</v>
      </c>
      <c r="J9">
        <f t="shared" ref="J9:M9" si="35">SUM(J2:J8)</f>
        <v>535</v>
      </c>
      <c r="K9">
        <f t="shared" si="35"/>
        <v>0</v>
      </c>
      <c r="L9">
        <f t="shared" si="35"/>
        <v>0</v>
      </c>
      <c r="M9">
        <f t="shared" si="35"/>
        <v>0</v>
      </c>
      <c r="P9">
        <f>SUM(P2:P8)</f>
        <v>36075</v>
      </c>
      <c r="Q9">
        <f t="shared" ref="Q9" si="36">SUM(Q2:Q8)</f>
        <v>12025</v>
      </c>
      <c r="R9">
        <f t="shared" ref="R9" si="37">SUM(R2:R8)</f>
        <v>0</v>
      </c>
      <c r="S9">
        <f t="shared" ref="S9" si="38">SUM(S2:S8)</f>
        <v>0</v>
      </c>
      <c r="T9">
        <f t="shared" ref="T9" si="39">SUM(T2:T8)</f>
        <v>0</v>
      </c>
      <c r="W9">
        <f>SUM(W2:W8)</f>
        <v>11890</v>
      </c>
      <c r="X9">
        <f t="shared" ref="X9" si="40">SUM(X2:X8)</f>
        <v>4100</v>
      </c>
      <c r="Y9">
        <f t="shared" ref="Y9" si="41">SUM(Y2:Y8)</f>
        <v>4100</v>
      </c>
      <c r="Z9">
        <f t="shared" ref="Z9" si="42">SUM(Z2:Z8)</f>
        <v>8200</v>
      </c>
      <c r="AA9">
        <f t="shared" ref="AA9" si="43">SUM(AA2:AA8)</f>
        <v>0</v>
      </c>
      <c r="AD9">
        <f>SUM(AD2:AD8)</f>
        <v>116212.5</v>
      </c>
      <c r="AE9">
        <f t="shared" ref="AE9" si="44">SUM(AE2:AE8)</f>
        <v>58125</v>
      </c>
      <c r="AF9">
        <f t="shared" ref="AF9" si="45">SUM(AF2:AF8)</f>
        <v>14962.5</v>
      </c>
      <c r="AG9">
        <f t="shared" ref="AG9" si="46">SUM(AG2:AG8)</f>
        <v>13500</v>
      </c>
      <c r="AH9">
        <f t="shared" ref="AH9" si="47">SUM(AH2:AH8)</f>
        <v>210568.5</v>
      </c>
      <c r="AK9">
        <f>SUM(AK2:AK8)</f>
        <v>753200</v>
      </c>
      <c r="AL9">
        <f t="shared" ref="AL9" si="48">SUM(AL2:AL8)</f>
        <v>303470.75</v>
      </c>
      <c r="AM9">
        <f t="shared" ref="AM9" si="49">SUM(AM2:AM8)</f>
        <v>73179.25</v>
      </c>
      <c r="AN9">
        <f t="shared" ref="AN9" si="50">SUM(AN2:AN8)</f>
        <v>166408.25</v>
      </c>
      <c r="AO9">
        <f t="shared" ref="AO9" si="51">SUM(AO2:AO8)</f>
        <v>1065729</v>
      </c>
      <c r="AR9">
        <f>SUM(AR2:AR8)</f>
        <v>894598</v>
      </c>
      <c r="AS9">
        <f t="shared" ref="AS9" si="52">SUM(AS2:AS8)</f>
        <v>756008</v>
      </c>
      <c r="AT9">
        <f t="shared" ref="AT9" si="53">SUM(AT2:AT8)</f>
        <v>107563</v>
      </c>
      <c r="AU9">
        <f t="shared" ref="AU9" si="54">SUM(AU2:AU8)</f>
        <v>129685</v>
      </c>
      <c r="AV9">
        <f t="shared" ref="AV9" si="55">SUM(AV2:AV8)</f>
        <v>1916270</v>
      </c>
      <c r="AY9">
        <f>SUM(AY2:AY8)</f>
        <v>469480</v>
      </c>
      <c r="AZ9">
        <f t="shared" ref="AZ9" si="56">SUM(AZ2:AZ8)</f>
        <v>656480</v>
      </c>
      <c r="BA9">
        <f t="shared" ref="BA9" si="57">SUM(BA2:BA8)</f>
        <v>81120</v>
      </c>
      <c r="BB9">
        <f t="shared" ref="BB9" si="58">SUM(BB2:BB8)</f>
        <v>40000</v>
      </c>
      <c r="BC9">
        <f t="shared" ref="BC9" si="59">SUM(BC2:BC8)</f>
        <v>1808880</v>
      </c>
    </row>
    <row r="11" spans="1:55" x14ac:dyDescent="0.25">
      <c r="A11" t="s">
        <v>299</v>
      </c>
    </row>
    <row r="12" spans="1:55" x14ac:dyDescent="0.25">
      <c r="A12" t="s">
        <v>280</v>
      </c>
      <c r="B12" s="6">
        <v>1070</v>
      </c>
      <c r="C12" s="6">
        <v>535</v>
      </c>
      <c r="D12" s="6">
        <v>0</v>
      </c>
      <c r="E12" s="6">
        <v>0</v>
      </c>
      <c r="F12" s="6">
        <v>0</v>
      </c>
    </row>
    <row r="13" spans="1:55" x14ac:dyDescent="0.25">
      <c r="A13" t="s">
        <v>281</v>
      </c>
      <c r="B13" s="6">
        <v>36075</v>
      </c>
      <c r="C13" s="6">
        <v>12025</v>
      </c>
      <c r="D13" s="6">
        <v>0</v>
      </c>
      <c r="E13" s="6">
        <v>0</v>
      </c>
      <c r="F13" s="6">
        <v>0</v>
      </c>
    </row>
    <row r="14" spans="1:55" x14ac:dyDescent="0.25">
      <c r="A14" t="s">
        <v>58</v>
      </c>
      <c r="B14" s="6">
        <v>11890</v>
      </c>
      <c r="C14" s="6">
        <v>4100</v>
      </c>
      <c r="D14" s="6">
        <v>4100</v>
      </c>
      <c r="E14" s="6">
        <v>8200</v>
      </c>
      <c r="F14" s="6">
        <v>0</v>
      </c>
    </row>
    <row r="15" spans="1:55" x14ac:dyDescent="0.25">
      <c r="A15" t="s">
        <v>282</v>
      </c>
      <c r="B15" s="6">
        <v>116212.5</v>
      </c>
      <c r="C15" s="6">
        <v>58125</v>
      </c>
      <c r="D15" s="6">
        <v>14962.5</v>
      </c>
      <c r="E15" s="6">
        <v>13500</v>
      </c>
      <c r="F15" s="6">
        <v>210568.5</v>
      </c>
    </row>
    <row r="16" spans="1:55" x14ac:dyDescent="0.25">
      <c r="A16" t="s">
        <v>283</v>
      </c>
      <c r="B16" s="6">
        <v>753200</v>
      </c>
      <c r="C16" s="6">
        <v>303470.75</v>
      </c>
      <c r="D16" s="6">
        <v>73179.25</v>
      </c>
      <c r="E16" s="6">
        <v>166408.25</v>
      </c>
      <c r="F16" s="6">
        <v>1065729</v>
      </c>
    </row>
    <row r="17" spans="1:6" x14ac:dyDescent="0.25">
      <c r="A17" t="s">
        <v>284</v>
      </c>
      <c r="B17" s="6">
        <v>894598</v>
      </c>
      <c r="C17" s="6">
        <v>756008</v>
      </c>
      <c r="D17" s="6">
        <v>107563</v>
      </c>
      <c r="E17" s="6">
        <v>129685</v>
      </c>
      <c r="F17" s="6">
        <v>1916270</v>
      </c>
    </row>
    <row r="18" spans="1:6" x14ac:dyDescent="0.25">
      <c r="A18" t="s">
        <v>285</v>
      </c>
      <c r="B18" s="6">
        <v>469480</v>
      </c>
      <c r="C18" s="6">
        <v>656480</v>
      </c>
      <c r="D18" s="6">
        <v>81120</v>
      </c>
      <c r="E18" s="6">
        <v>40000</v>
      </c>
      <c r="F18" s="6">
        <v>1808880</v>
      </c>
    </row>
    <row r="19" spans="1:6" x14ac:dyDescent="0.25">
      <c r="A19" t="s">
        <v>298</v>
      </c>
      <c r="B19" s="7">
        <f>SUM(B12:B18)</f>
        <v>2282525.5</v>
      </c>
      <c r="C19" s="7">
        <f t="shared" ref="C19:F19" si="60">SUM(C12:C18)</f>
        <v>1790743.75</v>
      </c>
      <c r="D19" s="7">
        <f t="shared" si="60"/>
        <v>280924.75</v>
      </c>
      <c r="E19" s="7">
        <f t="shared" si="60"/>
        <v>357793.25</v>
      </c>
      <c r="F19" s="7">
        <f t="shared" si="60"/>
        <v>5001447.5</v>
      </c>
    </row>
    <row r="22" spans="1:6" x14ac:dyDescent="0.25">
      <c r="A22" t="s">
        <v>300</v>
      </c>
    </row>
    <row r="23" spans="1:6" x14ac:dyDescent="0.25">
      <c r="A23">
        <v>2</v>
      </c>
      <c r="B23" s="8">
        <f>B12/$A23/60</f>
        <v>8.9166666666666661</v>
      </c>
      <c r="C23" s="8">
        <f t="shared" ref="C23:F23" si="61">C12/$A23/60</f>
        <v>4.458333333333333</v>
      </c>
      <c r="D23" s="8">
        <f t="shared" si="61"/>
        <v>0</v>
      </c>
      <c r="E23" s="8">
        <f t="shared" si="61"/>
        <v>0</v>
      </c>
      <c r="F23" s="8">
        <f t="shared" si="61"/>
        <v>0</v>
      </c>
    </row>
    <row r="24" spans="1:6" x14ac:dyDescent="0.25">
      <c r="A24" t="s">
        <v>301</v>
      </c>
    </row>
    <row r="25" spans="1:6" x14ac:dyDescent="0.25">
      <c r="A25">
        <v>8</v>
      </c>
      <c r="B25" s="8">
        <f>(B13+B14)/$A25/60</f>
        <v>99.927083333333329</v>
      </c>
      <c r="C25" s="8">
        <f t="shared" ref="C25:E25" si="62">(C13+C14)/$A25/60</f>
        <v>33.59375</v>
      </c>
      <c r="D25" s="8">
        <f t="shared" si="62"/>
        <v>8.5416666666666661</v>
      </c>
      <c r="E25" s="8">
        <f t="shared" si="62"/>
        <v>17.083333333333332</v>
      </c>
    </row>
    <row r="26" spans="1:6" x14ac:dyDescent="0.25">
      <c r="A26" t="s">
        <v>302</v>
      </c>
    </row>
    <row r="27" spans="1:6" x14ac:dyDescent="0.25">
      <c r="A27">
        <v>16</v>
      </c>
      <c r="B27" s="8">
        <f>B15/$A27/60</f>
        <v>121.0546875</v>
      </c>
      <c r="C27" s="8">
        <f t="shared" ref="C27:E27" si="63">C15/$A27/60</f>
        <v>60.546875</v>
      </c>
      <c r="D27" s="8">
        <f t="shared" si="63"/>
        <v>15.5859375</v>
      </c>
      <c r="E27" s="8">
        <f t="shared" si="63"/>
        <v>14.0625</v>
      </c>
    </row>
    <row r="28" spans="1:6" x14ac:dyDescent="0.25">
      <c r="A28" t="s">
        <v>303</v>
      </c>
    </row>
    <row r="29" spans="1:6" x14ac:dyDescent="0.25">
      <c r="A29">
        <v>24</v>
      </c>
      <c r="B29" s="8">
        <f>B16/$A29/60</f>
        <v>523.05555555555554</v>
      </c>
      <c r="C29" s="8">
        <f t="shared" ref="C29:E29" si="64">C16/$A29/60</f>
        <v>210.7435763888889</v>
      </c>
      <c r="D29" s="8">
        <f t="shared" si="64"/>
        <v>50.81892361111111</v>
      </c>
      <c r="E29" s="8">
        <f t="shared" si="64"/>
        <v>115.56128472222221</v>
      </c>
    </row>
    <row r="30" spans="1:6" x14ac:dyDescent="0.25">
      <c r="A30" t="s">
        <v>312</v>
      </c>
    </row>
    <row r="31" spans="1:6" x14ac:dyDescent="0.25">
      <c r="A31">
        <v>32</v>
      </c>
      <c r="B31" s="8">
        <f>B17/$A31/60</f>
        <v>465.93645833333335</v>
      </c>
      <c r="C31" s="8">
        <f t="shared" ref="C31:E31" si="65">C17/$A31/60</f>
        <v>393.75416666666666</v>
      </c>
      <c r="D31" s="8">
        <f t="shared" si="65"/>
        <v>56.022395833333334</v>
      </c>
      <c r="E31" s="8">
        <f t="shared" si="65"/>
        <v>67.544270833333329</v>
      </c>
    </row>
    <row r="32" spans="1:6" x14ac:dyDescent="0.25">
      <c r="A32" t="s">
        <v>304</v>
      </c>
    </row>
    <row r="33" spans="1:5" x14ac:dyDescent="0.25">
      <c r="A33">
        <v>40</v>
      </c>
      <c r="B33" s="8">
        <f>B18/$A33/60</f>
        <v>195.61666666666667</v>
      </c>
      <c r="C33" s="8">
        <f t="shared" ref="C33:E33" si="66">C18/$A33/60</f>
        <v>273.53333333333336</v>
      </c>
      <c r="D33" s="8">
        <f t="shared" si="66"/>
        <v>33.799999999999997</v>
      </c>
      <c r="E33" s="8">
        <f t="shared" si="66"/>
        <v>16.666666666666668</v>
      </c>
    </row>
    <row r="36" spans="1:5" x14ac:dyDescent="0.25">
      <c r="A36" t="s">
        <v>350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49F5A-80C3-4E7F-8CDA-C2B393D40544}">
  <dimension ref="A1:AD40"/>
  <sheetViews>
    <sheetView tabSelected="1" zoomScale="85" zoomScaleNormal="85" workbookViewId="0">
      <selection activeCell="N10" sqref="M9:N10"/>
    </sheetView>
  </sheetViews>
  <sheetFormatPr defaultRowHeight="15" x14ac:dyDescent="0.25"/>
  <cols>
    <col min="1" max="1" width="9.28515625" bestFit="1" customWidth="1"/>
    <col min="2" max="2" width="14.28515625" bestFit="1" customWidth="1"/>
    <col min="3" max="3" width="9.140625" bestFit="1" customWidth="1"/>
    <col min="4" max="4" width="10.5703125" bestFit="1" customWidth="1"/>
    <col min="5" max="5" width="12.42578125" customWidth="1"/>
    <col min="6" max="6" width="8.85546875" bestFit="1" customWidth="1"/>
    <col min="7" max="7" width="11.5703125" customWidth="1"/>
    <col min="8" max="8" width="8.85546875" bestFit="1" customWidth="1"/>
    <col min="9" max="9" width="9" bestFit="1" customWidth="1"/>
    <col min="10" max="10" width="12.28515625" bestFit="1" customWidth="1"/>
    <col min="11" max="11" width="12" bestFit="1" customWidth="1"/>
    <col min="12" max="12" width="10.7109375" bestFit="1" customWidth="1"/>
    <col min="13" max="13" width="9.85546875" bestFit="1" customWidth="1"/>
    <col min="14" max="14" width="7.140625" bestFit="1" customWidth="1"/>
    <col min="15" max="15" width="10.85546875" bestFit="1" customWidth="1"/>
    <col min="16" max="16" width="8.7109375" bestFit="1" customWidth="1"/>
    <col min="17" max="17" width="8.28515625" customWidth="1"/>
    <col min="18" max="18" width="12.85546875" bestFit="1" customWidth="1"/>
    <col min="19" max="19" width="9.28515625" bestFit="1" customWidth="1"/>
    <col min="21" max="21" width="7.42578125" bestFit="1" customWidth="1"/>
    <col min="22" max="22" width="9.85546875" bestFit="1" customWidth="1"/>
  </cols>
  <sheetData>
    <row r="1" spans="1:29" x14ac:dyDescent="0.25">
      <c r="C1" s="15" t="s">
        <v>308</v>
      </c>
      <c r="D1" s="15"/>
      <c r="E1" s="15"/>
      <c r="F1" s="15"/>
      <c r="G1" s="15"/>
      <c r="H1" s="15"/>
      <c r="I1" s="11"/>
      <c r="J1" s="11"/>
      <c r="K1" s="11"/>
      <c r="L1" s="11"/>
      <c r="M1" s="11"/>
      <c r="N1" s="11"/>
      <c r="O1" s="11"/>
      <c r="P1" s="11"/>
      <c r="Q1" s="10"/>
      <c r="R1" s="10"/>
      <c r="S1" s="15" t="s">
        <v>309</v>
      </c>
      <c r="T1" s="15"/>
      <c r="U1" s="15"/>
      <c r="V1" s="15"/>
      <c r="W1" s="15"/>
      <c r="X1" s="15"/>
    </row>
    <row r="2" spans="1:29" x14ac:dyDescent="0.25">
      <c r="A2" t="s">
        <v>306</v>
      </c>
      <c r="B2" t="s">
        <v>307</v>
      </c>
      <c r="C2" s="9" t="s">
        <v>286</v>
      </c>
      <c r="D2" s="9" t="s">
        <v>287</v>
      </c>
      <c r="E2" s="9" t="s">
        <v>290</v>
      </c>
      <c r="F2" s="9" t="s">
        <v>288</v>
      </c>
      <c r="G2" s="9" t="s">
        <v>289</v>
      </c>
      <c r="H2" s="9" t="s">
        <v>305</v>
      </c>
      <c r="I2" s="9" t="s">
        <v>336</v>
      </c>
      <c r="J2" s="9" t="s">
        <v>337</v>
      </c>
      <c r="K2" s="9" t="s">
        <v>338</v>
      </c>
      <c r="L2" s="9" t="s">
        <v>339</v>
      </c>
      <c r="M2" s="9" t="s">
        <v>324</v>
      </c>
      <c r="N2" s="9" t="s">
        <v>327</v>
      </c>
      <c r="O2" s="9" t="s">
        <v>325</v>
      </c>
      <c r="P2" s="9" t="s">
        <v>340</v>
      </c>
      <c r="Q2" s="9"/>
      <c r="R2" s="9"/>
      <c r="S2" s="9" t="s">
        <v>286</v>
      </c>
      <c r="T2" s="9" t="s">
        <v>287</v>
      </c>
      <c r="U2" s="9" t="s">
        <v>290</v>
      </c>
      <c r="V2" s="9" t="s">
        <v>288</v>
      </c>
      <c r="W2" s="9" t="s">
        <v>289</v>
      </c>
      <c r="X2" s="9" t="s">
        <v>305</v>
      </c>
    </row>
    <row r="3" spans="1:29" x14ac:dyDescent="0.25">
      <c r="A3">
        <v>1</v>
      </c>
      <c r="B3">
        <v>100</v>
      </c>
      <c r="C3">
        <f>0.5*I3+1*K3+2*M3+9*N3+24.1*O3+0.1*P3</f>
        <v>0.25</v>
      </c>
      <c r="D3">
        <f>0.5*J3+1.5*K3+5*M3+40*O3</f>
        <v>0.5</v>
      </c>
      <c r="E3">
        <f>1*M3+2*O3</f>
        <v>0</v>
      </c>
      <c r="F3">
        <f>2*L3+1*P3</f>
        <v>0</v>
      </c>
      <c r="G3">
        <f>20*M3+55*O3</f>
        <v>0</v>
      </c>
      <c r="H3">
        <v>0</v>
      </c>
      <c r="I3">
        <f>5/10</f>
        <v>0.5</v>
      </c>
      <c r="J3">
        <f>10/10</f>
        <v>1</v>
      </c>
      <c r="Q3" t="s">
        <v>328</v>
      </c>
      <c r="S3">
        <f t="shared" ref="S3:X3" si="0">C3*$B3</f>
        <v>25</v>
      </c>
      <c r="T3">
        <f t="shared" si="0"/>
        <v>50</v>
      </c>
      <c r="U3">
        <f t="shared" si="0"/>
        <v>0</v>
      </c>
      <c r="V3">
        <f t="shared" si="0"/>
        <v>0</v>
      </c>
      <c r="W3">
        <f t="shared" si="0"/>
        <v>0</v>
      </c>
      <c r="X3">
        <f t="shared" si="0"/>
        <v>0</v>
      </c>
      <c r="Z3" t="s">
        <v>329</v>
      </c>
    </row>
    <row r="4" spans="1:29" x14ac:dyDescent="0.25">
      <c r="A4">
        <v>2</v>
      </c>
      <c r="B4">
        <v>400</v>
      </c>
      <c r="C4">
        <f t="shared" ref="C4:C7" si="1">0.5*I4+1*K4+2*M4+9*N4+24.1*O4+0.1*P4</f>
        <v>0.25</v>
      </c>
      <c r="D4">
        <f t="shared" ref="D4:D7" si="2">0.5*J4+1.5*K4+5*M4+40*O4</f>
        <v>0.5</v>
      </c>
      <c r="E4">
        <f t="shared" ref="E4:E7" si="3">1*M4+2*O4</f>
        <v>0</v>
      </c>
      <c r="F4">
        <f t="shared" ref="F4:F7" si="4">2*L4+1*P4</f>
        <v>0</v>
      </c>
      <c r="G4">
        <f t="shared" ref="G4:G7" si="5">20*M4+55*O4</f>
        <v>0</v>
      </c>
      <c r="H4">
        <v>0</v>
      </c>
      <c r="I4">
        <f t="shared" ref="I4:I12" si="6">5/10</f>
        <v>0.5</v>
      </c>
      <c r="J4">
        <f t="shared" ref="J4:K12" si="7">10/10</f>
        <v>1</v>
      </c>
      <c r="S4">
        <f t="shared" ref="S4:X4" si="8">C4*($B4-$B3)</f>
        <v>75</v>
      </c>
      <c r="T4">
        <f t="shared" si="8"/>
        <v>150</v>
      </c>
      <c r="U4">
        <f t="shared" si="8"/>
        <v>0</v>
      </c>
      <c r="V4">
        <f t="shared" si="8"/>
        <v>0</v>
      </c>
      <c r="W4">
        <f t="shared" si="8"/>
        <v>0</v>
      </c>
      <c r="X4">
        <f t="shared" si="8"/>
        <v>0</v>
      </c>
      <c r="Z4" t="s">
        <v>330</v>
      </c>
    </row>
    <row r="5" spans="1:29" x14ac:dyDescent="0.25">
      <c r="A5">
        <v>3</v>
      </c>
      <c r="B5">
        <v>900</v>
      </c>
      <c r="C5">
        <f t="shared" si="1"/>
        <v>0.25</v>
      </c>
      <c r="D5">
        <f t="shared" si="2"/>
        <v>0.5</v>
      </c>
      <c r="E5">
        <f t="shared" si="3"/>
        <v>0</v>
      </c>
      <c r="F5">
        <f t="shared" si="4"/>
        <v>0</v>
      </c>
      <c r="G5">
        <f t="shared" si="5"/>
        <v>0</v>
      </c>
      <c r="H5">
        <v>0</v>
      </c>
      <c r="I5">
        <f t="shared" si="6"/>
        <v>0.5</v>
      </c>
      <c r="J5">
        <f t="shared" si="7"/>
        <v>1</v>
      </c>
      <c r="S5">
        <f t="shared" ref="S5:S12" si="9">C5*($B5-$B4)</f>
        <v>125</v>
      </c>
      <c r="T5">
        <f t="shared" ref="T5:T12" si="10">D5*($B5-$B4)</f>
        <v>250</v>
      </c>
      <c r="U5">
        <f t="shared" ref="U5:U12" si="11">E5*($B5-$B4)</f>
        <v>0</v>
      </c>
      <c r="V5">
        <f t="shared" ref="V5:V12" si="12">F5*($B5-$B4)</f>
        <v>0</v>
      </c>
      <c r="W5">
        <f t="shared" ref="W5:W12" si="13">G5*($B5-$B4)</f>
        <v>0</v>
      </c>
      <c r="X5">
        <f t="shared" ref="X5:X12" si="14">H5*($B5-$B4)</f>
        <v>0</v>
      </c>
      <c r="Z5" t="s">
        <v>331</v>
      </c>
    </row>
    <row r="6" spans="1:29" x14ac:dyDescent="0.25">
      <c r="A6">
        <v>4</v>
      </c>
      <c r="B6">
        <v>1600</v>
      </c>
      <c r="C6">
        <f t="shared" si="1"/>
        <v>0.25</v>
      </c>
      <c r="D6">
        <f t="shared" si="2"/>
        <v>0.5</v>
      </c>
      <c r="E6">
        <f t="shared" si="3"/>
        <v>0</v>
      </c>
      <c r="F6">
        <f t="shared" si="4"/>
        <v>0</v>
      </c>
      <c r="G6">
        <f t="shared" si="5"/>
        <v>0</v>
      </c>
      <c r="H6">
        <v>0</v>
      </c>
      <c r="I6">
        <f t="shared" si="6"/>
        <v>0.5</v>
      </c>
      <c r="J6">
        <f t="shared" si="7"/>
        <v>1</v>
      </c>
      <c r="S6">
        <f t="shared" si="9"/>
        <v>175</v>
      </c>
      <c r="T6">
        <f t="shared" si="10"/>
        <v>350</v>
      </c>
      <c r="U6">
        <f t="shared" si="11"/>
        <v>0</v>
      </c>
      <c r="V6">
        <f t="shared" si="12"/>
        <v>0</v>
      </c>
      <c r="W6">
        <f t="shared" si="13"/>
        <v>0</v>
      </c>
      <c r="X6">
        <f t="shared" si="14"/>
        <v>0</v>
      </c>
      <c r="Z6" t="s">
        <v>332</v>
      </c>
    </row>
    <row r="7" spans="1:29" x14ac:dyDescent="0.25">
      <c r="A7">
        <v>5</v>
      </c>
      <c r="B7">
        <v>2500</v>
      </c>
      <c r="C7">
        <f t="shared" si="1"/>
        <v>1.25</v>
      </c>
      <c r="D7">
        <f t="shared" si="2"/>
        <v>2</v>
      </c>
      <c r="E7">
        <f t="shared" si="3"/>
        <v>0</v>
      </c>
      <c r="F7">
        <f t="shared" si="4"/>
        <v>10</v>
      </c>
      <c r="G7">
        <f t="shared" si="5"/>
        <v>0</v>
      </c>
      <c r="H7">
        <v>0</v>
      </c>
      <c r="I7">
        <f t="shared" si="6"/>
        <v>0.5</v>
      </c>
      <c r="J7">
        <f>10/10</f>
        <v>1</v>
      </c>
      <c r="K7">
        <f>10/10</f>
        <v>1</v>
      </c>
      <c r="L7">
        <f>50/10</f>
        <v>5</v>
      </c>
      <c r="Q7" t="s">
        <v>323</v>
      </c>
      <c r="S7">
        <f t="shared" si="9"/>
        <v>1125</v>
      </c>
      <c r="T7">
        <f t="shared" si="10"/>
        <v>1800</v>
      </c>
      <c r="U7">
        <f t="shared" si="11"/>
        <v>0</v>
      </c>
      <c r="V7">
        <f t="shared" si="12"/>
        <v>9000</v>
      </c>
      <c r="W7">
        <f t="shared" si="13"/>
        <v>0</v>
      </c>
      <c r="X7">
        <f t="shared" si="14"/>
        <v>0</v>
      </c>
      <c r="Z7" t="s">
        <v>333</v>
      </c>
    </row>
    <row r="8" spans="1:29" x14ac:dyDescent="0.25">
      <c r="A8">
        <v>6</v>
      </c>
      <c r="B8">
        <v>3600</v>
      </c>
      <c r="C8">
        <f t="shared" ref="C8:C9" si="15">0.5*I8+1*K8+2*M8+9*N8+24.1*O8+0.1*P8</f>
        <v>1.25</v>
      </c>
      <c r="D8">
        <f t="shared" ref="D8:D9" si="16">0.5*J8+1.5*K8+5*M8+40*O8</f>
        <v>2</v>
      </c>
      <c r="E8">
        <f t="shared" ref="E8:E9" si="17">1*M8+2*O8</f>
        <v>0</v>
      </c>
      <c r="F8">
        <f t="shared" ref="F8:F9" si="18">2*L8+1*P8</f>
        <v>10</v>
      </c>
      <c r="G8">
        <f t="shared" ref="G8:G9" si="19">20*M8+55*O8</f>
        <v>0</v>
      </c>
      <c r="H8">
        <v>0</v>
      </c>
      <c r="I8">
        <f t="shared" si="6"/>
        <v>0.5</v>
      </c>
      <c r="J8">
        <f t="shared" si="7"/>
        <v>1</v>
      </c>
      <c r="K8">
        <f t="shared" si="7"/>
        <v>1</v>
      </c>
      <c r="L8">
        <f t="shared" ref="L8:L12" si="20">50/10</f>
        <v>5</v>
      </c>
      <c r="S8">
        <f t="shared" si="9"/>
        <v>1375</v>
      </c>
      <c r="T8">
        <f t="shared" si="10"/>
        <v>2200</v>
      </c>
      <c r="U8">
        <f t="shared" si="11"/>
        <v>0</v>
      </c>
      <c r="V8">
        <f t="shared" si="12"/>
        <v>11000</v>
      </c>
      <c r="W8">
        <f t="shared" si="13"/>
        <v>0</v>
      </c>
      <c r="X8">
        <f t="shared" si="14"/>
        <v>0</v>
      </c>
      <c r="Z8" t="s">
        <v>341</v>
      </c>
    </row>
    <row r="9" spans="1:29" x14ac:dyDescent="0.25">
      <c r="A9">
        <v>7</v>
      </c>
      <c r="B9">
        <v>4900</v>
      </c>
      <c r="C9">
        <f t="shared" si="15"/>
        <v>3.25</v>
      </c>
      <c r="D9">
        <f t="shared" si="16"/>
        <v>7</v>
      </c>
      <c r="E9">
        <f t="shared" si="17"/>
        <v>1</v>
      </c>
      <c r="F9">
        <f t="shared" si="18"/>
        <v>10</v>
      </c>
      <c r="G9">
        <f t="shared" si="19"/>
        <v>20</v>
      </c>
      <c r="H9">
        <v>0</v>
      </c>
      <c r="I9">
        <f t="shared" si="6"/>
        <v>0.5</v>
      </c>
      <c r="J9">
        <f t="shared" si="7"/>
        <v>1</v>
      </c>
      <c r="K9">
        <f t="shared" si="7"/>
        <v>1</v>
      </c>
      <c r="L9">
        <f t="shared" si="20"/>
        <v>5</v>
      </c>
      <c r="M9">
        <f>10/10</f>
        <v>1</v>
      </c>
      <c r="Q9" t="s">
        <v>324</v>
      </c>
      <c r="S9">
        <f t="shared" si="9"/>
        <v>4225</v>
      </c>
      <c r="T9">
        <f t="shared" si="10"/>
        <v>9100</v>
      </c>
      <c r="U9">
        <f t="shared" si="11"/>
        <v>1300</v>
      </c>
      <c r="V9">
        <f t="shared" si="12"/>
        <v>13000</v>
      </c>
      <c r="W9">
        <f t="shared" si="13"/>
        <v>26000</v>
      </c>
      <c r="X9">
        <f t="shared" si="14"/>
        <v>0</v>
      </c>
      <c r="Z9" t="s">
        <v>334</v>
      </c>
    </row>
    <row r="10" spans="1:29" x14ac:dyDescent="0.25">
      <c r="A10">
        <v>8</v>
      </c>
      <c r="B10">
        <v>6400</v>
      </c>
      <c r="C10">
        <f t="shared" ref="C10" si="21">0.5*I10+1*K10+2*M10+9*N10+24.1*O10+0.1*P10</f>
        <v>7.75</v>
      </c>
      <c r="D10">
        <f t="shared" ref="D10" si="22">0.5*J10+1.5*K10+5*M10+40*O10</f>
        <v>7</v>
      </c>
      <c r="E10">
        <f t="shared" ref="E10" si="23">1*M10+2*O10</f>
        <v>1</v>
      </c>
      <c r="F10">
        <f t="shared" ref="F10" si="24">2*L10+1*P10</f>
        <v>10</v>
      </c>
      <c r="G10">
        <f t="shared" ref="G10" si="25">20*M10+55*O10</f>
        <v>20</v>
      </c>
      <c r="H10">
        <v>0</v>
      </c>
      <c r="I10">
        <f t="shared" si="6"/>
        <v>0.5</v>
      </c>
      <c r="J10">
        <f t="shared" si="7"/>
        <v>1</v>
      </c>
      <c r="K10">
        <f t="shared" si="7"/>
        <v>1</v>
      </c>
      <c r="L10">
        <f t="shared" si="20"/>
        <v>5</v>
      </c>
      <c r="M10">
        <v>1</v>
      </c>
      <c r="N10">
        <f>5/10</f>
        <v>0.5</v>
      </c>
      <c r="Q10" t="s">
        <v>327</v>
      </c>
      <c r="S10">
        <f t="shared" si="9"/>
        <v>11625</v>
      </c>
      <c r="T10">
        <f t="shared" si="10"/>
        <v>10500</v>
      </c>
      <c r="U10">
        <f t="shared" si="11"/>
        <v>1500</v>
      </c>
      <c r="V10">
        <f t="shared" si="12"/>
        <v>15000</v>
      </c>
      <c r="W10">
        <f t="shared" si="13"/>
        <v>30000</v>
      </c>
      <c r="X10">
        <f t="shared" si="14"/>
        <v>0</v>
      </c>
      <c r="Z10" t="s">
        <v>335</v>
      </c>
    </row>
    <row r="11" spans="1:29" x14ac:dyDescent="0.25">
      <c r="A11">
        <v>9</v>
      </c>
      <c r="B11">
        <v>8100</v>
      </c>
      <c r="C11">
        <f t="shared" ref="C11" si="26">0.5*I11+1*K11+2*M11+9*N11+24.1*O11+0.1*P11</f>
        <v>11.16</v>
      </c>
      <c r="D11">
        <f t="shared" ref="D11" si="27">0.5*J11+1.5*K11+5*M11+40*O11</f>
        <v>11</v>
      </c>
      <c r="E11">
        <f t="shared" ref="E11" si="28">1*M11+2*O11</f>
        <v>1.2</v>
      </c>
      <c r="F11">
        <f t="shared" ref="F11" si="29">2*L11+1*P11</f>
        <v>20</v>
      </c>
      <c r="G11">
        <f t="shared" ref="G11" si="30">20*M11+55*O11</f>
        <v>25.5</v>
      </c>
      <c r="H11">
        <v>0</v>
      </c>
      <c r="I11">
        <f t="shared" si="6"/>
        <v>0.5</v>
      </c>
      <c r="J11">
        <f t="shared" si="7"/>
        <v>1</v>
      </c>
      <c r="K11">
        <f t="shared" si="7"/>
        <v>1</v>
      </c>
      <c r="L11">
        <f t="shared" si="20"/>
        <v>5</v>
      </c>
      <c r="M11">
        <v>1</v>
      </c>
      <c r="N11">
        <f t="shared" ref="N11:N12" si="31">5/10</f>
        <v>0.5</v>
      </c>
      <c r="O11">
        <f>1/10</f>
        <v>0.1</v>
      </c>
      <c r="P11">
        <f>100/10</f>
        <v>10</v>
      </c>
      <c r="Q11" t="s">
        <v>326</v>
      </c>
      <c r="S11">
        <f t="shared" si="9"/>
        <v>18972</v>
      </c>
      <c r="T11">
        <f t="shared" si="10"/>
        <v>18700</v>
      </c>
      <c r="U11">
        <f t="shared" si="11"/>
        <v>2040</v>
      </c>
      <c r="V11">
        <f t="shared" si="12"/>
        <v>34000</v>
      </c>
      <c r="W11">
        <f t="shared" si="13"/>
        <v>43350</v>
      </c>
      <c r="X11">
        <f t="shared" si="14"/>
        <v>0</v>
      </c>
    </row>
    <row r="12" spans="1:29" x14ac:dyDescent="0.25">
      <c r="A12">
        <v>10</v>
      </c>
      <c r="B12">
        <v>10000</v>
      </c>
      <c r="C12">
        <f t="shared" ref="C12" si="32">0.5*I12+1*K12+2*M12+9*N12+24.1*O12+0.1*P12</f>
        <v>11.16</v>
      </c>
      <c r="D12">
        <f t="shared" ref="D12" si="33">0.5*J12+1.5*K12+5*M12+40*O12</f>
        <v>11</v>
      </c>
      <c r="E12">
        <f t="shared" ref="E12" si="34">1*M12+2*O12</f>
        <v>1.2</v>
      </c>
      <c r="F12">
        <f t="shared" ref="F12" si="35">2*L12+1*P12</f>
        <v>20</v>
      </c>
      <c r="G12">
        <f t="shared" ref="G12" si="36">20*M12+55*O12</f>
        <v>25.5</v>
      </c>
      <c r="H12">
        <v>0</v>
      </c>
      <c r="I12">
        <f t="shared" si="6"/>
        <v>0.5</v>
      </c>
      <c r="J12">
        <f t="shared" si="7"/>
        <v>1</v>
      </c>
      <c r="K12">
        <f t="shared" si="7"/>
        <v>1</v>
      </c>
      <c r="L12">
        <f t="shared" si="20"/>
        <v>5</v>
      </c>
      <c r="M12">
        <v>1</v>
      </c>
      <c r="N12">
        <f t="shared" si="31"/>
        <v>0.5</v>
      </c>
      <c r="O12">
        <f>1/10</f>
        <v>0.1</v>
      </c>
      <c r="P12">
        <f>100/10</f>
        <v>10</v>
      </c>
      <c r="S12">
        <f t="shared" si="9"/>
        <v>21204</v>
      </c>
      <c r="T12">
        <f t="shared" si="10"/>
        <v>20900</v>
      </c>
      <c r="U12">
        <f t="shared" si="11"/>
        <v>2280</v>
      </c>
      <c r="V12">
        <f t="shared" si="12"/>
        <v>38000</v>
      </c>
      <c r="W12">
        <f t="shared" si="13"/>
        <v>48450</v>
      </c>
      <c r="X12">
        <f t="shared" si="14"/>
        <v>0</v>
      </c>
    </row>
    <row r="13" spans="1:29" x14ac:dyDescent="0.25">
      <c r="A13" t="s">
        <v>310</v>
      </c>
    </row>
    <row r="14" spans="1:29" x14ac:dyDescent="0.25">
      <c r="B14" t="s">
        <v>313</v>
      </c>
      <c r="S14" t="s">
        <v>314</v>
      </c>
      <c r="AA14" t="s">
        <v>320</v>
      </c>
    </row>
    <row r="15" spans="1:29" x14ac:dyDescent="0.25">
      <c r="A15" t="s">
        <v>299</v>
      </c>
      <c r="B15" s="9" t="s">
        <v>286</v>
      </c>
      <c r="C15" s="9" t="s">
        <v>287</v>
      </c>
      <c r="D15" s="9" t="s">
        <v>290</v>
      </c>
      <c r="E15" s="9" t="s">
        <v>288</v>
      </c>
      <c r="F15" s="9" t="s">
        <v>289</v>
      </c>
      <c r="G15" s="9" t="s">
        <v>305</v>
      </c>
      <c r="H15" s="9" t="s">
        <v>298</v>
      </c>
      <c r="I15" s="9"/>
      <c r="J15" s="9"/>
      <c r="K15" s="9"/>
      <c r="L15" s="9"/>
      <c r="M15" s="9"/>
      <c r="N15" s="9"/>
      <c r="O15" s="9"/>
      <c r="P15" s="9"/>
      <c r="Q15" t="s">
        <v>311</v>
      </c>
      <c r="R15" s="9" t="s">
        <v>315</v>
      </c>
      <c r="S15" s="9" t="s">
        <v>286</v>
      </c>
      <c r="T15" s="9" t="s">
        <v>287</v>
      </c>
      <c r="U15" s="9" t="s">
        <v>290</v>
      </c>
      <c r="V15" s="9" t="s">
        <v>288</v>
      </c>
      <c r="W15" s="9" t="s">
        <v>289</v>
      </c>
      <c r="X15" s="9" t="s">
        <v>305</v>
      </c>
      <c r="Y15" s="9" t="s">
        <v>298</v>
      </c>
      <c r="AA15" s="9" t="s">
        <v>286</v>
      </c>
      <c r="AB15" s="9" t="s">
        <v>287</v>
      </c>
      <c r="AC15" s="9" t="s">
        <v>288</v>
      </c>
    </row>
    <row r="16" spans="1:29" x14ac:dyDescent="0.25">
      <c r="A16" t="s">
        <v>280</v>
      </c>
      <c r="B16" s="12">
        <v>1070</v>
      </c>
      <c r="C16" s="12">
        <v>535</v>
      </c>
      <c r="D16" s="12">
        <v>0</v>
      </c>
      <c r="E16" s="12">
        <v>0</v>
      </c>
      <c r="F16" s="12">
        <v>0</v>
      </c>
      <c r="G16" s="12"/>
      <c r="H16" s="12">
        <f>SUM(B16:C16,E16)</f>
        <v>1605</v>
      </c>
      <c r="I16" s="12"/>
      <c r="J16" s="12"/>
      <c r="K16" s="12"/>
      <c r="L16" s="12"/>
      <c r="M16" s="12"/>
      <c r="N16" s="12"/>
      <c r="O16" s="12"/>
      <c r="P16" s="12"/>
      <c r="Q16">
        <v>1</v>
      </c>
      <c r="R16" s="13">
        <v>4</v>
      </c>
      <c r="S16" s="12">
        <v>500</v>
      </c>
      <c r="T16" s="12">
        <v>1000</v>
      </c>
      <c r="U16" s="12"/>
      <c r="V16" s="12"/>
      <c r="W16" s="12"/>
      <c r="X16" s="12"/>
      <c r="Y16" s="12">
        <f>SUM(S16:T16,V16)</f>
        <v>1500</v>
      </c>
      <c r="AA16" s="12">
        <f>B16+S16</f>
        <v>1570</v>
      </c>
      <c r="AB16" s="12">
        <f>C16+T16</f>
        <v>1535</v>
      </c>
      <c r="AC16" s="12">
        <f>E16+V16</f>
        <v>0</v>
      </c>
    </row>
    <row r="17" spans="1:30" x14ac:dyDescent="0.25">
      <c r="A17" t="s">
        <v>281</v>
      </c>
      <c r="B17" s="12">
        <v>36075</v>
      </c>
      <c r="C17" s="12">
        <v>12025</v>
      </c>
      <c r="D17" s="12">
        <v>0</v>
      </c>
      <c r="E17" s="12">
        <v>0</v>
      </c>
      <c r="F17" s="12">
        <v>0</v>
      </c>
      <c r="G17" s="12"/>
      <c r="H17" s="12">
        <f t="shared" ref="H17:H22" si="37">SUM(B17:C17,E17)</f>
        <v>48100</v>
      </c>
      <c r="I17" s="12"/>
      <c r="J17" s="12"/>
      <c r="K17" s="12"/>
      <c r="L17" s="12"/>
      <c r="M17" s="12"/>
      <c r="N17" s="12"/>
      <c r="O17" s="12"/>
      <c r="P17" s="12"/>
      <c r="Q17">
        <f>Q16+4</f>
        <v>5</v>
      </c>
      <c r="R17" t="s">
        <v>321</v>
      </c>
      <c r="S17" s="12"/>
      <c r="T17" s="12"/>
      <c r="U17" s="12"/>
      <c r="V17" s="12"/>
      <c r="W17" s="12"/>
      <c r="X17" s="12"/>
      <c r="Y17" s="12">
        <f t="shared" ref="Y17:Y20" si="38">SUM(S17:T17,V17)</f>
        <v>0</v>
      </c>
      <c r="AA17" s="12"/>
      <c r="AB17" s="12"/>
      <c r="AC17" s="12"/>
    </row>
    <row r="18" spans="1:30" x14ac:dyDescent="0.25">
      <c r="A18" t="s">
        <v>58</v>
      </c>
      <c r="B18" s="12">
        <v>11890</v>
      </c>
      <c r="C18" s="12">
        <v>4100</v>
      </c>
      <c r="D18" s="12">
        <v>4100</v>
      </c>
      <c r="E18" s="12">
        <v>8200</v>
      </c>
      <c r="F18" s="12">
        <v>0</v>
      </c>
      <c r="G18" s="12"/>
      <c r="H18" s="12">
        <f>SUM(B18:C18,E18)+H17</f>
        <v>72290</v>
      </c>
      <c r="I18" s="12"/>
      <c r="J18" s="12"/>
      <c r="K18" s="12"/>
      <c r="L18" s="12"/>
      <c r="M18" s="12"/>
      <c r="N18" s="12"/>
      <c r="O18" s="12"/>
      <c r="P18" s="12"/>
      <c r="Q18">
        <f>Q17</f>
        <v>5</v>
      </c>
      <c r="R18" t="s">
        <v>321</v>
      </c>
      <c r="S18" s="12">
        <v>1000</v>
      </c>
      <c r="T18" s="12">
        <v>32000</v>
      </c>
      <c r="U18" s="12">
        <v>4100</v>
      </c>
      <c r="V18" s="12">
        <v>39000</v>
      </c>
      <c r="W18" s="12"/>
      <c r="X18" s="12"/>
      <c r="Y18" s="12">
        <f t="shared" si="38"/>
        <v>72000</v>
      </c>
      <c r="AA18" s="12">
        <f>B18+S18+B17</f>
        <v>48965</v>
      </c>
      <c r="AB18" s="12">
        <f>C18+T18+C17</f>
        <v>48125</v>
      </c>
      <c r="AC18" s="12">
        <f>E18+V18+E17</f>
        <v>47200</v>
      </c>
    </row>
    <row r="19" spans="1:30" x14ac:dyDescent="0.25">
      <c r="A19" t="s">
        <v>282</v>
      </c>
      <c r="B19" s="12">
        <v>116212.5</v>
      </c>
      <c r="C19" s="12">
        <v>58125</v>
      </c>
      <c r="D19" s="12">
        <v>14962.5</v>
      </c>
      <c r="E19" s="12">
        <v>13500</v>
      </c>
      <c r="F19" s="12">
        <v>210568.5</v>
      </c>
      <c r="G19" s="12"/>
      <c r="H19" s="12">
        <f t="shared" si="37"/>
        <v>187837.5</v>
      </c>
      <c r="I19" s="12"/>
      <c r="J19" s="12"/>
      <c r="K19" s="12"/>
      <c r="L19" s="12"/>
      <c r="M19" s="12"/>
      <c r="N19" s="12"/>
      <c r="O19" s="12"/>
      <c r="P19" s="12"/>
      <c r="Q19">
        <f>Q18+5</f>
        <v>10</v>
      </c>
      <c r="R19" t="s">
        <v>316</v>
      </c>
      <c r="S19" s="12">
        <v>10000</v>
      </c>
      <c r="T19" s="12">
        <v>68000</v>
      </c>
      <c r="U19" s="12">
        <v>15000</v>
      </c>
      <c r="V19" s="12">
        <v>110000</v>
      </c>
      <c r="W19" s="12">
        <v>210000</v>
      </c>
      <c r="X19" s="12"/>
      <c r="Y19" s="12">
        <f t="shared" si="38"/>
        <v>188000</v>
      </c>
      <c r="AA19" s="12">
        <f>B19+S19</f>
        <v>126212.5</v>
      </c>
      <c r="AB19" s="12">
        <f>C19+T19</f>
        <v>126125</v>
      </c>
      <c r="AC19" s="12">
        <f>E19+V19</f>
        <v>123500</v>
      </c>
    </row>
    <row r="20" spans="1:30" x14ac:dyDescent="0.25">
      <c r="A20" t="s">
        <v>283</v>
      </c>
      <c r="B20" s="12">
        <v>753200</v>
      </c>
      <c r="C20" s="12">
        <v>303470.75</v>
      </c>
      <c r="D20" s="12">
        <v>73179.25</v>
      </c>
      <c r="E20" s="12">
        <v>166408.25</v>
      </c>
      <c r="F20" s="12">
        <v>1065729</v>
      </c>
      <c r="G20" s="12"/>
      <c r="H20" s="12">
        <f t="shared" si="37"/>
        <v>1223079</v>
      </c>
      <c r="I20" s="12"/>
      <c r="J20" s="12"/>
      <c r="K20" s="12"/>
      <c r="L20" s="12"/>
      <c r="M20" s="12"/>
      <c r="N20" s="12"/>
      <c r="O20" s="12"/>
      <c r="P20" s="12"/>
      <c r="Q20">
        <f>Q19+5</f>
        <v>15</v>
      </c>
      <c r="R20" t="s">
        <v>317</v>
      </c>
      <c r="S20" s="12">
        <v>50000</v>
      </c>
      <c r="T20" s="12">
        <v>500000</v>
      </c>
      <c r="U20" s="12">
        <v>73000</v>
      </c>
      <c r="V20" s="12">
        <v>630000</v>
      </c>
      <c r="W20" s="12">
        <v>1100000</v>
      </c>
      <c r="X20" s="12"/>
      <c r="Y20" s="12">
        <f t="shared" si="38"/>
        <v>1180000</v>
      </c>
      <c r="AA20" s="12">
        <f>B20+S20</f>
        <v>803200</v>
      </c>
      <c r="AB20" s="12">
        <f>C20+T20</f>
        <v>803470.75</v>
      </c>
      <c r="AC20" s="12">
        <f>E20+V20</f>
        <v>796408.25</v>
      </c>
    </row>
    <row r="21" spans="1:30" x14ac:dyDescent="0.25">
      <c r="A21" t="s">
        <v>284</v>
      </c>
      <c r="B21" s="12">
        <v>894598</v>
      </c>
      <c r="C21" s="12">
        <v>756008</v>
      </c>
      <c r="D21" s="12">
        <v>107563</v>
      </c>
      <c r="E21" s="12">
        <v>129685</v>
      </c>
      <c r="F21" s="12">
        <v>1916270</v>
      </c>
      <c r="G21" s="12"/>
      <c r="H21" s="12">
        <f t="shared" si="37"/>
        <v>1780291</v>
      </c>
      <c r="I21" s="12"/>
      <c r="J21" s="12"/>
      <c r="K21" s="12"/>
      <c r="L21" s="12"/>
      <c r="M21" s="12"/>
      <c r="N21" s="12"/>
      <c r="O21" s="12"/>
      <c r="P21" s="12"/>
      <c r="Q21">
        <f t="shared" ref="Q21:Q22" si="39">Q20+5</f>
        <v>20</v>
      </c>
      <c r="R21" t="s">
        <v>318</v>
      </c>
      <c r="S21" s="12">
        <v>300000</v>
      </c>
      <c r="T21" s="12">
        <v>400000</v>
      </c>
      <c r="U21" s="12">
        <v>110000</v>
      </c>
      <c r="V21" s="12">
        <v>1100000</v>
      </c>
      <c r="W21" s="12">
        <v>1900000</v>
      </c>
      <c r="X21" s="12"/>
      <c r="Y21" s="12">
        <f t="shared" ref="Y21:Y22" si="40">SUM(S21:T21,V21)</f>
        <v>1800000</v>
      </c>
      <c r="AA21" s="12">
        <f t="shared" ref="AA21:AA22" si="41">B21+S21</f>
        <v>1194598</v>
      </c>
      <c r="AB21" s="12">
        <f t="shared" ref="AB21:AB22" si="42">C21+T21</f>
        <v>1156008</v>
      </c>
      <c r="AC21" s="12">
        <f t="shared" ref="AC21:AC22" si="43">E21+V21</f>
        <v>1229685</v>
      </c>
    </row>
    <row r="22" spans="1:30" x14ac:dyDescent="0.25">
      <c r="A22" t="s">
        <v>285</v>
      </c>
      <c r="B22" s="12">
        <v>469480</v>
      </c>
      <c r="C22" s="12">
        <v>656480</v>
      </c>
      <c r="D22" s="12">
        <v>81120</v>
      </c>
      <c r="E22" s="12">
        <v>40000</v>
      </c>
      <c r="F22" s="12">
        <v>1808880</v>
      </c>
      <c r="G22" s="12"/>
      <c r="H22" s="12">
        <f t="shared" si="37"/>
        <v>1165960</v>
      </c>
      <c r="I22" s="12"/>
      <c r="J22" s="12"/>
      <c r="K22" s="12"/>
      <c r="L22" s="12"/>
      <c r="M22" s="12"/>
      <c r="N22" s="12"/>
      <c r="O22" s="12"/>
      <c r="P22" s="12"/>
      <c r="Q22">
        <f t="shared" si="39"/>
        <v>25</v>
      </c>
      <c r="R22" t="s">
        <v>319</v>
      </c>
      <c r="S22" s="12">
        <v>400000</v>
      </c>
      <c r="T22" s="12">
        <v>150000</v>
      </c>
      <c r="U22" s="12">
        <v>80000</v>
      </c>
      <c r="V22" s="12">
        <v>750000</v>
      </c>
      <c r="W22" s="12">
        <v>1800000</v>
      </c>
      <c r="X22" s="12"/>
      <c r="Y22" s="12">
        <f t="shared" si="40"/>
        <v>1300000</v>
      </c>
      <c r="AA22" s="12">
        <f t="shared" si="41"/>
        <v>869480</v>
      </c>
      <c r="AB22" s="12">
        <f t="shared" si="42"/>
        <v>806480</v>
      </c>
      <c r="AC22" s="12">
        <f t="shared" si="43"/>
        <v>790000</v>
      </c>
    </row>
    <row r="24" spans="1:30" x14ac:dyDescent="0.25">
      <c r="B24" t="s">
        <v>343</v>
      </c>
      <c r="S24" t="s">
        <v>322</v>
      </c>
      <c r="AA24" t="s">
        <v>342</v>
      </c>
    </row>
    <row r="25" spans="1:30" x14ac:dyDescent="0.25">
      <c r="A25" t="s">
        <v>299</v>
      </c>
      <c r="B25" s="9" t="s">
        <v>286</v>
      </c>
      <c r="C25" s="9" t="s">
        <v>287</v>
      </c>
      <c r="D25" s="9" t="s">
        <v>290</v>
      </c>
      <c r="E25" s="9" t="s">
        <v>288</v>
      </c>
      <c r="F25" s="9" t="s">
        <v>289</v>
      </c>
      <c r="G25" s="9" t="s">
        <v>305</v>
      </c>
      <c r="H25" s="9" t="s">
        <v>298</v>
      </c>
      <c r="Q25" t="s">
        <v>311</v>
      </c>
      <c r="R25" s="9" t="s">
        <v>315</v>
      </c>
      <c r="S25" s="9" t="s">
        <v>286</v>
      </c>
      <c r="T25" s="9" t="s">
        <v>287</v>
      </c>
      <c r="U25" s="9" t="s">
        <v>290</v>
      </c>
      <c r="V25" s="9" t="s">
        <v>288</v>
      </c>
      <c r="W25" s="9" t="s">
        <v>289</v>
      </c>
      <c r="X25" s="9" t="s">
        <v>305</v>
      </c>
      <c r="AA25" s="9" t="s">
        <v>286</v>
      </c>
      <c r="AB25" s="9" t="s">
        <v>287</v>
      </c>
      <c r="AC25" s="9" t="s">
        <v>288</v>
      </c>
      <c r="AD25" s="9" t="s">
        <v>289</v>
      </c>
    </row>
    <row r="26" spans="1:30" x14ac:dyDescent="0.25">
      <c r="A26" t="s">
        <v>280</v>
      </c>
      <c r="B26" s="12">
        <v>1070</v>
      </c>
      <c r="C26" s="12">
        <v>535</v>
      </c>
      <c r="D26" s="12">
        <v>0</v>
      </c>
      <c r="E26" s="12">
        <v>0</v>
      </c>
      <c r="F26" s="12">
        <v>0</v>
      </c>
      <c r="G26" s="12"/>
      <c r="H26" s="12">
        <f>SUM(B26:C26,E26)</f>
        <v>1605</v>
      </c>
      <c r="Q26">
        <v>1</v>
      </c>
      <c r="R26" s="13">
        <v>4</v>
      </c>
      <c r="S26" s="12">
        <f t="shared" ref="S26:X26" si="44">SUM(S3:S6)</f>
        <v>400</v>
      </c>
      <c r="T26" s="12">
        <f t="shared" si="44"/>
        <v>800</v>
      </c>
      <c r="U26" s="12">
        <f t="shared" si="44"/>
        <v>0</v>
      </c>
      <c r="V26" s="12">
        <f t="shared" si="44"/>
        <v>0</v>
      </c>
      <c r="W26" s="12">
        <f t="shared" si="44"/>
        <v>0</v>
      </c>
      <c r="X26" s="12">
        <f t="shared" si="44"/>
        <v>0</v>
      </c>
      <c r="AA26" s="12">
        <f>B26+S26</f>
        <v>1470</v>
      </c>
      <c r="AB26" s="12">
        <f>C26+T26</f>
        <v>1335</v>
      </c>
      <c r="AC26" s="12">
        <f>E26+V26</f>
        <v>0</v>
      </c>
      <c r="AD26" s="12"/>
    </row>
    <row r="27" spans="1:30" x14ac:dyDescent="0.25">
      <c r="A27" t="s">
        <v>281</v>
      </c>
      <c r="B27" s="12">
        <v>36075</v>
      </c>
      <c r="C27" s="12">
        <v>12025</v>
      </c>
      <c r="D27" s="12">
        <v>0</v>
      </c>
      <c r="E27" s="12">
        <v>0</v>
      </c>
      <c r="F27" s="12">
        <v>0</v>
      </c>
      <c r="G27" s="12"/>
      <c r="H27" s="12">
        <f t="shared" ref="H27" si="45">SUM(B27:C27,E27)</f>
        <v>48100</v>
      </c>
      <c r="Q27">
        <f>Q26+4</f>
        <v>5</v>
      </c>
      <c r="R27" t="s">
        <v>321</v>
      </c>
      <c r="S27" s="12">
        <f t="shared" ref="S27:X27" si="46">SUM(S3:S8)+SUM(S3:S6)*4</f>
        <v>4500</v>
      </c>
      <c r="T27" s="12">
        <f t="shared" si="46"/>
        <v>8000</v>
      </c>
      <c r="U27" s="12">
        <f t="shared" si="46"/>
        <v>0</v>
      </c>
      <c r="V27" s="12">
        <f t="shared" si="46"/>
        <v>20000</v>
      </c>
      <c r="W27" s="12">
        <f t="shared" si="46"/>
        <v>0</v>
      </c>
      <c r="X27" s="12">
        <f t="shared" si="46"/>
        <v>0</v>
      </c>
      <c r="AA27" s="12"/>
      <c r="AB27" s="12"/>
      <c r="AC27" s="12"/>
      <c r="AD27" s="12"/>
    </row>
    <row r="28" spans="1:30" x14ac:dyDescent="0.25">
      <c r="A28" t="s">
        <v>58</v>
      </c>
      <c r="B28" s="12">
        <v>11890</v>
      </c>
      <c r="C28" s="12">
        <v>4100</v>
      </c>
      <c r="D28" s="12">
        <v>4100</v>
      </c>
      <c r="E28" s="12">
        <v>8200</v>
      </c>
      <c r="F28" s="12">
        <v>0</v>
      </c>
      <c r="G28" s="12"/>
      <c r="H28" s="12">
        <f>SUM(B28:C28,E28)+H27</f>
        <v>72290</v>
      </c>
      <c r="Q28">
        <f>Q27</f>
        <v>5</v>
      </c>
      <c r="R28" t="s">
        <v>321</v>
      </c>
      <c r="S28" s="12">
        <f t="shared" ref="S28:X28" si="47">SUM(S3:S8)+SUM(S3:S6)*4</f>
        <v>4500</v>
      </c>
      <c r="T28" s="12">
        <f t="shared" si="47"/>
        <v>8000</v>
      </c>
      <c r="U28" s="12">
        <f t="shared" si="47"/>
        <v>0</v>
      </c>
      <c r="V28" s="12">
        <f t="shared" si="47"/>
        <v>20000</v>
      </c>
      <c r="W28" s="12">
        <f t="shared" si="47"/>
        <v>0</v>
      </c>
      <c r="X28" s="12">
        <f t="shared" si="47"/>
        <v>0</v>
      </c>
      <c r="AA28" s="12">
        <f>B28+S28+B27</f>
        <v>52465</v>
      </c>
      <c r="AB28" s="12">
        <f>C28+T28+C27</f>
        <v>24125</v>
      </c>
      <c r="AC28" s="12">
        <f>E28+V28+E27</f>
        <v>28200</v>
      </c>
      <c r="AD28" s="12"/>
    </row>
    <row r="29" spans="1:30" x14ac:dyDescent="0.25">
      <c r="A29" t="s">
        <v>282</v>
      </c>
      <c r="B29" s="12">
        <v>116212.5</v>
      </c>
      <c r="C29" s="12">
        <v>58125</v>
      </c>
      <c r="D29" s="12">
        <v>14962.5</v>
      </c>
      <c r="E29" s="12">
        <v>13500</v>
      </c>
      <c r="F29" s="12">
        <v>210568.5</v>
      </c>
      <c r="G29" s="12"/>
      <c r="H29" s="12">
        <f t="shared" ref="H29:H32" si="48">SUM(B29:C29,E29)</f>
        <v>187837.5</v>
      </c>
      <c r="Q29">
        <f>Q28+5</f>
        <v>10</v>
      </c>
      <c r="R29" t="s">
        <v>316</v>
      </c>
      <c r="S29" s="12">
        <f t="shared" ref="S29:X29" si="49">SUM(S3:S10)+SUM(S3:S8)*4+SUM(S3:S6)*5</f>
        <v>32350</v>
      </c>
      <c r="T29" s="12">
        <f t="shared" si="49"/>
        <v>47600</v>
      </c>
      <c r="U29" s="12">
        <f t="shared" si="49"/>
        <v>2800</v>
      </c>
      <c r="V29" s="12">
        <f t="shared" si="49"/>
        <v>128000</v>
      </c>
      <c r="W29" s="12">
        <f t="shared" si="49"/>
        <v>56000</v>
      </c>
      <c r="X29" s="12">
        <f t="shared" si="49"/>
        <v>0</v>
      </c>
      <c r="AA29" s="12">
        <f>B29+S29</f>
        <v>148562.5</v>
      </c>
      <c r="AB29" s="12">
        <f>C29+T29</f>
        <v>105725</v>
      </c>
      <c r="AC29" s="12">
        <f>E29+V29</f>
        <v>141500</v>
      </c>
      <c r="AD29" s="12">
        <f t="shared" ref="AD29:AD32" si="50">F29+W29</f>
        <v>266568.5</v>
      </c>
    </row>
    <row r="30" spans="1:30" x14ac:dyDescent="0.25">
      <c r="A30" t="s">
        <v>283</v>
      </c>
      <c r="B30" s="12">
        <v>753200</v>
      </c>
      <c r="C30" s="12">
        <v>303470.75</v>
      </c>
      <c r="D30" s="12">
        <v>73179.25</v>
      </c>
      <c r="E30" s="12">
        <v>166408.25</v>
      </c>
      <c r="F30" s="12">
        <v>1065729</v>
      </c>
      <c r="G30" s="12"/>
      <c r="H30" s="12">
        <f t="shared" si="48"/>
        <v>1223079</v>
      </c>
      <c r="Q30">
        <f>Q29+5</f>
        <v>15</v>
      </c>
      <c r="R30" t="s">
        <v>317</v>
      </c>
      <c r="S30" s="12">
        <f t="shared" ref="S30:X30" si="51">SUM(S3:S12)+SUM(S3:S10)*4+SUM(S3:S8)*5+SUM(S3:S6)*5</f>
        <v>150426</v>
      </c>
      <c r="T30" s="12">
        <f t="shared" si="51"/>
        <v>189600</v>
      </c>
      <c r="U30" s="12">
        <f t="shared" si="51"/>
        <v>18320</v>
      </c>
      <c r="V30" s="12">
        <f t="shared" si="51"/>
        <v>412000</v>
      </c>
      <c r="W30" s="12">
        <f t="shared" si="51"/>
        <v>371800</v>
      </c>
      <c r="X30" s="12">
        <f t="shared" si="51"/>
        <v>0</v>
      </c>
      <c r="AA30" s="12">
        <f>B30+S30</f>
        <v>903626</v>
      </c>
      <c r="AB30" s="12">
        <f>C30+T30</f>
        <v>493070.75</v>
      </c>
      <c r="AC30" s="12">
        <f>E30+V30</f>
        <v>578408.25</v>
      </c>
      <c r="AD30" s="12">
        <f t="shared" si="50"/>
        <v>1437529</v>
      </c>
    </row>
    <row r="31" spans="1:30" x14ac:dyDescent="0.25">
      <c r="A31" t="s">
        <v>284</v>
      </c>
      <c r="B31" s="12">
        <v>894598</v>
      </c>
      <c r="C31" s="12">
        <v>756008</v>
      </c>
      <c r="D31" s="12">
        <v>107563</v>
      </c>
      <c r="E31" s="12">
        <v>129685</v>
      </c>
      <c r="F31" s="12">
        <v>1916270</v>
      </c>
      <c r="G31" s="12"/>
      <c r="H31" s="12">
        <f t="shared" si="48"/>
        <v>1780291</v>
      </c>
      <c r="Q31">
        <f t="shared" ref="Q31:Q32" si="52">Q30+5</f>
        <v>20</v>
      </c>
      <c r="R31" t="s">
        <v>318</v>
      </c>
      <c r="S31" s="12">
        <f t="shared" ref="S31:X31" si="53">SUM(S3:S12)*5+SUM(S3:S10)*5+SUM(S3:S8)*5+SUM(S3:S6)*5</f>
        <v>404880</v>
      </c>
      <c r="T31" s="12">
        <f t="shared" si="53"/>
        <v>470000</v>
      </c>
      <c r="U31" s="12">
        <f t="shared" si="53"/>
        <v>49600</v>
      </c>
      <c r="V31" s="12">
        <f t="shared" si="53"/>
        <v>940000</v>
      </c>
      <c r="W31" s="12">
        <f t="shared" si="53"/>
        <v>1019000</v>
      </c>
      <c r="X31" s="12">
        <f t="shared" si="53"/>
        <v>0</v>
      </c>
      <c r="AA31" s="12">
        <f t="shared" ref="AA31:AA32" si="54">B31+S31</f>
        <v>1299478</v>
      </c>
      <c r="AB31" s="12">
        <f t="shared" ref="AB31:AB32" si="55">C31+T31</f>
        <v>1226008</v>
      </c>
      <c r="AC31" s="12">
        <f t="shared" ref="AC31:AC32" si="56">E31+V31</f>
        <v>1069685</v>
      </c>
      <c r="AD31" s="12">
        <f t="shared" si="50"/>
        <v>2935270</v>
      </c>
    </row>
    <row r="32" spans="1:30" x14ac:dyDescent="0.25">
      <c r="A32" t="s">
        <v>285</v>
      </c>
      <c r="B32" s="12">
        <v>469480</v>
      </c>
      <c r="C32" s="12">
        <v>656480</v>
      </c>
      <c r="D32" s="12">
        <v>81120</v>
      </c>
      <c r="E32" s="12">
        <v>40000</v>
      </c>
      <c r="F32" s="12">
        <v>1808880</v>
      </c>
      <c r="G32" s="12"/>
      <c r="H32" s="12">
        <f t="shared" si="48"/>
        <v>1165960</v>
      </c>
      <c r="Q32">
        <f t="shared" si="52"/>
        <v>25</v>
      </c>
      <c r="R32" t="s">
        <v>319</v>
      </c>
      <c r="S32" s="12">
        <f t="shared" ref="S32:X32" si="57">SUM(S3:S12)*10+SUM(S3:S10)*5+SUM(S3:S8)*5+SUM(S3:S6)*5</f>
        <v>699510</v>
      </c>
      <c r="T32" s="12">
        <f t="shared" si="57"/>
        <v>790000</v>
      </c>
      <c r="U32" s="12">
        <f t="shared" si="57"/>
        <v>85200</v>
      </c>
      <c r="V32" s="12">
        <f t="shared" si="57"/>
        <v>1540000</v>
      </c>
      <c r="W32" s="12">
        <f t="shared" si="57"/>
        <v>1758000</v>
      </c>
      <c r="X32" s="12">
        <f t="shared" si="57"/>
        <v>0</v>
      </c>
      <c r="AA32" s="12">
        <f t="shared" si="54"/>
        <v>1168990</v>
      </c>
      <c r="AB32" s="12">
        <f t="shared" si="55"/>
        <v>1446480</v>
      </c>
      <c r="AC32" s="12">
        <f t="shared" si="56"/>
        <v>1580000</v>
      </c>
      <c r="AD32" s="12">
        <f t="shared" si="50"/>
        <v>3566880</v>
      </c>
    </row>
    <row r="35" spans="27:27" x14ac:dyDescent="0.25">
      <c r="AA35" t="s">
        <v>344</v>
      </c>
    </row>
    <row r="36" spans="27:27" x14ac:dyDescent="0.25">
      <c r="AA36" t="s">
        <v>345</v>
      </c>
    </row>
    <row r="37" spans="27:27" x14ac:dyDescent="0.25">
      <c r="AA37" t="s">
        <v>346</v>
      </c>
    </row>
    <row r="38" spans="27:27" x14ac:dyDescent="0.25">
      <c r="AA38" t="s">
        <v>347</v>
      </c>
    </row>
    <row r="39" spans="27:27" x14ac:dyDescent="0.25">
      <c r="AA39" t="s">
        <v>348</v>
      </c>
    </row>
    <row r="40" spans="27:27" x14ac:dyDescent="0.25">
      <c r="AA40" t="s">
        <v>349</v>
      </c>
    </row>
  </sheetData>
  <mergeCells count="2">
    <mergeCell ref="C1:H1"/>
    <mergeCell ref="S1:X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EA2334-F918-4019-AB3D-BEA27C22F1E3}">
  <dimension ref="A1:C14"/>
  <sheetViews>
    <sheetView workbookViewId="0">
      <selection activeCell="B3" sqref="B3"/>
    </sheetView>
  </sheetViews>
  <sheetFormatPr defaultRowHeight="15" x14ac:dyDescent="0.25"/>
  <cols>
    <col min="1" max="1" width="34.140625" bestFit="1" customWidth="1"/>
    <col min="2" max="2" width="12" bestFit="1" customWidth="1"/>
    <col min="3" max="3" width="13.140625" customWidth="1"/>
  </cols>
  <sheetData>
    <row r="1" spans="1:3" x14ac:dyDescent="0.25">
      <c r="A1" t="s">
        <v>351</v>
      </c>
      <c r="B1" t="s">
        <v>352</v>
      </c>
      <c r="C1" t="s">
        <v>360</v>
      </c>
    </row>
    <row r="2" spans="1:3" x14ac:dyDescent="0.25">
      <c r="A2" t="s">
        <v>353</v>
      </c>
      <c r="B2">
        <v>7.5000000000000002E-4</v>
      </c>
      <c r="C2">
        <v>7.5000000000000002E-6</v>
      </c>
    </row>
    <row r="3" spans="1:3" x14ac:dyDescent="0.25">
      <c r="A3" t="s">
        <v>354</v>
      </c>
      <c r="B3">
        <v>6.6000000000000003E-6</v>
      </c>
      <c r="C3">
        <v>6.6000000000000003E-6</v>
      </c>
    </row>
    <row r="4" spans="1:3" x14ac:dyDescent="0.25">
      <c r="A4" t="s">
        <v>355</v>
      </c>
      <c r="B4">
        <v>5.0000000000000004E-6</v>
      </c>
      <c r="C4">
        <v>5.0000000000000004E-6</v>
      </c>
    </row>
    <row r="9" spans="1:3" x14ac:dyDescent="0.25">
      <c r="A9" t="s">
        <v>356</v>
      </c>
      <c r="B9">
        <f>B2*32*32</f>
        <v>0.76800000000000002</v>
      </c>
      <c r="C9">
        <f>C2*32*32</f>
        <v>7.6800000000000002E-3</v>
      </c>
    </row>
    <row r="12" spans="1:3" x14ac:dyDescent="0.25">
      <c r="A12" t="s">
        <v>357</v>
      </c>
      <c r="B12" s="1">
        <f>30*4</f>
        <v>120</v>
      </c>
      <c r="C12" s="1">
        <f>B12</f>
        <v>120</v>
      </c>
    </row>
    <row r="13" spans="1:3" x14ac:dyDescent="0.25">
      <c r="A13" t="s">
        <v>358</v>
      </c>
      <c r="B13">
        <f>B12/B9</f>
        <v>156.25</v>
      </c>
      <c r="C13">
        <f>C12/C9</f>
        <v>15625</v>
      </c>
    </row>
    <row r="14" spans="1:3" x14ac:dyDescent="0.25">
      <c r="A14" t="s">
        <v>359</v>
      </c>
      <c r="B14" s="6">
        <f>SQRT(B13/3.14)</f>
        <v>7.0541580997887543</v>
      </c>
      <c r="C14" s="6">
        <f>SQRT(C13/3.14)</f>
        <v>70.541580997887536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Resource spawning</vt:lpstr>
      <vt:lpstr>Technology cost</vt:lpstr>
      <vt:lpstr>Research</vt:lpstr>
      <vt:lpstr>Population cost</vt:lpstr>
      <vt:lpstr>Pollution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Rasmus Ingemarsson</dc:creator>
  <cp:lastModifiedBy>Rasmus Ingemarsson</cp:lastModifiedBy>
  <cp:lastPrinted>2023-01-29T19:53:07Z</cp:lastPrinted>
  <dcterms:created xsi:type="dcterms:W3CDTF">2023-01-29T19:53:03Z</dcterms:created>
  <dcterms:modified xsi:type="dcterms:W3CDTF">2023-03-09T21:46:20Z</dcterms:modified>
</cp:coreProperties>
</file>