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Python for DataScience\Excel For Data Science\Assignments\"/>
    </mc:Choice>
  </mc:AlternateContent>
  <xr:revisionPtr revIDLastSave="0" documentId="13_ncr:1_{5A82924D-4DA3-401C-9820-E046E654D2F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MSFT_HD" sheetId="4" r:id="rId1"/>
    <sheet name="Analysis" sheetId="5" r:id="rId2"/>
    <sheet name="Financials" sheetId="1" r:id="rId3"/>
    <sheet name="Dashboard" sheetId="3" r:id="rId4"/>
  </sheets>
  <definedNames>
    <definedName name="ExternalData_1" localSheetId="0" hidden="1">MSFT_HD!$A$1:$G$63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3" l="1"/>
  <c r="N15" i="3"/>
  <c r="B64" i="4"/>
  <c r="C64" i="4"/>
  <c r="D64" i="4"/>
  <c r="E64" i="4"/>
  <c r="F64" i="4"/>
  <c r="G64" i="4"/>
  <c r="H2" i="4"/>
  <c r="I6" i="5" s="1"/>
  <c r="H3" i="4"/>
  <c r="H4" i="4"/>
  <c r="H5" i="4"/>
  <c r="H6" i="4"/>
  <c r="H7" i="4"/>
  <c r="H8" i="4"/>
  <c r="H9" i="4"/>
  <c r="H10" i="4"/>
  <c r="H11" i="4"/>
  <c r="N6" i="4" s="1"/>
  <c r="H12" i="4"/>
  <c r="H13" i="4"/>
  <c r="H14" i="4"/>
  <c r="H15" i="4"/>
  <c r="H16" i="4"/>
  <c r="H17" i="4"/>
  <c r="H18" i="4"/>
  <c r="H19" i="4"/>
  <c r="H20" i="4"/>
  <c r="H21" i="4"/>
  <c r="H22" i="4"/>
  <c r="H23" i="4"/>
  <c r="N7" i="4" s="1"/>
  <c r="H24" i="4"/>
  <c r="H25" i="4"/>
  <c r="H26" i="4"/>
  <c r="H27" i="4"/>
  <c r="H28" i="4"/>
  <c r="H29" i="4"/>
  <c r="H30" i="4"/>
  <c r="H31" i="4"/>
  <c r="H32" i="4"/>
  <c r="H33" i="4"/>
  <c r="H34" i="4"/>
  <c r="H35" i="4"/>
  <c r="N8" i="4" s="1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N9" i="4" s="1"/>
  <c r="H60" i="4"/>
  <c r="H61" i="4"/>
  <c r="H62" i="4"/>
  <c r="N5" i="4" l="1"/>
  <c r="P5" i="4" s="1"/>
  <c r="H6" i="5"/>
  <c r="D6" i="5"/>
  <c r="E6" i="5"/>
  <c r="H6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43E7969-E5F9-4AED-AFFE-2D7C7B93D42E}" keepAlive="1" name="Query - MSFT" description="Connection to the 'MSFT' query in the workbook." type="5" refreshedVersion="0" background="1">
    <dbPr connection="Provider=Microsoft.Mashup.OleDb.1;Data Source=$Workbook$;Location=MSFT;Extended Properties=&quot;&quot;" command="SELECT * FROM [MSFT]"/>
  </connection>
  <connection id="2" xr16:uid="{4CD6678E-F780-47D0-81F2-DA91DC50835D}" keepAlive="1" name="Query - MSFT (1)" description="Connection to the 'MSFT (1)' query in the workbook." type="5" refreshedVersion="8" background="1" saveData="1">
    <dbPr connection="Provider=Microsoft.Mashup.OleDb.1;Data Source=$Workbook$;Location=&quot;MSFT (1)&quot;;Extended Properties=&quot;&quot;" command="SELECT * FROM [MSFT (1)]"/>
  </connection>
</connections>
</file>

<file path=xl/sharedStrings.xml><?xml version="1.0" encoding="utf-8"?>
<sst xmlns="http://schemas.openxmlformats.org/spreadsheetml/2006/main" count="32" uniqueCount="29">
  <si>
    <t>Date</t>
  </si>
  <si>
    <t>Open</t>
  </si>
  <si>
    <t>High</t>
  </si>
  <si>
    <t>Low</t>
  </si>
  <si>
    <t>Close</t>
  </si>
  <si>
    <t>Adj Close</t>
  </si>
  <si>
    <t>Volume</t>
  </si>
  <si>
    <t>Microsoft Financial Performance Dashboard</t>
  </si>
  <si>
    <t>Total Revenue</t>
  </si>
  <si>
    <t>Cost of Revenue</t>
  </si>
  <si>
    <t>Gross Profit</t>
  </si>
  <si>
    <t>return</t>
  </si>
  <si>
    <t>Total Return</t>
  </si>
  <si>
    <t>Average Monthly</t>
  </si>
  <si>
    <t>Average Annual Return</t>
  </si>
  <si>
    <t>Annual</t>
  </si>
  <si>
    <t>Max</t>
  </si>
  <si>
    <t>Min</t>
  </si>
  <si>
    <t>Year</t>
  </si>
  <si>
    <t>Average Return</t>
  </si>
  <si>
    <t>Max Return</t>
  </si>
  <si>
    <t>Min Return</t>
  </si>
  <si>
    <t>MSFT Stock Price Over Time</t>
  </si>
  <si>
    <r>
      <t xml:space="preserve">MSFT 4 Years </t>
    </r>
    <r>
      <rPr>
        <b/>
        <sz val="14"/>
        <color theme="5" tint="-0.249977111117893"/>
        <rFont val="Calibri"/>
        <family val="2"/>
        <scheme val="minor"/>
      </rPr>
      <t xml:space="preserve"> Monthly Return   </t>
    </r>
  </si>
  <si>
    <t>Source : https://finance.yahoo.com/quote/MSFT?p=MSFT</t>
  </si>
  <si>
    <t>MSFT 4 Years Financials</t>
  </si>
  <si>
    <r>
      <t xml:space="preserve">MSFT 4 Years </t>
    </r>
    <r>
      <rPr>
        <b/>
        <sz val="14"/>
        <color theme="5" tint="-0.249977111117893"/>
        <rFont val="Calibri"/>
        <family val="2"/>
        <scheme val="minor"/>
      </rPr>
      <t>Total Return</t>
    </r>
  </si>
  <si>
    <t>Author : Muhammad Abrar</t>
  </si>
  <si>
    <t>Return /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</si>
</sst>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32A31"/>
      <name val="Arial"/>
      <family val="2"/>
    </font>
    <font>
      <b/>
      <sz val="8"/>
      <color rgb="FF232A31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24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color rgb="FF232A31"/>
      <name val="Arial"/>
      <family val="2"/>
    </font>
    <font>
      <sz val="11"/>
      <color rgb="FF232A31"/>
      <name val="Arial"/>
      <family val="2"/>
    </font>
    <font>
      <u/>
      <sz val="11"/>
      <color theme="10"/>
      <name val="Calibri"/>
      <family val="2"/>
      <scheme val="minor"/>
    </font>
    <font>
      <b/>
      <u/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3" fontId="0" fillId="0" borderId="0" xfId="0" applyNumberFormat="1"/>
    <xf numFmtId="3" fontId="3" fillId="0" borderId="0" xfId="0" applyNumberFormat="1" applyFont="1" applyAlignment="1">
      <alignment horizontal="center" vertical="center" wrapText="1"/>
    </xf>
    <xf numFmtId="2" fontId="0" fillId="0" borderId="0" xfId="0" applyNumberFormat="1"/>
    <xf numFmtId="14" fontId="3" fillId="0" borderId="0" xfId="0" applyNumberFormat="1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center" vertical="center" wrapText="1"/>
    </xf>
    <xf numFmtId="9" fontId="0" fillId="0" borderId="0" xfId="2" applyFont="1"/>
    <xf numFmtId="0" fontId="6" fillId="0" borderId="0" xfId="0" applyFont="1"/>
    <xf numFmtId="164" fontId="0" fillId="0" borderId="0" xfId="2" applyNumberFormat="1" applyFont="1"/>
    <xf numFmtId="0" fontId="0" fillId="3" borderId="0" xfId="0" applyFill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2" fontId="2" fillId="0" borderId="0" xfId="0" applyNumberFormat="1" applyFont="1"/>
    <xf numFmtId="0" fontId="12" fillId="0" borderId="0" xfId="0" applyFont="1" applyAlignment="1">
      <alignment horizontal="center" vertical="top" wrapText="1"/>
    </xf>
    <xf numFmtId="0" fontId="14" fillId="0" borderId="0" xfId="0" applyFont="1" applyAlignment="1">
      <alignment horizontal="left" vertical="center" wrapText="1" inden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44" fontId="15" fillId="0" borderId="3" xfId="1" applyFont="1" applyBorder="1" applyAlignment="1">
      <alignment vertical="center"/>
    </xf>
    <xf numFmtId="44" fontId="15" fillId="0" borderId="1" xfId="1" applyFont="1" applyBorder="1" applyAlignment="1">
      <alignment vertical="center"/>
    </xf>
    <xf numFmtId="44" fontId="15" fillId="0" borderId="2" xfId="1" applyFont="1" applyBorder="1" applyAlignment="1">
      <alignment vertical="center"/>
    </xf>
    <xf numFmtId="44" fontId="15" fillId="0" borderId="1" xfId="1" applyFont="1" applyBorder="1" applyAlignment="1">
      <alignment horizontal="center" vertical="center" wrapText="1"/>
    </xf>
    <xf numFmtId="0" fontId="7" fillId="4" borderId="0" xfId="0" applyFont="1" applyFill="1" applyAlignment="1">
      <alignment horizontal="left"/>
    </xf>
    <xf numFmtId="0" fontId="0" fillId="4" borderId="0" xfId="0" applyFill="1"/>
    <xf numFmtId="0" fontId="12" fillId="0" borderId="0" xfId="0" applyFont="1" applyAlignment="1">
      <alignment horizontal="center"/>
    </xf>
    <xf numFmtId="9" fontId="5" fillId="0" borderId="0" xfId="2" applyFont="1" applyAlignment="1">
      <alignment horizontal="center"/>
    </xf>
    <xf numFmtId="0" fontId="9" fillId="0" borderId="0" xfId="0" applyFont="1"/>
    <xf numFmtId="0" fontId="11" fillId="3" borderId="0" xfId="0" applyFont="1" applyFill="1" applyAlignment="1">
      <alignment horizontal="center"/>
    </xf>
    <xf numFmtId="0" fontId="17" fillId="0" borderId="0" xfId="3" applyFon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211890180394136E-2"/>
          <c:y val="6.2498706478894439E-2"/>
          <c:w val="0.89620610021251246"/>
          <c:h val="0.8252327387647973"/>
        </c:manualLayout>
      </c:layout>
      <c:lineChart>
        <c:grouping val="standard"/>
        <c:varyColors val="0"/>
        <c:ser>
          <c:idx val="0"/>
          <c:order val="0"/>
          <c:tx>
            <c:strRef>
              <c:f>MSFT_HD!$B$1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MSFT_HD!$A$2:$A$63</c:f>
              <c:numCache>
                <c:formatCode>m/d/yyyy</c:formatCode>
                <c:ptCount val="62"/>
                <c:pt idx="0">
                  <c:v>43191</c:v>
                </c:pt>
                <c:pt idx="1">
                  <c:v>43221</c:v>
                </c:pt>
                <c:pt idx="2">
                  <c:v>43252</c:v>
                </c:pt>
                <c:pt idx="3">
                  <c:v>43282</c:v>
                </c:pt>
                <c:pt idx="4">
                  <c:v>43313</c:v>
                </c:pt>
                <c:pt idx="5">
                  <c:v>43344</c:v>
                </c:pt>
                <c:pt idx="6">
                  <c:v>43374</c:v>
                </c:pt>
                <c:pt idx="7">
                  <c:v>43405</c:v>
                </c:pt>
                <c:pt idx="8">
                  <c:v>43435</c:v>
                </c:pt>
                <c:pt idx="9">
                  <c:v>43466</c:v>
                </c:pt>
                <c:pt idx="10">
                  <c:v>43497</c:v>
                </c:pt>
                <c:pt idx="11">
                  <c:v>43525</c:v>
                </c:pt>
                <c:pt idx="12">
                  <c:v>43556</c:v>
                </c:pt>
                <c:pt idx="13">
                  <c:v>43586</c:v>
                </c:pt>
                <c:pt idx="14">
                  <c:v>43617</c:v>
                </c:pt>
                <c:pt idx="15">
                  <c:v>43647</c:v>
                </c:pt>
                <c:pt idx="16">
                  <c:v>43678</c:v>
                </c:pt>
                <c:pt idx="17">
                  <c:v>43709</c:v>
                </c:pt>
                <c:pt idx="18">
                  <c:v>43739</c:v>
                </c:pt>
                <c:pt idx="19">
                  <c:v>43770</c:v>
                </c:pt>
                <c:pt idx="20">
                  <c:v>43800</c:v>
                </c:pt>
                <c:pt idx="21">
                  <c:v>43831</c:v>
                </c:pt>
                <c:pt idx="22">
                  <c:v>43862</c:v>
                </c:pt>
                <c:pt idx="23">
                  <c:v>43891</c:v>
                </c:pt>
                <c:pt idx="24">
                  <c:v>43922</c:v>
                </c:pt>
                <c:pt idx="25">
                  <c:v>43952</c:v>
                </c:pt>
                <c:pt idx="26">
                  <c:v>43983</c:v>
                </c:pt>
                <c:pt idx="27">
                  <c:v>44013</c:v>
                </c:pt>
                <c:pt idx="28">
                  <c:v>44044</c:v>
                </c:pt>
                <c:pt idx="29">
                  <c:v>44075</c:v>
                </c:pt>
                <c:pt idx="30">
                  <c:v>44105</c:v>
                </c:pt>
                <c:pt idx="31">
                  <c:v>44136</c:v>
                </c:pt>
                <c:pt idx="32">
                  <c:v>44166</c:v>
                </c:pt>
                <c:pt idx="33">
                  <c:v>44197</c:v>
                </c:pt>
                <c:pt idx="34">
                  <c:v>44228</c:v>
                </c:pt>
                <c:pt idx="35">
                  <c:v>44256</c:v>
                </c:pt>
                <c:pt idx="36">
                  <c:v>44287</c:v>
                </c:pt>
                <c:pt idx="37">
                  <c:v>44317</c:v>
                </c:pt>
                <c:pt idx="38">
                  <c:v>44348</c:v>
                </c:pt>
                <c:pt idx="39">
                  <c:v>44378</c:v>
                </c:pt>
                <c:pt idx="40">
                  <c:v>44409</c:v>
                </c:pt>
                <c:pt idx="41">
                  <c:v>44440</c:v>
                </c:pt>
                <c:pt idx="42">
                  <c:v>44470</c:v>
                </c:pt>
                <c:pt idx="43">
                  <c:v>44501</c:v>
                </c:pt>
                <c:pt idx="44">
                  <c:v>44531</c:v>
                </c:pt>
                <c:pt idx="45">
                  <c:v>44562</c:v>
                </c:pt>
                <c:pt idx="46">
                  <c:v>44593</c:v>
                </c:pt>
                <c:pt idx="47">
                  <c:v>44621</c:v>
                </c:pt>
                <c:pt idx="48">
                  <c:v>44652</c:v>
                </c:pt>
                <c:pt idx="49">
                  <c:v>44682</c:v>
                </c:pt>
                <c:pt idx="50">
                  <c:v>44713</c:v>
                </c:pt>
                <c:pt idx="51">
                  <c:v>44743</c:v>
                </c:pt>
                <c:pt idx="52">
                  <c:v>44774</c:v>
                </c:pt>
                <c:pt idx="53">
                  <c:v>44805</c:v>
                </c:pt>
                <c:pt idx="54">
                  <c:v>44835</c:v>
                </c:pt>
                <c:pt idx="55">
                  <c:v>44866</c:v>
                </c:pt>
                <c:pt idx="56">
                  <c:v>44896</c:v>
                </c:pt>
                <c:pt idx="57">
                  <c:v>44927</c:v>
                </c:pt>
                <c:pt idx="58">
                  <c:v>44958</c:v>
                </c:pt>
                <c:pt idx="59">
                  <c:v>44986</c:v>
                </c:pt>
                <c:pt idx="60">
                  <c:v>45002</c:v>
                </c:pt>
              </c:numCache>
            </c:numRef>
          </c:cat>
          <c:val>
            <c:numRef>
              <c:f>MSFT_HD!$B$2:$B$63</c:f>
              <c:numCache>
                <c:formatCode>0.00</c:formatCode>
                <c:ptCount val="62"/>
                <c:pt idx="0">
                  <c:v>90.470000999999996</c:v>
                </c:pt>
                <c:pt idx="1">
                  <c:v>93.209998999999996</c:v>
                </c:pt>
                <c:pt idx="2">
                  <c:v>99.279999000000004</c:v>
                </c:pt>
                <c:pt idx="3">
                  <c:v>98.099997999999999</c:v>
                </c:pt>
                <c:pt idx="4">
                  <c:v>106.029999</c:v>
                </c:pt>
                <c:pt idx="5">
                  <c:v>110.849998</c:v>
                </c:pt>
                <c:pt idx="6">
                  <c:v>114.75</c:v>
                </c:pt>
                <c:pt idx="7">
                  <c:v>107.050003</c:v>
                </c:pt>
                <c:pt idx="8">
                  <c:v>113</c:v>
                </c:pt>
                <c:pt idx="9">
                  <c:v>99.550003000000004</c:v>
                </c:pt>
                <c:pt idx="10">
                  <c:v>103.779999</c:v>
                </c:pt>
                <c:pt idx="11">
                  <c:v>112.889999</c:v>
                </c:pt>
                <c:pt idx="12">
                  <c:v>118.949997</c:v>
                </c:pt>
                <c:pt idx="13">
                  <c:v>130.529999</c:v>
                </c:pt>
                <c:pt idx="14">
                  <c:v>123.849998</c:v>
                </c:pt>
                <c:pt idx="15">
                  <c:v>136.63000500000001</c:v>
                </c:pt>
                <c:pt idx="16">
                  <c:v>137</c:v>
                </c:pt>
                <c:pt idx="17">
                  <c:v>136.61000100000001</c:v>
                </c:pt>
                <c:pt idx="18">
                  <c:v>139.66000399999999</c:v>
                </c:pt>
                <c:pt idx="19">
                  <c:v>144.259995</c:v>
                </c:pt>
                <c:pt idx="20">
                  <c:v>151.80999800000001</c:v>
                </c:pt>
                <c:pt idx="21">
                  <c:v>158.779999</c:v>
                </c:pt>
                <c:pt idx="22">
                  <c:v>170.429993</c:v>
                </c:pt>
                <c:pt idx="23">
                  <c:v>165.30999800000001</c:v>
                </c:pt>
                <c:pt idx="24">
                  <c:v>153</c:v>
                </c:pt>
                <c:pt idx="25">
                  <c:v>175.800003</c:v>
                </c:pt>
                <c:pt idx="26">
                  <c:v>182.53999300000001</c:v>
                </c:pt>
                <c:pt idx="27">
                  <c:v>203.13999899999999</c:v>
                </c:pt>
                <c:pt idx="28">
                  <c:v>211.520004</c:v>
                </c:pt>
                <c:pt idx="29">
                  <c:v>225.509995</c:v>
                </c:pt>
                <c:pt idx="30">
                  <c:v>213.490005</c:v>
                </c:pt>
                <c:pt idx="31">
                  <c:v>204.28999300000001</c:v>
                </c:pt>
                <c:pt idx="32">
                  <c:v>214.509995</c:v>
                </c:pt>
                <c:pt idx="33">
                  <c:v>222.529999</c:v>
                </c:pt>
                <c:pt idx="34">
                  <c:v>235.05999800000001</c:v>
                </c:pt>
                <c:pt idx="35">
                  <c:v>235.89999399999999</c:v>
                </c:pt>
                <c:pt idx="36">
                  <c:v>238.470001</c:v>
                </c:pt>
                <c:pt idx="37">
                  <c:v>253.39999399999999</c:v>
                </c:pt>
                <c:pt idx="38">
                  <c:v>251.229996</c:v>
                </c:pt>
                <c:pt idx="39">
                  <c:v>269.60998499999999</c:v>
                </c:pt>
                <c:pt idx="40">
                  <c:v>286.35998499999999</c:v>
                </c:pt>
                <c:pt idx="41">
                  <c:v>302.86999500000002</c:v>
                </c:pt>
                <c:pt idx="42">
                  <c:v>282.11999500000002</c:v>
                </c:pt>
                <c:pt idx="43">
                  <c:v>331.35998499999999</c:v>
                </c:pt>
                <c:pt idx="44">
                  <c:v>335.13000499999998</c:v>
                </c:pt>
                <c:pt idx="45">
                  <c:v>335.35000600000001</c:v>
                </c:pt>
                <c:pt idx="46">
                  <c:v>310.41000400000001</c:v>
                </c:pt>
                <c:pt idx="47">
                  <c:v>296.39999399999999</c:v>
                </c:pt>
                <c:pt idx="48">
                  <c:v>309.36999500000002</c:v>
                </c:pt>
                <c:pt idx="49">
                  <c:v>277.709991</c:v>
                </c:pt>
                <c:pt idx="50">
                  <c:v>275.20001200000002</c:v>
                </c:pt>
                <c:pt idx="51">
                  <c:v>256.39001500000001</c:v>
                </c:pt>
                <c:pt idx="52">
                  <c:v>277.82000699999998</c:v>
                </c:pt>
                <c:pt idx="53">
                  <c:v>258.86999500000002</c:v>
                </c:pt>
                <c:pt idx="54">
                  <c:v>235.41000399999999</c:v>
                </c:pt>
                <c:pt idx="55">
                  <c:v>234.60000600000001</c:v>
                </c:pt>
                <c:pt idx="56">
                  <c:v>253.86999499999999</c:v>
                </c:pt>
                <c:pt idx="57">
                  <c:v>243.08000200000001</c:v>
                </c:pt>
                <c:pt idx="58">
                  <c:v>248</c:v>
                </c:pt>
                <c:pt idx="59">
                  <c:v>250.759995</c:v>
                </c:pt>
                <c:pt idx="60">
                  <c:v>278.26001000000002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7-4286-8E21-DF4D3BCE6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800959"/>
        <c:axId val="571344959"/>
      </c:lineChart>
      <c:dateAx>
        <c:axId val="5638009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44959"/>
        <c:crosses val="autoZero"/>
        <c:auto val="1"/>
        <c:lblOffset val="100"/>
        <c:baseTimeUnit val="days"/>
      </c:dateAx>
      <c:valAx>
        <c:axId val="5713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0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1150620</xdr:colOff>
      <xdr:row>6</xdr:row>
      <xdr:rowOff>68580</xdr:rowOff>
    </xdr:from>
    <xdr:to>
      <xdr:col>11</xdr:col>
      <xdr:colOff>99060</xdr:colOff>
      <xdr:row>15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B653E8-F5CD-490E-A6D0-B1A68D28B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68580</xdr:colOff>
      <xdr:row>7</xdr:row>
      <xdr:rowOff>76200</xdr:rowOff>
    </xdr:from>
    <xdr:to>
      <xdr:col>3</xdr:col>
      <xdr:colOff>784860</xdr:colOff>
      <xdr:row>13</xdr:row>
      <xdr:rowOff>83820</xdr:rowOff>
    </xdr:to>
    <xdr:sp macro="" textlink="">
      <xdr:nvSpPr>
        <xdr:cNvPr id="3" name="Flowchart: Process 2">
          <a:extLst>
            <a:ext uri="{FF2B5EF4-FFF2-40B4-BE49-F238E27FC236}">
              <a16:creationId xmlns:a16="http://schemas.microsoft.com/office/drawing/2014/main" id="{E24F0F20-6E46-A80E-0124-9DF430EBD1E2}"/>
            </a:ext>
          </a:extLst>
        </xdr:cNvPr>
        <xdr:cNvSpPr/>
      </xdr:nvSpPr>
      <xdr:spPr>
        <a:xfrm>
          <a:off x="678180" y="2286000"/>
          <a:ext cx="2415540" cy="1104900"/>
        </a:xfrm>
        <a:prstGeom prst="flowChartProcess">
          <a:avLst/>
        </a:prstGeom>
        <a:ln>
          <a:solidFill>
            <a:schemeClr val="tx2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5400" b="1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112</a:t>
          </a:r>
          <a:r>
            <a:rPr lang="en-US" sz="5400" b="1">
              <a:solidFill>
                <a:schemeClr val="accent2">
                  <a:lumMod val="75000"/>
                </a:schemeClr>
              </a:solidFill>
            </a:rPr>
            <a:t> %</a:t>
          </a:r>
        </a:p>
      </xdr:txBody>
    </xdr:sp>
    <xdr:clientData/>
  </xdr:twoCellAnchor>
  <xdr:twoCellAnchor>
    <xdr:from>
      <xdr:col>12</xdr:col>
      <xdr:colOff>38100</xdr:colOff>
      <xdr:row>7</xdr:row>
      <xdr:rowOff>152400</xdr:rowOff>
    </xdr:from>
    <xdr:to>
      <xdr:col>14</xdr:col>
      <xdr:colOff>586740</xdr:colOff>
      <xdr:row>13</xdr:row>
      <xdr:rowOff>15240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71585438-73DC-436E-BA35-08AA6732390B}"/>
            </a:ext>
          </a:extLst>
        </xdr:cNvPr>
        <xdr:cNvSpPr/>
      </xdr:nvSpPr>
      <xdr:spPr>
        <a:xfrm>
          <a:off x="11201400" y="2095500"/>
          <a:ext cx="2407920" cy="960120"/>
        </a:xfrm>
        <a:prstGeom prst="flowChartProcess">
          <a:avLst/>
        </a:prstGeom>
        <a:ln>
          <a:solidFill>
            <a:schemeClr val="tx2">
              <a:lumMod val="5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5400" b="1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1.8</a:t>
          </a:r>
          <a:r>
            <a:rPr lang="en-US" sz="5400" b="1">
              <a:solidFill>
                <a:schemeClr val="accent2">
                  <a:lumMod val="75000"/>
                </a:schemeClr>
              </a:solidFill>
            </a:rPr>
            <a:t> %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8A2A750-54AB-4929-AFDB-A937CE7FF10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8FEF79-1568-469D-8C26-52DDABDC4C94}" name="MSFT__1" displayName="MSFT__1" ref="A1:H64" tableType="queryTable" totalsRowCount="1">
  <autoFilter ref="A1:H63" xr:uid="{068FEF79-1568-469D-8C26-52DDABDC4C94}"/>
  <tableColumns count="8">
    <tableColumn id="1" xr3:uid="{FAAF2D7B-75F2-40BA-8EDA-E3D2826B4976}" uniqueName="1" name="Date" queryTableFieldId="1" dataDxfId="12" totalsRowDxfId="11"/>
    <tableColumn id="2" xr3:uid="{3C43868D-88D3-4F17-889A-DACCA05D342D}" uniqueName="2" name="Open" totalsRowFunction="sum" queryTableFieldId="2" dataDxfId="10" totalsRowDxfId="9"/>
    <tableColumn id="3" xr3:uid="{7C96E87A-1C10-4D3B-A02D-AF1D27124EB9}" uniqueName="3" name="High" totalsRowFunction="sum" queryTableFieldId="3" dataDxfId="8" totalsRowDxfId="7"/>
    <tableColumn id="4" xr3:uid="{8BA708F3-8932-47CB-8925-D5B8084C2277}" uniqueName="4" name="Low" totalsRowFunction="sum" queryTableFieldId="4" dataDxfId="6" totalsRowDxfId="5"/>
    <tableColumn id="5" xr3:uid="{70FD62E1-70C8-438D-A825-CCB2E1FBEE68}" uniqueName="5" name="Close" totalsRowFunction="sum" queryTableFieldId="5" dataDxfId="4" totalsRowDxfId="3"/>
    <tableColumn id="6" xr3:uid="{DFD2C633-9EB4-45F2-92EF-AB763878C983}" uniqueName="6" name="Adj Close" totalsRowFunction="sum" queryTableFieldId="6" dataDxfId="2" totalsRowDxfId="1"/>
    <tableColumn id="7" xr3:uid="{7E8F2F23-A31B-4643-A9BF-49A6459EDC8B}" uniqueName="7" name="Volume" totalsRowFunction="sum" queryTableFieldId="7"/>
    <tableColumn id="8" xr3:uid="{166BF720-BE5F-41CF-A0E7-584F6D5B6E64}" uniqueName="8" name="return" totalsRowFunction="sum" queryTableFieldId="8" dataDxfId="0" totalsRowCellStyle="Percent">
      <calculatedColumnFormula>(MSFT__1[[#This Row],[Close]]-MSFT__1[[#This Row],[Open]])/MSFT__1[[#This Row],[Open]]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in/mabrar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18F8-BF60-4C75-9BF2-6153B79E6966}">
  <dimension ref="A1:P66"/>
  <sheetViews>
    <sheetView topLeftCell="A46" workbookViewId="0">
      <selection activeCell="K69" sqref="K69"/>
    </sheetView>
  </sheetViews>
  <sheetFormatPr defaultRowHeight="14.4" x14ac:dyDescent="0.3"/>
  <cols>
    <col min="1" max="1" width="9.5546875" bestFit="1" customWidth="1"/>
    <col min="2" max="3" width="11" bestFit="1" customWidth="1"/>
    <col min="4" max="6" width="11" style="4" bestFit="1" customWidth="1"/>
    <col min="7" max="7" width="11" bestFit="1" customWidth="1"/>
    <col min="13" max="13" width="13.5546875" bestFit="1" customWidth="1"/>
    <col min="14" max="14" width="11.6640625" bestFit="1" customWidth="1"/>
    <col min="18" max="18" width="10.441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s="4" t="s">
        <v>5</v>
      </c>
      <c r="G1" t="s">
        <v>6</v>
      </c>
      <c r="H1" t="s">
        <v>11</v>
      </c>
    </row>
    <row r="2" spans="1:16" x14ac:dyDescent="0.3">
      <c r="A2" s="1">
        <v>43191</v>
      </c>
      <c r="B2" s="4">
        <v>90.470000999999996</v>
      </c>
      <c r="C2" s="4">
        <v>97.900002000000001</v>
      </c>
      <c r="D2" s="4">
        <v>87.510002</v>
      </c>
      <c r="E2" s="4">
        <v>93.519997000000004</v>
      </c>
      <c r="F2" s="4">
        <v>88.261809999999997</v>
      </c>
      <c r="G2">
        <v>668130700</v>
      </c>
      <c r="H2" s="4">
        <f>(MSFT__1[[#This Row],[Close]]-MSFT__1[[#This Row],[Open]])/MSFT__1[[#This Row],[Open]]</f>
        <v>3.3712788397117485E-2</v>
      </c>
    </row>
    <row r="3" spans="1:16" x14ac:dyDescent="0.3">
      <c r="A3" s="1">
        <v>43221</v>
      </c>
      <c r="B3" s="4">
        <v>93.209998999999996</v>
      </c>
      <c r="C3" s="4">
        <v>99.989998</v>
      </c>
      <c r="D3" s="4">
        <v>92.449996999999996</v>
      </c>
      <c r="E3" s="4">
        <v>98.839995999999999</v>
      </c>
      <c r="F3" s="4">
        <v>93.282684000000003</v>
      </c>
      <c r="G3">
        <v>509417900</v>
      </c>
      <c r="H3" s="4">
        <f>(MSFT__1[[#This Row],[Close]]-MSFT__1[[#This Row],[Open]])/MSFT__1[[#This Row],[Open]]</f>
        <v>6.0401212964287271E-2</v>
      </c>
    </row>
    <row r="4" spans="1:16" x14ac:dyDescent="0.3">
      <c r="A4" s="1">
        <v>43252</v>
      </c>
      <c r="B4" s="4">
        <v>99.279999000000004</v>
      </c>
      <c r="C4" s="4">
        <v>102.69000200000001</v>
      </c>
      <c r="D4" s="4">
        <v>97.260002</v>
      </c>
      <c r="E4" s="4">
        <v>98.610000999999997</v>
      </c>
      <c r="F4" s="4">
        <v>93.469002000000003</v>
      </c>
      <c r="G4">
        <v>602585200</v>
      </c>
      <c r="H4" s="4">
        <f>(MSFT__1[[#This Row],[Close]]-MSFT__1[[#This Row],[Open]])/MSFT__1[[#This Row],[Open]]</f>
        <v>-6.7485697698285302E-3</v>
      </c>
      <c r="M4" s="17" t="s">
        <v>18</v>
      </c>
      <c r="N4" s="17" t="s">
        <v>28</v>
      </c>
      <c r="P4" s="17" t="s">
        <v>19</v>
      </c>
    </row>
    <row r="5" spans="1:16" x14ac:dyDescent="0.3">
      <c r="A5" s="1">
        <v>43282</v>
      </c>
      <c r="B5" s="4">
        <v>98.099997999999999</v>
      </c>
      <c r="C5" s="4">
        <v>111.150002</v>
      </c>
      <c r="D5" s="4">
        <v>98</v>
      </c>
      <c r="E5" s="4">
        <v>106.08000199999999</v>
      </c>
      <c r="F5" s="4">
        <v>100.549576</v>
      </c>
      <c r="G5">
        <v>569352300</v>
      </c>
      <c r="H5" s="4">
        <f>(MSFT__1[[#This Row],[Close]]-MSFT__1[[#This Row],[Open]])/MSFT__1[[#This Row],[Open]]</f>
        <v>8.1345608182377266E-2</v>
      </c>
      <c r="M5" s="17">
        <v>2018</v>
      </c>
      <c r="N5" s="4">
        <f>SUM(H2:H10)</f>
        <v>0.12540957397910288</v>
      </c>
      <c r="P5" s="18">
        <f>AVERAGE(N5:N9)</f>
        <v>0.28441832442202086</v>
      </c>
    </row>
    <row r="6" spans="1:16" x14ac:dyDescent="0.3">
      <c r="A6" s="1">
        <v>43313</v>
      </c>
      <c r="B6" s="4">
        <v>106.029999</v>
      </c>
      <c r="C6" s="4">
        <v>112.779999</v>
      </c>
      <c r="D6" s="4">
        <v>104.839996</v>
      </c>
      <c r="E6" s="4">
        <v>112.33000199999999</v>
      </c>
      <c r="F6" s="4">
        <v>106.47371699999999</v>
      </c>
      <c r="G6">
        <v>456628100</v>
      </c>
      <c r="H6" s="4">
        <f>(MSFT__1[[#This Row],[Close]]-MSFT__1[[#This Row],[Open]])/MSFT__1[[#This Row],[Open]]</f>
        <v>5.941717494498882E-2</v>
      </c>
      <c r="M6" s="17">
        <v>2019</v>
      </c>
      <c r="N6" s="4">
        <f>SUM(H11:H22)</f>
        <v>0.43641811327893548</v>
      </c>
    </row>
    <row r="7" spans="1:16" x14ac:dyDescent="0.3">
      <c r="A7" s="1">
        <v>43344</v>
      </c>
      <c r="B7" s="4">
        <v>110.849998</v>
      </c>
      <c r="C7" s="4">
        <v>115.290001</v>
      </c>
      <c r="D7" s="4">
        <v>107.230003</v>
      </c>
      <c r="E7" s="4">
        <v>114.370003</v>
      </c>
      <c r="F7" s="4">
        <v>108.824547</v>
      </c>
      <c r="G7">
        <v>480255500</v>
      </c>
      <c r="H7" s="4">
        <f>(MSFT__1[[#This Row],[Close]]-MSFT__1[[#This Row],[Open]])/MSFT__1[[#This Row],[Open]]</f>
        <v>3.1754669043837037E-2</v>
      </c>
      <c r="K7" s="4"/>
      <c r="M7" s="17">
        <v>2020</v>
      </c>
      <c r="N7" s="4">
        <f>SUM(H23:H34)</f>
        <v>0.34655341594707939</v>
      </c>
    </row>
    <row r="8" spans="1:16" x14ac:dyDescent="0.3">
      <c r="A8" s="1">
        <v>43374</v>
      </c>
      <c r="B8" s="4">
        <v>114.75</v>
      </c>
      <c r="C8" s="4">
        <v>116.18</v>
      </c>
      <c r="D8" s="4">
        <v>100.110001</v>
      </c>
      <c r="E8" s="4">
        <v>106.80999799999999</v>
      </c>
      <c r="F8" s="4">
        <v>101.631096</v>
      </c>
      <c r="G8">
        <v>927548000</v>
      </c>
      <c r="H8" s="4">
        <f>(MSFT__1[[#This Row],[Close]]-MSFT__1[[#This Row],[Open]])/MSFT__1[[#This Row],[Open]]</f>
        <v>-6.9193917211329031E-2</v>
      </c>
      <c r="K8" s="4"/>
      <c r="M8" s="17">
        <v>2021</v>
      </c>
      <c r="N8" s="4">
        <f>SUM(H35:H46)</f>
        <v>0.3699890595723716</v>
      </c>
    </row>
    <row r="9" spans="1:16" x14ac:dyDescent="0.3">
      <c r="A9" s="1">
        <v>43405</v>
      </c>
      <c r="B9" s="4">
        <v>107.050003</v>
      </c>
      <c r="C9" s="4">
        <v>112.239998</v>
      </c>
      <c r="D9" s="4">
        <v>99.349997999999999</v>
      </c>
      <c r="E9" s="4">
        <v>110.889999</v>
      </c>
      <c r="F9" s="4">
        <v>105.513306</v>
      </c>
      <c r="G9">
        <v>720228600</v>
      </c>
      <c r="H9" s="4">
        <f>(MSFT__1[[#This Row],[Close]]-MSFT__1[[#This Row],[Open]])/MSFT__1[[#This Row],[Open]]</f>
        <v>3.5871049905528717E-2</v>
      </c>
      <c r="M9" s="17">
        <v>2022</v>
      </c>
      <c r="N9" s="4">
        <f>SUM(H59:H62)</f>
        <v>0.14372145933261493</v>
      </c>
    </row>
    <row r="10" spans="1:16" x14ac:dyDescent="0.3">
      <c r="A10" s="1">
        <v>43435</v>
      </c>
      <c r="B10" s="4">
        <v>113</v>
      </c>
      <c r="C10" s="4">
        <v>113.41999800000001</v>
      </c>
      <c r="D10" s="4">
        <v>93.959998999999996</v>
      </c>
      <c r="E10" s="4">
        <v>101.57</v>
      </c>
      <c r="F10" s="4">
        <v>97.062706000000006</v>
      </c>
      <c r="G10">
        <v>944314600</v>
      </c>
      <c r="H10" s="4">
        <f>(MSFT__1[[#This Row],[Close]]-MSFT__1[[#This Row],[Open]])/MSFT__1[[#This Row],[Open]]</f>
        <v>-0.10115044247787616</v>
      </c>
      <c r="K10" s="4"/>
    </row>
    <row r="11" spans="1:16" x14ac:dyDescent="0.3">
      <c r="A11" s="1">
        <v>43466</v>
      </c>
      <c r="B11" s="4">
        <v>99.550003000000004</v>
      </c>
      <c r="C11" s="4">
        <v>107.900002</v>
      </c>
      <c r="D11" s="4">
        <v>97.199996999999996</v>
      </c>
      <c r="E11" s="4">
        <v>104.43</v>
      </c>
      <c r="F11" s="4">
        <v>99.795776000000004</v>
      </c>
      <c r="G11">
        <v>714212800</v>
      </c>
      <c r="H11" s="4">
        <f>(MSFT__1[[#This Row],[Close]]-MSFT__1[[#This Row],[Open]])/MSFT__1[[#This Row],[Open]]</f>
        <v>4.902056105412677E-2</v>
      </c>
      <c r="K11" s="12"/>
    </row>
    <row r="12" spans="1:16" x14ac:dyDescent="0.3">
      <c r="A12" s="1">
        <v>43497</v>
      </c>
      <c r="B12" s="4">
        <v>103.779999</v>
      </c>
      <c r="C12" s="4">
        <v>113.239998</v>
      </c>
      <c r="D12" s="4">
        <v>102.349998</v>
      </c>
      <c r="E12" s="4">
        <v>112.029999</v>
      </c>
      <c r="F12" s="4">
        <v>107.05851699999999</v>
      </c>
      <c r="G12">
        <v>469095900</v>
      </c>
      <c r="H12" s="4">
        <f>(MSFT__1[[#This Row],[Close]]-MSFT__1[[#This Row],[Open]])/MSFT__1[[#This Row],[Open]]</f>
        <v>7.9495086524331141E-2</v>
      </c>
    </row>
    <row r="13" spans="1:16" x14ac:dyDescent="0.3">
      <c r="A13" s="1">
        <v>43525</v>
      </c>
      <c r="B13" s="4">
        <v>112.889999</v>
      </c>
      <c r="C13" s="4">
        <v>120.82</v>
      </c>
      <c r="D13" s="4">
        <v>108.800003</v>
      </c>
      <c r="E13" s="4">
        <v>117.94000200000001</v>
      </c>
      <c r="F13" s="4">
        <v>113.187584</v>
      </c>
      <c r="G13">
        <v>589095800</v>
      </c>
      <c r="H13" s="4">
        <f>(MSFT__1[[#This Row],[Close]]-MSFT__1[[#This Row],[Open]])/MSFT__1[[#This Row],[Open]]</f>
        <v>4.4733838645883976E-2</v>
      </c>
    </row>
    <row r="14" spans="1:16" x14ac:dyDescent="0.3">
      <c r="A14" s="1">
        <v>43556</v>
      </c>
      <c r="B14" s="4">
        <v>118.949997</v>
      </c>
      <c r="C14" s="4">
        <v>131.36999499999999</v>
      </c>
      <c r="D14" s="4">
        <v>118.099998</v>
      </c>
      <c r="E14" s="4">
        <v>130.60000600000001</v>
      </c>
      <c r="F14" s="4">
        <v>125.33747099999999</v>
      </c>
      <c r="G14">
        <v>433157700</v>
      </c>
      <c r="H14" s="4">
        <f>(MSFT__1[[#This Row],[Close]]-MSFT__1[[#This Row],[Open]])/MSFT__1[[#This Row],[Open]]</f>
        <v>9.7940389187231441E-2</v>
      </c>
    </row>
    <row r="15" spans="1:16" x14ac:dyDescent="0.3">
      <c r="A15" s="1">
        <v>43586</v>
      </c>
      <c r="B15" s="4">
        <v>130.529999</v>
      </c>
      <c r="C15" s="4">
        <v>130.64999399999999</v>
      </c>
      <c r="D15" s="4">
        <v>123.040001</v>
      </c>
      <c r="E15" s="4">
        <v>123.68</v>
      </c>
      <c r="F15" s="4">
        <v>118.69628899999999</v>
      </c>
      <c r="G15">
        <v>547218800</v>
      </c>
      <c r="H15" s="4">
        <f>(MSFT__1[[#This Row],[Close]]-MSFT__1[[#This Row],[Open]])/MSFT__1[[#This Row],[Open]]</f>
        <v>-5.2478350206683115E-2</v>
      </c>
    </row>
    <row r="16" spans="1:16" x14ac:dyDescent="0.3">
      <c r="A16" s="1">
        <v>43617</v>
      </c>
      <c r="B16" s="4">
        <v>123.849998</v>
      </c>
      <c r="C16" s="4">
        <v>138.39999399999999</v>
      </c>
      <c r="D16" s="4">
        <v>119.010002</v>
      </c>
      <c r="E16" s="4">
        <v>133.96000699999999</v>
      </c>
      <c r="F16" s="4">
        <v>129.03793300000001</v>
      </c>
      <c r="G16">
        <v>508324300</v>
      </c>
      <c r="H16" s="4">
        <f>(MSFT__1[[#This Row],[Close]]-MSFT__1[[#This Row],[Open]])/MSFT__1[[#This Row],[Open]]</f>
        <v>8.1631079235059745E-2</v>
      </c>
    </row>
    <row r="17" spans="1:8" x14ac:dyDescent="0.3">
      <c r="A17" s="1">
        <v>43647</v>
      </c>
      <c r="B17" s="4">
        <v>136.63000500000001</v>
      </c>
      <c r="C17" s="4">
        <v>141.679993</v>
      </c>
      <c r="D17" s="4">
        <v>134.66999799999999</v>
      </c>
      <c r="E17" s="4">
        <v>136.270004</v>
      </c>
      <c r="F17" s="4">
        <v>131.26310699999999</v>
      </c>
      <c r="G17">
        <v>484079900</v>
      </c>
      <c r="H17" s="4">
        <f>(MSFT__1[[#This Row],[Close]]-MSFT__1[[#This Row],[Open]])/MSFT__1[[#This Row],[Open]]</f>
        <v>-2.6348604759255561E-3</v>
      </c>
    </row>
    <row r="18" spans="1:8" x14ac:dyDescent="0.3">
      <c r="A18" s="1">
        <v>43678</v>
      </c>
      <c r="B18" s="4">
        <v>137</v>
      </c>
      <c r="C18" s="4">
        <v>140.94000199999999</v>
      </c>
      <c r="D18" s="4">
        <v>130.779999</v>
      </c>
      <c r="E18" s="4">
        <v>137.86000100000001</v>
      </c>
      <c r="F18" s="4">
        <v>132.79463200000001</v>
      </c>
      <c r="G18">
        <v>584482000</v>
      </c>
      <c r="H18" s="4">
        <f>(MSFT__1[[#This Row],[Close]]-MSFT__1[[#This Row],[Open]])/MSFT__1[[#This Row],[Open]]</f>
        <v>6.2773795620438772E-3</v>
      </c>
    </row>
    <row r="19" spans="1:8" x14ac:dyDescent="0.3">
      <c r="A19" s="1">
        <v>43709</v>
      </c>
      <c r="B19" s="4">
        <v>136.61000100000001</v>
      </c>
      <c r="C19" s="4">
        <v>142.36999499999999</v>
      </c>
      <c r="D19" s="4">
        <v>134.509995</v>
      </c>
      <c r="E19" s="4">
        <v>139.029999</v>
      </c>
      <c r="F19" s="4">
        <v>134.36759900000001</v>
      </c>
      <c r="G19">
        <v>472544800</v>
      </c>
      <c r="H19" s="4">
        <f>(MSFT__1[[#This Row],[Close]]-MSFT__1[[#This Row],[Open]])/MSFT__1[[#This Row],[Open]]</f>
        <v>1.7714647407110349E-2</v>
      </c>
    </row>
    <row r="20" spans="1:8" x14ac:dyDescent="0.3">
      <c r="A20" s="1">
        <v>43739</v>
      </c>
      <c r="B20" s="4">
        <v>139.66000399999999</v>
      </c>
      <c r="C20" s="4">
        <v>145.66999799999999</v>
      </c>
      <c r="D20" s="4">
        <v>133.220001</v>
      </c>
      <c r="E20" s="4">
        <v>143.36999499999999</v>
      </c>
      <c r="F20" s="4">
        <v>138.56204199999999</v>
      </c>
      <c r="G20">
        <v>549523400</v>
      </c>
      <c r="H20" s="4">
        <f>(MSFT__1[[#This Row],[Close]]-MSFT__1[[#This Row],[Open]])/MSFT__1[[#This Row],[Open]]</f>
        <v>2.6564448616226609E-2</v>
      </c>
    </row>
    <row r="21" spans="1:8" x14ac:dyDescent="0.3">
      <c r="A21" s="1">
        <v>43770</v>
      </c>
      <c r="B21" s="4">
        <v>144.259995</v>
      </c>
      <c r="C21" s="4">
        <v>152.5</v>
      </c>
      <c r="D21" s="4">
        <v>142.970001</v>
      </c>
      <c r="E21" s="4">
        <v>151.38000500000001</v>
      </c>
      <c r="F21" s="4">
        <v>146.30346700000001</v>
      </c>
      <c r="G21">
        <v>392371800</v>
      </c>
      <c r="H21" s="4">
        <f>(MSFT__1[[#This Row],[Close]]-MSFT__1[[#This Row],[Open]])/MSFT__1[[#This Row],[Open]]</f>
        <v>4.9355401682912907E-2</v>
      </c>
    </row>
    <row r="22" spans="1:8" x14ac:dyDescent="0.3">
      <c r="A22" s="1">
        <v>43800</v>
      </c>
      <c r="B22" s="4">
        <v>151.80999800000001</v>
      </c>
      <c r="C22" s="4">
        <v>159.550003</v>
      </c>
      <c r="D22" s="4">
        <v>146.64999399999999</v>
      </c>
      <c r="E22" s="4">
        <v>157.699997</v>
      </c>
      <c r="F22" s="4">
        <v>152.93012999999999</v>
      </c>
      <c r="G22">
        <v>450303300</v>
      </c>
      <c r="H22" s="4">
        <f>(MSFT__1[[#This Row],[Close]]-MSFT__1[[#This Row],[Open]])/MSFT__1[[#This Row],[Open]]</f>
        <v>3.8798492046617304E-2</v>
      </c>
    </row>
    <row r="23" spans="1:8" x14ac:dyDescent="0.3">
      <c r="A23" s="1">
        <v>43831</v>
      </c>
      <c r="B23" s="4">
        <v>158.779999</v>
      </c>
      <c r="C23" s="4">
        <v>174.050003</v>
      </c>
      <c r="D23" s="4">
        <v>156.509995</v>
      </c>
      <c r="E23" s="4">
        <v>170.229996</v>
      </c>
      <c r="F23" s="4">
        <v>165.08114599999999</v>
      </c>
      <c r="G23">
        <v>558530000</v>
      </c>
      <c r="H23" s="4">
        <f>(MSFT__1[[#This Row],[Close]]-MSFT__1[[#This Row],[Open]])/MSFT__1[[#This Row],[Open]]</f>
        <v>7.2112338280087757E-2</v>
      </c>
    </row>
    <row r="24" spans="1:8" x14ac:dyDescent="0.3">
      <c r="A24" s="1">
        <v>43862</v>
      </c>
      <c r="B24" s="4">
        <v>170.429993</v>
      </c>
      <c r="C24" s="4">
        <v>190.699997</v>
      </c>
      <c r="D24" s="4">
        <v>152</v>
      </c>
      <c r="E24" s="4">
        <v>162.009995</v>
      </c>
      <c r="F24" s="4">
        <v>157.10977199999999</v>
      </c>
      <c r="G24">
        <v>887522300</v>
      </c>
      <c r="H24" s="4">
        <f>(MSFT__1[[#This Row],[Close]]-MSFT__1[[#This Row],[Open]])/MSFT__1[[#This Row],[Open]]</f>
        <v>-4.9404437867928523E-2</v>
      </c>
    </row>
    <row r="25" spans="1:8" x14ac:dyDescent="0.3">
      <c r="A25" s="1">
        <v>43891</v>
      </c>
      <c r="B25" s="4">
        <v>165.30999800000001</v>
      </c>
      <c r="C25" s="4">
        <v>175</v>
      </c>
      <c r="D25" s="4">
        <v>132.520004</v>
      </c>
      <c r="E25" s="4">
        <v>157.71000699999999</v>
      </c>
      <c r="F25" s="4">
        <v>153.35755900000001</v>
      </c>
      <c r="G25">
        <v>1612695500</v>
      </c>
      <c r="H25" s="4">
        <f>(MSFT__1[[#This Row],[Close]]-MSFT__1[[#This Row],[Open]])/MSFT__1[[#This Row],[Open]]</f>
        <v>-4.5974176347156066E-2</v>
      </c>
    </row>
    <row r="26" spans="1:8" x14ac:dyDescent="0.3">
      <c r="A26" s="1">
        <v>43922</v>
      </c>
      <c r="B26" s="4">
        <v>153</v>
      </c>
      <c r="C26" s="4">
        <v>180.39999399999999</v>
      </c>
      <c r="D26" s="4">
        <v>150.36000100000001</v>
      </c>
      <c r="E26" s="4">
        <v>179.21000699999999</v>
      </c>
      <c r="F26" s="4">
        <v>174.264206</v>
      </c>
      <c r="G26">
        <v>984705000</v>
      </c>
      <c r="H26" s="4">
        <f>(MSFT__1[[#This Row],[Close]]-MSFT__1[[#This Row],[Open]])/MSFT__1[[#This Row],[Open]]</f>
        <v>0.17130723529411759</v>
      </c>
    </row>
    <row r="27" spans="1:8" x14ac:dyDescent="0.3">
      <c r="A27" s="1">
        <v>43952</v>
      </c>
      <c r="B27" s="4">
        <v>175.800003</v>
      </c>
      <c r="C27" s="4">
        <v>187.509995</v>
      </c>
      <c r="D27" s="4">
        <v>173.800003</v>
      </c>
      <c r="E27" s="4">
        <v>183.25</v>
      </c>
      <c r="F27" s="4">
        <v>178.19271900000001</v>
      </c>
      <c r="G27">
        <v>688845000</v>
      </c>
      <c r="H27" s="4">
        <f>(MSFT__1[[#This Row],[Close]]-MSFT__1[[#This Row],[Open]])/MSFT__1[[#This Row],[Open]]</f>
        <v>4.2377684146000814E-2</v>
      </c>
    </row>
    <row r="28" spans="1:8" x14ac:dyDescent="0.3">
      <c r="A28" s="1">
        <v>43983</v>
      </c>
      <c r="B28" s="4">
        <v>182.53999300000001</v>
      </c>
      <c r="C28" s="4">
        <v>204.39999399999999</v>
      </c>
      <c r="D28" s="4">
        <v>181.35000600000001</v>
      </c>
      <c r="E28" s="4">
        <v>203.509995</v>
      </c>
      <c r="F28" s="4">
        <v>198.444748</v>
      </c>
      <c r="G28">
        <v>764965400</v>
      </c>
      <c r="H28" s="4">
        <f>(MSFT__1[[#This Row],[Close]]-MSFT__1[[#This Row],[Open]])/MSFT__1[[#This Row],[Open]]</f>
        <v>0.11487894600719083</v>
      </c>
    </row>
    <row r="29" spans="1:8" x14ac:dyDescent="0.3">
      <c r="A29" s="1">
        <v>44013</v>
      </c>
      <c r="B29" s="4">
        <v>203.13999899999999</v>
      </c>
      <c r="C29" s="4">
        <v>216.38000500000001</v>
      </c>
      <c r="D29" s="4">
        <v>197.509995</v>
      </c>
      <c r="E29" s="4">
        <v>205.009995</v>
      </c>
      <c r="F29" s="4">
        <v>199.90737899999999</v>
      </c>
      <c r="G29">
        <v>770190800</v>
      </c>
      <c r="H29" s="4">
        <f>(MSFT__1[[#This Row],[Close]]-MSFT__1[[#This Row],[Open]])/MSFT__1[[#This Row],[Open]]</f>
        <v>9.2054544117626726E-3</v>
      </c>
    </row>
    <row r="30" spans="1:8" x14ac:dyDescent="0.3">
      <c r="A30" s="1">
        <v>44044</v>
      </c>
      <c r="B30" s="4">
        <v>211.520004</v>
      </c>
      <c r="C30" s="4">
        <v>231.14999399999999</v>
      </c>
      <c r="D30" s="4">
        <v>203.13999899999999</v>
      </c>
      <c r="E30" s="4">
        <v>225.529999</v>
      </c>
      <c r="F30" s="4">
        <v>219.91667200000001</v>
      </c>
      <c r="G30">
        <v>692423900</v>
      </c>
      <c r="H30" s="4">
        <f>(MSFT__1[[#This Row],[Close]]-MSFT__1[[#This Row],[Open]])/MSFT__1[[#This Row],[Open]]</f>
        <v>6.6234846515982493E-2</v>
      </c>
    </row>
    <row r="31" spans="1:8" x14ac:dyDescent="0.3">
      <c r="A31" s="1">
        <v>44075</v>
      </c>
      <c r="B31" s="4">
        <v>225.509995</v>
      </c>
      <c r="C31" s="4">
        <v>232.86000100000001</v>
      </c>
      <c r="D31" s="4">
        <v>196.25</v>
      </c>
      <c r="E31" s="4">
        <v>210.33000200000001</v>
      </c>
      <c r="F31" s="4">
        <v>205.590744</v>
      </c>
      <c r="G31">
        <v>768176300</v>
      </c>
      <c r="H31" s="4">
        <f>(MSFT__1[[#This Row],[Close]]-MSFT__1[[#This Row],[Open]])/MSFT__1[[#This Row],[Open]]</f>
        <v>-6.7314058518780931E-2</v>
      </c>
    </row>
    <row r="32" spans="1:8" x14ac:dyDescent="0.3">
      <c r="A32" s="1">
        <v>44105</v>
      </c>
      <c r="B32" s="4">
        <v>213.490005</v>
      </c>
      <c r="C32" s="4">
        <v>225.21000699999999</v>
      </c>
      <c r="D32" s="4">
        <v>199.61999499999999</v>
      </c>
      <c r="E32" s="4">
        <v>202.470001</v>
      </c>
      <c r="F32" s="4">
        <v>197.907883</v>
      </c>
      <c r="G32">
        <v>631618000</v>
      </c>
      <c r="H32" s="4">
        <f>(MSFT__1[[#This Row],[Close]]-MSFT__1[[#This Row],[Open]])/MSFT__1[[#This Row],[Open]]</f>
        <v>-5.1618360306844344E-2</v>
      </c>
    </row>
    <row r="33" spans="1:13" x14ac:dyDescent="0.3">
      <c r="A33" s="1">
        <v>44136</v>
      </c>
      <c r="B33" s="4">
        <v>204.28999300000001</v>
      </c>
      <c r="C33" s="4">
        <v>228.11999499999999</v>
      </c>
      <c r="D33" s="4">
        <v>200.11999499999999</v>
      </c>
      <c r="E33" s="4">
        <v>214.070007</v>
      </c>
      <c r="F33" s="4">
        <v>209.24648999999999</v>
      </c>
      <c r="G33">
        <v>573443000</v>
      </c>
      <c r="H33" s="4">
        <f>(MSFT__1[[#This Row],[Close]]-MSFT__1[[#This Row],[Open]])/MSFT__1[[#This Row],[Open]]</f>
        <v>4.7873191713311156E-2</v>
      </c>
    </row>
    <row r="34" spans="1:13" x14ac:dyDescent="0.3">
      <c r="A34" s="1">
        <v>44166</v>
      </c>
      <c r="B34" s="4">
        <v>214.509995</v>
      </c>
      <c r="C34" s="4">
        <v>227.179993</v>
      </c>
      <c r="D34" s="4">
        <v>209.11000100000001</v>
      </c>
      <c r="E34" s="4">
        <v>222.41999799999999</v>
      </c>
      <c r="F34" s="4">
        <v>217.97752399999999</v>
      </c>
      <c r="G34">
        <v>594761700</v>
      </c>
      <c r="H34" s="4">
        <f>(MSFT__1[[#This Row],[Close]]-MSFT__1[[#This Row],[Open]])/MSFT__1[[#This Row],[Open]]</f>
        <v>3.687475261933594E-2</v>
      </c>
    </row>
    <row r="35" spans="1:13" x14ac:dyDescent="0.3">
      <c r="A35" s="1">
        <v>44197</v>
      </c>
      <c r="B35" s="4">
        <v>222.529999</v>
      </c>
      <c r="C35" s="4">
        <v>242.63999899999999</v>
      </c>
      <c r="D35" s="4">
        <v>211.94000199999999</v>
      </c>
      <c r="E35" s="4">
        <v>231.96000699999999</v>
      </c>
      <c r="F35" s="4">
        <v>227.32698099999999</v>
      </c>
      <c r="G35">
        <v>648076400</v>
      </c>
      <c r="H35" s="4">
        <f>(MSFT__1[[#This Row],[Close]]-MSFT__1[[#This Row],[Open]])/MSFT__1[[#This Row],[Open]]</f>
        <v>4.237634495293368E-2</v>
      </c>
    </row>
    <row r="36" spans="1:13" x14ac:dyDescent="0.3">
      <c r="A36" s="1">
        <v>44228</v>
      </c>
      <c r="B36" s="4">
        <v>235.05999800000001</v>
      </c>
      <c r="C36" s="4">
        <v>246.13000500000001</v>
      </c>
      <c r="D36" s="4">
        <v>227.88000500000001</v>
      </c>
      <c r="E36" s="4">
        <v>232.38000500000001</v>
      </c>
      <c r="F36" s="4">
        <v>227.738617</v>
      </c>
      <c r="G36">
        <v>490962200</v>
      </c>
      <c r="H36" s="4">
        <f>(MSFT__1[[#This Row],[Close]]-MSFT__1[[#This Row],[Open]])/MSFT__1[[#This Row],[Open]]</f>
        <v>-1.1401314654992875E-2</v>
      </c>
    </row>
    <row r="37" spans="1:13" x14ac:dyDescent="0.3">
      <c r="A37" s="1">
        <v>44256</v>
      </c>
      <c r="B37" s="4">
        <v>235.89999399999999</v>
      </c>
      <c r="C37" s="4">
        <v>241.050003</v>
      </c>
      <c r="D37" s="4">
        <v>224.259995</v>
      </c>
      <c r="E37" s="4">
        <v>235.770004</v>
      </c>
      <c r="F37" s="4">
        <v>231.593063</v>
      </c>
      <c r="G37">
        <v>724945800</v>
      </c>
      <c r="H37" s="4">
        <f>(MSFT__1[[#This Row],[Close]]-MSFT__1[[#This Row],[Open]])/MSFT__1[[#This Row],[Open]]</f>
        <v>-5.5103858968301748E-4</v>
      </c>
    </row>
    <row r="38" spans="1:13" x14ac:dyDescent="0.3">
      <c r="A38" s="1">
        <v>44287</v>
      </c>
      <c r="B38" s="4">
        <v>238.470001</v>
      </c>
      <c r="C38" s="4">
        <v>263.19000199999999</v>
      </c>
      <c r="D38" s="4">
        <v>238.050003</v>
      </c>
      <c r="E38" s="4">
        <v>252.179993</v>
      </c>
      <c r="F38" s="4">
        <v>247.71232599999999</v>
      </c>
      <c r="G38">
        <v>568661600</v>
      </c>
      <c r="H38" s="4">
        <f>(MSFT__1[[#This Row],[Close]]-MSFT__1[[#This Row],[Open]])/MSFT__1[[#This Row],[Open]]</f>
        <v>5.7491474577550744E-2</v>
      </c>
    </row>
    <row r="39" spans="1:13" x14ac:dyDescent="0.3">
      <c r="A39" s="1">
        <v>44317</v>
      </c>
      <c r="B39" s="4">
        <v>253.39999399999999</v>
      </c>
      <c r="C39" s="4">
        <v>254.35000600000001</v>
      </c>
      <c r="D39" s="4">
        <v>238.070007</v>
      </c>
      <c r="E39" s="4">
        <v>249.679993</v>
      </c>
      <c r="F39" s="4">
        <v>245.256607</v>
      </c>
      <c r="G39">
        <v>495084900</v>
      </c>
      <c r="H39" s="4">
        <f>(MSFT__1[[#This Row],[Close]]-MSFT__1[[#This Row],[Open]])/MSFT__1[[#This Row],[Open]]</f>
        <v>-1.4680351570963323E-2</v>
      </c>
    </row>
    <row r="40" spans="1:13" x14ac:dyDescent="0.3">
      <c r="A40" s="1">
        <v>44348</v>
      </c>
      <c r="B40" s="4">
        <v>251.229996</v>
      </c>
      <c r="C40" s="4">
        <v>271.64999399999999</v>
      </c>
      <c r="D40" s="4">
        <v>243</v>
      </c>
      <c r="E40" s="4">
        <v>270.89999399999999</v>
      </c>
      <c r="F40" s="4">
        <v>266.715149</v>
      </c>
      <c r="G40">
        <v>508572200</v>
      </c>
      <c r="H40" s="4">
        <f>(MSFT__1[[#This Row],[Close]]-MSFT__1[[#This Row],[Open]])/MSFT__1[[#This Row],[Open]]</f>
        <v>7.8294782920746431E-2</v>
      </c>
    </row>
    <row r="41" spans="1:13" x14ac:dyDescent="0.3">
      <c r="A41" s="1">
        <v>44378</v>
      </c>
      <c r="B41" s="4">
        <v>269.60998499999999</v>
      </c>
      <c r="C41" s="4">
        <v>290.14999399999999</v>
      </c>
      <c r="D41" s="4">
        <v>269.60000600000001</v>
      </c>
      <c r="E41" s="4">
        <v>284.91000400000001</v>
      </c>
      <c r="F41" s="4">
        <v>280.508759</v>
      </c>
      <c r="G41">
        <v>522672700</v>
      </c>
      <c r="H41" s="4">
        <f>(MSFT__1[[#This Row],[Close]]-MSFT__1[[#This Row],[Open]])/MSFT__1[[#This Row],[Open]]</f>
        <v>5.6748710549425756E-2</v>
      </c>
    </row>
    <row r="42" spans="1:13" x14ac:dyDescent="0.3">
      <c r="A42" s="1">
        <v>44409</v>
      </c>
      <c r="B42" s="4">
        <v>286.35998499999999</v>
      </c>
      <c r="C42" s="4">
        <v>305.83999599999999</v>
      </c>
      <c r="D42" s="4">
        <v>283.73998999999998</v>
      </c>
      <c r="E42" s="4">
        <v>301.88000499999998</v>
      </c>
      <c r="F42" s="4">
        <v>297.21658300000001</v>
      </c>
      <c r="G42">
        <v>441308900</v>
      </c>
      <c r="H42" s="4">
        <f>(MSFT__1[[#This Row],[Close]]-MSFT__1[[#This Row],[Open]])/MSFT__1[[#This Row],[Open]]</f>
        <v>5.4197586300334485E-2</v>
      </c>
    </row>
    <row r="43" spans="1:13" x14ac:dyDescent="0.3">
      <c r="A43" s="1">
        <v>44440</v>
      </c>
      <c r="B43" s="4">
        <v>302.86999500000002</v>
      </c>
      <c r="C43" s="4">
        <v>305.32000699999998</v>
      </c>
      <c r="D43" s="4">
        <v>281.61999500000002</v>
      </c>
      <c r="E43" s="4">
        <v>281.92001299999998</v>
      </c>
      <c r="F43" s="4">
        <v>278.09628300000003</v>
      </c>
      <c r="G43">
        <v>502918700</v>
      </c>
      <c r="H43" s="4">
        <f>(MSFT__1[[#This Row],[Close]]-MSFT__1[[#This Row],[Open]])/MSFT__1[[#This Row],[Open]]</f>
        <v>-6.917153348254268E-2</v>
      </c>
    </row>
    <row r="44" spans="1:13" x14ac:dyDescent="0.3">
      <c r="A44" s="1">
        <v>44470</v>
      </c>
      <c r="B44" s="4">
        <v>282.11999500000002</v>
      </c>
      <c r="C44" s="4">
        <v>332</v>
      </c>
      <c r="D44" s="4">
        <v>280.25</v>
      </c>
      <c r="E44" s="4">
        <v>331.61999500000002</v>
      </c>
      <c r="F44" s="4">
        <v>327.122162</v>
      </c>
      <c r="G44">
        <v>516515800</v>
      </c>
      <c r="H44" s="4">
        <f>(MSFT__1[[#This Row],[Close]]-MSFT__1[[#This Row],[Open]])/MSFT__1[[#This Row],[Open]]</f>
        <v>0.17545725534271328</v>
      </c>
    </row>
    <row r="45" spans="1:13" x14ac:dyDescent="0.3">
      <c r="A45" s="1">
        <v>44501</v>
      </c>
      <c r="B45" s="4">
        <v>331.35998499999999</v>
      </c>
      <c r="C45" s="4">
        <v>349.67001299999998</v>
      </c>
      <c r="D45" s="4">
        <v>326.36999500000002</v>
      </c>
      <c r="E45" s="4">
        <v>330.58999599999999</v>
      </c>
      <c r="F45" s="4">
        <v>326.10613999999998</v>
      </c>
      <c r="G45">
        <v>509885200</v>
      </c>
      <c r="H45" s="4">
        <f>(MSFT__1[[#This Row],[Close]]-MSFT__1[[#This Row],[Open]])/MSFT__1[[#This Row],[Open]]</f>
        <v>-2.3237235479715802E-3</v>
      </c>
      <c r="M45" s="4"/>
    </row>
    <row r="46" spans="1:13" x14ac:dyDescent="0.3">
      <c r="A46" s="1">
        <v>44531</v>
      </c>
      <c r="B46" s="4">
        <v>335.13000499999998</v>
      </c>
      <c r="C46" s="4">
        <v>344.29998799999998</v>
      </c>
      <c r="D46" s="4">
        <v>317.25</v>
      </c>
      <c r="E46" s="4">
        <v>336.32000699999998</v>
      </c>
      <c r="F46" s="4">
        <v>332.36541699999998</v>
      </c>
      <c r="G46">
        <v>625674800</v>
      </c>
      <c r="H46" s="4">
        <f>(MSFT__1[[#This Row],[Close]]-MSFT__1[[#This Row],[Open]])/MSFT__1[[#This Row],[Open]]</f>
        <v>3.550866774820693E-3</v>
      </c>
      <c r="M46" s="4"/>
    </row>
    <row r="47" spans="1:13" x14ac:dyDescent="0.3">
      <c r="A47" s="1">
        <v>44562</v>
      </c>
      <c r="B47" s="4">
        <v>335.35000600000001</v>
      </c>
      <c r="C47" s="4">
        <v>338</v>
      </c>
      <c r="D47" s="4">
        <v>276.04998799999998</v>
      </c>
      <c r="E47" s="4">
        <v>310.98001099999999</v>
      </c>
      <c r="F47" s="4">
        <v>307.323395</v>
      </c>
      <c r="G47">
        <v>947531400</v>
      </c>
      <c r="H47" s="4">
        <f>(MSFT__1[[#This Row],[Close]]-MSFT__1[[#This Row],[Open]])/MSFT__1[[#This Row],[Open]]</f>
        <v>-7.2670328206286106E-2</v>
      </c>
    </row>
    <row r="48" spans="1:13" x14ac:dyDescent="0.3">
      <c r="A48" s="1">
        <v>44593</v>
      </c>
      <c r="B48" s="4">
        <v>310.41000400000001</v>
      </c>
      <c r="C48" s="4">
        <v>315.11999500000002</v>
      </c>
      <c r="D48" s="4">
        <v>271.51998900000001</v>
      </c>
      <c r="E48" s="4">
        <v>298.790009</v>
      </c>
      <c r="F48" s="4">
        <v>295.276703</v>
      </c>
      <c r="G48">
        <v>697050600</v>
      </c>
      <c r="H48" s="4">
        <f>(MSFT__1[[#This Row],[Close]]-MSFT__1[[#This Row],[Open]])/MSFT__1[[#This Row],[Open]]</f>
        <v>-3.7434344416296637E-2</v>
      </c>
      <c r="M48" s="4"/>
    </row>
    <row r="49" spans="1:11" x14ac:dyDescent="0.3">
      <c r="A49" s="1">
        <v>44621</v>
      </c>
      <c r="B49" s="4">
        <v>296.39999399999999</v>
      </c>
      <c r="C49" s="4">
        <v>315.95001200000002</v>
      </c>
      <c r="D49" s="4">
        <v>270</v>
      </c>
      <c r="E49" s="4">
        <v>308.30999800000001</v>
      </c>
      <c r="F49" s="4">
        <v>305.31475799999998</v>
      </c>
      <c r="G49">
        <v>734334200</v>
      </c>
      <c r="H49" s="4">
        <f>(MSFT__1[[#This Row],[Close]]-MSFT__1[[#This Row],[Open]])/MSFT__1[[#This Row],[Open]]</f>
        <v>4.0182200543499386E-2</v>
      </c>
    </row>
    <row r="50" spans="1:11" x14ac:dyDescent="0.3">
      <c r="A50" s="1">
        <v>44652</v>
      </c>
      <c r="B50" s="4">
        <v>309.36999500000002</v>
      </c>
      <c r="C50" s="4">
        <v>315.10998499999999</v>
      </c>
      <c r="D50" s="4">
        <v>270</v>
      </c>
      <c r="E50" s="4">
        <v>277.51998900000001</v>
      </c>
      <c r="F50" s="4">
        <v>274.82388300000002</v>
      </c>
      <c r="G50">
        <v>627343400</v>
      </c>
      <c r="H50" s="4">
        <f>(MSFT__1[[#This Row],[Close]]-MSFT__1[[#This Row],[Open]])/MSFT__1[[#This Row],[Open]]</f>
        <v>-0.10295117986474417</v>
      </c>
    </row>
    <row r="51" spans="1:11" x14ac:dyDescent="0.3">
      <c r="A51" s="1">
        <v>44682</v>
      </c>
      <c r="B51" s="4">
        <v>277.709991</v>
      </c>
      <c r="C51" s="4">
        <v>290.88000499999998</v>
      </c>
      <c r="D51" s="4">
        <v>246.44000199999999</v>
      </c>
      <c r="E51" s="4">
        <v>271.86999500000002</v>
      </c>
      <c r="F51" s="4">
        <v>269.22879</v>
      </c>
      <c r="G51">
        <v>742902000</v>
      </c>
      <c r="H51" s="4">
        <f>(MSFT__1[[#This Row],[Close]]-MSFT__1[[#This Row],[Open]])/MSFT__1[[#This Row],[Open]]</f>
        <v>-2.1029117385985528E-2</v>
      </c>
    </row>
    <row r="52" spans="1:11" x14ac:dyDescent="0.3">
      <c r="A52" s="1">
        <v>44713</v>
      </c>
      <c r="B52" s="4">
        <v>275.20001200000002</v>
      </c>
      <c r="C52" s="4">
        <v>277.69000199999999</v>
      </c>
      <c r="D52" s="4">
        <v>241.509995</v>
      </c>
      <c r="E52" s="4">
        <v>256.82998700000002</v>
      </c>
      <c r="F52" s="4">
        <v>254.92726099999999</v>
      </c>
      <c r="G52">
        <v>621372300</v>
      </c>
      <c r="H52" s="4">
        <f>(MSFT__1[[#This Row],[Close]]-MSFT__1[[#This Row],[Open]])/MSFT__1[[#This Row],[Open]]</f>
        <v>-6.6751541420717667E-2</v>
      </c>
    </row>
    <row r="53" spans="1:11" x14ac:dyDescent="0.3">
      <c r="A53" s="1">
        <v>44743</v>
      </c>
      <c r="B53" s="4">
        <v>256.39001500000001</v>
      </c>
      <c r="C53" s="4">
        <v>282</v>
      </c>
      <c r="D53" s="4">
        <v>245.94000199999999</v>
      </c>
      <c r="E53" s="4">
        <v>280.73998999999998</v>
      </c>
      <c r="F53" s="4">
        <v>278.66012599999999</v>
      </c>
      <c r="G53">
        <v>534891800</v>
      </c>
      <c r="H53" s="4">
        <f>(MSFT__1[[#This Row],[Close]]-MSFT__1[[#This Row],[Open]])/MSFT__1[[#This Row],[Open]]</f>
        <v>9.4972399763695842E-2</v>
      </c>
    </row>
    <row r="54" spans="1:11" x14ac:dyDescent="0.3">
      <c r="A54" s="1">
        <v>44774</v>
      </c>
      <c r="B54" s="4">
        <v>277.82000699999998</v>
      </c>
      <c r="C54" s="4">
        <v>294.17999300000002</v>
      </c>
      <c r="D54" s="4">
        <v>260.66000400000001</v>
      </c>
      <c r="E54" s="4">
        <v>261.47000100000002</v>
      </c>
      <c r="F54" s="4">
        <v>259.53289799999999</v>
      </c>
      <c r="G54">
        <v>477157600</v>
      </c>
      <c r="H54" s="4">
        <f>(MSFT__1[[#This Row],[Close]]-MSFT__1[[#This Row],[Open]])/MSFT__1[[#This Row],[Open]]</f>
        <v>-5.88510747535902E-2</v>
      </c>
    </row>
    <row r="55" spans="1:11" x14ac:dyDescent="0.3">
      <c r="A55" s="1">
        <v>44805</v>
      </c>
      <c r="B55" s="4">
        <v>258.86999500000002</v>
      </c>
      <c r="C55" s="4">
        <v>267.45001200000002</v>
      </c>
      <c r="D55" s="4">
        <v>232.729996</v>
      </c>
      <c r="E55" s="4">
        <v>232.89999399999999</v>
      </c>
      <c r="F55" s="4">
        <v>231.66523699999999</v>
      </c>
      <c r="G55">
        <v>575586600</v>
      </c>
      <c r="H55" s="4">
        <f>(MSFT__1[[#This Row],[Close]]-MSFT__1[[#This Row],[Open]])/MSFT__1[[#This Row],[Open]]</f>
        <v>-0.10032063005216199</v>
      </c>
    </row>
    <row r="56" spans="1:11" x14ac:dyDescent="0.3">
      <c r="A56" s="1">
        <v>44835</v>
      </c>
      <c r="B56" s="4">
        <v>235.41000399999999</v>
      </c>
      <c r="C56" s="4">
        <v>251.03999300000001</v>
      </c>
      <c r="D56" s="4">
        <v>219.13000500000001</v>
      </c>
      <c r="E56" s="4">
        <v>232.13000500000001</v>
      </c>
      <c r="F56" s="4">
        <v>230.89932300000001</v>
      </c>
      <c r="G56">
        <v>671225100</v>
      </c>
      <c r="H56" s="4">
        <f>(MSFT__1[[#This Row],[Close]]-MSFT__1[[#This Row],[Open]])/MSFT__1[[#This Row],[Open]]</f>
        <v>-1.3933133444915006E-2</v>
      </c>
    </row>
    <row r="57" spans="1:11" x14ac:dyDescent="0.3">
      <c r="A57" s="1">
        <v>44866</v>
      </c>
      <c r="B57" s="4">
        <v>234.60000600000001</v>
      </c>
      <c r="C57" s="4">
        <v>255.33000200000001</v>
      </c>
      <c r="D57" s="4">
        <v>213.429993</v>
      </c>
      <c r="E57" s="4">
        <v>255.13999899999999</v>
      </c>
      <c r="F57" s="4">
        <v>253.78732299999999</v>
      </c>
      <c r="G57">
        <v>615296000</v>
      </c>
      <c r="H57" s="4">
        <f>(MSFT__1[[#This Row],[Close]]-MSFT__1[[#This Row],[Open]])/MSFT__1[[#This Row],[Open]]</f>
        <v>8.7553250105202388E-2</v>
      </c>
    </row>
    <row r="58" spans="1:11" x14ac:dyDescent="0.3">
      <c r="A58" s="1">
        <v>44896</v>
      </c>
      <c r="B58" s="4">
        <v>253.86999499999999</v>
      </c>
      <c r="C58" s="4">
        <v>263.92001299999998</v>
      </c>
      <c r="D58" s="4">
        <v>233.86999499999999</v>
      </c>
      <c r="E58" s="4">
        <v>239.820007</v>
      </c>
      <c r="F58" s="4">
        <v>239.22082499999999</v>
      </c>
      <c r="G58">
        <v>591358700</v>
      </c>
      <c r="H58" s="4">
        <f>(MSFT__1[[#This Row],[Close]]-MSFT__1[[#This Row],[Open]])/MSFT__1[[#This Row],[Open]]</f>
        <v>-5.5343239755450364E-2</v>
      </c>
    </row>
    <row r="59" spans="1:11" x14ac:dyDescent="0.3">
      <c r="A59" s="1">
        <v>44927</v>
      </c>
      <c r="B59" s="4">
        <v>243.08000200000001</v>
      </c>
      <c r="C59" s="4">
        <v>249.83000200000001</v>
      </c>
      <c r="D59" s="4">
        <v>219.35000600000001</v>
      </c>
      <c r="E59" s="4">
        <v>247.80999800000001</v>
      </c>
      <c r="F59" s="4">
        <v>247.19085699999999</v>
      </c>
      <c r="G59">
        <v>666168100</v>
      </c>
      <c r="H59" s="4">
        <f>(MSFT__1[[#This Row],[Close]]-MSFT__1[[#This Row],[Open]])/MSFT__1[[#This Row],[Open]]</f>
        <v>1.9458597832330112E-2</v>
      </c>
      <c r="K59" s="4"/>
    </row>
    <row r="60" spans="1:11" x14ac:dyDescent="0.3">
      <c r="A60" s="1">
        <v>44958</v>
      </c>
      <c r="B60" s="4">
        <v>248</v>
      </c>
      <c r="C60" s="4">
        <v>276.76001000000002</v>
      </c>
      <c r="D60" s="4">
        <v>245.470001</v>
      </c>
      <c r="E60" s="4">
        <v>249.41999799999999</v>
      </c>
      <c r="F60" s="4">
        <v>248.796829</v>
      </c>
      <c r="G60">
        <v>615501000</v>
      </c>
      <c r="H60" s="4">
        <f>(MSFT__1[[#This Row],[Close]]-MSFT__1[[#This Row],[Open]])/MSFT__1[[#This Row],[Open]]</f>
        <v>5.7257983870967442E-3</v>
      </c>
    </row>
    <row r="61" spans="1:11" x14ac:dyDescent="0.3">
      <c r="A61" s="1">
        <v>44986</v>
      </c>
      <c r="B61" s="4">
        <v>250.759995</v>
      </c>
      <c r="C61" s="4">
        <v>283.32998700000002</v>
      </c>
      <c r="D61" s="4">
        <v>245.61000100000001</v>
      </c>
      <c r="E61" s="4">
        <v>279.42999300000002</v>
      </c>
      <c r="F61" s="4">
        <v>279.42999300000002</v>
      </c>
      <c r="G61">
        <v>438325500</v>
      </c>
      <c r="H61" s="4">
        <f>(MSFT__1[[#This Row],[Close]]-MSFT__1[[#This Row],[Open]])/MSFT__1[[#This Row],[Open]]</f>
        <v>0.11433242371854418</v>
      </c>
    </row>
    <row r="62" spans="1:11" x14ac:dyDescent="0.3">
      <c r="A62" s="1">
        <v>45002</v>
      </c>
      <c r="B62" s="4">
        <v>278.26001000000002</v>
      </c>
      <c r="C62" s="4">
        <v>283.32998700000002</v>
      </c>
      <c r="D62" s="4">
        <v>276.32009900000003</v>
      </c>
      <c r="E62" s="4">
        <v>279.42999300000002</v>
      </c>
      <c r="F62" s="4">
        <v>279.42999300000002</v>
      </c>
      <c r="G62">
        <v>69527371</v>
      </c>
      <c r="H62" s="4">
        <f>(MSFT__1[[#This Row],[Close]]-MSFT__1[[#This Row],[Open]])/MSFT__1[[#This Row],[Open]]</f>
        <v>4.2046393946438866E-3</v>
      </c>
    </row>
    <row r="63" spans="1:11" x14ac:dyDescent="0.3">
      <c r="A63" s="1"/>
      <c r="B63" s="4"/>
      <c r="C63" s="4"/>
      <c r="H63" s="4"/>
    </row>
    <row r="64" spans="1:11" x14ac:dyDescent="0.3">
      <c r="A64" s="1"/>
      <c r="B64" s="4">
        <f>SUBTOTAL(109,MSFT__1[Open])</f>
        <v>12332.119935000002</v>
      </c>
      <c r="C64" s="4">
        <f>SUBTOTAL(109,MSFT__1[High])</f>
        <v>13085.899957</v>
      </c>
      <c r="D64" s="4">
        <f>SUBTOTAL(109,MSFT__1[Low])</f>
        <v>11634.360053</v>
      </c>
      <c r="E64" s="4">
        <f>SUBTOTAL(109,MSFT__1[Close])</f>
        <v>12489.719997999997</v>
      </c>
      <c r="F64" s="4">
        <f>SUBTOTAL(109,MSFT__1[Adj Close])</f>
        <v>12244.666113999998</v>
      </c>
      <c r="G64">
        <f>SUBTOTAL(109,MSFT__1[Volume])</f>
        <v>37781599171</v>
      </c>
      <c r="H64" s="10">
        <f>SUBTOTAL(109,MSFT__1[return])</f>
        <v>1.1155148832223547</v>
      </c>
    </row>
    <row r="65" spans="11:11" x14ac:dyDescent="0.3">
      <c r="K65" s="4"/>
    </row>
    <row r="66" spans="11:11" x14ac:dyDescent="0.3">
      <c r="K66" s="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9168-FB89-40BF-89ED-8CE1652B3FC4}">
  <dimension ref="D4:I6"/>
  <sheetViews>
    <sheetView workbookViewId="0">
      <selection activeCell="F13" sqref="F13"/>
    </sheetView>
  </sheetViews>
  <sheetFormatPr defaultRowHeight="14.4" x14ac:dyDescent="0.3"/>
  <cols>
    <col min="4" max="4" width="11.33203125" bestFit="1" customWidth="1"/>
    <col min="5" max="5" width="15.6640625" bestFit="1" customWidth="1"/>
    <col min="6" max="6" width="20.6640625" bestFit="1" customWidth="1"/>
    <col min="8" max="9" width="10.77734375" bestFit="1" customWidth="1"/>
  </cols>
  <sheetData>
    <row r="4" spans="4:9" x14ac:dyDescent="0.3">
      <c r="D4" s="17" t="s">
        <v>12</v>
      </c>
      <c r="E4" s="17" t="s">
        <v>13</v>
      </c>
      <c r="F4" s="17" t="s">
        <v>14</v>
      </c>
      <c r="G4" s="17"/>
      <c r="H4" s="17" t="s">
        <v>20</v>
      </c>
      <c r="I4" s="17" t="s">
        <v>21</v>
      </c>
    </row>
    <row r="6" spans="4:9" x14ac:dyDescent="0.3">
      <c r="D6" s="10">
        <f>SUM(MSFT__1[return])</f>
        <v>1.1155148832223547</v>
      </c>
      <c r="E6" s="12">
        <f>AVERAGE(MSFT__1[return])</f>
        <v>1.8287129233153357E-2</v>
      </c>
      <c r="F6" s="10">
        <v>0.28000000000000003</v>
      </c>
      <c r="H6" s="10">
        <f>MAX(MSFT__1[return])</f>
        <v>0.17545725534271328</v>
      </c>
      <c r="I6" s="10">
        <f>MIN(MSFT__1[return])</f>
        <v>-0.10295117986474417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H39"/>
  <sheetViews>
    <sheetView workbookViewId="0">
      <selection activeCell="G16" sqref="G16"/>
    </sheetView>
  </sheetViews>
  <sheetFormatPr defaultRowHeight="14.4" x14ac:dyDescent="0.3"/>
  <cols>
    <col min="3" max="3" width="12.21875" bestFit="1" customWidth="1"/>
  </cols>
  <sheetData>
    <row r="6" spans="3:8" x14ac:dyDescent="0.3">
      <c r="C6" s="8"/>
      <c r="D6" s="9">
        <v>2019</v>
      </c>
      <c r="E6" s="9">
        <v>2020</v>
      </c>
      <c r="F6" s="9">
        <v>2021</v>
      </c>
      <c r="G6" s="9">
        <v>2022</v>
      </c>
      <c r="H6" s="9">
        <v>2025</v>
      </c>
    </row>
    <row r="7" spans="3:8" x14ac:dyDescent="0.3">
      <c r="C7" s="6" t="s">
        <v>8</v>
      </c>
      <c r="D7" s="7">
        <v>125843000</v>
      </c>
      <c r="E7" s="7">
        <v>143015000</v>
      </c>
      <c r="F7" s="7">
        <v>168088000</v>
      </c>
      <c r="G7" s="7">
        <v>198270000</v>
      </c>
      <c r="H7" s="7">
        <v>125843000</v>
      </c>
    </row>
    <row r="8" spans="3:8" x14ac:dyDescent="0.3">
      <c r="C8" s="6" t="s">
        <v>9</v>
      </c>
      <c r="D8" s="7">
        <v>42910000</v>
      </c>
      <c r="E8" s="7">
        <v>46078000</v>
      </c>
      <c r="F8" s="7">
        <v>52232000</v>
      </c>
      <c r="G8" s="7">
        <v>62650000</v>
      </c>
      <c r="H8" s="7">
        <v>42910000</v>
      </c>
    </row>
    <row r="9" spans="3:8" x14ac:dyDescent="0.3">
      <c r="C9" s="6" t="s">
        <v>10</v>
      </c>
      <c r="D9" s="7">
        <v>82933000</v>
      </c>
      <c r="E9" s="7">
        <v>96937000</v>
      </c>
      <c r="F9" s="7">
        <v>115856000</v>
      </c>
      <c r="G9" s="7">
        <v>135620000</v>
      </c>
      <c r="H9" s="7">
        <v>82933000</v>
      </c>
    </row>
    <row r="10" spans="3:8" x14ac:dyDescent="0.3">
      <c r="D10" s="3"/>
      <c r="E10" s="3"/>
      <c r="F10" s="3"/>
    </row>
    <row r="15" spans="3:8" x14ac:dyDescent="0.3">
      <c r="D15" s="3"/>
    </row>
    <row r="16" spans="3:8" x14ac:dyDescent="0.3">
      <c r="D16" s="3"/>
    </row>
    <row r="17" spans="4:5" x14ac:dyDescent="0.3">
      <c r="D17" s="3"/>
      <c r="E17" s="10"/>
    </row>
    <row r="18" spans="4:5" x14ac:dyDescent="0.3">
      <c r="D18" s="3"/>
    </row>
    <row r="19" spans="4:5" x14ac:dyDescent="0.3">
      <c r="D19" s="3"/>
    </row>
    <row r="20" spans="4:5" x14ac:dyDescent="0.3">
      <c r="D20" s="5"/>
    </row>
    <row r="21" spans="4:5" x14ac:dyDescent="0.3">
      <c r="D21" s="3"/>
    </row>
    <row r="22" spans="4:5" x14ac:dyDescent="0.3">
      <c r="D22" s="3"/>
    </row>
    <row r="23" spans="4:5" x14ac:dyDescent="0.3">
      <c r="D23" s="3"/>
    </row>
    <row r="24" spans="4:5" x14ac:dyDescent="0.3">
      <c r="D24" s="3"/>
    </row>
    <row r="25" spans="4:5" x14ac:dyDescent="0.3">
      <c r="D25" s="3"/>
    </row>
    <row r="26" spans="4:5" x14ac:dyDescent="0.3">
      <c r="D26" s="2"/>
    </row>
    <row r="27" spans="4:5" x14ac:dyDescent="0.3">
      <c r="D27" s="2"/>
    </row>
    <row r="29" spans="4:5" x14ac:dyDescent="0.3">
      <c r="D29" s="2"/>
    </row>
    <row r="30" spans="4:5" x14ac:dyDescent="0.3">
      <c r="D30" s="2"/>
    </row>
    <row r="31" spans="4:5" x14ac:dyDescent="0.3">
      <c r="D31" s="2"/>
    </row>
    <row r="32" spans="4:5" x14ac:dyDescent="0.3">
      <c r="D32" s="2"/>
    </row>
    <row r="33" spans="4:4" x14ac:dyDescent="0.3">
      <c r="D33" s="2"/>
    </row>
    <row r="35" spans="4:4" x14ac:dyDescent="0.3">
      <c r="D35" s="2"/>
    </row>
    <row r="36" spans="4:4" x14ac:dyDescent="0.3">
      <c r="D36" s="2"/>
    </row>
    <row r="37" spans="4:4" x14ac:dyDescent="0.3">
      <c r="D37" s="2"/>
    </row>
    <row r="38" spans="4:4" x14ac:dyDescent="0.3">
      <c r="D38" s="2"/>
    </row>
    <row r="39" spans="4:4" x14ac:dyDescent="0.3">
      <c r="D3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805D7-AC46-44EE-8441-777499B0CE07}">
  <dimension ref="B1:T24"/>
  <sheetViews>
    <sheetView showGridLines="0" tabSelected="1" workbookViewId="0">
      <selection activeCell="I3" sqref="I3"/>
    </sheetView>
  </sheetViews>
  <sheetFormatPr defaultRowHeight="14.4" x14ac:dyDescent="0.3"/>
  <cols>
    <col min="2" max="2" width="7.6640625" customWidth="1"/>
    <col min="3" max="3" width="17.109375" customWidth="1"/>
    <col min="4" max="7" width="17.5546875" bestFit="1" customWidth="1"/>
    <col min="12" max="12" width="23.33203125" customWidth="1"/>
    <col min="14" max="14" width="18.21875" customWidth="1"/>
  </cols>
  <sheetData>
    <row r="1" spans="2:20" ht="31.2" x14ac:dyDescent="0.6">
      <c r="B1" s="15" t="s">
        <v>7</v>
      </c>
      <c r="C1" s="16"/>
      <c r="D1" s="16"/>
      <c r="E1" s="16"/>
      <c r="F1" s="16"/>
      <c r="G1" s="16"/>
      <c r="H1" s="14"/>
      <c r="L1" s="35" t="s">
        <v>27</v>
      </c>
    </row>
    <row r="2" spans="2:20" x14ac:dyDescent="0.3">
      <c r="B2" t="s">
        <v>24</v>
      </c>
    </row>
    <row r="6" spans="2:20" ht="31.2" x14ac:dyDescent="0.6">
      <c r="B6" s="34" t="s">
        <v>22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29"/>
      <c r="Q6" s="29"/>
      <c r="R6" s="29"/>
      <c r="S6" s="29"/>
      <c r="T6" s="30"/>
    </row>
    <row r="7" spans="2:20" ht="33" customHeight="1" x14ac:dyDescent="0.4">
      <c r="C7" s="19" t="s">
        <v>26</v>
      </c>
      <c r="M7" s="11"/>
      <c r="N7" s="19" t="s">
        <v>23</v>
      </c>
      <c r="P7" s="30"/>
      <c r="Q7" s="30"/>
      <c r="R7" s="30"/>
      <c r="S7" s="30"/>
      <c r="T7" s="30"/>
    </row>
    <row r="8" spans="2:20" x14ac:dyDescent="0.3">
      <c r="P8" s="30"/>
      <c r="Q8" s="30"/>
      <c r="R8" s="30"/>
      <c r="S8" s="30"/>
      <c r="T8" s="30"/>
    </row>
    <row r="9" spans="2:20" x14ac:dyDescent="0.3">
      <c r="P9" s="30"/>
      <c r="Q9" s="30"/>
      <c r="R9" s="30"/>
      <c r="S9" s="30"/>
      <c r="T9" s="30"/>
    </row>
    <row r="10" spans="2:20" x14ac:dyDescent="0.3">
      <c r="P10" s="30"/>
      <c r="Q10" s="30"/>
      <c r="R10" s="30"/>
      <c r="S10" s="30"/>
      <c r="T10" s="30"/>
    </row>
    <row r="11" spans="2:20" x14ac:dyDescent="0.3">
      <c r="P11" s="30"/>
      <c r="Q11" s="30"/>
      <c r="R11" s="30"/>
      <c r="S11" s="30"/>
      <c r="T11" s="30"/>
    </row>
    <row r="12" spans="2:20" x14ac:dyDescent="0.3">
      <c r="P12" s="30"/>
      <c r="Q12" s="30"/>
      <c r="R12" s="30"/>
      <c r="S12" s="30"/>
      <c r="T12" s="30"/>
    </row>
    <row r="13" spans="2:20" x14ac:dyDescent="0.3">
      <c r="P13" s="30"/>
      <c r="Q13" s="30"/>
      <c r="R13" s="30"/>
      <c r="S13" s="30"/>
      <c r="T13" s="30"/>
    </row>
    <row r="14" spans="2:20" ht="18" x14ac:dyDescent="0.35">
      <c r="M14" s="31" t="s">
        <v>15</v>
      </c>
      <c r="N14" s="31" t="s">
        <v>16</v>
      </c>
      <c r="O14" s="31" t="s">
        <v>17</v>
      </c>
      <c r="P14" s="30"/>
      <c r="Q14" s="30"/>
      <c r="R14" s="30"/>
      <c r="S14" s="30"/>
      <c r="T14" s="30"/>
    </row>
    <row r="15" spans="2:20" ht="18" x14ac:dyDescent="0.35">
      <c r="M15" s="32">
        <v>0.28000000000000003</v>
      </c>
      <c r="N15" s="32">
        <f>MAX(MSFT__1[return])</f>
        <v>0.17545725534271328</v>
      </c>
      <c r="O15" s="32">
        <f>MIN(MSFT__1[return])</f>
        <v>-0.10295117986474417</v>
      </c>
      <c r="P15" s="30"/>
      <c r="Q15" s="30"/>
      <c r="R15" s="30"/>
      <c r="S15" s="30"/>
      <c r="T15" s="30"/>
    </row>
    <row r="16" spans="2:20" x14ac:dyDescent="0.3">
      <c r="P16" s="30"/>
      <c r="Q16" s="30"/>
      <c r="R16" s="30"/>
      <c r="S16" s="30"/>
      <c r="T16" s="30"/>
    </row>
    <row r="17" spans="2:20" x14ac:dyDescent="0.3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30"/>
      <c r="Q17" s="30"/>
      <c r="R17" s="30"/>
      <c r="S17" s="30"/>
      <c r="T17" s="30"/>
    </row>
    <row r="19" spans="2:20" ht="23.4" x14ac:dyDescent="0.45">
      <c r="D19" s="33"/>
      <c r="E19" s="16" t="s">
        <v>25</v>
      </c>
    </row>
    <row r="21" spans="2:20" x14ac:dyDescent="0.3">
      <c r="C21" s="20"/>
      <c r="D21" s="21">
        <v>2019</v>
      </c>
      <c r="E21" s="22">
        <v>2020</v>
      </c>
      <c r="F21" s="22">
        <v>2021</v>
      </c>
      <c r="G21" s="23">
        <v>2022</v>
      </c>
    </row>
    <row r="22" spans="2:20" x14ac:dyDescent="0.3">
      <c r="C22" s="24" t="s">
        <v>8</v>
      </c>
      <c r="D22" s="25">
        <v>125843000</v>
      </c>
      <c r="E22" s="26">
        <v>143015000</v>
      </c>
      <c r="F22" s="26">
        <v>168088000</v>
      </c>
      <c r="G22" s="27">
        <v>198270000</v>
      </c>
    </row>
    <row r="23" spans="2:20" x14ac:dyDescent="0.3">
      <c r="C23" s="24" t="s">
        <v>9</v>
      </c>
      <c r="D23" s="25">
        <v>42910000</v>
      </c>
      <c r="E23" s="26">
        <v>46078000</v>
      </c>
      <c r="F23" s="26">
        <v>52232000</v>
      </c>
      <c r="G23" s="27">
        <v>62650000</v>
      </c>
    </row>
    <row r="24" spans="2:20" x14ac:dyDescent="0.3">
      <c r="C24" s="24" t="s">
        <v>10</v>
      </c>
      <c r="D24" s="25">
        <v>82933000</v>
      </c>
      <c r="E24" s="26">
        <v>96937000</v>
      </c>
      <c r="F24" s="28">
        <v>115856000</v>
      </c>
      <c r="G24" s="27">
        <v>135620000</v>
      </c>
    </row>
  </sheetData>
  <protectedRanges>
    <protectedRange sqref="L1" name="Range1"/>
  </protectedRanges>
  <mergeCells count="1">
    <mergeCell ref="B6:O6"/>
  </mergeCells>
  <hyperlinks>
    <hyperlink ref="L1" r:id="rId1" xr:uid="{73A192B0-52B7-4BDC-82EA-022EF405E321}"/>
  </hyperlinks>
  <pageMargins left="0.7" right="0.7" top="0.75" bottom="0.75" header="0.3" footer="0.3"/>
  <pageSetup orientation="portrait" r:id="rId2"/>
  <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 xr2:uid="{441B2D4D-4793-4A19-A67B-9A02FBD3426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Dashboard!D24:G24</xm:f>
              <xm:sqref>H24</xm:sqref>
            </x14:sparkline>
          </x14:sparklines>
        </x14:sparklineGroup>
        <x14:sparklineGroup type="column" displayEmptyCellsAs="span" xr2:uid="{B5E822BE-DCB4-4B31-A18C-7081E5B16EA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Dashboard!D23:G23</xm:f>
              <xm:sqref>H23</xm:sqref>
            </x14:sparkline>
          </x14:sparklines>
        </x14:sparklineGroup>
        <x14:sparklineGroup type="column" displayEmptyCellsAs="span" xr2:uid="{934BAAAF-6FE7-44EA-A5F1-321C18696F0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Dashboard!D22:G22</xm:f>
              <xm:sqref>H22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N x N z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N x N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T c 1 Y n z J B g a Q E A A H 8 E A A A T A B w A R m 9 y b X V s Y X M v U 2 V j d G l v b j E u b S C i G A A o o B Q A A A A A A A A A A A A A A A A A A A A A A A A A A A D t k s F r w j A Y x e + C / 8 N H v F Q I B W V u s N G D V M W B 2 x y V w d A d Y v r N Z q S J J K m b i P / 7 U q 3 o o T v u M F g v S X 4 v f H m P P o v c C a 0 g O a 6 d u 2 a j 2 b A Z M 5 j C Q z K a Q Q Q S X b M B / k t 0 Y T h 6 E t t N O N C 8 y F G 5 Y C Q k h r F W z h 9 s Q I a 3 i + n W Z X 7 k u z Y w Y I 4 l X K D i u B h + c Z Q w q i i c c P l K y O 2 G t O l 8 g F L k w q G J C C U U Y i 2 L X N n o h s J Q c Z 0 K t Y o 6 3 V 6 X w n O h H S Z u K z E 6 b 8 N H r f C t T Y 9 u W 2 R q d O 6 1 F M b I U j S W e O s z t v Q X K 6 X i w T E Y h X n F + 1 I m n E l m b O R M c T k y z p h a + Y m z 7 R r P 4 2 a G K e v j 5 k f D p W i D m v f p b k d 8 d v T R n L 8 D q d / v K e z I 0 x r V C a o i X 6 I 5 4 L F Y Z T V 4 o j 9 r a C y 1 x R r e T z / g J + 2 l 9 F s K 9 8 p d X 4 W l 8 f 2 + 3 W w I V R v 4 s h w t c q h H 0 G m T 3 + 9 I e b D o 7 K E s M G H W Q Q + 2 6 H 8 Q v L J M a x g J x U 5 l K j 3 9 F + p v F O o b U E s B A i 0 A F A A C A A g A N x N z V k i y 5 f i k A A A A 9 g A A A B I A A A A A A A A A A A A A A A A A A A A A A E N v b m Z p Z y 9 Q Y W N r Y W d l L n h t b F B L A Q I t A B Q A A g A I A D c T c 1 Y P y u m r p A A A A O k A A A A T A A A A A A A A A A A A A A A A A P A A A A B b Q 2 9 u d G V u d F 9 U e X B l c 1 0 u e G 1 s U E s B A i 0 A F A A C A A g A N x N z V i f M k G B p A Q A A f w Q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h U A A A A A A A B w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V N G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4 V D I x O j E 1 O j Q 3 L j M z N D M 4 M j F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N G V C 9 B d X R v U m V t b 3 Z l Z E N v b H V t b n M x L n t E Y X R l L D B 9 J n F 1 b 3 Q 7 L C Z x d W 9 0 O 1 N l Y 3 R p b 2 4 x L 0 1 T R l Q v Q X V 0 b 1 J l b W 9 2 Z W R D b 2 x 1 b W 5 z M S 5 7 T 3 B l b i w x f S Z x d W 9 0 O y w m c X V v d D t T Z W N 0 a W 9 u M S 9 N U 0 Z U L 0 F 1 d G 9 S Z W 1 v d m V k Q 2 9 s d W 1 u c z E u e 0 h p Z 2 g s M n 0 m c X V v d D s s J n F 1 b 3 Q 7 U 2 V j d G l v b j E v T V N G V C 9 B d X R v U m V t b 3 Z l Z E N v b H V t b n M x L n t M b 3 c s M 3 0 m c X V v d D s s J n F 1 b 3 Q 7 U 2 V j d G l v b j E v T V N G V C 9 B d X R v U m V t b 3 Z l Z E N v b H V t b n M x L n t D b G 9 z Z S w 0 f S Z x d W 9 0 O y w m c X V v d D t T Z W N 0 a W 9 u M S 9 N U 0 Z U L 0 F 1 d G 9 S Z W 1 v d m V k Q 2 9 s d W 1 u c z E u e 0 F k a i B D b G 9 z Z S w 1 f S Z x d W 9 0 O y w m c X V v d D t T Z W N 0 a W 9 u M S 9 N U 0 Z U L 0 F 1 d G 9 S Z W 1 v d m V k Q 2 9 s d W 1 u c z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U 0 Z U L 0 F 1 d G 9 S Z W 1 v d m V k Q 2 9 s d W 1 u c z E u e 0 R h d G U s M H 0 m c X V v d D s s J n F 1 b 3 Q 7 U 2 V j d G l v b j E v T V N G V C 9 B d X R v U m V t b 3 Z l Z E N v b H V t b n M x L n t P c G V u L D F 9 J n F 1 b 3 Q 7 L C Z x d W 9 0 O 1 N l Y 3 R p b 2 4 x L 0 1 T R l Q v Q X V 0 b 1 J l b W 9 2 Z W R D b 2 x 1 b W 5 z M S 5 7 S G l n a C w y f S Z x d W 9 0 O y w m c X V v d D t T Z W N 0 a W 9 u M S 9 N U 0 Z U L 0 F 1 d G 9 S Z W 1 v d m V k Q 2 9 s d W 1 u c z E u e 0 x v d y w z f S Z x d W 9 0 O y w m c X V v d D t T Z W N 0 a W 9 u M S 9 N U 0 Z U L 0 F 1 d G 9 S Z W 1 v d m V k Q 2 9 s d W 1 u c z E u e 0 N s b 3 N l L D R 9 J n F 1 b 3 Q 7 L C Z x d W 9 0 O 1 N l Y 3 R p b 2 4 x L 0 1 T R l Q v Q X V 0 b 1 J l b W 9 2 Z W R D b 2 x 1 b W 5 z M S 5 7 Q W R q I E N s b 3 N l L D V 9 J n F 1 b 3 Q 7 L C Z x d W 9 0 O 1 N l Y 3 R p b 2 4 x L 0 1 T R l Q v Q X V 0 b 1 J l b W 9 2 Z W R D b 2 x 1 b W 5 z M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U 0 Z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G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R l Q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U 0 Z U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4 V D I x O j I 1 O j Q 3 L j E 1 N D M 4 N j Z a I i A v P j x F b n R y e S B U e X B l P S J G a W x s Q 2 9 s d W 1 u V H l w Z X M i I F Z h b H V l P S J z Q 1 F V R k J R V U Z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N G V C A o M S k v Q X V 0 b 1 J l b W 9 2 Z W R D b 2 x 1 b W 5 z M S 5 7 R G F 0 Z S w w f S Z x d W 9 0 O y w m c X V v d D t T Z W N 0 a W 9 u M S 9 N U 0 Z U I C g x K S 9 B d X R v U m V t b 3 Z l Z E N v b H V t b n M x L n t P c G V u L D F 9 J n F 1 b 3 Q 7 L C Z x d W 9 0 O 1 N l Y 3 R p b 2 4 x L 0 1 T R l Q g K D E p L 0 F 1 d G 9 S Z W 1 v d m V k Q 2 9 s d W 1 u c z E u e 0 h p Z 2 g s M n 0 m c X V v d D s s J n F 1 b 3 Q 7 U 2 V j d G l v b j E v T V N G V C A o M S k v Q X V 0 b 1 J l b W 9 2 Z W R D b 2 x 1 b W 5 z M S 5 7 T G 9 3 L D N 9 J n F 1 b 3 Q 7 L C Z x d W 9 0 O 1 N l Y 3 R p b 2 4 x L 0 1 T R l Q g K D E p L 0 F 1 d G 9 S Z W 1 v d m V k Q 2 9 s d W 1 u c z E u e 0 N s b 3 N l L D R 9 J n F 1 b 3 Q 7 L C Z x d W 9 0 O 1 N l Y 3 R p b 2 4 x L 0 1 T R l Q g K D E p L 0 F 1 d G 9 S Z W 1 v d m V k Q 2 9 s d W 1 u c z E u e 0 F k a i B D b G 9 z Z S w 1 f S Z x d W 9 0 O y w m c X V v d D t T Z W N 0 a W 9 u M S 9 N U 0 Z U I C g x K S 9 B d X R v U m V t b 3 Z l Z E N v b H V t b n M x L n t W b 2 x 1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V N G V C A o M S k v Q X V 0 b 1 J l b W 9 2 Z W R D b 2 x 1 b W 5 z M S 5 7 R G F 0 Z S w w f S Z x d W 9 0 O y w m c X V v d D t T Z W N 0 a W 9 u M S 9 N U 0 Z U I C g x K S 9 B d X R v U m V t b 3 Z l Z E N v b H V t b n M x L n t P c G V u L D F 9 J n F 1 b 3 Q 7 L C Z x d W 9 0 O 1 N l Y 3 R p b 2 4 x L 0 1 T R l Q g K D E p L 0 F 1 d G 9 S Z W 1 v d m V k Q 2 9 s d W 1 u c z E u e 0 h p Z 2 g s M n 0 m c X V v d D s s J n F 1 b 3 Q 7 U 2 V j d G l v b j E v T V N G V C A o M S k v Q X V 0 b 1 J l b W 9 2 Z W R D b 2 x 1 b W 5 z M S 5 7 T G 9 3 L D N 9 J n F 1 b 3 Q 7 L C Z x d W 9 0 O 1 N l Y 3 R p b 2 4 x L 0 1 T R l Q g K D E p L 0 F 1 d G 9 S Z W 1 v d m V k Q 2 9 s d W 1 u c z E u e 0 N s b 3 N l L D R 9 J n F 1 b 3 Q 7 L C Z x d W 9 0 O 1 N l Y 3 R p b 2 4 x L 0 1 T R l Q g K D E p L 0 F 1 d G 9 S Z W 1 v d m V k Q 2 9 s d W 1 u c z E u e 0 F k a i B D b G 9 z Z S w 1 f S Z x d W 9 0 O y w m c X V v d D t T Z W N 0 a W 9 u M S 9 N U 0 Z U I C g x K S 9 B d X R v U m V t b 3 Z l Z E N v b H V t b n M x L n t W b 2 x 1 b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T R l Q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G V C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Z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m 4 9 Z x h D h 1 N p 3 g F M X C V G g U A A A A A A g A A A A A A E G Y A A A A B A A A g A A A A U P B P F g X Q k V J Q K k H 2 J X y l g I 5 G S Q L A t D W J G 6 D l z c D B h L g A A A A A D o A A A A A C A A A g A A A A x e 1 Q j w z s Q 9 a / P 3 G d + u B D C e D 1 J t 2 9 l I 8 A z I Y x J X D K b l V Q A A A A I 1 V C 8 1 m O j D f 0 x T U 3 Y 2 x w e 7 f x i z 4 s 5 y f y j U e 4 d x 7 N a k J o u W X y 1 3 m j P w 1 x m N d Y A Q q h X F e 0 a B w a R 1 e h u h k S u I d y j A / 1 3 w P V T P f K B 1 6 Z C t 4 5 n t x A A A A A 5 v D n 3 C T 1 i 7 N / s I N n 5 z M h F h q z W 4 q 4 U N q D Q s + 8 1 u / 4 s J g p e 5 + I U 0 Z K a Y j r i R b D + g W Y D D o d 9 w N 2 h w 7 U y A H b D g o 8 6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3922EEF9536F49B4AC8D10D6E33D80" ma:contentTypeVersion="10" ma:contentTypeDescription="Create a new document." ma:contentTypeScope="" ma:versionID="4aea38b15e0fcfdaaebd51b167c291b4">
  <xsd:schema xmlns:xsd="http://www.w3.org/2001/XMLSchema" xmlns:xs="http://www.w3.org/2001/XMLSchema" xmlns:p="http://schemas.microsoft.com/office/2006/metadata/properties" xmlns:ns3="f4f6634d-d5bf-4a67-9ff3-712881f0bdb0" targetNamespace="http://schemas.microsoft.com/office/2006/metadata/properties" ma:root="true" ma:fieldsID="daf1de205e2cdee7b6cd5d578aeeae15" ns3:_="">
    <xsd:import namespace="f4f6634d-d5bf-4a67-9ff3-712881f0bd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f6634d-d5bf-4a67-9ff3-712881f0bd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0A3F11-9FC2-4A68-A218-F0721C9152C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38ADED3-B299-4091-89B3-6BD7AFD57DCF}">
  <ds:schemaRefs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f4f6634d-d5bf-4a67-9ff3-712881f0bdb0"/>
  </ds:schemaRefs>
</ds:datastoreItem>
</file>

<file path=customXml/itemProps3.xml><?xml version="1.0" encoding="utf-8"?>
<ds:datastoreItem xmlns:ds="http://schemas.openxmlformats.org/officeDocument/2006/customXml" ds:itemID="{9FF9BAAC-C1E6-4D58-AC2D-F1878ACC52B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25BF0F5-D2F0-49A2-8AEB-DCFF30273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f6634d-d5bf-4a67-9ff3-712881f0bd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MSFT_HD</vt:lpstr>
      <vt:lpstr>Analysis</vt:lpstr>
      <vt:lpstr>Financials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Abrar</dc:creator>
  <cp:lastModifiedBy>Muhammad Abrar</cp:lastModifiedBy>
  <dcterms:created xsi:type="dcterms:W3CDTF">2015-06-05T18:17:20Z</dcterms:created>
  <dcterms:modified xsi:type="dcterms:W3CDTF">2023-03-19T13:01:00Z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0x0101008C3922EEF9536F49B4AC8D10D6E33D80</vt:lpwstr>
  </property>
</Properties>
</file>