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<sst xmlns="http://schemas.openxmlformats.org/spreadsheetml/2006/main" count="103" uniqueCount="35">
  <si>
    <t>GeneticAlgorithm</t>
  </si>
  <si>
    <t>Results are estimated (by neural networks) total waiting times (in seconds) of all vehicles in a given area (15 crossroads with traffic signals) during 10 minutes of traffic</t>
  </si>
  <si>
    <t>Best genotype</t>
  </si>
  <si>
    <t>InitialPopulation</t>
  </si>
  <si>
    <t>Populations</t>
  </si>
  <si>
    <t>Selection</t>
  </si>
  <si>
    <t>Mutator</t>
  </si>
  <si>
    <t>Crossover</t>
  </si>
  <si>
    <t>Termination</t>
  </si>
  <si>
    <t>EvalModel</t>
  </si>
  <si>
    <t>Best initial</t>
  </si>
  <si>
    <t>Avg initial</t>
  </si>
  <si>
    <t>Best end</t>
  </si>
  <si>
    <t>Avg end</t>
  </si>
  <si>
    <t>Improvement (Best-to-best)</t>
  </si>
  <si>
    <t>Improvement (Avg-to-avg)</t>
  </si>
  <si>
    <t>Time [seconds]</t>
  </si>
  <si>
    <t>Tournament</t>
  </si>
  <si>
    <t>G1DListMutatorSwap, G1DListMutatorIntegerRange</t>
  </si>
  <si>
    <t>G1DListCrossoverUniform</t>
  </si>
  <si>
    <t>ConvergenceCriteria</t>
  </si>
  <si>
    <t>[100, 200, 100], LR=0.01, DR=0.05</t>
  </si>
  <si>
    <t>[15, 116, 46, 25, 25, 78, 116, 8, 106, 16, 14, 109, 10, 94, 115]</t>
  </si>
  <si>
    <t>[119, 119, 48, 31, 20, 119, 119, 119, 92, 20, 19, 119, 1, 119, 84]</t>
  </si>
  <si>
    <t>[8, 119, 38, 48, 26, 95, 119, 107, 116, 7, 34, 104, 11, 53, 74]</t>
  </si>
  <si>
    <t>[100, 200, 100], LR=0.01, DR=0.06</t>
  </si>
  <si>
    <t>[116, 112, 24, 36, 24, 109, 4, 11, 112, 1, 11, 84, 14, 90, 90]</t>
  </si>
  <si>
    <t>[108, 107, 45, 36, 25, 107, 119, 104, 108, 51, 37, 90, 9, 107, 35]</t>
  </si>
  <si>
    <t>Roulette</t>
  </si>
  <si>
    <t>[117, 99, 52, 35, 31, 117, 2, 51, 41, 43, 56, 37, 7, 104, 79]</t>
  </si>
  <si>
    <t>[3, 117, 52, 29, 92, 51, 117, 83, 98, 28, 51, 83, 19, 83, 106]</t>
  </si>
  <si>
    <t>[7, 103, 43, 49, 30, 104, 103, 105, 96, 57, 57, 79, 1, 21, 108]</t>
  </si>
  <si>
    <t>[7, 114, 30, 51, 116, 109, 2, 99, 116, 2, 116, 7, 7, 62, 86]</t>
  </si>
  <si>
    <t>[105, 119, 40, 34, 28, 114, 2, 49, 92, 5, 40, 1, 7, 28, 67]</t>
  </si>
  <si>
    <t>[113, 98, 45, 49, 75, 98, 111, 41, 97, 41, 24, 89, 0, 45, 81]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</si>
</sst>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  <name val="'Courier New'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H1" s="1" t="s">
        <v>1</v>
      </c>
      <c r="O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</row>
    <row r="3">
      <c r="A3" s="1">
        <v>900.0</v>
      </c>
      <c r="B3" s="1">
        <v>100.0</v>
      </c>
      <c r="C3" s="1" t="s">
        <v>17</v>
      </c>
      <c r="D3" s="2" t="s">
        <v>18</v>
      </c>
      <c r="E3" s="2" t="s">
        <v>19</v>
      </c>
      <c r="F3" s="2" t="s">
        <v>20</v>
      </c>
      <c r="G3" s="1" t="s">
        <v>21</v>
      </c>
    </row>
    <row r="4">
      <c r="A4" s="1">
        <v>400.0</v>
      </c>
      <c r="B4" s="1">
        <v>50.0</v>
      </c>
      <c r="C4" s="1" t="s">
        <v>17</v>
      </c>
      <c r="D4" s="2" t="s">
        <v>18</v>
      </c>
      <c r="E4" s="2" t="s">
        <v>19</v>
      </c>
      <c r="F4" s="2" t="s">
        <v>20</v>
      </c>
      <c r="G4" s="1" t="s">
        <v>21</v>
      </c>
      <c r="H4">
        <f>100000-63395.59</f>
        <v>36604.41</v>
      </c>
      <c r="I4" s="1">
        <f>100000-52829.66</f>
        <v>47170.34</v>
      </c>
      <c r="J4" s="1">
        <f>100000-77424.59</f>
        <v>22575.41</v>
      </c>
      <c r="K4">
        <f>100000-65305.8</f>
        <v>34694.2</v>
      </c>
      <c r="L4">
        <f t="shared" ref="L4:M4" si="1">(H4-J4)/H4</f>
        <v>0.3832598313</v>
      </c>
      <c r="M4">
        <f t="shared" si="1"/>
        <v>0.2644912036</v>
      </c>
      <c r="N4" s="1">
        <v>3123.449</v>
      </c>
    </row>
    <row r="5">
      <c r="A5" s="1">
        <v>100.0</v>
      </c>
      <c r="B5" s="1">
        <v>20.0</v>
      </c>
      <c r="C5" s="1" t="s">
        <v>17</v>
      </c>
      <c r="D5" s="2" t="s">
        <v>18</v>
      </c>
      <c r="E5" s="2" t="s">
        <v>19</v>
      </c>
      <c r="F5" s="2" t="s">
        <v>20</v>
      </c>
      <c r="G5" s="1" t="s">
        <v>21</v>
      </c>
      <c r="H5">
        <f>100000-63828.38</f>
        <v>36171.62</v>
      </c>
      <c r="I5">
        <f>100000-53190.32</f>
        <v>46809.68</v>
      </c>
      <c r="J5">
        <f>100000-75348.63</f>
        <v>24651.37</v>
      </c>
      <c r="K5">
        <f>100000-63184.67</f>
        <v>36815.33</v>
      </c>
      <c r="L5">
        <f t="shared" ref="L5:M5" si="2">(H5-J5)/H5</f>
        <v>0.3184886383</v>
      </c>
      <c r="M5">
        <f t="shared" si="2"/>
        <v>0.2135103252</v>
      </c>
      <c r="N5" s="1">
        <v>332.328</v>
      </c>
      <c r="O5" s="1" t="s">
        <v>22</v>
      </c>
    </row>
    <row r="6">
      <c r="A6" s="1">
        <v>100.0</v>
      </c>
      <c r="B6" s="1">
        <v>100.0</v>
      </c>
      <c r="C6" s="1" t="s">
        <v>17</v>
      </c>
      <c r="D6" s="2" t="s">
        <v>18</v>
      </c>
      <c r="E6" s="2" t="s">
        <v>19</v>
      </c>
      <c r="F6" s="2" t="s">
        <v>20</v>
      </c>
      <c r="G6" s="1" t="s">
        <v>21</v>
      </c>
      <c r="H6" s="1">
        <f>100000-64265.49</f>
        <v>35734.51</v>
      </c>
      <c r="I6">
        <f>100000-53554.57</f>
        <v>46445.43</v>
      </c>
      <c r="J6">
        <f>100000-77075.84</f>
        <v>22924.16</v>
      </c>
      <c r="K6">
        <f>100000-64229.87</f>
        <v>35770.13</v>
      </c>
      <c r="L6">
        <f t="shared" ref="L6:M6" si="3">(H6-J6)/H6</f>
        <v>0.3584867961</v>
      </c>
      <c r="M6">
        <f t="shared" si="3"/>
        <v>0.2298460796</v>
      </c>
      <c r="N6" s="1">
        <v>1547.812</v>
      </c>
      <c r="O6" s="1" t="s">
        <v>23</v>
      </c>
    </row>
    <row r="7">
      <c r="A7" s="1">
        <v>50.0</v>
      </c>
      <c r="B7" s="1">
        <v>20.0</v>
      </c>
      <c r="C7" s="1" t="s">
        <v>17</v>
      </c>
      <c r="D7" s="2" t="s">
        <v>18</v>
      </c>
      <c r="E7" s="2" t="s">
        <v>19</v>
      </c>
      <c r="F7" s="2" t="s">
        <v>20</v>
      </c>
      <c r="G7" s="1" t="s">
        <v>21</v>
      </c>
      <c r="H7">
        <f>100000-63240.33</f>
        <v>36759.67</v>
      </c>
      <c r="I7">
        <f>100000-52700.28</f>
        <v>47299.72</v>
      </c>
      <c r="J7">
        <f>100000-76179.11</f>
        <v>23820.89</v>
      </c>
      <c r="K7">
        <f>100000-64250.35</f>
        <v>35749.65</v>
      </c>
      <c r="L7">
        <f t="shared" ref="L7:M7" si="4">(H7-J7)/H7</f>
        <v>0.3519830292</v>
      </c>
      <c r="M7">
        <f t="shared" si="4"/>
        <v>0.2441889719</v>
      </c>
      <c r="N7" s="1">
        <v>169.734</v>
      </c>
      <c r="O7" s="1" t="s">
        <v>24</v>
      </c>
    </row>
    <row r="8">
      <c r="A8" s="1">
        <v>50.0</v>
      </c>
      <c r="B8" s="1">
        <v>15.0</v>
      </c>
      <c r="C8" s="1" t="s">
        <v>17</v>
      </c>
      <c r="D8" s="2" t="s">
        <v>18</v>
      </c>
      <c r="E8" s="2" t="s">
        <v>19</v>
      </c>
      <c r="F8" s="2" t="s">
        <v>20</v>
      </c>
      <c r="G8" s="1" t="s">
        <v>25</v>
      </c>
      <c r="H8" s="1">
        <f>100000-63258.51</f>
        <v>36741.49</v>
      </c>
      <c r="I8">
        <f>100000-52715.42</f>
        <v>47284.58</v>
      </c>
      <c r="J8">
        <f>100000-75370.93</f>
        <v>24629.07</v>
      </c>
      <c r="K8">
        <f>100000-62809.11</f>
        <v>37190.89</v>
      </c>
      <c r="L8">
        <f t="shared" ref="L8:M8" si="5">(H8-J8)/H8</f>
        <v>0.3296659988</v>
      </c>
      <c r="M8">
        <f t="shared" si="5"/>
        <v>0.2134668427</v>
      </c>
      <c r="N8" s="1">
        <v>134.764</v>
      </c>
      <c r="O8" s="1" t="s">
        <v>26</v>
      </c>
    </row>
    <row r="9">
      <c r="A9" s="1">
        <v>15.0</v>
      </c>
      <c r="B9" s="1">
        <v>50.0</v>
      </c>
      <c r="C9" s="1" t="s">
        <v>17</v>
      </c>
      <c r="D9" s="2" t="s">
        <v>18</v>
      </c>
      <c r="E9" s="2" t="s">
        <v>19</v>
      </c>
      <c r="F9" s="2" t="s">
        <v>20</v>
      </c>
      <c r="G9" s="1" t="s">
        <v>25</v>
      </c>
      <c r="H9">
        <f>100000-65595.63</f>
        <v>34404.37</v>
      </c>
      <c r="I9">
        <f>100000-54663.02</f>
        <v>45336.98</v>
      </c>
      <c r="J9">
        <f>100000-77487.46</f>
        <v>22512.54</v>
      </c>
      <c r="K9">
        <f>100000-65311.22</f>
        <v>34688.78</v>
      </c>
      <c r="L9">
        <f t="shared" ref="L9:M9" si="6">(H9-J9)/H9</f>
        <v>0.3456488231</v>
      </c>
      <c r="M9">
        <f t="shared" si="6"/>
        <v>0.2348678717</v>
      </c>
      <c r="N9" s="1">
        <v>128.83</v>
      </c>
    </row>
    <row r="10">
      <c r="A10" s="1">
        <v>15.0</v>
      </c>
      <c r="B10" s="1">
        <v>50.0</v>
      </c>
      <c r="C10" s="1" t="s">
        <v>17</v>
      </c>
      <c r="D10" s="2" t="s">
        <v>18</v>
      </c>
      <c r="E10" s="2" t="s">
        <v>19</v>
      </c>
      <c r="F10" s="2" t="s">
        <v>20</v>
      </c>
      <c r="G10" s="1" t="s">
        <v>25</v>
      </c>
      <c r="H10">
        <f>100000-65338.68</f>
        <v>34661.32</v>
      </c>
      <c r="I10">
        <f>100000-54448.9</f>
        <v>45551.1</v>
      </c>
      <c r="J10">
        <f>100000-76369.96</f>
        <v>23630.04</v>
      </c>
      <c r="K10">
        <f>100000-63641.63</f>
        <v>36358.37</v>
      </c>
      <c r="L10">
        <f t="shared" ref="L10:M10" si="7">(H10-J10)/H10</f>
        <v>0.3182590853</v>
      </c>
      <c r="M10">
        <f t="shared" si="7"/>
        <v>0.2018113723</v>
      </c>
      <c r="N10" s="1">
        <v>137.357</v>
      </c>
      <c r="O10" s="1" t="s">
        <v>27</v>
      </c>
    </row>
    <row r="11">
      <c r="A11" s="1">
        <v>50.0</v>
      </c>
      <c r="B11" s="1">
        <v>15.0</v>
      </c>
      <c r="C11" s="1" t="s">
        <v>28</v>
      </c>
      <c r="D11" s="2" t="s">
        <v>18</v>
      </c>
      <c r="E11" s="2" t="s">
        <v>19</v>
      </c>
      <c r="F11" s="2" t="s">
        <v>20</v>
      </c>
      <c r="G11" s="1" t="s">
        <v>25</v>
      </c>
      <c r="H11" s="1">
        <f>100000-64093.11</f>
        <v>35906.89</v>
      </c>
      <c r="I11">
        <f>100000-53410.92</f>
        <v>46589.08</v>
      </c>
      <c r="J11">
        <f>100000-68584.03</f>
        <v>31415.97</v>
      </c>
      <c r="K11">
        <f>100000-57153.36</f>
        <v>42846.64</v>
      </c>
      <c r="L11">
        <f t="shared" ref="L11:M11" si="8">(H11-J11)/H11</f>
        <v>0.1250712607</v>
      </c>
      <c r="M11">
        <f t="shared" si="8"/>
        <v>0.08032869505</v>
      </c>
      <c r="N11" s="1">
        <v>133.461</v>
      </c>
      <c r="O11" s="1" t="s">
        <v>29</v>
      </c>
    </row>
    <row r="12">
      <c r="A12" s="1">
        <v>50.0</v>
      </c>
      <c r="B12" s="1">
        <v>15.0</v>
      </c>
      <c r="C12" s="1" t="s">
        <v>17</v>
      </c>
      <c r="D12" s="2" t="s">
        <v>18</v>
      </c>
      <c r="E12" s="2" t="s">
        <v>19</v>
      </c>
      <c r="F12" s="2" t="s">
        <v>20</v>
      </c>
      <c r="G12" s="1" t="s">
        <v>25</v>
      </c>
      <c r="H12" s="1">
        <f>100000-62516.91</f>
        <v>37483.09</v>
      </c>
      <c r="I12">
        <f>100000-52097.42</f>
        <v>47902.58</v>
      </c>
      <c r="J12">
        <f>100000-74452.09</f>
        <v>25547.91</v>
      </c>
      <c r="K12">
        <f>100000-62043.41</f>
        <v>37956.59</v>
      </c>
      <c r="L12">
        <f t="shared" ref="L12:M12" si="9">(H12-J12)/H12</f>
        <v>0.3184150506</v>
      </c>
      <c r="M12">
        <f t="shared" si="9"/>
        <v>0.2076295264</v>
      </c>
      <c r="N12" s="1">
        <v>131.429</v>
      </c>
    </row>
    <row r="13">
      <c r="A13" s="1">
        <v>15.0</v>
      </c>
      <c r="B13" s="1">
        <v>15.0</v>
      </c>
      <c r="C13" s="1" t="s">
        <v>17</v>
      </c>
      <c r="D13" s="2" t="s">
        <v>18</v>
      </c>
      <c r="E13" s="2" t="s">
        <v>19</v>
      </c>
      <c r="F13" s="2" t="s">
        <v>20</v>
      </c>
      <c r="G13" s="1" t="s">
        <v>25</v>
      </c>
      <c r="H13" s="1">
        <f>100000-65816.3</f>
        <v>34183.7</v>
      </c>
      <c r="I13">
        <f>100000-54846.92</f>
        <v>45153.08</v>
      </c>
      <c r="J13">
        <f>100000-75426.13</f>
        <v>24573.87</v>
      </c>
      <c r="K13">
        <f>100000-62855.11</f>
        <v>37144.89</v>
      </c>
      <c r="L13">
        <f t="shared" ref="L13:M13" si="10">(H13-J13)/H13</f>
        <v>0.2811231669</v>
      </c>
      <c r="M13">
        <f t="shared" si="10"/>
        <v>0.1773564505</v>
      </c>
      <c r="N13" s="1">
        <v>44.253</v>
      </c>
      <c r="O13" s="1" t="s">
        <v>30</v>
      </c>
    </row>
    <row r="14">
      <c r="A14" s="1">
        <v>15.0</v>
      </c>
      <c r="B14" s="1">
        <v>15.0</v>
      </c>
      <c r="C14" s="1" t="s">
        <v>17</v>
      </c>
      <c r="D14" s="2" t="s">
        <v>18</v>
      </c>
      <c r="E14" s="2" t="s">
        <v>19</v>
      </c>
      <c r="F14" s="2" t="s">
        <v>20</v>
      </c>
      <c r="G14" s="1" t="s">
        <v>25</v>
      </c>
      <c r="H14" s="1">
        <f>100000-62485.77</f>
        <v>37514.23</v>
      </c>
      <c r="I14">
        <f>100000-52071.48</f>
        <v>47928.52</v>
      </c>
      <c r="J14">
        <f>100000-74370.96</f>
        <v>25629.04</v>
      </c>
      <c r="K14">
        <f>100000-61975.8</f>
        <v>38024.2</v>
      </c>
      <c r="L14">
        <f t="shared" ref="L14:M14" si="11">(H14-J14)/H14</f>
        <v>0.3168181781</v>
      </c>
      <c r="M14">
        <f t="shared" si="11"/>
        <v>0.2066477329</v>
      </c>
      <c r="N14" s="1">
        <v>45.111</v>
      </c>
      <c r="O14" s="1" t="s">
        <v>31</v>
      </c>
    </row>
    <row r="15">
      <c r="A15" s="1">
        <v>15.0</v>
      </c>
      <c r="B15" s="1">
        <v>20.0</v>
      </c>
      <c r="C15" s="1" t="s">
        <v>17</v>
      </c>
      <c r="D15" s="2" t="s">
        <v>18</v>
      </c>
      <c r="E15" s="2" t="s">
        <v>19</v>
      </c>
      <c r="F15" s="2" t="s">
        <v>20</v>
      </c>
      <c r="G15" s="1" t="s">
        <v>25</v>
      </c>
      <c r="H15" s="1">
        <f>100000-61431.94</f>
        <v>38568.06</v>
      </c>
      <c r="I15">
        <f>100000-51193.28</f>
        <v>48806.72</v>
      </c>
      <c r="J15">
        <f>100000-75275.38</f>
        <v>24724.62</v>
      </c>
      <c r="K15">
        <f>100000-64460.97</f>
        <v>35539.03</v>
      </c>
      <c r="L15">
        <f t="shared" ref="L15:M15" si="12">(H15-J15)/H15</f>
        <v>0.358935347</v>
      </c>
      <c r="M15">
        <f t="shared" si="12"/>
        <v>0.2718414595</v>
      </c>
      <c r="N15" s="1">
        <v>56.187</v>
      </c>
      <c r="O15" s="1" t="s">
        <v>32</v>
      </c>
    </row>
    <row r="16">
      <c r="A16" s="1">
        <v>20.0</v>
      </c>
      <c r="B16" s="1">
        <v>20.0</v>
      </c>
      <c r="C16" s="1" t="s">
        <v>17</v>
      </c>
      <c r="D16" s="2" t="s">
        <v>18</v>
      </c>
      <c r="E16" s="2" t="s">
        <v>19</v>
      </c>
      <c r="F16" s="2" t="s">
        <v>20</v>
      </c>
      <c r="G16" s="1" t="s">
        <v>25</v>
      </c>
      <c r="H16" s="1">
        <f>100000-64020.42</f>
        <v>35979.58</v>
      </c>
      <c r="I16">
        <f>100000-53350.35</f>
        <v>46649.65</v>
      </c>
      <c r="J16">
        <f>100000-75795.97</f>
        <v>24204.03</v>
      </c>
      <c r="K16">
        <f>100000-63163.31</f>
        <v>36836.69</v>
      </c>
      <c r="L16">
        <f t="shared" ref="L16:M16" si="13">(H16-J16)/H16</f>
        <v>0.327284254</v>
      </c>
      <c r="M16">
        <f t="shared" si="13"/>
        <v>0.2103544185</v>
      </c>
      <c r="N16" s="1">
        <v>75.003</v>
      </c>
      <c r="O16" s="1" t="s">
        <v>33</v>
      </c>
    </row>
    <row r="17">
      <c r="A17" s="1">
        <v>25.0</v>
      </c>
      <c r="B17" s="1">
        <v>25.0</v>
      </c>
      <c r="C17" s="1" t="s">
        <v>17</v>
      </c>
      <c r="D17" s="2" t="s">
        <v>18</v>
      </c>
      <c r="E17" s="2" t="s">
        <v>19</v>
      </c>
      <c r="F17" s="2" t="s">
        <v>20</v>
      </c>
      <c r="G17" s="1" t="s">
        <v>25</v>
      </c>
      <c r="H17">
        <f>100000-64831.2</f>
        <v>35168.8</v>
      </c>
      <c r="I17">
        <f>100000-54026</f>
        <v>45974</v>
      </c>
      <c r="J17" s="1">
        <f>100000-74119.38</f>
        <v>25880.62</v>
      </c>
      <c r="K17">
        <f>100000-61766.15</f>
        <v>38233.85</v>
      </c>
      <c r="L17">
        <f t="shared" ref="L17:M17" si="14">(H17-J17)/H17</f>
        <v>0.2641028412</v>
      </c>
      <c r="M17">
        <f t="shared" si="14"/>
        <v>0.16835929</v>
      </c>
      <c r="N17" s="1">
        <v>67.701</v>
      </c>
      <c r="O17" s="1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