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835" windowHeight="9630" activeTab="1"/>
  </bookViews>
  <sheets>
    <sheet name="Sheet1" sheetId="1" r:id="rId1"/>
    <sheet name="怪物经验" sheetId="2" r:id="rId2"/>
    <sheet name="怪物金钱" sheetId="4" r:id="rId3"/>
    <sheet name="升满级装备铜钱数量" sheetId="5" r:id="rId4"/>
    <sheet name="升满级获得装备数量" sheetId="6" r:id="rId5"/>
    <sheet name="Sheet2" sheetId="7" r:id="rId6"/>
    <sheet name="Sheet3" sheetId="8" r:id="rId7"/>
  </sheets>
  <calcPr calcId="125725"/>
</workbook>
</file>

<file path=xl/calcChain.xml><?xml version="1.0" encoding="utf-8"?>
<calcChain xmlns="http://schemas.openxmlformats.org/spreadsheetml/2006/main">
  <c r="N12" i="2"/>
  <c r="P31" i="5" l="1"/>
  <c r="O31"/>
  <c r="N31"/>
  <c r="M31"/>
  <c r="L31"/>
  <c r="P30"/>
  <c r="O30"/>
  <c r="N30"/>
  <c r="M30"/>
  <c r="L30"/>
  <c r="Q29"/>
  <c r="P29"/>
  <c r="O29"/>
  <c r="P28"/>
  <c r="O28"/>
  <c r="N28"/>
  <c r="M28"/>
  <c r="L28"/>
  <c r="P27"/>
  <c r="O27"/>
  <c r="N27"/>
  <c r="M27"/>
  <c r="L27"/>
  <c r="Q26"/>
  <c r="P26"/>
  <c r="O26"/>
  <c r="P25"/>
  <c r="O25"/>
  <c r="N25"/>
  <c r="M25"/>
  <c r="L25"/>
  <c r="P24"/>
  <c r="O24"/>
  <c r="N24"/>
  <c r="M24"/>
  <c r="L24"/>
  <c r="Q23"/>
  <c r="P23"/>
  <c r="O23"/>
  <c r="P22"/>
  <c r="O22"/>
  <c r="N22"/>
  <c r="M22"/>
  <c r="L22"/>
  <c r="P21"/>
  <c r="O21"/>
  <c r="N21"/>
  <c r="M21"/>
  <c r="L21"/>
  <c r="Q20"/>
  <c r="P20"/>
  <c r="O20"/>
  <c r="P19"/>
  <c r="O19"/>
  <c r="N19"/>
  <c r="M19"/>
  <c r="L19"/>
  <c r="P18"/>
  <c r="O18"/>
  <c r="N18"/>
  <c r="M18"/>
  <c r="L18"/>
  <c r="Q17"/>
  <c r="P17"/>
  <c r="O17"/>
  <c r="P16"/>
  <c r="O16"/>
  <c r="N16"/>
  <c r="M16"/>
  <c r="L16"/>
  <c r="P15"/>
  <c r="O15"/>
  <c r="N15"/>
  <c r="M15"/>
  <c r="L15"/>
  <c r="Q14"/>
  <c r="P14"/>
  <c r="O14"/>
  <c r="P13"/>
  <c r="O13"/>
  <c r="N13"/>
  <c r="M13"/>
  <c r="L13"/>
  <c r="P12"/>
  <c r="O12"/>
  <c r="N12"/>
  <c r="M12"/>
  <c r="L12"/>
  <c r="Q11"/>
  <c r="P11"/>
  <c r="O11"/>
  <c r="P10"/>
  <c r="O10"/>
  <c r="N10"/>
  <c r="M10"/>
  <c r="L10"/>
  <c r="P9"/>
  <c r="O9"/>
  <c r="N9"/>
  <c r="M9"/>
  <c r="L9"/>
  <c r="Q8"/>
  <c r="P8"/>
  <c r="O8"/>
  <c r="P7"/>
  <c r="O7"/>
  <c r="N7"/>
  <c r="M7"/>
  <c r="L7"/>
  <c r="P6"/>
  <c r="O6"/>
  <c r="N6"/>
  <c r="M6"/>
  <c r="L6"/>
  <c r="Q5"/>
  <c r="P5"/>
  <c r="O5"/>
  <c r="P4"/>
  <c r="O4"/>
  <c r="N4"/>
  <c r="M4"/>
  <c r="L4"/>
  <c r="P3"/>
  <c r="O3"/>
  <c r="N3"/>
  <c r="M3"/>
  <c r="L3"/>
  <c r="Q2"/>
  <c r="P2"/>
  <c r="O2"/>
  <c r="D29" i="7"/>
  <c r="B104" i="8"/>
  <c r="B10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E30" i="7"/>
  <c r="E27"/>
  <c r="E24"/>
  <c r="E21"/>
  <c r="E18"/>
  <c r="E15"/>
  <c r="E12"/>
  <c r="E9"/>
  <c r="E6"/>
  <c r="E2"/>
  <c r="N3" i="2"/>
  <c r="H103" i="4"/>
  <c r="H98"/>
  <c r="H93"/>
  <c r="H88"/>
  <c r="H83"/>
  <c r="H78"/>
  <c r="H73"/>
  <c r="H68"/>
  <c r="H63"/>
  <c r="H58"/>
  <c r="H53"/>
  <c r="H48"/>
  <c r="H43"/>
  <c r="H38"/>
  <c r="H33"/>
  <c r="H28"/>
  <c r="H23"/>
  <c r="H18"/>
  <c r="H13"/>
  <c r="H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I31" i="5"/>
  <c r="H31"/>
  <c r="G31"/>
  <c r="F31"/>
  <c r="E31"/>
  <c r="I30"/>
  <c r="H30"/>
  <c r="G30"/>
  <c r="F30"/>
  <c r="E30"/>
  <c r="I28"/>
  <c r="H28"/>
  <c r="G28"/>
  <c r="F28"/>
  <c r="E28"/>
  <c r="I27"/>
  <c r="H27"/>
  <c r="G27"/>
  <c r="F27"/>
  <c r="E27"/>
  <c r="I25"/>
  <c r="H25"/>
  <c r="G25"/>
  <c r="F25"/>
  <c r="E25"/>
  <c r="I24"/>
  <c r="H24"/>
  <c r="G24"/>
  <c r="F24"/>
  <c r="E24"/>
  <c r="I22"/>
  <c r="H22"/>
  <c r="G22"/>
  <c r="F22"/>
  <c r="E22"/>
  <c r="I21"/>
  <c r="H21"/>
  <c r="G21"/>
  <c r="F21"/>
  <c r="E21"/>
  <c r="I19"/>
  <c r="H19"/>
  <c r="G19"/>
  <c r="F19"/>
  <c r="E19"/>
  <c r="I18"/>
  <c r="H18"/>
  <c r="G18"/>
  <c r="F18"/>
  <c r="E18"/>
  <c r="I16"/>
  <c r="H16"/>
  <c r="G16"/>
  <c r="F16"/>
  <c r="E16"/>
  <c r="I15"/>
  <c r="H15"/>
  <c r="G15"/>
  <c r="F15"/>
  <c r="E15"/>
  <c r="I13"/>
  <c r="H13"/>
  <c r="G13"/>
  <c r="F13"/>
  <c r="E13"/>
  <c r="I12"/>
  <c r="H12"/>
  <c r="G12"/>
  <c r="F12"/>
  <c r="E12"/>
  <c r="I10"/>
  <c r="H10"/>
  <c r="G10"/>
  <c r="F10"/>
  <c r="E10"/>
  <c r="I9"/>
  <c r="H9"/>
  <c r="G9"/>
  <c r="F9"/>
  <c r="E9"/>
  <c r="I7"/>
  <c r="H7"/>
  <c r="G7"/>
  <c r="F7"/>
  <c r="E7"/>
  <c r="I6"/>
  <c r="H6"/>
  <c r="G6"/>
  <c r="F6"/>
  <c r="E6"/>
  <c r="I4"/>
  <c r="H4"/>
  <c r="G4"/>
  <c r="F4"/>
  <c r="E4"/>
  <c r="I3"/>
  <c r="H3"/>
  <c r="G3"/>
  <c r="F3"/>
  <c r="E3"/>
  <c r="I31" i="6"/>
  <c r="H31"/>
  <c r="G31"/>
  <c r="F31"/>
  <c r="E31"/>
  <c r="I30"/>
  <c r="H30"/>
  <c r="G30"/>
  <c r="F30"/>
  <c r="E30"/>
  <c r="I28"/>
  <c r="H28"/>
  <c r="G28"/>
  <c r="F28"/>
  <c r="E28"/>
  <c r="I27"/>
  <c r="H27"/>
  <c r="G27"/>
  <c r="F27"/>
  <c r="E27"/>
  <c r="I25"/>
  <c r="H25"/>
  <c r="G25"/>
  <c r="F25"/>
  <c r="E25"/>
  <c r="I24"/>
  <c r="H24"/>
  <c r="G24"/>
  <c r="F24"/>
  <c r="E24"/>
  <c r="I22"/>
  <c r="H22"/>
  <c r="G22"/>
  <c r="F22"/>
  <c r="E22"/>
  <c r="I21"/>
  <c r="H21"/>
  <c r="G21"/>
  <c r="F21"/>
  <c r="E21"/>
  <c r="I19"/>
  <c r="H19"/>
  <c r="G19"/>
  <c r="F19"/>
  <c r="E19"/>
  <c r="I18"/>
  <c r="H18"/>
  <c r="G18"/>
  <c r="F18"/>
  <c r="E18"/>
  <c r="I16"/>
  <c r="H16"/>
  <c r="G16"/>
  <c r="F16"/>
  <c r="E16"/>
  <c r="I15"/>
  <c r="H15"/>
  <c r="G15"/>
  <c r="F15"/>
  <c r="E15"/>
  <c r="I13"/>
  <c r="H13"/>
  <c r="G13"/>
  <c r="F13"/>
  <c r="E13"/>
  <c r="I12"/>
  <c r="H12"/>
  <c r="G12"/>
  <c r="F12"/>
  <c r="E12"/>
  <c r="I10"/>
  <c r="H10"/>
  <c r="G10"/>
  <c r="F10"/>
  <c r="E10"/>
  <c r="I9"/>
  <c r="H9"/>
  <c r="G9"/>
  <c r="F9"/>
  <c r="E9"/>
  <c r="I7"/>
  <c r="H7"/>
  <c r="G7"/>
  <c r="F7"/>
  <c r="E7"/>
  <c r="I6"/>
  <c r="H6"/>
  <c r="G6"/>
  <c r="F6"/>
  <c r="E6"/>
  <c r="I4"/>
  <c r="H4"/>
  <c r="G4"/>
  <c r="F4"/>
  <c r="E4"/>
  <c r="I3"/>
  <c r="H3"/>
  <c r="G3"/>
  <c r="F3"/>
  <c r="E3"/>
  <c r="D8" i="4" l="1"/>
  <c r="E8" s="1"/>
  <c r="I12" s="1"/>
  <c r="D13"/>
  <c r="G13" s="1"/>
  <c r="K17" s="1"/>
  <c r="D18"/>
  <c r="E18" s="1"/>
  <c r="I22" s="1"/>
  <c r="D23"/>
  <c r="E23" s="1"/>
  <c r="I27" s="1"/>
  <c r="D28"/>
  <c r="F28" s="1"/>
  <c r="J32" s="1"/>
  <c r="D33"/>
  <c r="G33" s="1"/>
  <c r="K37" s="1"/>
  <c r="D38"/>
  <c r="E38" s="1"/>
  <c r="I42" s="1"/>
  <c r="D43"/>
  <c r="E43" s="1"/>
  <c r="I47" s="1"/>
  <c r="D48"/>
  <c r="F48" s="1"/>
  <c r="J52" s="1"/>
  <c r="D53"/>
  <c r="G53" s="1"/>
  <c r="K57" s="1"/>
  <c r="D58"/>
  <c r="E58" s="1"/>
  <c r="I62" s="1"/>
  <c r="D63"/>
  <c r="E63" s="1"/>
  <c r="I67" s="1"/>
  <c r="D68"/>
  <c r="F68" s="1"/>
  <c r="J72" s="1"/>
  <c r="D73"/>
  <c r="G73" s="1"/>
  <c r="K77" s="1"/>
  <c r="D78"/>
  <c r="E78" s="1"/>
  <c r="I82" s="1"/>
  <c r="D83"/>
  <c r="E83" s="1"/>
  <c r="I87" s="1"/>
  <c r="D88"/>
  <c r="F88" s="1"/>
  <c r="J92" s="1"/>
  <c r="D93"/>
  <c r="G93" s="1"/>
  <c r="K97" s="1"/>
  <c r="D98"/>
  <c r="E98" s="1"/>
  <c r="I102" s="1"/>
  <c r="D3"/>
  <c r="F3" s="1"/>
  <c r="J7" s="1"/>
  <c r="D10" i="2"/>
  <c r="E10"/>
  <c r="K30" i="6"/>
  <c r="D29"/>
  <c r="B29"/>
  <c r="K31" s="1"/>
  <c r="K28"/>
  <c r="D26"/>
  <c r="B26"/>
  <c r="K26" s="1"/>
  <c r="D23"/>
  <c r="B23"/>
  <c r="K24" s="1"/>
  <c r="D20"/>
  <c r="B20"/>
  <c r="K22" s="1"/>
  <c r="K18"/>
  <c r="D17"/>
  <c r="B17"/>
  <c r="K19" s="1"/>
  <c r="D14"/>
  <c r="B14"/>
  <c r="K14" s="1"/>
  <c r="D11"/>
  <c r="B11"/>
  <c r="K12" s="1"/>
  <c r="K8"/>
  <c r="D8"/>
  <c r="B8"/>
  <c r="K10" s="1"/>
  <c r="K6"/>
  <c r="K5"/>
  <c r="O5" s="1"/>
  <c r="D5"/>
  <c r="B5"/>
  <c r="K7" s="1"/>
  <c r="D2"/>
  <c r="D29" i="5"/>
  <c r="K28"/>
  <c r="D26"/>
  <c r="K24"/>
  <c r="K23"/>
  <c r="D23"/>
  <c r="K22"/>
  <c r="D20"/>
  <c r="B29"/>
  <c r="K31" s="1"/>
  <c r="B26"/>
  <c r="K26" s="1"/>
  <c r="B23"/>
  <c r="K25" s="1"/>
  <c r="B20"/>
  <c r="K20" s="1"/>
  <c r="K18"/>
  <c r="D17"/>
  <c r="B17"/>
  <c r="K17" s="1"/>
  <c r="K15"/>
  <c r="K14"/>
  <c r="D14"/>
  <c r="B14"/>
  <c r="K16" s="1"/>
  <c r="B11"/>
  <c r="K12" s="1"/>
  <c r="D11"/>
  <c r="B8"/>
  <c r="K10" s="1"/>
  <c r="K9"/>
  <c r="K8"/>
  <c r="D8"/>
  <c r="K5"/>
  <c r="B5"/>
  <c r="K7" s="1"/>
  <c r="D5"/>
  <c r="D2"/>
  <c r="D4" i="2"/>
  <c r="G4" s="1"/>
  <c r="D5"/>
  <c r="D6"/>
  <c r="D7"/>
  <c r="D8"/>
  <c r="F8" s="1"/>
  <c r="D9"/>
  <c r="E9" s="1"/>
  <c r="D11"/>
  <c r="D12"/>
  <c r="F12" s="1"/>
  <c r="D13"/>
  <c r="G13" s="1"/>
  <c r="D14"/>
  <c r="D15"/>
  <c r="D16"/>
  <c r="E16" s="1"/>
  <c r="D17"/>
  <c r="E17" s="1"/>
  <c r="D18"/>
  <c r="D19"/>
  <c r="D20"/>
  <c r="F20" s="1"/>
  <c r="D21"/>
  <c r="D22"/>
  <c r="D23"/>
  <c r="D24"/>
  <c r="G24" s="1"/>
  <c r="D25"/>
  <c r="G25" s="1"/>
  <c r="D26"/>
  <c r="D27"/>
  <c r="D28"/>
  <c r="F28" s="1"/>
  <c r="D29"/>
  <c r="D30"/>
  <c r="D31"/>
  <c r="D32"/>
  <c r="G32" s="1"/>
  <c r="D33"/>
  <c r="G33" s="1"/>
  <c r="D34"/>
  <c r="D35"/>
  <c r="D36"/>
  <c r="F36" s="1"/>
  <c r="D37"/>
  <c r="D38"/>
  <c r="D39"/>
  <c r="D40"/>
  <c r="G40" s="1"/>
  <c r="D41"/>
  <c r="G41" s="1"/>
  <c r="D42"/>
  <c r="D43"/>
  <c r="D44"/>
  <c r="F44" s="1"/>
  <c r="D45"/>
  <c r="E45" s="1"/>
  <c r="D46"/>
  <c r="D47"/>
  <c r="D48"/>
  <c r="F48" s="1"/>
  <c r="D49"/>
  <c r="G49" s="1"/>
  <c r="D50"/>
  <c r="D51"/>
  <c r="D52"/>
  <c r="F52" s="1"/>
  <c r="D53"/>
  <c r="D54"/>
  <c r="D55"/>
  <c r="D56"/>
  <c r="F56" s="1"/>
  <c r="D57"/>
  <c r="G57" s="1"/>
  <c r="D58"/>
  <c r="D59"/>
  <c r="D60"/>
  <c r="F60" s="1"/>
  <c r="D61"/>
  <c r="E61" s="1"/>
  <c r="D62"/>
  <c r="D63"/>
  <c r="D64"/>
  <c r="G64" s="1"/>
  <c r="D65"/>
  <c r="G65" s="1"/>
  <c r="D66"/>
  <c r="D67"/>
  <c r="D68"/>
  <c r="G68" s="1"/>
  <c r="D69"/>
  <c r="D70"/>
  <c r="D71"/>
  <c r="D72"/>
  <c r="F72" s="1"/>
  <c r="D73"/>
  <c r="G73" s="1"/>
  <c r="D74"/>
  <c r="D75"/>
  <c r="D76"/>
  <c r="G76" s="1"/>
  <c r="D77"/>
  <c r="D78"/>
  <c r="D79"/>
  <c r="D80"/>
  <c r="G80" s="1"/>
  <c r="D81"/>
  <c r="G81" s="1"/>
  <c r="D82"/>
  <c r="D83"/>
  <c r="D84"/>
  <c r="F84" s="1"/>
  <c r="D85"/>
  <c r="D86"/>
  <c r="D87"/>
  <c r="D88"/>
  <c r="F88" s="1"/>
  <c r="D89"/>
  <c r="G89" s="1"/>
  <c r="D90"/>
  <c r="D91"/>
  <c r="D92"/>
  <c r="F92" s="1"/>
  <c r="D93"/>
  <c r="D94"/>
  <c r="D95"/>
  <c r="D96"/>
  <c r="G96" s="1"/>
  <c r="D97"/>
  <c r="G97" s="1"/>
  <c r="D98"/>
  <c r="D99"/>
  <c r="D100"/>
  <c r="F100" s="1"/>
  <c r="D101"/>
  <c r="D102"/>
  <c r="D3"/>
  <c r="G5"/>
  <c r="F6"/>
  <c r="E13"/>
  <c r="F14"/>
  <c r="F18"/>
  <c r="E21"/>
  <c r="G22"/>
  <c r="F23"/>
  <c r="F26"/>
  <c r="G29"/>
  <c r="G30"/>
  <c r="F34"/>
  <c r="E37"/>
  <c r="G38"/>
  <c r="F42"/>
  <c r="G45"/>
  <c r="F46"/>
  <c r="F50"/>
  <c r="E53"/>
  <c r="G54"/>
  <c r="F58"/>
  <c r="G61"/>
  <c r="G62"/>
  <c r="F66"/>
  <c r="E69"/>
  <c r="F70"/>
  <c r="F74"/>
  <c r="G77"/>
  <c r="F78"/>
  <c r="E82"/>
  <c r="E85"/>
  <c r="E86"/>
  <c r="G90"/>
  <c r="G93"/>
  <c r="F94"/>
  <c r="E98"/>
  <c r="E101"/>
  <c r="F102"/>
  <c r="M2"/>
  <c r="F19"/>
  <c r="F27"/>
  <c r="G28"/>
  <c r="E29"/>
  <c r="F31"/>
  <c r="F35"/>
  <c r="F39"/>
  <c r="F43"/>
  <c r="F47"/>
  <c r="G48"/>
  <c r="F51"/>
  <c r="F55"/>
  <c r="G56"/>
  <c r="F59"/>
  <c r="F63"/>
  <c r="F67"/>
  <c r="F71"/>
  <c r="F75"/>
  <c r="E77"/>
  <c r="F79"/>
  <c r="F83"/>
  <c r="G84"/>
  <c r="F87"/>
  <c r="F91"/>
  <c r="G92"/>
  <c r="E93"/>
  <c r="F95"/>
  <c r="F99"/>
  <c r="F16"/>
  <c r="G17"/>
  <c r="E8"/>
  <c r="E11"/>
  <c r="F7"/>
  <c r="E3"/>
  <c r="C102" i="1"/>
  <c r="E7" i="2"/>
  <c r="F11"/>
  <c r="G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F3"/>
  <c r="G8" i="1"/>
  <c r="G9"/>
  <c r="H9" s="1"/>
  <c r="I9" s="1"/>
  <c r="G10"/>
  <c r="G11"/>
  <c r="H11" s="1"/>
  <c r="I11" s="1"/>
  <c r="G13"/>
  <c r="G14"/>
  <c r="G15"/>
  <c r="H15" s="1"/>
  <c r="I15" s="1"/>
  <c r="G16"/>
  <c r="H16" s="1"/>
  <c r="I16" s="1"/>
  <c r="G18"/>
  <c r="G19"/>
  <c r="H19" s="1"/>
  <c r="I19" s="1"/>
  <c r="G20"/>
  <c r="H20" s="1"/>
  <c r="I20" s="1"/>
  <c r="G21"/>
  <c r="H21" s="1"/>
  <c r="I21" s="1"/>
  <c r="G23"/>
  <c r="G24"/>
  <c r="H24" s="1"/>
  <c r="I24" s="1"/>
  <c r="G25"/>
  <c r="G26"/>
  <c r="H26" s="1"/>
  <c r="I26" s="1"/>
  <c r="G28"/>
  <c r="G29"/>
  <c r="H29" s="1"/>
  <c r="I29" s="1"/>
  <c r="G30"/>
  <c r="G31"/>
  <c r="H31" s="1"/>
  <c r="I31" s="1"/>
  <c r="G33"/>
  <c r="G34"/>
  <c r="G35"/>
  <c r="G36"/>
  <c r="H36" s="1"/>
  <c r="I36" s="1"/>
  <c r="G38"/>
  <c r="G39"/>
  <c r="H39" s="1"/>
  <c r="I39" s="1"/>
  <c r="G40"/>
  <c r="H40" s="1"/>
  <c r="I40" s="1"/>
  <c r="G41"/>
  <c r="H41" s="1"/>
  <c r="I41" s="1"/>
  <c r="G43"/>
  <c r="G44"/>
  <c r="H44" s="1"/>
  <c r="I44" s="1"/>
  <c r="G45"/>
  <c r="G46"/>
  <c r="H46" s="1"/>
  <c r="I46" s="1"/>
  <c r="G48"/>
  <c r="G49"/>
  <c r="H49" s="1"/>
  <c r="I49" s="1"/>
  <c r="G50"/>
  <c r="G51"/>
  <c r="H51" s="1"/>
  <c r="I51" s="1"/>
  <c r="G53"/>
  <c r="G54"/>
  <c r="H54" s="1"/>
  <c r="I54" s="1"/>
  <c r="G55"/>
  <c r="G56"/>
  <c r="H56" s="1"/>
  <c r="I56" s="1"/>
  <c r="G58"/>
  <c r="G59"/>
  <c r="H59" s="1"/>
  <c r="I59" s="1"/>
  <c r="G60"/>
  <c r="H60" s="1"/>
  <c r="I60" s="1"/>
  <c r="G61"/>
  <c r="H61" s="1"/>
  <c r="I61" s="1"/>
  <c r="G63"/>
  <c r="G64"/>
  <c r="G65"/>
  <c r="G66"/>
  <c r="H66" s="1"/>
  <c r="I66" s="1"/>
  <c r="G68"/>
  <c r="G69"/>
  <c r="H69" s="1"/>
  <c r="I69" s="1"/>
  <c r="G70"/>
  <c r="G71"/>
  <c r="H71" s="1"/>
  <c r="I71" s="1"/>
  <c r="G73"/>
  <c r="G74"/>
  <c r="G75"/>
  <c r="G76"/>
  <c r="H76" s="1"/>
  <c r="I76" s="1"/>
  <c r="G78"/>
  <c r="G79"/>
  <c r="H79" s="1"/>
  <c r="I79" s="1"/>
  <c r="G80"/>
  <c r="H80" s="1"/>
  <c r="I80" s="1"/>
  <c r="G81"/>
  <c r="H81" s="1"/>
  <c r="I81" s="1"/>
  <c r="G83"/>
  <c r="G84"/>
  <c r="H84" s="1"/>
  <c r="I84" s="1"/>
  <c r="G85"/>
  <c r="G86"/>
  <c r="H86" s="1"/>
  <c r="I86" s="1"/>
  <c r="G88"/>
  <c r="G89"/>
  <c r="H89" s="1"/>
  <c r="I89" s="1"/>
  <c r="G90"/>
  <c r="G91"/>
  <c r="H91" s="1"/>
  <c r="I91" s="1"/>
  <c r="G93"/>
  <c r="G94"/>
  <c r="H94" s="1"/>
  <c r="I94" s="1"/>
  <c r="G95"/>
  <c r="H95" s="1"/>
  <c r="I95" s="1"/>
  <c r="G96"/>
  <c r="H96" s="1"/>
  <c r="I96" s="1"/>
  <c r="G98"/>
  <c r="G99"/>
  <c r="G100"/>
  <c r="G101"/>
  <c r="H101" s="1"/>
  <c r="I101" s="1"/>
  <c r="E7"/>
  <c r="E12"/>
  <c r="E17"/>
  <c r="E22"/>
  <c r="E27"/>
  <c r="E32"/>
  <c r="E37"/>
  <c r="E42"/>
  <c r="E47"/>
  <c r="E52"/>
  <c r="E57"/>
  <c r="E62"/>
  <c r="E67"/>
  <c r="E72"/>
  <c r="E77"/>
  <c r="E82"/>
  <c r="E87"/>
  <c r="E92"/>
  <c r="E97"/>
  <c r="E102"/>
  <c r="H14"/>
  <c r="I14" s="1"/>
  <c r="H34"/>
  <c r="I34" s="1"/>
  <c r="H50"/>
  <c r="I50" s="1"/>
  <c r="H64"/>
  <c r="I64" s="1"/>
  <c r="H70"/>
  <c r="I70" s="1"/>
  <c r="H74"/>
  <c r="I74" s="1"/>
  <c r="H90"/>
  <c r="I90" s="1"/>
  <c r="H100"/>
  <c r="I100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4"/>
  <c r="C5"/>
  <c r="C3"/>
  <c r="H25"/>
  <c r="I25" s="1"/>
  <c r="H30"/>
  <c r="I30" s="1"/>
  <c r="H35"/>
  <c r="I35" s="1"/>
  <c r="H45"/>
  <c r="I45" s="1"/>
  <c r="H55"/>
  <c r="I55" s="1"/>
  <c r="H65"/>
  <c r="I65" s="1"/>
  <c r="H75"/>
  <c r="I75" s="1"/>
  <c r="H85"/>
  <c r="I85" s="1"/>
  <c r="H99"/>
  <c r="I99" s="1"/>
  <c r="H10"/>
  <c r="I10" s="1"/>
  <c r="F98" i="4" l="1"/>
  <c r="J102" s="1"/>
  <c r="F18"/>
  <c r="J22" s="1"/>
  <c r="G8"/>
  <c r="K12" s="1"/>
  <c r="F38"/>
  <c r="J42" s="1"/>
  <c r="F58"/>
  <c r="J62" s="1"/>
  <c r="F78"/>
  <c r="J82" s="1"/>
  <c r="G98"/>
  <c r="K102" s="1"/>
  <c r="G78"/>
  <c r="K82" s="1"/>
  <c r="G58"/>
  <c r="K62" s="1"/>
  <c r="G38"/>
  <c r="K42" s="1"/>
  <c r="G18"/>
  <c r="K22" s="1"/>
  <c r="E93"/>
  <c r="I97" s="1"/>
  <c r="E73"/>
  <c r="I77" s="1"/>
  <c r="E53"/>
  <c r="I57" s="1"/>
  <c r="E33"/>
  <c r="I37" s="1"/>
  <c r="F93"/>
  <c r="J97" s="1"/>
  <c r="F73"/>
  <c r="J77" s="1"/>
  <c r="F53"/>
  <c r="J57" s="1"/>
  <c r="F33"/>
  <c r="J37" s="1"/>
  <c r="G63"/>
  <c r="K67" s="1"/>
  <c r="G43"/>
  <c r="K47" s="1"/>
  <c r="E68"/>
  <c r="I72" s="1"/>
  <c r="E48"/>
  <c r="I52" s="1"/>
  <c r="F8"/>
  <c r="J12" s="1"/>
  <c r="G88"/>
  <c r="K92" s="1"/>
  <c r="F83"/>
  <c r="J87" s="1"/>
  <c r="G68"/>
  <c r="K72" s="1"/>
  <c r="F63"/>
  <c r="J67" s="1"/>
  <c r="L67" s="1"/>
  <c r="G48"/>
  <c r="K52" s="1"/>
  <c r="F43"/>
  <c r="J47" s="1"/>
  <c r="G28"/>
  <c r="K32" s="1"/>
  <c r="F23"/>
  <c r="J27" s="1"/>
  <c r="G83"/>
  <c r="K87" s="1"/>
  <c r="G23"/>
  <c r="K27" s="1"/>
  <c r="E88"/>
  <c r="I92" s="1"/>
  <c r="E28"/>
  <c r="I32" s="1"/>
  <c r="E3"/>
  <c r="I7" s="1"/>
  <c r="G3"/>
  <c r="K7" s="1"/>
  <c r="F13"/>
  <c r="J17" s="1"/>
  <c r="E13"/>
  <c r="I17" s="1"/>
  <c r="K19" i="5"/>
  <c r="K30"/>
  <c r="N5" i="6"/>
  <c r="N14"/>
  <c r="L5"/>
  <c r="P5"/>
  <c r="K21" i="5"/>
  <c r="K27"/>
  <c r="K17" i="6"/>
  <c r="K20"/>
  <c r="K29"/>
  <c r="M8"/>
  <c r="K29" i="5"/>
  <c r="Q5" i="6"/>
  <c r="M5"/>
  <c r="K16"/>
  <c r="K13"/>
  <c r="K15"/>
  <c r="M14" s="1"/>
  <c r="K25"/>
  <c r="K9"/>
  <c r="O8" s="1"/>
  <c r="K11"/>
  <c r="K21"/>
  <c r="K23"/>
  <c r="K27"/>
  <c r="K13" i="5"/>
  <c r="K11"/>
  <c r="K6"/>
  <c r="F96" i="2"/>
  <c r="F80"/>
  <c r="F64"/>
  <c r="F32"/>
  <c r="F24"/>
  <c r="G8"/>
  <c r="H8" s="1"/>
  <c r="G72"/>
  <c r="G44"/>
  <c r="G20"/>
  <c r="E12"/>
  <c r="G88"/>
  <c r="G60"/>
  <c r="G52"/>
  <c r="F40"/>
  <c r="G16"/>
  <c r="H16" s="1"/>
  <c r="G100"/>
  <c r="G36"/>
  <c r="F76"/>
  <c r="F68"/>
  <c r="G12"/>
  <c r="F4"/>
  <c r="H9"/>
  <c r="K9" s="1"/>
  <c r="G9"/>
  <c r="E89"/>
  <c r="E73"/>
  <c r="E41"/>
  <c r="E25"/>
  <c r="G101"/>
  <c r="G85"/>
  <c r="G69"/>
  <c r="F9"/>
  <c r="F17"/>
  <c r="H17" s="1"/>
  <c r="F13"/>
  <c r="H13" s="1"/>
  <c r="E97"/>
  <c r="E81"/>
  <c r="E65"/>
  <c r="E49"/>
  <c r="E33"/>
  <c r="E5"/>
  <c r="E57"/>
  <c r="G53"/>
  <c r="G37"/>
  <c r="G21"/>
  <c r="H63"/>
  <c r="I63" s="1"/>
  <c r="H12"/>
  <c r="E6"/>
  <c r="E90"/>
  <c r="E74"/>
  <c r="E62"/>
  <c r="E54"/>
  <c r="E50"/>
  <c r="E42"/>
  <c r="E38"/>
  <c r="E34"/>
  <c r="E30"/>
  <c r="E22"/>
  <c r="G7"/>
  <c r="H7" s="1"/>
  <c r="G10"/>
  <c r="F98"/>
  <c r="G95"/>
  <c r="H95" s="1"/>
  <c r="F90"/>
  <c r="H90" s="1"/>
  <c r="J90" s="1"/>
  <c r="F86"/>
  <c r="G83"/>
  <c r="H83" s="1"/>
  <c r="F82"/>
  <c r="G79"/>
  <c r="H79" s="1"/>
  <c r="G63"/>
  <c r="F62"/>
  <c r="G59"/>
  <c r="H59" s="1"/>
  <c r="F54"/>
  <c r="G51"/>
  <c r="G47"/>
  <c r="H47" s="1"/>
  <c r="G43"/>
  <c r="H43" s="1"/>
  <c r="F38"/>
  <c r="G35"/>
  <c r="F30"/>
  <c r="G27"/>
  <c r="H27" s="1"/>
  <c r="F22"/>
  <c r="G19"/>
  <c r="G3"/>
  <c r="H3" s="1"/>
  <c r="G6"/>
  <c r="F5"/>
  <c r="E4"/>
  <c r="H4" s="1"/>
  <c r="K4" s="1"/>
  <c r="F10"/>
  <c r="G11"/>
  <c r="H11" s="1"/>
  <c r="F15"/>
  <c r="E14"/>
  <c r="G102"/>
  <c r="F101"/>
  <c r="H101" s="1"/>
  <c r="I101" s="1"/>
  <c r="E100"/>
  <c r="H100" s="1"/>
  <c r="G98"/>
  <c r="F97"/>
  <c r="H97" s="1"/>
  <c r="I97" s="1"/>
  <c r="E96"/>
  <c r="H96" s="1"/>
  <c r="G94"/>
  <c r="F93"/>
  <c r="H93" s="1"/>
  <c r="I93" s="1"/>
  <c r="E92"/>
  <c r="H92" s="1"/>
  <c r="F89"/>
  <c r="H89" s="1"/>
  <c r="J89" s="1"/>
  <c r="E88"/>
  <c r="G86"/>
  <c r="F85"/>
  <c r="H85" s="1"/>
  <c r="K85" s="1"/>
  <c r="E84"/>
  <c r="H84" s="1"/>
  <c r="J84" s="1"/>
  <c r="G82"/>
  <c r="F81"/>
  <c r="E80"/>
  <c r="H80" s="1"/>
  <c r="K80" s="1"/>
  <c r="G78"/>
  <c r="F77"/>
  <c r="H77" s="1"/>
  <c r="E76"/>
  <c r="G74"/>
  <c r="F73"/>
  <c r="E72"/>
  <c r="G70"/>
  <c r="F69"/>
  <c r="H69" s="1"/>
  <c r="E68"/>
  <c r="H68" s="1"/>
  <c r="J68" s="1"/>
  <c r="G66"/>
  <c r="F65"/>
  <c r="H65" s="1"/>
  <c r="I65" s="1"/>
  <c r="E64"/>
  <c r="H64" s="1"/>
  <c r="I64" s="1"/>
  <c r="F61"/>
  <c r="H61" s="1"/>
  <c r="E60"/>
  <c r="H60" s="1"/>
  <c r="G58"/>
  <c r="F57"/>
  <c r="H57" s="1"/>
  <c r="K57" s="1"/>
  <c r="E56"/>
  <c r="H56" s="1"/>
  <c r="F53"/>
  <c r="E52"/>
  <c r="H52" s="1"/>
  <c r="J52" s="1"/>
  <c r="G50"/>
  <c r="F49"/>
  <c r="E48"/>
  <c r="H48" s="1"/>
  <c r="G46"/>
  <c r="F45"/>
  <c r="H45" s="1"/>
  <c r="K45" s="1"/>
  <c r="E44"/>
  <c r="H44" s="1"/>
  <c r="G42"/>
  <c r="F41"/>
  <c r="E40"/>
  <c r="H40" s="1"/>
  <c r="F37"/>
  <c r="E36"/>
  <c r="H36" s="1"/>
  <c r="G34"/>
  <c r="F33"/>
  <c r="H33" s="1"/>
  <c r="J33" s="1"/>
  <c r="E32"/>
  <c r="H32" s="1"/>
  <c r="F29"/>
  <c r="H29" s="1"/>
  <c r="K29" s="1"/>
  <c r="E28"/>
  <c r="H28" s="1"/>
  <c r="G26"/>
  <c r="F25"/>
  <c r="H25" s="1"/>
  <c r="J25" s="1"/>
  <c r="E24"/>
  <c r="H24" s="1"/>
  <c r="F21"/>
  <c r="E20"/>
  <c r="H20" s="1"/>
  <c r="G18"/>
  <c r="G14"/>
  <c r="E102"/>
  <c r="E94"/>
  <c r="E78"/>
  <c r="H78" s="1"/>
  <c r="K78" s="1"/>
  <c r="E70"/>
  <c r="H70" s="1"/>
  <c r="I70" s="1"/>
  <c r="E66"/>
  <c r="E58"/>
  <c r="H51"/>
  <c r="I51" s="1"/>
  <c r="E46"/>
  <c r="H46" s="1"/>
  <c r="K46" s="1"/>
  <c r="H35"/>
  <c r="K35" s="1"/>
  <c r="E26"/>
  <c r="H19"/>
  <c r="K19" s="1"/>
  <c r="E18"/>
  <c r="E15"/>
  <c r="G99"/>
  <c r="H99" s="1"/>
  <c r="G91"/>
  <c r="H91" s="1"/>
  <c r="G87"/>
  <c r="H87" s="1"/>
  <c r="G75"/>
  <c r="H75" s="1"/>
  <c r="J75" s="1"/>
  <c r="G71"/>
  <c r="H71" s="1"/>
  <c r="G67"/>
  <c r="H67" s="1"/>
  <c r="G55"/>
  <c r="H55" s="1"/>
  <c r="G39"/>
  <c r="H39" s="1"/>
  <c r="G31"/>
  <c r="H31" s="1"/>
  <c r="G23"/>
  <c r="H23" s="1"/>
  <c r="K97"/>
  <c r="K93"/>
  <c r="J93"/>
  <c r="I84"/>
  <c r="K84"/>
  <c r="I57"/>
  <c r="J78"/>
  <c r="K70"/>
  <c r="J4"/>
  <c r="L22" i="4" l="1"/>
  <c r="L27"/>
  <c r="L42"/>
  <c r="L47"/>
  <c r="L92"/>
  <c r="L102"/>
  <c r="L32"/>
  <c r="L97"/>
  <c r="L87"/>
  <c r="L62"/>
  <c r="L17"/>
  <c r="L12"/>
  <c r="L72"/>
  <c r="L82"/>
  <c r="L77"/>
  <c r="L52"/>
  <c r="L37"/>
  <c r="L7"/>
  <c r="L57"/>
  <c r="R5" i="6"/>
  <c r="O26"/>
  <c r="M26"/>
  <c r="O20"/>
  <c r="N20"/>
  <c r="M20"/>
  <c r="L20"/>
  <c r="Q20"/>
  <c r="P20"/>
  <c r="R29" i="5"/>
  <c r="N8" i="6"/>
  <c r="Q26"/>
  <c r="P26"/>
  <c r="P14"/>
  <c r="O14"/>
  <c r="P8"/>
  <c r="L26"/>
  <c r="N26"/>
  <c r="Q8"/>
  <c r="L11"/>
  <c r="Q11"/>
  <c r="O11"/>
  <c r="N11"/>
  <c r="M11"/>
  <c r="P11"/>
  <c r="L29"/>
  <c r="M29"/>
  <c r="Q29"/>
  <c r="N29"/>
  <c r="O29"/>
  <c r="P29"/>
  <c r="P23"/>
  <c r="O23"/>
  <c r="N23"/>
  <c r="M23"/>
  <c r="L23"/>
  <c r="Q23"/>
  <c r="N17"/>
  <c r="M17"/>
  <c r="O17"/>
  <c r="L17"/>
  <c r="P17"/>
  <c r="Q17"/>
  <c r="Q14"/>
  <c r="L8"/>
  <c r="L14"/>
  <c r="R26" i="5"/>
  <c r="R23"/>
  <c r="R14"/>
  <c r="R8"/>
  <c r="I61" i="2"/>
  <c r="K61"/>
  <c r="J16"/>
  <c r="L16" s="1"/>
  <c r="M16" s="1"/>
  <c r="I16"/>
  <c r="K16"/>
  <c r="I43"/>
  <c r="L43" s="1"/>
  <c r="M43" s="1"/>
  <c r="K43"/>
  <c r="I85"/>
  <c r="J63"/>
  <c r="I25"/>
  <c r="L25" s="1"/>
  <c r="M25" s="1"/>
  <c r="I68"/>
  <c r="J51"/>
  <c r="K25"/>
  <c r="J64"/>
  <c r="L64" s="1"/>
  <c r="M64" s="1"/>
  <c r="I89"/>
  <c r="K101"/>
  <c r="H18"/>
  <c r="H21"/>
  <c r="H76"/>
  <c r="H81"/>
  <c r="I9"/>
  <c r="H73"/>
  <c r="I73" s="1"/>
  <c r="H37"/>
  <c r="J80"/>
  <c r="H72"/>
  <c r="H82"/>
  <c r="J82" s="1"/>
  <c r="H88"/>
  <c r="K88" s="1"/>
  <c r="H5"/>
  <c r="H22"/>
  <c r="H38"/>
  <c r="J9"/>
  <c r="L9" s="1"/>
  <c r="M9" s="1"/>
  <c r="J99"/>
  <c r="K99"/>
  <c r="I99"/>
  <c r="L99" s="1"/>
  <c r="M99" s="1"/>
  <c r="I32"/>
  <c r="K32"/>
  <c r="J44"/>
  <c r="K44"/>
  <c r="I44"/>
  <c r="I27"/>
  <c r="J27"/>
  <c r="K27"/>
  <c r="K59"/>
  <c r="I59"/>
  <c r="J79"/>
  <c r="K79"/>
  <c r="I7"/>
  <c r="L7" s="1"/>
  <c r="M7" s="1"/>
  <c r="J7"/>
  <c r="K7"/>
  <c r="I17"/>
  <c r="J17"/>
  <c r="K17"/>
  <c r="K18"/>
  <c r="I18"/>
  <c r="I13"/>
  <c r="L13" s="1"/>
  <c r="M13" s="1"/>
  <c r="J13"/>
  <c r="K13"/>
  <c r="K55"/>
  <c r="J55"/>
  <c r="J20"/>
  <c r="K20"/>
  <c r="K92"/>
  <c r="J92"/>
  <c r="K73"/>
  <c r="I52"/>
  <c r="I80"/>
  <c r="L80" s="1"/>
  <c r="M80" s="1"/>
  <c r="J97"/>
  <c r="L97" s="1"/>
  <c r="M97" s="1"/>
  <c r="J61"/>
  <c r="L61" s="1"/>
  <c r="M61" s="1"/>
  <c r="H49"/>
  <c r="H50"/>
  <c r="K50" s="1"/>
  <c r="H6"/>
  <c r="J85"/>
  <c r="J43"/>
  <c r="I33"/>
  <c r="J45"/>
  <c r="L45" s="1"/>
  <c r="M45" s="1"/>
  <c r="K64"/>
  <c r="K68"/>
  <c r="K89"/>
  <c r="L89" s="1"/>
  <c r="M89" s="1"/>
  <c r="H26"/>
  <c r="I26" s="1"/>
  <c r="K75"/>
  <c r="K90"/>
  <c r="J29"/>
  <c r="I37"/>
  <c r="I45"/>
  <c r="J57"/>
  <c r="J101"/>
  <c r="H102"/>
  <c r="K102" s="1"/>
  <c r="H34"/>
  <c r="I34" s="1"/>
  <c r="H41"/>
  <c r="H58"/>
  <c r="J58" s="1"/>
  <c r="L93"/>
  <c r="M93" s="1"/>
  <c r="L85"/>
  <c r="M85" s="1"/>
  <c r="L84"/>
  <c r="M84" s="1"/>
  <c r="K33"/>
  <c r="H10"/>
  <c r="K10" s="1"/>
  <c r="H53"/>
  <c r="H94"/>
  <c r="I94" s="1"/>
  <c r="H54"/>
  <c r="I54" s="1"/>
  <c r="H42"/>
  <c r="J42" s="1"/>
  <c r="K23"/>
  <c r="I23"/>
  <c r="J23"/>
  <c r="K40"/>
  <c r="I40"/>
  <c r="L40" s="1"/>
  <c r="M40" s="1"/>
  <c r="J40"/>
  <c r="J69"/>
  <c r="I69"/>
  <c r="K69"/>
  <c r="J47"/>
  <c r="K47"/>
  <c r="I47"/>
  <c r="J56"/>
  <c r="I56"/>
  <c r="K56"/>
  <c r="J24"/>
  <c r="K24"/>
  <c r="I24"/>
  <c r="K36"/>
  <c r="J36"/>
  <c r="I36"/>
  <c r="K48"/>
  <c r="J48"/>
  <c r="I48"/>
  <c r="K60"/>
  <c r="I60"/>
  <c r="J60"/>
  <c r="I77"/>
  <c r="K77"/>
  <c r="J77"/>
  <c r="K82"/>
  <c r="J88"/>
  <c r="I100"/>
  <c r="K100"/>
  <c r="J100"/>
  <c r="K5"/>
  <c r="J5"/>
  <c r="I5"/>
  <c r="K83"/>
  <c r="I83"/>
  <c r="J83"/>
  <c r="I42"/>
  <c r="K87"/>
  <c r="J87"/>
  <c r="I87"/>
  <c r="K3"/>
  <c r="I3"/>
  <c r="J3"/>
  <c r="I96"/>
  <c r="K96"/>
  <c r="J96"/>
  <c r="J39"/>
  <c r="K39"/>
  <c r="I39"/>
  <c r="K71"/>
  <c r="J71"/>
  <c r="I71"/>
  <c r="K31"/>
  <c r="I31"/>
  <c r="J31"/>
  <c r="I67"/>
  <c r="K67"/>
  <c r="J67"/>
  <c r="J91"/>
  <c r="K91"/>
  <c r="I91"/>
  <c r="J102"/>
  <c r="K28"/>
  <c r="J28"/>
  <c r="I28"/>
  <c r="J34"/>
  <c r="K34"/>
  <c r="J81"/>
  <c r="K81"/>
  <c r="I81"/>
  <c r="J95"/>
  <c r="I95"/>
  <c r="K95"/>
  <c r="K8"/>
  <c r="J8"/>
  <c r="I8"/>
  <c r="K12"/>
  <c r="I12"/>
  <c r="J12"/>
  <c r="K52"/>
  <c r="K54"/>
  <c r="I78"/>
  <c r="L78" s="1"/>
  <c r="M78" s="1"/>
  <c r="I92"/>
  <c r="I29"/>
  <c r="L57"/>
  <c r="M57" s="1"/>
  <c r="I46"/>
  <c r="J65"/>
  <c r="I4"/>
  <c r="L4" s="1"/>
  <c r="M4" s="1"/>
  <c r="J32"/>
  <c r="I75"/>
  <c r="L75" s="1"/>
  <c r="M75" s="1"/>
  <c r="I35"/>
  <c r="J70"/>
  <c r="L70" s="1"/>
  <c r="M70" s="1"/>
  <c r="I20"/>
  <c r="K63"/>
  <c r="L63" s="1"/>
  <c r="M63" s="1"/>
  <c r="I90"/>
  <c r="L90" s="1"/>
  <c r="M90" s="1"/>
  <c r="J19"/>
  <c r="J35"/>
  <c r="K51"/>
  <c r="L51" s="1"/>
  <c r="M51" s="1"/>
  <c r="I55"/>
  <c r="J59"/>
  <c r="I79"/>
  <c r="K21"/>
  <c r="K53"/>
  <c r="K72"/>
  <c r="J18"/>
  <c r="I22"/>
  <c r="J46"/>
  <c r="K65"/>
  <c r="H62"/>
  <c r="J11"/>
  <c r="I11"/>
  <c r="K11"/>
  <c r="L52"/>
  <c r="M52" s="1"/>
  <c r="I19"/>
  <c r="H14"/>
  <c r="H86"/>
  <c r="L101"/>
  <c r="M101" s="1"/>
  <c r="H15"/>
  <c r="H66"/>
  <c r="H30"/>
  <c r="H98"/>
  <c r="H74"/>
  <c r="H58" i="1"/>
  <c r="I58" s="1"/>
  <c r="H13"/>
  <c r="I13" s="1"/>
  <c r="H23"/>
  <c r="I23" s="1"/>
  <c r="H33"/>
  <c r="I33" s="1"/>
  <c r="H53"/>
  <c r="I53" s="1"/>
  <c r="H88"/>
  <c r="I88" s="1"/>
  <c r="H48"/>
  <c r="I48" s="1"/>
  <c r="H43"/>
  <c r="I43" s="1"/>
  <c r="H83"/>
  <c r="I83" s="1"/>
  <c r="H78"/>
  <c r="I78" s="1"/>
  <c r="H18"/>
  <c r="I18" s="1"/>
  <c r="H73"/>
  <c r="I73" s="1"/>
  <c r="H98"/>
  <c r="I98" s="1"/>
  <c r="H38"/>
  <c r="I38" s="1"/>
  <c r="H68"/>
  <c r="I68" s="1"/>
  <c r="H28"/>
  <c r="I28" s="1"/>
  <c r="H63"/>
  <c r="I63" s="1"/>
  <c r="H93"/>
  <c r="I93" s="1"/>
  <c r="C11" i="7" l="1"/>
  <c r="D11" s="1"/>
  <c r="C20"/>
  <c r="D20" s="1"/>
  <c r="C26"/>
  <c r="D26" s="1"/>
  <c r="C2"/>
  <c r="D2" s="1"/>
  <c r="C5"/>
  <c r="D5" s="1"/>
  <c r="C8"/>
  <c r="D8" s="1"/>
  <c r="C17"/>
  <c r="D17" s="1"/>
  <c r="C29"/>
  <c r="C23"/>
  <c r="D23" s="1"/>
  <c r="C14"/>
  <c r="D14" s="1"/>
  <c r="R17" i="5"/>
  <c r="R20"/>
  <c r="R14" i="6"/>
  <c r="R5" i="5"/>
  <c r="R23" i="6"/>
  <c r="R11"/>
  <c r="R20"/>
  <c r="R11" i="5"/>
  <c r="R17" i="6"/>
  <c r="R26"/>
  <c r="R8"/>
  <c r="R29"/>
  <c r="J10" i="2"/>
  <c r="K38"/>
  <c r="I38"/>
  <c r="I21"/>
  <c r="J21"/>
  <c r="J37"/>
  <c r="L37" s="1"/>
  <c r="M37" s="1"/>
  <c r="K37"/>
  <c r="J22"/>
  <c r="L22" s="1"/>
  <c r="M22" s="1"/>
  <c r="K22"/>
  <c r="I72"/>
  <c r="L72" s="1"/>
  <c r="M72" s="1"/>
  <c r="J72"/>
  <c r="L18"/>
  <c r="M18" s="1"/>
  <c r="I82"/>
  <c r="J73"/>
  <c r="L73" s="1"/>
  <c r="M73" s="1"/>
  <c r="L19"/>
  <c r="M19" s="1"/>
  <c r="J38"/>
  <c r="L79"/>
  <c r="M79" s="1"/>
  <c r="J54"/>
  <c r="L54" s="1"/>
  <c r="M54" s="1"/>
  <c r="I58"/>
  <c r="J26"/>
  <c r="I10"/>
  <c r="L10" s="1"/>
  <c r="K42"/>
  <c r="L42" s="1"/>
  <c r="M42" s="1"/>
  <c r="I88"/>
  <c r="J50"/>
  <c r="L68"/>
  <c r="M68" s="1"/>
  <c r="K76"/>
  <c r="J76"/>
  <c r="I76"/>
  <c r="L33"/>
  <c r="M33" s="1"/>
  <c r="K94"/>
  <c r="L44"/>
  <c r="M44" s="1"/>
  <c r="L38"/>
  <c r="M38" s="1"/>
  <c r="L12"/>
  <c r="M12" s="1"/>
  <c r="L21"/>
  <c r="M21" s="1"/>
  <c r="L60"/>
  <c r="M60" s="1"/>
  <c r="L24"/>
  <c r="M24" s="1"/>
  <c r="L34"/>
  <c r="M34" s="1"/>
  <c r="L59"/>
  <c r="M59" s="1"/>
  <c r="L27"/>
  <c r="M27" s="1"/>
  <c r="K6"/>
  <c r="J6"/>
  <c r="I53"/>
  <c r="J53"/>
  <c r="I41"/>
  <c r="L41" s="1"/>
  <c r="M41" s="1"/>
  <c r="K41"/>
  <c r="J41"/>
  <c r="J49"/>
  <c r="K49"/>
  <c r="I49"/>
  <c r="L32"/>
  <c r="M32" s="1"/>
  <c r="J94"/>
  <c r="L94" s="1"/>
  <c r="M94" s="1"/>
  <c r="I50"/>
  <c r="L55"/>
  <c r="M55" s="1"/>
  <c r="L20"/>
  <c r="M20" s="1"/>
  <c r="L92"/>
  <c r="M92" s="1"/>
  <c r="I6"/>
  <c r="L8"/>
  <c r="M8" s="1"/>
  <c r="K58"/>
  <c r="L58" s="1"/>
  <c r="M58" s="1"/>
  <c r="L28"/>
  <c r="M28" s="1"/>
  <c r="I102"/>
  <c r="L102" s="1"/>
  <c r="M102" s="1"/>
  <c r="K26"/>
  <c r="L11"/>
  <c r="M11" s="1"/>
  <c r="L65"/>
  <c r="M65" s="1"/>
  <c r="L29"/>
  <c r="M29" s="1"/>
  <c r="L67"/>
  <c r="M67" s="1"/>
  <c r="L17"/>
  <c r="M17" s="1"/>
  <c r="J74"/>
  <c r="K74"/>
  <c r="I74"/>
  <c r="K15"/>
  <c r="I15"/>
  <c r="J15"/>
  <c r="K14"/>
  <c r="J14"/>
  <c r="I14"/>
  <c r="L95"/>
  <c r="M95" s="1"/>
  <c r="L26"/>
  <c r="M26" s="1"/>
  <c r="L88"/>
  <c r="M88" s="1"/>
  <c r="L56"/>
  <c r="M56" s="1"/>
  <c r="L46"/>
  <c r="M46" s="1"/>
  <c r="L91"/>
  <c r="M91" s="1"/>
  <c r="L71"/>
  <c r="M71" s="1"/>
  <c r="L96"/>
  <c r="M96" s="1"/>
  <c r="L87"/>
  <c r="M87" s="1"/>
  <c r="L100"/>
  <c r="M100" s="1"/>
  <c r="L77"/>
  <c r="M77" s="1"/>
  <c r="L48"/>
  <c r="M48" s="1"/>
  <c r="K30"/>
  <c r="J30"/>
  <c r="I30"/>
  <c r="I98"/>
  <c r="J98"/>
  <c r="K98"/>
  <c r="J62"/>
  <c r="K62"/>
  <c r="I62"/>
  <c r="I66"/>
  <c r="K66"/>
  <c r="J66"/>
  <c r="I86"/>
  <c r="J86"/>
  <c r="K86"/>
  <c r="L81"/>
  <c r="M81" s="1"/>
  <c r="L3"/>
  <c r="M3" s="1"/>
  <c r="L83"/>
  <c r="M83" s="1"/>
  <c r="L50"/>
  <c r="M50" s="1"/>
  <c r="L23"/>
  <c r="M23" s="1"/>
  <c r="L35"/>
  <c r="M35" s="1"/>
  <c r="L31"/>
  <c r="M31" s="1"/>
  <c r="L39"/>
  <c r="M39" s="1"/>
  <c r="L5"/>
  <c r="M5" s="1"/>
  <c r="L82"/>
  <c r="M82" s="1"/>
  <c r="L36"/>
  <c r="M36" s="1"/>
  <c r="L47"/>
  <c r="M47" s="1"/>
  <c r="L69"/>
  <c r="M69" s="1"/>
  <c r="H8" i="1"/>
  <c r="I8" s="1"/>
  <c r="M10" i="2" l="1"/>
  <c r="N13" s="1"/>
  <c r="B8"/>
  <c r="F12" i="1" s="1"/>
  <c r="G12" s="1"/>
  <c r="H12" s="1"/>
  <c r="I12" s="1"/>
  <c r="O27" i="2"/>
  <c r="O47"/>
  <c r="O37"/>
  <c r="L76"/>
  <c r="M76" s="1"/>
  <c r="O42"/>
  <c r="P42" s="1"/>
  <c r="Q42" s="1"/>
  <c r="R42" s="1"/>
  <c r="S42" s="1"/>
  <c r="O22"/>
  <c r="O82"/>
  <c r="B18"/>
  <c r="F22" i="1" s="1"/>
  <c r="G22" s="1"/>
  <c r="H22" s="1"/>
  <c r="I22" s="1"/>
  <c r="L6" i="2"/>
  <c r="M6" s="1"/>
  <c r="P27"/>
  <c r="Q27" s="1"/>
  <c r="R27" s="1"/>
  <c r="S27" s="1"/>
  <c r="O97"/>
  <c r="O92"/>
  <c r="L49"/>
  <c r="M49" s="1"/>
  <c r="O52" s="1"/>
  <c r="L30"/>
  <c r="M30" s="1"/>
  <c r="O32" s="1"/>
  <c r="O72"/>
  <c r="L53"/>
  <c r="M53" s="1"/>
  <c r="O57" s="1"/>
  <c r="N6"/>
  <c r="N7"/>
  <c r="N4"/>
  <c r="O3"/>
  <c r="N5"/>
  <c r="N9"/>
  <c r="O7"/>
  <c r="B68"/>
  <c r="F72" i="1" s="1"/>
  <c r="G72" s="1"/>
  <c r="H72" s="1"/>
  <c r="I72" s="1"/>
  <c r="B88" i="2"/>
  <c r="F92" i="1" s="1"/>
  <c r="G92" s="1"/>
  <c r="H92" s="1"/>
  <c r="I92" s="1"/>
  <c r="B38" i="2"/>
  <c r="F42" i="1" s="1"/>
  <c r="G42" s="1"/>
  <c r="H42" s="1"/>
  <c r="I42" s="1"/>
  <c r="L86" i="2"/>
  <c r="M86" s="1"/>
  <c r="O87" s="1"/>
  <c r="L66"/>
  <c r="M66" s="1"/>
  <c r="O67" s="1"/>
  <c r="L98"/>
  <c r="M98" s="1"/>
  <c r="O102" s="1"/>
  <c r="L14"/>
  <c r="M14" s="1"/>
  <c r="L15"/>
  <c r="M15" s="1"/>
  <c r="B23"/>
  <c r="F27" i="1" s="1"/>
  <c r="G27" s="1"/>
  <c r="H27" s="1"/>
  <c r="I27" s="1"/>
  <c r="B43" i="2"/>
  <c r="F47" i="1" s="1"/>
  <c r="G47" s="1"/>
  <c r="H47" s="1"/>
  <c r="I47" s="1"/>
  <c r="B93" i="2"/>
  <c r="F97" i="1" s="1"/>
  <c r="G97" s="1"/>
  <c r="H97" s="1"/>
  <c r="I97" s="1"/>
  <c r="B3" i="2"/>
  <c r="F7" i="1" s="1"/>
  <c r="G7" s="1"/>
  <c r="B28" i="2"/>
  <c r="F32" i="1" s="1"/>
  <c r="G32" s="1"/>
  <c r="H32" s="1"/>
  <c r="I32" s="1"/>
  <c r="B78" i="2"/>
  <c r="F82" i="1" s="1"/>
  <c r="G82" s="1"/>
  <c r="H82" s="1"/>
  <c r="I82" s="1"/>
  <c r="L74" i="2"/>
  <c r="M74" s="1"/>
  <c r="L62"/>
  <c r="M62" s="1"/>
  <c r="O62" s="1"/>
  <c r="B53"/>
  <c r="F57" i="1" s="1"/>
  <c r="G57" s="1"/>
  <c r="H57" s="1"/>
  <c r="I57" s="1"/>
  <c r="B33" i="2"/>
  <c r="F37" i="1" s="1"/>
  <c r="G37" s="1"/>
  <c r="H37" s="1"/>
  <c r="I37" s="1"/>
  <c r="N10" i="2" l="1"/>
  <c r="N70"/>
  <c r="O12"/>
  <c r="P12" s="1"/>
  <c r="Q12" s="1"/>
  <c r="R12" s="1"/>
  <c r="S12" s="1"/>
  <c r="N38"/>
  <c r="N92"/>
  <c r="N57"/>
  <c r="N91"/>
  <c r="N84"/>
  <c r="N89"/>
  <c r="P32"/>
  <c r="Q32" s="1"/>
  <c r="R32" s="1"/>
  <c r="S32" s="1"/>
  <c r="O77"/>
  <c r="N18"/>
  <c r="N68"/>
  <c r="N8"/>
  <c r="N37"/>
  <c r="N75"/>
  <c r="N11"/>
  <c r="N69"/>
  <c r="P22"/>
  <c r="Q22" s="1"/>
  <c r="R22" s="1"/>
  <c r="S22" s="1"/>
  <c r="N27"/>
  <c r="N54"/>
  <c r="N28"/>
  <c r="N43"/>
  <c r="N48"/>
  <c r="N17"/>
  <c r="N59"/>
  <c r="N86"/>
  <c r="N22"/>
  <c r="P72"/>
  <c r="Q72" s="1"/>
  <c r="R72" s="1"/>
  <c r="S72" s="1"/>
  <c r="P87"/>
  <c r="Q87" s="1"/>
  <c r="R87" s="1"/>
  <c r="S87" s="1"/>
  <c r="P52"/>
  <c r="Q52" s="1"/>
  <c r="R52" s="1"/>
  <c r="S52" s="1"/>
  <c r="N101"/>
  <c r="N102"/>
  <c r="P92"/>
  <c r="Q92" s="1"/>
  <c r="R92" s="1"/>
  <c r="S92" s="1"/>
  <c r="N100"/>
  <c r="N52"/>
  <c r="N16"/>
  <c r="N65"/>
  <c r="N21"/>
  <c r="N95"/>
  <c r="N63"/>
  <c r="N31"/>
  <c r="N15"/>
  <c r="N96"/>
  <c r="N77"/>
  <c r="N29"/>
  <c r="N90"/>
  <c r="N74"/>
  <c r="N58"/>
  <c r="N42"/>
  <c r="N26"/>
  <c r="P97"/>
  <c r="Q97" s="1"/>
  <c r="R97" s="1"/>
  <c r="S97" s="1"/>
  <c r="P82"/>
  <c r="Q82" s="1"/>
  <c r="R82" s="1"/>
  <c r="S82" s="1"/>
  <c r="O17"/>
  <c r="B48"/>
  <c r="F52" i="1" s="1"/>
  <c r="G52" s="1"/>
  <c r="H52" s="1"/>
  <c r="I52" s="1"/>
  <c r="N80" i="2"/>
  <c r="N56"/>
  <c r="N36"/>
  <c r="N20"/>
  <c r="N73"/>
  <c r="N45"/>
  <c r="N25"/>
  <c r="N99"/>
  <c r="N83"/>
  <c r="N67"/>
  <c r="N51"/>
  <c r="N35"/>
  <c r="N19"/>
  <c r="N64"/>
  <c r="N85"/>
  <c r="N49"/>
  <c r="N94"/>
  <c r="N78"/>
  <c r="N62"/>
  <c r="N46"/>
  <c r="N30"/>
  <c r="N14"/>
  <c r="P47"/>
  <c r="Q47" s="1"/>
  <c r="R47" s="1"/>
  <c r="S47" s="1"/>
  <c r="N72"/>
  <c r="N32"/>
  <c r="N97"/>
  <c r="N41"/>
  <c r="N79"/>
  <c r="N47"/>
  <c r="N44"/>
  <c r="B58"/>
  <c r="F62" i="1" s="1"/>
  <c r="G62" s="1"/>
  <c r="H62" s="1"/>
  <c r="I62" s="1"/>
  <c r="N88" i="2"/>
  <c r="N60"/>
  <c r="N40"/>
  <c r="N24"/>
  <c r="N81"/>
  <c r="N53"/>
  <c r="N33"/>
  <c r="N87"/>
  <c r="N71"/>
  <c r="N55"/>
  <c r="N39"/>
  <c r="N23"/>
  <c r="N76"/>
  <c r="N93"/>
  <c r="N61"/>
  <c r="N98"/>
  <c r="N82"/>
  <c r="N66"/>
  <c r="N50"/>
  <c r="N34"/>
  <c r="P57"/>
  <c r="Q57" s="1"/>
  <c r="R57" s="1"/>
  <c r="S57" s="1"/>
  <c r="P37"/>
  <c r="Q37" s="1"/>
  <c r="R37" s="1"/>
  <c r="S37" s="1"/>
  <c r="P7"/>
  <c r="Q7" s="1"/>
  <c r="R7" s="1"/>
  <c r="S7" s="1"/>
  <c r="B13"/>
  <c r="F17" i="1" s="1"/>
  <c r="G17" s="1"/>
  <c r="H17" s="1"/>
  <c r="I17" s="1"/>
  <c r="H7"/>
  <c r="I7" s="1"/>
  <c r="B73" i="2"/>
  <c r="F77" i="1" s="1"/>
  <c r="G77" s="1"/>
  <c r="H77" s="1"/>
  <c r="I77" s="1"/>
  <c r="B63" i="2"/>
  <c r="F67" i="1" s="1"/>
  <c r="G67" s="1"/>
  <c r="H67" s="1"/>
  <c r="I67" s="1"/>
  <c r="B98" i="2"/>
  <c r="F102" i="1" s="1"/>
  <c r="G102" s="1"/>
  <c r="H102" s="1"/>
  <c r="I102" s="1"/>
  <c r="B83" i="2"/>
  <c r="F87" i="1" s="1"/>
  <c r="G87" s="1"/>
  <c r="H87" s="1"/>
  <c r="I87" s="1"/>
  <c r="B2" i="6" l="1"/>
  <c r="B2" i="5"/>
  <c r="P77" i="2"/>
  <c r="Q77" s="1"/>
  <c r="R77" s="1"/>
  <c r="S77" s="1"/>
  <c r="P17"/>
  <c r="Q17" s="1"/>
  <c r="R17" s="1"/>
  <c r="S17" s="1"/>
  <c r="P67"/>
  <c r="Q67" s="1"/>
  <c r="R67" s="1"/>
  <c r="S67" s="1"/>
  <c r="P62"/>
  <c r="Q62" s="1"/>
  <c r="R62" s="1"/>
  <c r="S62" s="1"/>
  <c r="P102"/>
  <c r="Q102" s="1"/>
  <c r="R102" s="1"/>
  <c r="S102" s="1"/>
  <c r="J7" i="1"/>
  <c r="K7" s="1"/>
  <c r="J22"/>
  <c r="K22" s="1"/>
  <c r="J87"/>
  <c r="K87" s="1"/>
  <c r="J52"/>
  <c r="K52" s="1"/>
  <c r="J47"/>
  <c r="K47" s="1"/>
  <c r="J92"/>
  <c r="K92" s="1"/>
  <c r="J102"/>
  <c r="K102" s="1"/>
  <c r="J97"/>
  <c r="K97" s="1"/>
  <c r="J32"/>
  <c r="K32" s="1"/>
  <c r="J12"/>
  <c r="K12" s="1"/>
  <c r="J27"/>
  <c r="K27" s="1"/>
  <c r="J82"/>
  <c r="K82" s="1"/>
  <c r="J67"/>
  <c r="K67" s="1"/>
  <c r="J17"/>
  <c r="K17" s="1"/>
  <c r="J77"/>
  <c r="K77" s="1"/>
  <c r="J72"/>
  <c r="K72" s="1"/>
  <c r="J57"/>
  <c r="K57" s="1"/>
  <c r="J42"/>
  <c r="K42" s="1"/>
  <c r="J37"/>
  <c r="K37" s="1"/>
  <c r="J62"/>
  <c r="K62" s="1"/>
  <c r="G103"/>
  <c r="G104" s="1"/>
  <c r="K2" i="6" l="1"/>
  <c r="K3"/>
  <c r="K4"/>
  <c r="K3" i="5"/>
  <c r="K2"/>
  <c r="K4"/>
  <c r="Q2" i="6" l="1"/>
  <c r="P2"/>
  <c r="L2"/>
  <c r="O2"/>
  <c r="M2"/>
  <c r="N2"/>
  <c r="R2" i="5" l="1"/>
  <c r="R2" i="6"/>
</calcChain>
</file>

<file path=xl/sharedStrings.xml><?xml version="1.0" encoding="utf-8"?>
<sst xmlns="http://schemas.openxmlformats.org/spreadsheetml/2006/main" count="133" uniqueCount="55">
  <si>
    <t>升级后</t>
  </si>
  <si>
    <t>参考经验</t>
  </si>
  <si>
    <t>累计（小时）</t>
    <phoneticPr fontId="2" type="noConversion"/>
  </si>
  <si>
    <t>分别（小时）</t>
    <phoneticPr fontId="2" type="noConversion"/>
  </si>
  <si>
    <t>累计（天）</t>
    <phoneticPr fontId="2" type="noConversion"/>
  </si>
  <si>
    <t>累计经验</t>
    <phoneticPr fontId="2" type="noConversion"/>
  </si>
  <si>
    <t>秒</t>
    <phoneticPr fontId="2" type="noConversion"/>
  </si>
  <si>
    <t>分钟</t>
    <phoneticPr fontId="2" type="noConversion"/>
  </si>
  <si>
    <t>地图</t>
    <phoneticPr fontId="2" type="noConversion"/>
  </si>
  <si>
    <t>等级</t>
    <phoneticPr fontId="2" type="noConversion"/>
  </si>
  <si>
    <t>平均经验</t>
    <phoneticPr fontId="2" type="noConversion"/>
  </si>
  <si>
    <t>和</t>
    <phoneticPr fontId="2" type="noConversion"/>
  </si>
  <si>
    <t>平均经验</t>
    <phoneticPr fontId="2" type="noConversion"/>
  </si>
  <si>
    <t>2倍加成</t>
    <phoneticPr fontId="2" type="noConversion"/>
  </si>
  <si>
    <t>1.05倍加成</t>
    <phoneticPr fontId="2" type="noConversion"/>
  </si>
  <si>
    <t>5倍加成</t>
    <phoneticPr fontId="2" type="noConversion"/>
  </si>
  <si>
    <t>升级经验</t>
    <phoneticPr fontId="2" type="noConversion"/>
  </si>
  <si>
    <t>当前地图累计经验</t>
    <phoneticPr fontId="2" type="noConversion"/>
  </si>
  <si>
    <t>此地图满级时间秒</t>
    <phoneticPr fontId="2" type="noConversion"/>
  </si>
  <si>
    <t>（分）</t>
    <phoneticPr fontId="2" type="noConversion"/>
  </si>
  <si>
    <t>小时</t>
    <phoneticPr fontId="2" type="noConversion"/>
  </si>
  <si>
    <t>天</t>
    <phoneticPr fontId="2" type="noConversion"/>
  </si>
  <si>
    <t>累计升级经验</t>
    <phoneticPr fontId="2" type="noConversion"/>
  </si>
  <si>
    <t>此地图满级时间秒</t>
  </si>
  <si>
    <t>后缀</t>
  </si>
  <si>
    <t>遇到几率</t>
  </si>
  <si>
    <t>Boss</t>
  </si>
  <si>
    <t>头头</t>
  </si>
  <si>
    <t>白色</t>
    <phoneticPr fontId="2" type="noConversion"/>
  </si>
  <si>
    <t>绿色</t>
    <phoneticPr fontId="2" type="noConversion"/>
  </si>
  <si>
    <t>灰色</t>
    <phoneticPr fontId="2" type="noConversion"/>
  </si>
  <si>
    <t>蓝色</t>
    <phoneticPr fontId="2" type="noConversion"/>
  </si>
  <si>
    <t>紫色</t>
    <phoneticPr fontId="2" type="noConversion"/>
  </si>
  <si>
    <t>橙色</t>
    <phoneticPr fontId="2" type="noConversion"/>
  </si>
  <si>
    <t>领主</t>
    <phoneticPr fontId="2" type="noConversion"/>
  </si>
  <si>
    <t>遇到怪物数量</t>
    <phoneticPr fontId="2" type="noConversion"/>
  </si>
  <si>
    <t>装备等级</t>
    <phoneticPr fontId="2" type="noConversion"/>
  </si>
  <si>
    <t>铜钱</t>
    <phoneticPr fontId="2" type="noConversion"/>
  </si>
  <si>
    <t>灰色钱</t>
    <phoneticPr fontId="2" type="noConversion"/>
  </si>
  <si>
    <t>白色钱</t>
    <phoneticPr fontId="2" type="noConversion"/>
  </si>
  <si>
    <t>绿色钱</t>
    <phoneticPr fontId="2" type="noConversion"/>
  </si>
  <si>
    <t>蓝色钱</t>
    <phoneticPr fontId="2" type="noConversion"/>
  </si>
  <si>
    <t>紫色钱</t>
    <phoneticPr fontId="2" type="noConversion"/>
  </si>
  <si>
    <t>橙色钱</t>
    <phoneticPr fontId="2" type="noConversion"/>
  </si>
  <si>
    <t>总数量</t>
    <phoneticPr fontId="2" type="noConversion"/>
  </si>
  <si>
    <t>其他</t>
    <phoneticPr fontId="2" type="noConversion"/>
  </si>
  <si>
    <t>boss</t>
    <phoneticPr fontId="2" type="noConversion"/>
  </si>
  <si>
    <t>头头</t>
    <phoneticPr fontId="2" type="noConversion"/>
  </si>
  <si>
    <t>怪物掉落金钱</t>
    <phoneticPr fontId="2" type="noConversion"/>
  </si>
  <si>
    <t>掉落铜钱</t>
    <phoneticPr fontId="2" type="noConversion"/>
  </si>
  <si>
    <t>总计</t>
    <phoneticPr fontId="2" type="noConversion"/>
  </si>
  <si>
    <t>铜钱</t>
  </si>
  <si>
    <t>最高技能等级</t>
    <phoneticPr fontId="2" type="noConversion"/>
  </si>
  <si>
    <t>等级</t>
    <phoneticPr fontId="2" type="noConversion"/>
  </si>
  <si>
    <t>可用数量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</si>
</sst>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0%"/>
    <numFmt numFmtId="177" formatCode="0.000_);[Red]\(0.000\)"/>
    <numFmt numFmtId="178" formatCode="0_);[Red]\(0\)"/>
  </numFmts>
  <fonts count="5">
    <font>
      <sz val="11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4" fillId="2" borderId="0" xfId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1" fillId="0" borderId="0" xfId="0" applyNumberFormat="1" applyFont="1" applyFill="1" applyBorder="1" applyAlignment="1">
      <alignment horizontal="left" vertical="center" wrapText="1"/>
    </xf>
    <xf numFmtId="9" fontId="1" fillId="0" borderId="0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1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>
      <alignment vertical="center"/>
    </xf>
    <xf numFmtId="10" fontId="0" fillId="0" borderId="0" xfId="0" applyNumberFormat="1" applyFill="1" applyBorder="1">
      <alignment vertical="center"/>
    </xf>
    <xf numFmtId="178" fontId="1" fillId="0" borderId="0" xfId="0" applyNumberFormat="1" applyFont="1" applyAlignment="1">
      <alignment horizontal="right" vertical="center" wrapText="1"/>
    </xf>
    <xf numFmtId="178" fontId="1" fillId="0" borderId="0" xfId="0" applyNumberFormat="1" applyFont="1" applyFill="1" applyBorder="1" applyAlignment="1">
      <alignment horizontal="left" vertical="center" wrapText="1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累计经验</c:v>
                </c:pt>
              </c:strCache>
            </c:strRef>
          </c:tx>
          <c:marker>
            <c:symbol val="none"/>
          </c:marker>
          <c: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40</c:v>
                </c:pt>
                <c:pt idx="2">
                  <c:v>150</c:v>
                </c:pt>
                <c:pt idx="3">
                  <c:v>387</c:v>
                </c:pt>
                <c:pt idx="4">
                  <c:v>837</c:v>
                </c:pt>
                <c:pt idx="5">
                  <c:v>1616</c:v>
                </c:pt>
                <c:pt idx="6">
                  <c:v>2868</c:v>
                </c:pt>
                <c:pt idx="7">
                  <c:v>4766</c:v>
                </c:pt>
                <c:pt idx="8">
                  <c:v>7511</c:v>
                </c:pt>
                <c:pt idx="9">
                  <c:v>11333</c:v>
                </c:pt>
                <c:pt idx="10">
                  <c:v>16492</c:v>
                </c:pt>
                <c:pt idx="11">
                  <c:v>23276</c:v>
                </c:pt>
                <c:pt idx="12">
                  <c:v>32002</c:v>
                </c:pt>
                <c:pt idx="13">
                  <c:v>43015</c:v>
                </c:pt>
                <c:pt idx="14">
                  <c:v>56689</c:v>
                </c:pt>
                <c:pt idx="15">
                  <c:v>73428</c:v>
                </c:pt>
                <c:pt idx="16">
                  <c:v>93664</c:v>
                </c:pt>
                <c:pt idx="17">
                  <c:v>117858</c:v>
                </c:pt>
                <c:pt idx="18">
                  <c:v>146499</c:v>
                </c:pt>
                <c:pt idx="19">
                  <c:v>180105</c:v>
                </c:pt>
                <c:pt idx="20">
                  <c:v>219224</c:v>
                </c:pt>
                <c:pt idx="21">
                  <c:v>264432</c:v>
                </c:pt>
                <c:pt idx="22">
                  <c:v>316334</c:v>
                </c:pt>
                <c:pt idx="23">
                  <c:v>375563</c:v>
                </c:pt>
                <c:pt idx="24">
                  <c:v>442781</c:v>
                </c:pt>
                <c:pt idx="25">
                  <c:v>518680</c:v>
                </c:pt>
                <c:pt idx="26">
                  <c:v>603980</c:v>
                </c:pt>
                <c:pt idx="27">
                  <c:v>699430</c:v>
                </c:pt>
                <c:pt idx="28">
                  <c:v>805807</c:v>
                </c:pt>
                <c:pt idx="29">
                  <c:v>923917</c:v>
                </c:pt>
                <c:pt idx="30">
                  <c:v>1054596</c:v>
                </c:pt>
                <c:pt idx="31">
                  <c:v>1198708</c:v>
                </c:pt>
                <c:pt idx="32">
                  <c:v>1357146</c:v>
                </c:pt>
                <c:pt idx="33">
                  <c:v>1530831</c:v>
                </c:pt>
                <c:pt idx="34">
                  <c:v>1720713</c:v>
                </c:pt>
                <c:pt idx="35">
                  <c:v>1927772</c:v>
                </c:pt>
                <c:pt idx="36">
                  <c:v>2153016</c:v>
                </c:pt>
                <c:pt idx="37">
                  <c:v>2397482</c:v>
                </c:pt>
                <c:pt idx="38">
                  <c:v>2662235</c:v>
                </c:pt>
                <c:pt idx="39">
                  <c:v>2948369</c:v>
                </c:pt>
                <c:pt idx="40">
                  <c:v>3257008</c:v>
                </c:pt>
                <c:pt idx="41">
                  <c:v>3589304</c:v>
                </c:pt>
                <c:pt idx="42">
                  <c:v>3946438</c:v>
                </c:pt>
                <c:pt idx="43">
                  <c:v>4329619</c:v>
                </c:pt>
                <c:pt idx="44">
                  <c:v>4740085</c:v>
                </c:pt>
                <c:pt idx="45">
                  <c:v>5179104</c:v>
                </c:pt>
                <c:pt idx="46">
                  <c:v>5647972</c:v>
                </c:pt>
                <c:pt idx="47">
                  <c:v>6148014</c:v>
                </c:pt>
                <c:pt idx="48">
                  <c:v>6680583</c:v>
                </c:pt>
                <c:pt idx="49">
                  <c:v>7247061</c:v>
                </c:pt>
                <c:pt idx="50">
                  <c:v>7848860</c:v>
                </c:pt>
                <c:pt idx="51">
                  <c:v>8487420</c:v>
                </c:pt>
                <c:pt idx="52">
                  <c:v>9164210</c:v>
                </c:pt>
                <c:pt idx="53">
                  <c:v>9880727</c:v>
                </c:pt>
                <c:pt idx="54">
                  <c:v>10638497</c:v>
                </c:pt>
                <c:pt idx="55">
                  <c:v>11439076</c:v>
                </c:pt>
                <c:pt idx="56">
                  <c:v>12284048</c:v>
                </c:pt>
                <c:pt idx="57">
                  <c:v>13175026</c:v>
                </c:pt>
                <c:pt idx="58">
                  <c:v>14113651</c:v>
                </c:pt>
                <c:pt idx="59">
                  <c:v>15101593</c:v>
                </c:pt>
                <c:pt idx="60">
                  <c:v>16140552</c:v>
                </c:pt>
                <c:pt idx="61">
                  <c:v>17232256</c:v>
                </c:pt>
                <c:pt idx="62">
                  <c:v>18378462</c:v>
                </c:pt>
                <c:pt idx="63">
                  <c:v>19580955</c:v>
                </c:pt>
                <c:pt idx="64">
                  <c:v>20841549</c:v>
                </c:pt>
                <c:pt idx="65">
                  <c:v>22162088</c:v>
                </c:pt>
                <c:pt idx="66">
                  <c:v>23544444</c:v>
                </c:pt>
                <c:pt idx="67">
                  <c:v>24990518</c:v>
                </c:pt>
                <c:pt idx="68">
                  <c:v>26502239</c:v>
                </c:pt>
                <c:pt idx="69">
                  <c:v>28081565</c:v>
                </c:pt>
                <c:pt idx="70">
                  <c:v>29730484</c:v>
                </c:pt>
                <c:pt idx="71">
                  <c:v>31451012</c:v>
                </c:pt>
                <c:pt idx="72">
                  <c:v>33245194</c:v>
                </c:pt>
                <c:pt idx="73">
                  <c:v>35115103</c:v>
                </c:pt>
                <c:pt idx="74">
                  <c:v>37062841</c:v>
                </c:pt>
                <c:pt idx="75">
                  <c:v>39090540</c:v>
                </c:pt>
                <c:pt idx="76">
                  <c:v>41200360</c:v>
                </c:pt>
                <c:pt idx="77">
                  <c:v>43394490</c:v>
                </c:pt>
                <c:pt idx="78">
                  <c:v>45675147</c:v>
                </c:pt>
                <c:pt idx="79">
                  <c:v>48044577</c:v>
                </c:pt>
                <c:pt idx="80">
                  <c:v>50505056</c:v>
                </c:pt>
                <c:pt idx="81">
                  <c:v>53058888</c:v>
                </c:pt>
                <c:pt idx="82">
                  <c:v>55708406</c:v>
                </c:pt>
                <c:pt idx="83">
                  <c:v>58455971</c:v>
                </c:pt>
                <c:pt idx="84">
                  <c:v>61303973</c:v>
                </c:pt>
                <c:pt idx="85">
                  <c:v>64254832</c:v>
                </c:pt>
                <c:pt idx="86">
                  <c:v>67310996</c:v>
                </c:pt>
                <c:pt idx="87">
                  <c:v>70474942</c:v>
                </c:pt>
                <c:pt idx="88">
                  <c:v>73749175</c:v>
                </c:pt>
                <c:pt idx="89">
                  <c:v>77136229</c:v>
                </c:pt>
                <c:pt idx="90">
                  <c:v>80638668</c:v>
                </c:pt>
                <c:pt idx="91">
                  <c:v>84259084</c:v>
                </c:pt>
                <c:pt idx="92">
                  <c:v>88000098</c:v>
                </c:pt>
                <c:pt idx="93">
                  <c:v>91864359</c:v>
                </c:pt>
                <c:pt idx="94">
                  <c:v>95854545</c:v>
                </c:pt>
                <c:pt idx="95">
                  <c:v>99973364</c:v>
                </c:pt>
                <c:pt idx="96">
                  <c:v>104223552</c:v>
                </c:pt>
                <c:pt idx="97">
                  <c:v>108607874</c:v>
                </c:pt>
                <c:pt idx="98">
                  <c:v>113129123</c:v>
                </c:pt>
                <c:pt idx="99">
                  <c:v>117790121</c:v>
                </c:pt>
                <c:pt idx="100">
                  <c:v>122593720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升级后</c:v>
                </c:pt>
              </c:strCache>
            </c:strRef>
          </c:tx>
          <c:marker>
            <c:symbol val="none"/>
          </c:marker>
          <c:val>
            <c:numRef>
              <c:f>Sheet1!$D$2:$D$104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marker val="1"/>
        <c:axId val="97865088"/>
        <c:axId val="97875072"/>
      </c:lineChart>
      <c:catAx>
        <c:axId val="97865088"/>
        <c:scaling>
          <c:orientation val="minMax"/>
        </c:scaling>
        <c:axPos val="b"/>
        <c:tickLblPos val="nextTo"/>
        <c:crossAx val="97875072"/>
        <c:crosses val="autoZero"/>
        <c:auto val="1"/>
        <c:lblAlgn val="ctr"/>
        <c:lblOffset val="100"/>
      </c:catAx>
      <c:valAx>
        <c:axId val="97875072"/>
        <c:scaling>
          <c:orientation val="minMax"/>
        </c:scaling>
        <c:axPos val="l"/>
        <c:majorGridlines/>
        <c:numFmt formatCode="General" sourceLinked="1"/>
        <c:tickLblPos val="nextTo"/>
        <c:crossAx val="9786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8</xdr:row>
      <xdr:rowOff>28575</xdr:rowOff>
    </xdr:from>
    <xdr:to>
      <xdr:col>13</xdr:col>
      <xdr:colOff>171450</xdr:colOff>
      <xdr:row>21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C1" sqref="C1:C1048576"/>
    </sheetView>
  </sheetViews>
  <sheetFormatPr defaultRowHeight="13.5"/>
  <cols>
    <col min="2" max="2" width="10.625" hidden="1" customWidth="1"/>
    <col min="3" max="3" width="12" bestFit="1" customWidth="1"/>
    <col min="6" max="6" width="12.75" customWidth="1"/>
    <col min="9" max="10" width="13" bestFit="1" customWidth="1"/>
    <col min="11" max="11" width="12.75" bestFit="1" customWidth="1"/>
  </cols>
  <sheetData>
    <row r="1" spans="1:11" ht="16.5" customHeight="1">
      <c r="A1" s="1" t="s">
        <v>0</v>
      </c>
      <c r="B1" s="1" t="s">
        <v>1</v>
      </c>
      <c r="C1" s="1" t="s">
        <v>5</v>
      </c>
      <c r="D1" s="1" t="s">
        <v>0</v>
      </c>
      <c r="G1" t="s">
        <v>6</v>
      </c>
      <c r="H1" s="1" t="s">
        <v>7</v>
      </c>
      <c r="I1" t="s">
        <v>3</v>
      </c>
      <c r="J1" t="s">
        <v>2</v>
      </c>
      <c r="K1" t="s">
        <v>4</v>
      </c>
    </row>
    <row r="2" spans="1:11" ht="16.5" customHeight="1">
      <c r="A2" s="1">
        <v>0</v>
      </c>
      <c r="B2" s="1">
        <v>0</v>
      </c>
      <c r="C2" s="1">
        <v>0</v>
      </c>
      <c r="D2" s="1">
        <v>0</v>
      </c>
      <c r="H2" s="1"/>
    </row>
    <row r="3" spans="1:11" ht="16.5" customHeight="1">
      <c r="A3" s="1">
        <v>1</v>
      </c>
      <c r="B3" s="2">
        <v>40</v>
      </c>
      <c r="C3" s="2">
        <f>SUM($B$3:B3)</f>
        <v>40</v>
      </c>
      <c r="D3" s="1">
        <v>1</v>
      </c>
    </row>
    <row r="4" spans="1:11" ht="16.5" customHeight="1">
      <c r="A4" s="1">
        <v>2</v>
      </c>
      <c r="B4" s="2">
        <v>110</v>
      </c>
      <c r="C4" s="2">
        <f>SUM($B$3:B4)</f>
        <v>150</v>
      </c>
      <c r="D4" s="1">
        <v>2</v>
      </c>
    </row>
    <row r="5" spans="1:11" ht="16.5" customHeight="1">
      <c r="A5" s="1">
        <v>3</v>
      </c>
      <c r="B5" s="2">
        <v>237</v>
      </c>
      <c r="C5" s="2">
        <f>SUM($B$3:B5)</f>
        <v>387</v>
      </c>
      <c r="D5" s="1">
        <v>3</v>
      </c>
    </row>
    <row r="6" spans="1:11" ht="16.5" customHeight="1">
      <c r="A6" s="1">
        <v>4</v>
      </c>
      <c r="B6" s="2">
        <v>450</v>
      </c>
      <c r="C6" s="2">
        <f>SUM($B$3:B6)</f>
        <v>837</v>
      </c>
      <c r="D6" s="1">
        <v>4</v>
      </c>
    </row>
    <row r="7" spans="1:11" ht="16.5" customHeight="1">
      <c r="A7" s="1">
        <v>5</v>
      </c>
      <c r="B7" s="2">
        <v>779</v>
      </c>
      <c r="C7" s="2">
        <f>SUM($B$3:B7)</f>
        <v>1616</v>
      </c>
      <c r="D7" s="1">
        <v>5</v>
      </c>
      <c r="E7">
        <f>SUM(B3:B7)</f>
        <v>1616</v>
      </c>
      <c r="F7">
        <f>E7/怪物经验!B3</f>
        <v>22.957732715058572</v>
      </c>
      <c r="G7">
        <f>F7*2</f>
        <v>45.915465430117145</v>
      </c>
      <c r="H7">
        <f>G7/60</f>
        <v>0.7652577571686191</v>
      </c>
      <c r="I7">
        <f>H7/60</f>
        <v>1.2754295952810319E-2</v>
      </c>
      <c r="J7">
        <f>SUM($I$3:I7)</f>
        <v>1.2754295952810319E-2</v>
      </c>
      <c r="K7">
        <f>J7/24</f>
        <v>5.3142899803376329E-4</v>
      </c>
    </row>
    <row r="8" spans="1:11" ht="16.5" customHeight="1">
      <c r="A8" s="1">
        <v>6</v>
      </c>
      <c r="B8" s="3">
        <v>1252</v>
      </c>
      <c r="C8" s="2">
        <f>SUM($B$3:B8)</f>
        <v>2868</v>
      </c>
      <c r="D8" s="1">
        <v>6</v>
      </c>
      <c r="G8">
        <f t="shared" ref="G8:G71" si="0">F8*2</f>
        <v>0</v>
      </c>
      <c r="H8">
        <f t="shared" ref="H8:I71" si="1">G8/60</f>
        <v>0</v>
      </c>
      <c r="I8">
        <f t="shared" si="1"/>
        <v>0</v>
      </c>
    </row>
    <row r="9" spans="1:11" ht="16.5" customHeight="1">
      <c r="A9" s="1">
        <v>7</v>
      </c>
      <c r="B9" s="3">
        <v>1898</v>
      </c>
      <c r="C9" s="2">
        <f>SUM($B$3:B9)</f>
        <v>4766</v>
      </c>
      <c r="D9" s="1">
        <v>7</v>
      </c>
      <c r="G9">
        <f t="shared" si="0"/>
        <v>0</v>
      </c>
      <c r="H9">
        <f t="shared" si="1"/>
        <v>0</v>
      </c>
      <c r="I9">
        <f t="shared" si="1"/>
        <v>0</v>
      </c>
    </row>
    <row r="10" spans="1:11" ht="16.5" customHeight="1">
      <c r="A10" s="1">
        <v>8</v>
      </c>
      <c r="B10" s="3">
        <v>2745</v>
      </c>
      <c r="C10" s="2">
        <f>SUM($B$3:B10)</f>
        <v>7511</v>
      </c>
      <c r="D10" s="1">
        <v>8</v>
      </c>
      <c r="G10">
        <f t="shared" si="0"/>
        <v>0</v>
      </c>
      <c r="H10">
        <f t="shared" si="1"/>
        <v>0</v>
      </c>
      <c r="I10">
        <f t="shared" si="1"/>
        <v>0</v>
      </c>
    </row>
    <row r="11" spans="1:11" ht="16.5" customHeight="1">
      <c r="A11" s="1">
        <v>9</v>
      </c>
      <c r="B11" s="3">
        <v>3822</v>
      </c>
      <c r="C11" s="2">
        <f>SUM($B$3:B11)</f>
        <v>11333</v>
      </c>
      <c r="D11" s="1">
        <v>9</v>
      </c>
      <c r="G11">
        <f t="shared" si="0"/>
        <v>0</v>
      </c>
      <c r="H11">
        <f t="shared" si="1"/>
        <v>0</v>
      </c>
      <c r="I11">
        <f t="shared" si="1"/>
        <v>0</v>
      </c>
    </row>
    <row r="12" spans="1:11" ht="16.5" customHeight="1">
      <c r="A12" s="1">
        <v>10</v>
      </c>
      <c r="B12" s="3">
        <v>5159</v>
      </c>
      <c r="C12" s="2">
        <f>SUM($B$3:B12)</f>
        <v>16492</v>
      </c>
      <c r="D12" s="1">
        <v>10</v>
      </c>
      <c r="E12">
        <f>SUM(B8:B12)</f>
        <v>14876</v>
      </c>
      <c r="F12">
        <f>E12/怪物经验!B8</f>
        <v>123.33621817046108</v>
      </c>
      <c r="G12">
        <f t="shared" si="0"/>
        <v>246.67243634092216</v>
      </c>
      <c r="H12">
        <f t="shared" si="1"/>
        <v>4.111207272348703</v>
      </c>
      <c r="I12">
        <f t="shared" si="1"/>
        <v>6.8520121205811718E-2</v>
      </c>
      <c r="J12">
        <f>SUM($I$3:I12)</f>
        <v>8.1274417158622034E-2</v>
      </c>
      <c r="K12">
        <f>J12/24</f>
        <v>3.3864340482759182E-3</v>
      </c>
    </row>
    <row r="13" spans="1:11" ht="16.5" customHeight="1">
      <c r="A13" s="1">
        <v>11</v>
      </c>
      <c r="B13" s="3">
        <v>6784</v>
      </c>
      <c r="C13" s="2">
        <f>SUM($B$3:B13)</f>
        <v>23276</v>
      </c>
      <c r="D13" s="1">
        <v>11</v>
      </c>
      <c r="G13">
        <f t="shared" si="0"/>
        <v>0</v>
      </c>
      <c r="H13">
        <f>G13/60</f>
        <v>0</v>
      </c>
      <c r="I13">
        <f t="shared" ref="I13:I76" si="2">H13/60</f>
        <v>0</v>
      </c>
    </row>
    <row r="14" spans="1:11" ht="16.5" customHeight="1">
      <c r="A14" s="1">
        <v>12</v>
      </c>
      <c r="B14" s="3">
        <v>8726</v>
      </c>
      <c r="C14" s="2">
        <f>SUM($B$3:B14)</f>
        <v>32002</v>
      </c>
      <c r="D14" s="1">
        <v>12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11" ht="16.5" customHeight="1">
      <c r="A15" s="1">
        <v>13</v>
      </c>
      <c r="B15" s="3">
        <v>11013</v>
      </c>
      <c r="C15" s="2">
        <f>SUM($B$3:B15)</f>
        <v>43015</v>
      </c>
      <c r="D15" s="1">
        <v>13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11" ht="16.5" customHeight="1">
      <c r="A16" s="1">
        <v>14</v>
      </c>
      <c r="B16" s="3">
        <v>13674</v>
      </c>
      <c r="C16" s="2">
        <f>SUM($B$3:B16)</f>
        <v>56689</v>
      </c>
      <c r="D16" s="1">
        <v>14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11" ht="16.5" customHeight="1">
      <c r="A17" s="1">
        <v>15</v>
      </c>
      <c r="B17" s="3">
        <v>16739</v>
      </c>
      <c r="C17" s="2">
        <f>SUM($B$3:B17)</f>
        <v>73428</v>
      </c>
      <c r="D17" s="1">
        <v>15</v>
      </c>
      <c r="E17">
        <f>SUM(B13:B17)</f>
        <v>56936</v>
      </c>
      <c r="F17">
        <f>E17/怪物经验!B13</f>
        <v>333.2776002408911</v>
      </c>
      <c r="G17">
        <f t="shared" si="0"/>
        <v>666.55520048178221</v>
      </c>
      <c r="H17">
        <f t="shared" si="1"/>
        <v>11.109253341363036</v>
      </c>
      <c r="I17">
        <f t="shared" si="2"/>
        <v>0.18515422235605061</v>
      </c>
      <c r="J17">
        <f>SUM($I$3:I17)</f>
        <v>0.26642863951467266</v>
      </c>
      <c r="K17">
        <f>J17/24</f>
        <v>1.110119331311136E-2</v>
      </c>
    </row>
    <row r="18" spans="1:11" ht="16.5" customHeight="1">
      <c r="A18" s="1">
        <v>16</v>
      </c>
      <c r="B18" s="3">
        <v>20236</v>
      </c>
      <c r="C18" s="2">
        <f>SUM($B$3:B18)</f>
        <v>93664</v>
      </c>
      <c r="D18" s="1">
        <v>16</v>
      </c>
      <c r="G18">
        <f t="shared" si="0"/>
        <v>0</v>
      </c>
      <c r="H18">
        <f>G18/60</f>
        <v>0</v>
      </c>
      <c r="I18">
        <f t="shared" si="2"/>
        <v>0</v>
      </c>
    </row>
    <row r="19" spans="1:11" ht="16.5" customHeight="1">
      <c r="A19" s="1">
        <v>17</v>
      </c>
      <c r="B19" s="3">
        <v>24194</v>
      </c>
      <c r="C19" s="2">
        <f>SUM($B$3:B19)</f>
        <v>117858</v>
      </c>
      <c r="D19" s="1">
        <v>17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11" ht="16.5" customHeight="1">
      <c r="A20" s="1">
        <v>18</v>
      </c>
      <c r="B20" s="3">
        <v>28641</v>
      </c>
      <c r="C20" s="2">
        <f>SUM($B$3:B20)</f>
        <v>146499</v>
      </c>
      <c r="D20" s="1">
        <v>18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11" ht="16.5" customHeight="1">
      <c r="A21" s="1">
        <v>19</v>
      </c>
      <c r="B21" s="3">
        <v>33606</v>
      </c>
      <c r="C21" s="2">
        <f>SUM($B$3:B21)</f>
        <v>180105</v>
      </c>
      <c r="D21" s="1">
        <v>19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11" ht="16.5" customHeight="1">
      <c r="A22" s="1">
        <v>20</v>
      </c>
      <c r="B22" s="3">
        <v>39119</v>
      </c>
      <c r="C22" s="2">
        <f>SUM($B$3:B22)</f>
        <v>219224</v>
      </c>
      <c r="D22" s="1">
        <v>20</v>
      </c>
      <c r="E22">
        <f>SUM(B18:B22)</f>
        <v>145796</v>
      </c>
      <c r="F22">
        <f>E22/怪物经验!B18</f>
        <v>659.53214704084576</v>
      </c>
      <c r="G22">
        <f t="shared" si="0"/>
        <v>1319.0642940816915</v>
      </c>
      <c r="H22">
        <f t="shared" si="1"/>
        <v>21.984404901361525</v>
      </c>
      <c r="I22">
        <f t="shared" si="2"/>
        <v>0.36640674835602544</v>
      </c>
      <c r="J22">
        <f>SUM($I$3:I22)</f>
        <v>0.63283538787069804</v>
      </c>
      <c r="K22">
        <f>J22/24</f>
        <v>2.6368141161279085E-2</v>
      </c>
    </row>
    <row r="23" spans="1:11" ht="16.5" customHeight="1">
      <c r="A23" s="1">
        <v>21</v>
      </c>
      <c r="B23" s="3">
        <v>45208</v>
      </c>
      <c r="C23" s="2">
        <f>SUM($B$3:B23)</f>
        <v>264432</v>
      </c>
      <c r="D23" s="1">
        <v>21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11" ht="16.5" customHeight="1">
      <c r="A24" s="1">
        <v>22</v>
      </c>
      <c r="B24" s="3">
        <v>51902</v>
      </c>
      <c r="C24" s="2">
        <f>SUM($B$3:B24)</f>
        <v>316334</v>
      </c>
      <c r="D24" s="1">
        <v>22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11" ht="16.5" customHeight="1">
      <c r="A25" s="1">
        <v>23</v>
      </c>
      <c r="B25" s="3">
        <v>59229</v>
      </c>
      <c r="C25" s="2">
        <f>SUM($B$3:B25)</f>
        <v>375563</v>
      </c>
      <c r="D25" s="1">
        <v>23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11" ht="16.5" customHeight="1">
      <c r="A26" s="1">
        <v>24</v>
      </c>
      <c r="B26" s="3">
        <v>67218</v>
      </c>
      <c r="C26" s="2">
        <f>SUM($B$3:B26)</f>
        <v>442781</v>
      </c>
      <c r="D26" s="1">
        <v>24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11" ht="16.5" customHeight="1">
      <c r="A27" s="1">
        <v>25</v>
      </c>
      <c r="B27" s="3">
        <v>75899</v>
      </c>
      <c r="C27" s="2">
        <f>SUM($B$3:B27)</f>
        <v>518680</v>
      </c>
      <c r="D27" s="1">
        <v>25</v>
      </c>
      <c r="E27">
        <f>SUM(B23:B27)</f>
        <v>299456</v>
      </c>
      <c r="F27">
        <f>E27/怪物经验!B23</f>
        <v>1103.8513618815848</v>
      </c>
      <c r="G27">
        <f t="shared" si="0"/>
        <v>2207.7027237631696</v>
      </c>
      <c r="H27">
        <f t="shared" si="1"/>
        <v>36.795045396052828</v>
      </c>
      <c r="I27">
        <f t="shared" si="2"/>
        <v>0.61325075660088046</v>
      </c>
      <c r="J27">
        <f>SUM($I$3:I27)</f>
        <v>1.2460861444715785</v>
      </c>
      <c r="K27">
        <f>J27/24</f>
        <v>5.1920256019649107E-2</v>
      </c>
    </row>
    <row r="28" spans="1:11" ht="16.5" customHeight="1">
      <c r="A28" s="1">
        <v>26</v>
      </c>
      <c r="B28" s="3">
        <v>85300</v>
      </c>
      <c r="C28" s="2">
        <f>SUM($B$3:B28)</f>
        <v>603980</v>
      </c>
      <c r="D28" s="1">
        <v>26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11" ht="16.5" customHeight="1">
      <c r="A29" s="1">
        <v>27</v>
      </c>
      <c r="B29" s="3">
        <v>95450</v>
      </c>
      <c r="C29" s="2">
        <f>SUM($B$3:B29)</f>
        <v>699430</v>
      </c>
      <c r="D29" s="1">
        <v>27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11" ht="16.5" customHeight="1">
      <c r="A30" s="1">
        <v>28</v>
      </c>
      <c r="B30" s="3">
        <v>106377</v>
      </c>
      <c r="C30" s="2">
        <f>SUM($B$3:B30)</f>
        <v>805807</v>
      </c>
      <c r="D30" s="1">
        <v>28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11" ht="16.5" customHeight="1">
      <c r="A31" s="1">
        <v>29</v>
      </c>
      <c r="B31" s="3">
        <v>118110</v>
      </c>
      <c r="C31" s="2">
        <f>SUM($B$3:B31)</f>
        <v>923917</v>
      </c>
      <c r="D31" s="1">
        <v>29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11" ht="16.5" customHeight="1">
      <c r="A32" s="1">
        <v>30</v>
      </c>
      <c r="B32" s="3">
        <v>130679</v>
      </c>
      <c r="C32" s="2">
        <f>SUM($B$3:B32)</f>
        <v>1054596</v>
      </c>
      <c r="D32" s="1">
        <v>30</v>
      </c>
      <c r="E32">
        <f>SUM(B28:B32)</f>
        <v>535916</v>
      </c>
      <c r="F32">
        <f>E32/怪物经验!B28</f>
        <v>1666.8923233704422</v>
      </c>
      <c r="G32">
        <f t="shared" si="0"/>
        <v>3333.7846467408845</v>
      </c>
      <c r="H32">
        <f t="shared" si="1"/>
        <v>55.563077445681408</v>
      </c>
      <c r="I32">
        <f t="shared" si="2"/>
        <v>0.92605129076135684</v>
      </c>
      <c r="J32">
        <f>SUM($I$3:I32)</f>
        <v>2.1721374352329352</v>
      </c>
      <c r="K32">
        <f>J32/24</f>
        <v>9.0505726468038963E-2</v>
      </c>
    </row>
    <row r="33" spans="1:11" ht="16.5" customHeight="1">
      <c r="A33" s="1">
        <v>31</v>
      </c>
      <c r="B33" s="3">
        <v>144112</v>
      </c>
      <c r="C33" s="2">
        <f>SUM($B$3:B33)</f>
        <v>1198708</v>
      </c>
      <c r="D33" s="1">
        <v>31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11" ht="16.5" customHeight="1">
      <c r="A34" s="1">
        <v>32</v>
      </c>
      <c r="B34" s="3">
        <v>158438</v>
      </c>
      <c r="C34" s="2">
        <f>SUM($B$3:B34)</f>
        <v>1357146</v>
      </c>
      <c r="D34" s="1">
        <v>32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11" ht="16.5" customHeight="1">
      <c r="A35" s="1">
        <v>33</v>
      </c>
      <c r="B35" s="3">
        <v>173685</v>
      </c>
      <c r="C35" s="2">
        <f>SUM($B$3:B35)</f>
        <v>1530831</v>
      </c>
      <c r="D35" s="1">
        <v>33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11" ht="16.5" customHeight="1">
      <c r="A36" s="1">
        <v>34</v>
      </c>
      <c r="B36" s="3">
        <v>189882</v>
      </c>
      <c r="C36" s="2">
        <f>SUM($B$3:B36)</f>
        <v>1720713</v>
      </c>
      <c r="D36" s="1">
        <v>34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11" ht="16.5" customHeight="1">
      <c r="A37" s="1">
        <v>35</v>
      </c>
      <c r="B37" s="3">
        <v>207059</v>
      </c>
      <c r="C37" s="2">
        <f>SUM($B$3:B37)</f>
        <v>1927772</v>
      </c>
      <c r="D37" s="1">
        <v>35</v>
      </c>
      <c r="E37">
        <f>SUM(B33:B37)</f>
        <v>873176</v>
      </c>
      <c r="F37">
        <f>E37/怪物经验!B33</f>
        <v>2348.9570068154885</v>
      </c>
      <c r="G37">
        <f t="shared" si="0"/>
        <v>4697.914013630977</v>
      </c>
      <c r="H37">
        <f t="shared" si="1"/>
        <v>78.29856689384961</v>
      </c>
      <c r="I37">
        <f t="shared" si="2"/>
        <v>1.3049761148974934</v>
      </c>
      <c r="J37">
        <f>SUM($I$3:I37)</f>
        <v>3.4771135501304284</v>
      </c>
      <c r="K37">
        <f>J37/24</f>
        <v>0.14487973125543452</v>
      </c>
    </row>
    <row r="38" spans="1:11" ht="16.5" customHeight="1">
      <c r="A38" s="1">
        <v>36</v>
      </c>
      <c r="B38" s="3">
        <v>225244</v>
      </c>
      <c r="C38" s="2">
        <f>SUM($B$3:B38)</f>
        <v>2153016</v>
      </c>
      <c r="D38" s="1">
        <v>36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11" ht="16.5" customHeight="1">
      <c r="A39" s="1">
        <v>37</v>
      </c>
      <c r="B39" s="3">
        <v>244466</v>
      </c>
      <c r="C39" s="2">
        <f>SUM($B$3:B39)</f>
        <v>2397482</v>
      </c>
      <c r="D39" s="1">
        <v>37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11" ht="16.5" customHeight="1">
      <c r="A40" s="1">
        <v>38</v>
      </c>
      <c r="B40" s="3">
        <v>264753</v>
      </c>
      <c r="C40" s="2">
        <f>SUM($B$3:B40)</f>
        <v>2662235</v>
      </c>
      <c r="D40" s="1">
        <v>38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11" ht="16.5" customHeight="1">
      <c r="A41" s="1">
        <v>39</v>
      </c>
      <c r="B41" s="3">
        <v>286134</v>
      </c>
      <c r="C41" s="2">
        <f>SUM($B$3:B41)</f>
        <v>2948369</v>
      </c>
      <c r="D41" s="1">
        <v>39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11" ht="16.5" customHeight="1">
      <c r="A42" s="1">
        <v>40</v>
      </c>
      <c r="B42" s="3">
        <v>308639</v>
      </c>
      <c r="C42" s="2">
        <f>SUM($B$3:B42)</f>
        <v>3257008</v>
      </c>
      <c r="D42" s="1">
        <v>40</v>
      </c>
      <c r="E42">
        <f>SUM(B38:B42)</f>
        <v>1329236</v>
      </c>
      <c r="F42">
        <f>E42/怪物经验!B38</f>
        <v>3150.2036162692111</v>
      </c>
      <c r="G42">
        <f t="shared" si="0"/>
        <v>6300.4072325384222</v>
      </c>
      <c r="H42">
        <f t="shared" si="1"/>
        <v>105.00678720897371</v>
      </c>
      <c r="I42">
        <f t="shared" si="2"/>
        <v>1.7501131201495617</v>
      </c>
      <c r="J42">
        <f>SUM($I$3:I42)</f>
        <v>5.2272266702799897</v>
      </c>
      <c r="K42">
        <f>J42/24</f>
        <v>0.21780111126166624</v>
      </c>
    </row>
    <row r="43" spans="1:11" ht="16.5" customHeight="1">
      <c r="A43" s="1">
        <v>41</v>
      </c>
      <c r="B43" s="3">
        <v>332296</v>
      </c>
      <c r="C43" s="2">
        <f>SUM($B$3:B43)</f>
        <v>3589304</v>
      </c>
      <c r="D43" s="1">
        <v>41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11" ht="16.5" customHeight="1">
      <c r="A44" s="1">
        <v>42</v>
      </c>
      <c r="B44" s="3">
        <v>357134</v>
      </c>
      <c r="C44" s="2">
        <f>SUM($B$3:B44)</f>
        <v>3946438</v>
      </c>
      <c r="D44" s="1">
        <v>42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11" ht="16.5" customHeight="1">
      <c r="A45" s="1">
        <v>43</v>
      </c>
      <c r="B45" s="3">
        <v>383181</v>
      </c>
      <c r="C45" s="2">
        <f>SUM($B$3:B45)</f>
        <v>4329619</v>
      </c>
      <c r="D45" s="1">
        <v>43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11" ht="16.5" customHeight="1">
      <c r="A46" s="1">
        <v>44</v>
      </c>
      <c r="B46" s="3">
        <v>410466</v>
      </c>
      <c r="C46" s="2">
        <f>SUM($B$3:B46)</f>
        <v>4740085</v>
      </c>
      <c r="D46" s="1">
        <v>44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11" ht="16.5" customHeight="1">
      <c r="A47" s="1">
        <v>45</v>
      </c>
      <c r="B47" s="3">
        <v>439019</v>
      </c>
      <c r="C47" s="2">
        <f>SUM($B$3:B47)</f>
        <v>5179104</v>
      </c>
      <c r="D47" s="1">
        <v>45</v>
      </c>
      <c r="E47">
        <f>SUM(B43:B47)</f>
        <v>1922096</v>
      </c>
      <c r="F47">
        <f>E47/怪物经验!B43</f>
        <v>4070.7230460016831</v>
      </c>
      <c r="G47">
        <f t="shared" si="0"/>
        <v>8141.4460920033662</v>
      </c>
      <c r="H47">
        <f t="shared" si="1"/>
        <v>135.69076820005611</v>
      </c>
      <c r="I47">
        <f t="shared" si="2"/>
        <v>2.2615128033342686</v>
      </c>
      <c r="J47">
        <f>SUM($I$3:I47)</f>
        <v>7.4887394736142578</v>
      </c>
      <c r="K47">
        <f>J47/24</f>
        <v>0.31203081140059408</v>
      </c>
    </row>
    <row r="48" spans="1:11" ht="16.5" customHeight="1">
      <c r="A48" s="1">
        <v>46</v>
      </c>
      <c r="B48" s="3">
        <v>468868</v>
      </c>
      <c r="C48" s="2">
        <f>SUM($B$3:B48)</f>
        <v>5647972</v>
      </c>
      <c r="D48" s="1">
        <v>46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11" ht="16.5" customHeight="1">
      <c r="A49" s="1">
        <v>47</v>
      </c>
      <c r="B49" s="3">
        <v>500042</v>
      </c>
      <c r="C49" s="2">
        <f>SUM($B$3:B49)</f>
        <v>6148014</v>
      </c>
      <c r="D49" s="1">
        <v>47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11" ht="16.5" customHeight="1">
      <c r="A50" s="1">
        <v>48</v>
      </c>
      <c r="B50" s="3">
        <v>532569</v>
      </c>
      <c r="C50" s="2">
        <f>SUM($B$3:B50)</f>
        <v>6680583</v>
      </c>
      <c r="D50" s="1">
        <v>48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11" ht="16.5" customHeight="1">
      <c r="A51" s="1">
        <v>49</v>
      </c>
      <c r="B51" s="3">
        <v>566478</v>
      </c>
      <c r="C51" s="2">
        <f>SUM($B$3:B51)</f>
        <v>7247061</v>
      </c>
      <c r="D51" s="1">
        <v>49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11" ht="16.5" customHeight="1">
      <c r="A52" s="1">
        <v>50</v>
      </c>
      <c r="B52" s="3">
        <v>601799</v>
      </c>
      <c r="C52" s="2">
        <f>SUM($B$3:B52)</f>
        <v>7848860</v>
      </c>
      <c r="D52" s="1">
        <v>50</v>
      </c>
      <c r="E52">
        <f>SUM(B48:B52)</f>
        <v>2669756</v>
      </c>
      <c r="F52">
        <f>E52/怪物经验!B48</f>
        <v>5110.5712361540982</v>
      </c>
      <c r="G52">
        <f t="shared" si="0"/>
        <v>10221.142472308196</v>
      </c>
      <c r="H52">
        <f t="shared" si="1"/>
        <v>170.35237453846995</v>
      </c>
      <c r="I52">
        <f t="shared" si="2"/>
        <v>2.8392062423078324</v>
      </c>
      <c r="J52">
        <f>SUM($I$3:I52)</f>
        <v>10.327945715922091</v>
      </c>
      <c r="K52">
        <f>J52/24</f>
        <v>0.43033107149675381</v>
      </c>
    </row>
    <row r="53" spans="1:11" ht="16.5" customHeight="1">
      <c r="A53" s="1">
        <v>51</v>
      </c>
      <c r="B53" s="3">
        <v>638560</v>
      </c>
      <c r="C53" s="2">
        <f>SUM($B$3:B53)</f>
        <v>8487420</v>
      </c>
      <c r="D53" s="1">
        <v>51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11" ht="16.5" customHeight="1">
      <c r="A54" s="1">
        <v>52</v>
      </c>
      <c r="B54" s="3">
        <v>676790</v>
      </c>
      <c r="C54" s="2">
        <f>SUM($B$3:B54)</f>
        <v>9164210</v>
      </c>
      <c r="D54" s="1">
        <v>52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11" ht="16.5" customHeight="1">
      <c r="A55" s="1">
        <v>53</v>
      </c>
      <c r="B55" s="3">
        <v>716517</v>
      </c>
      <c r="C55" s="2">
        <f>SUM($B$3:B55)</f>
        <v>9880727</v>
      </c>
      <c r="D55" s="1">
        <v>53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11" ht="16.5" customHeight="1">
      <c r="A56" s="1">
        <v>54</v>
      </c>
      <c r="B56" s="3">
        <v>757770</v>
      </c>
      <c r="C56" s="2">
        <f>SUM($B$3:B56)</f>
        <v>10638497</v>
      </c>
      <c r="D56" s="1">
        <v>54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11" ht="16.5" customHeight="1">
      <c r="A57" s="1">
        <v>55</v>
      </c>
      <c r="B57" s="3">
        <v>800579</v>
      </c>
      <c r="C57" s="2">
        <f>SUM($B$3:B57)</f>
        <v>11439076</v>
      </c>
      <c r="D57" s="1">
        <v>55</v>
      </c>
      <c r="E57">
        <f>SUM(B53:B57)</f>
        <v>3590216</v>
      </c>
      <c r="F57">
        <f>E57/怪物经验!B53</f>
        <v>6269.7845014143941</v>
      </c>
      <c r="G57">
        <f t="shared" si="0"/>
        <v>12539.569002828788</v>
      </c>
      <c r="H57">
        <f t="shared" si="1"/>
        <v>208.99281671381314</v>
      </c>
      <c r="I57">
        <f t="shared" si="2"/>
        <v>3.4832136118968857</v>
      </c>
      <c r="J57">
        <f>SUM($I$3:I57)</f>
        <v>13.811159327818977</v>
      </c>
      <c r="K57">
        <f>J57/24</f>
        <v>0.57546497199245739</v>
      </c>
    </row>
    <row r="58" spans="1:11" ht="16.5" customHeight="1">
      <c r="A58" s="1">
        <v>56</v>
      </c>
      <c r="B58" s="3">
        <v>844972</v>
      </c>
      <c r="C58" s="2">
        <f>SUM($B$3:B58)</f>
        <v>12284048</v>
      </c>
      <c r="D58" s="1">
        <v>56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11" ht="16.5" customHeight="1">
      <c r="A59" s="1">
        <v>57</v>
      </c>
      <c r="B59" s="3">
        <v>890978</v>
      </c>
      <c r="C59" s="2">
        <f>SUM($B$3:B59)</f>
        <v>13175026</v>
      </c>
      <c r="D59" s="1">
        <v>57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11" ht="16.5" customHeight="1">
      <c r="A60" s="1">
        <v>58</v>
      </c>
      <c r="B60" s="3">
        <v>938625</v>
      </c>
      <c r="C60" s="2">
        <f>SUM($B$3:B60)</f>
        <v>14113651</v>
      </c>
      <c r="D60" s="1">
        <v>58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11" ht="16.5" customHeight="1">
      <c r="A61" s="1">
        <v>59</v>
      </c>
      <c r="B61" s="3">
        <v>987942</v>
      </c>
      <c r="C61" s="2">
        <f>SUM($B$3:B61)</f>
        <v>15101593</v>
      </c>
      <c r="D61" s="1">
        <v>59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11" ht="16.5" customHeight="1">
      <c r="A62" s="1">
        <v>60</v>
      </c>
      <c r="B62" s="3">
        <v>1038959</v>
      </c>
      <c r="C62" s="2">
        <f>SUM($B$3:B62)</f>
        <v>16140552</v>
      </c>
      <c r="D62" s="1">
        <v>60</v>
      </c>
      <c r="E62">
        <f>SUM(B58:B62)</f>
        <v>4701476</v>
      </c>
      <c r="F62">
        <f>E62/怪物经验!B58</f>
        <v>7548.3874435181069</v>
      </c>
      <c r="G62">
        <f t="shared" si="0"/>
        <v>15096.774887036214</v>
      </c>
      <c r="H62">
        <f t="shared" si="1"/>
        <v>251.6129147839369</v>
      </c>
      <c r="I62">
        <f t="shared" si="2"/>
        <v>4.1935485797322816</v>
      </c>
      <c r="J62">
        <f>SUM($I$3:I62)</f>
        <v>18.004707907551257</v>
      </c>
      <c r="K62">
        <f>J62/24</f>
        <v>0.75019616281463575</v>
      </c>
    </row>
    <row r="63" spans="1:11" ht="16.5" customHeight="1">
      <c r="A63" s="1">
        <v>61</v>
      </c>
      <c r="B63" s="3">
        <v>1091704</v>
      </c>
      <c r="C63" s="2">
        <f>SUM($B$3:B63)</f>
        <v>17232256</v>
      </c>
      <c r="D63" s="1">
        <v>61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11" ht="16.5" customHeight="1">
      <c r="A64" s="1">
        <v>62</v>
      </c>
      <c r="B64" s="3">
        <v>1146206</v>
      </c>
      <c r="C64" s="2">
        <f>SUM($B$3:B64)</f>
        <v>18378462</v>
      </c>
      <c r="D64" s="1">
        <v>62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11" ht="16.5" customHeight="1">
      <c r="A65" s="1">
        <v>63</v>
      </c>
      <c r="B65" s="3">
        <v>1202493</v>
      </c>
      <c r="C65" s="2">
        <f>SUM($B$3:B65)</f>
        <v>19580955</v>
      </c>
      <c r="D65" s="1">
        <v>63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11" ht="16.5" customHeight="1">
      <c r="A66" s="1">
        <v>64</v>
      </c>
      <c r="B66" s="3">
        <v>1260594</v>
      </c>
      <c r="C66" s="2">
        <f>SUM($B$3:B66)</f>
        <v>20841549</v>
      </c>
      <c r="D66" s="1">
        <v>64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1:11" ht="16.5" customHeight="1">
      <c r="A67" s="1">
        <v>65</v>
      </c>
      <c r="B67" s="3">
        <v>1320539</v>
      </c>
      <c r="C67" s="2">
        <f>SUM($B$3:B67)</f>
        <v>22162088</v>
      </c>
      <c r="D67" s="1">
        <v>65</v>
      </c>
      <c r="E67">
        <f>SUM(B63:B67)</f>
        <v>6021536</v>
      </c>
      <c r="F67">
        <f>E67/怪物经验!B63</f>
        <v>8946.3973212478868</v>
      </c>
      <c r="G67">
        <f t="shared" si="0"/>
        <v>17892.794642495774</v>
      </c>
      <c r="H67">
        <f t="shared" si="1"/>
        <v>298.21324404159623</v>
      </c>
      <c r="I67">
        <f t="shared" si="2"/>
        <v>4.9702207340266034</v>
      </c>
      <c r="J67">
        <f>SUM($I$3:I67)</f>
        <v>22.974928641577861</v>
      </c>
      <c r="K67">
        <f>J67/24</f>
        <v>0.95728869339907752</v>
      </c>
    </row>
    <row r="68" spans="1:11" ht="16.5" customHeight="1">
      <c r="A68" s="1">
        <v>66</v>
      </c>
      <c r="B68" s="3">
        <v>1382356</v>
      </c>
      <c r="C68" s="2">
        <f>SUM($B$3:B68)</f>
        <v>23544444</v>
      </c>
      <c r="D68" s="1">
        <v>66</v>
      </c>
      <c r="G68">
        <f t="shared" si="0"/>
        <v>0</v>
      </c>
      <c r="H68">
        <f t="shared" si="1"/>
        <v>0</v>
      </c>
      <c r="I68">
        <f t="shared" si="2"/>
        <v>0</v>
      </c>
    </row>
    <row r="69" spans="1:11" ht="16.5" customHeight="1">
      <c r="A69" s="1">
        <v>67</v>
      </c>
      <c r="B69" s="3">
        <v>1446074</v>
      </c>
      <c r="C69" s="2">
        <f>SUM($B$3:B69)</f>
        <v>24990518</v>
      </c>
      <c r="D69" s="1">
        <v>67</v>
      </c>
      <c r="G69">
        <f t="shared" si="0"/>
        <v>0</v>
      </c>
      <c r="H69">
        <f t="shared" si="1"/>
        <v>0</v>
      </c>
      <c r="I69">
        <f t="shared" si="2"/>
        <v>0</v>
      </c>
    </row>
    <row r="70" spans="1:11" ht="16.5" customHeight="1">
      <c r="A70" s="1">
        <v>68</v>
      </c>
      <c r="B70" s="3">
        <v>1511721</v>
      </c>
      <c r="C70" s="2">
        <f>SUM($B$3:B70)</f>
        <v>26502239</v>
      </c>
      <c r="D70" s="1">
        <v>68</v>
      </c>
      <c r="G70">
        <f t="shared" si="0"/>
        <v>0</v>
      </c>
      <c r="H70">
        <f t="shared" si="1"/>
        <v>0</v>
      </c>
      <c r="I70">
        <f t="shared" si="2"/>
        <v>0</v>
      </c>
    </row>
    <row r="71" spans="1:11" ht="16.5" customHeight="1">
      <c r="A71" s="1">
        <v>69</v>
      </c>
      <c r="B71" s="3">
        <v>1579326</v>
      </c>
      <c r="C71" s="2">
        <f>SUM($B$3:B71)</f>
        <v>28081565</v>
      </c>
      <c r="D71" s="1">
        <v>69</v>
      </c>
      <c r="G71">
        <f t="shared" si="0"/>
        <v>0</v>
      </c>
      <c r="H71">
        <f t="shared" si="1"/>
        <v>0</v>
      </c>
      <c r="I71">
        <f t="shared" si="2"/>
        <v>0</v>
      </c>
    </row>
    <row r="72" spans="1:11" ht="16.5" customHeight="1">
      <c r="A72" s="1">
        <v>70</v>
      </c>
      <c r="B72" s="3">
        <v>1648919</v>
      </c>
      <c r="C72" s="2">
        <f>SUM($B$3:B72)</f>
        <v>29730484</v>
      </c>
      <c r="D72" s="1">
        <v>70</v>
      </c>
      <c r="E72">
        <f>SUM(B68:B72)</f>
        <v>7568396</v>
      </c>
      <c r="F72">
        <f>E72/怪物经验!B68</f>
        <v>10463.826599795697</v>
      </c>
      <c r="G72">
        <f t="shared" ref="G72:G102" si="3">F72*2</f>
        <v>20927.653199591394</v>
      </c>
      <c r="H72">
        <f t="shared" ref="H72:I102" si="4">G72/60</f>
        <v>348.79421999318987</v>
      </c>
      <c r="I72">
        <f t="shared" si="2"/>
        <v>5.8132369998864979</v>
      </c>
      <c r="J72">
        <f>SUM($I$3:I72)</f>
        <v>28.78816564146436</v>
      </c>
      <c r="K72">
        <f>J72/24</f>
        <v>1.1995069017276816</v>
      </c>
    </row>
    <row r="73" spans="1:11" ht="16.5" customHeight="1">
      <c r="A73" s="1">
        <v>71</v>
      </c>
      <c r="B73" s="3">
        <v>1720528</v>
      </c>
      <c r="C73" s="2">
        <f>SUM($B$3:B73)</f>
        <v>31451012</v>
      </c>
      <c r="D73" s="1">
        <v>71</v>
      </c>
      <c r="G73">
        <f t="shared" si="3"/>
        <v>0</v>
      </c>
      <c r="H73">
        <f t="shared" si="4"/>
        <v>0</v>
      </c>
      <c r="I73">
        <f t="shared" si="2"/>
        <v>0</v>
      </c>
    </row>
    <row r="74" spans="1:11" ht="16.5" customHeight="1">
      <c r="A74" s="1">
        <v>72</v>
      </c>
      <c r="B74" s="3">
        <v>1794182</v>
      </c>
      <c r="C74" s="2">
        <f>SUM($B$3:B74)</f>
        <v>33245194</v>
      </c>
      <c r="D74" s="1">
        <v>72</v>
      </c>
      <c r="G74">
        <f t="shared" si="3"/>
        <v>0</v>
      </c>
      <c r="H74">
        <f t="shared" si="4"/>
        <v>0</v>
      </c>
      <c r="I74">
        <f t="shared" si="2"/>
        <v>0</v>
      </c>
    </row>
    <row r="75" spans="1:11" ht="16.5" customHeight="1">
      <c r="A75" s="1">
        <v>73</v>
      </c>
      <c r="B75" s="3">
        <v>1869909</v>
      </c>
      <c r="C75" s="2">
        <f>SUM($B$3:B75)</f>
        <v>35115103</v>
      </c>
      <c r="D75" s="1">
        <v>73</v>
      </c>
      <c r="G75">
        <f t="shared" si="3"/>
        <v>0</v>
      </c>
      <c r="H75">
        <f t="shared" si="4"/>
        <v>0</v>
      </c>
      <c r="I75">
        <f t="shared" si="2"/>
        <v>0</v>
      </c>
    </row>
    <row r="76" spans="1:11" ht="16.5" customHeight="1">
      <c r="A76" s="1">
        <v>74</v>
      </c>
      <c r="B76" s="3">
        <v>1947738</v>
      </c>
      <c r="C76" s="2">
        <f>SUM($B$3:B76)</f>
        <v>37062841</v>
      </c>
      <c r="D76" s="1">
        <v>74</v>
      </c>
      <c r="G76">
        <f t="shared" si="3"/>
        <v>0</v>
      </c>
      <c r="H76">
        <f t="shared" si="4"/>
        <v>0</v>
      </c>
      <c r="I76">
        <f t="shared" si="2"/>
        <v>0</v>
      </c>
    </row>
    <row r="77" spans="1:11" ht="16.5" customHeight="1">
      <c r="A77" s="1">
        <v>75</v>
      </c>
      <c r="B77" s="3">
        <v>2027699</v>
      </c>
      <c r="C77" s="2">
        <f>SUM($B$3:B77)</f>
        <v>39090540</v>
      </c>
      <c r="D77" s="1">
        <v>75</v>
      </c>
      <c r="E77">
        <f>SUM(B73:B77)</f>
        <v>9360056</v>
      </c>
      <c r="F77">
        <f>E77/怪物经验!B73</f>
        <v>12100.684506966902</v>
      </c>
      <c r="G77">
        <f t="shared" si="3"/>
        <v>24201.369013933803</v>
      </c>
      <c r="H77">
        <f t="shared" si="4"/>
        <v>403.35615023223005</v>
      </c>
      <c r="I77">
        <f t="shared" si="4"/>
        <v>6.7226025038705011</v>
      </c>
      <c r="J77">
        <f>SUM($I$3:I77)</f>
        <v>35.510768145334865</v>
      </c>
      <c r="K77">
        <f>J77/24</f>
        <v>1.4796153393889526</v>
      </c>
    </row>
    <row r="78" spans="1:11" ht="16.5" customHeight="1">
      <c r="A78" s="1">
        <v>76</v>
      </c>
      <c r="B78" s="3">
        <v>2109820</v>
      </c>
      <c r="C78" s="2">
        <f>SUM($B$3:B78)</f>
        <v>41200360</v>
      </c>
      <c r="D78" s="1">
        <v>76</v>
      </c>
      <c r="G78">
        <f t="shared" si="3"/>
        <v>0</v>
      </c>
      <c r="H78">
        <f t="shared" si="4"/>
        <v>0</v>
      </c>
      <c r="I78">
        <f t="shared" si="4"/>
        <v>0</v>
      </c>
    </row>
    <row r="79" spans="1:11" ht="16.5" customHeight="1">
      <c r="A79" s="1">
        <v>77</v>
      </c>
      <c r="B79" s="3">
        <v>2194130</v>
      </c>
      <c r="C79" s="2">
        <f>SUM($B$3:B79)</f>
        <v>43394490</v>
      </c>
      <c r="D79" s="1">
        <v>77</v>
      </c>
      <c r="G79">
        <f t="shared" si="3"/>
        <v>0</v>
      </c>
      <c r="H79">
        <f t="shared" si="4"/>
        <v>0</v>
      </c>
      <c r="I79">
        <f t="shared" si="4"/>
        <v>0</v>
      </c>
    </row>
    <row r="80" spans="1:11" ht="16.5" customHeight="1">
      <c r="A80" s="1">
        <v>78</v>
      </c>
      <c r="B80" s="3">
        <v>2280657</v>
      </c>
      <c r="C80" s="2">
        <f>SUM($B$3:B80)</f>
        <v>45675147</v>
      </c>
      <c r="D80" s="1">
        <v>78</v>
      </c>
      <c r="G80">
        <f t="shared" si="3"/>
        <v>0</v>
      </c>
      <c r="H80">
        <f t="shared" si="4"/>
        <v>0</v>
      </c>
      <c r="I80">
        <f t="shared" si="4"/>
        <v>0</v>
      </c>
    </row>
    <row r="81" spans="1:11" ht="16.5" customHeight="1">
      <c r="A81" s="1">
        <v>79</v>
      </c>
      <c r="B81" s="3">
        <v>2369430</v>
      </c>
      <c r="C81" s="2">
        <f>SUM($B$3:B81)</f>
        <v>48044577</v>
      </c>
      <c r="D81" s="1">
        <v>79</v>
      </c>
      <c r="G81">
        <f t="shared" si="3"/>
        <v>0</v>
      </c>
      <c r="H81">
        <f t="shared" si="4"/>
        <v>0</v>
      </c>
      <c r="I81">
        <f t="shared" si="4"/>
        <v>0</v>
      </c>
    </row>
    <row r="82" spans="1:11" ht="16.5" customHeight="1">
      <c r="A82" s="1">
        <v>80</v>
      </c>
      <c r="B82" s="3">
        <v>2460479</v>
      </c>
      <c r="C82" s="2">
        <f>SUM($B$3:B82)</f>
        <v>50505056</v>
      </c>
      <c r="D82" s="1">
        <v>80</v>
      </c>
      <c r="E82">
        <f>SUM(B78:B82)</f>
        <v>11414516</v>
      </c>
      <c r="F82">
        <f>E82/怪物经验!B78</f>
        <v>13856.978020095192</v>
      </c>
      <c r="G82">
        <f t="shared" si="3"/>
        <v>27713.956040190384</v>
      </c>
      <c r="H82">
        <f t="shared" si="4"/>
        <v>461.8992673365064</v>
      </c>
      <c r="I82">
        <f t="shared" si="4"/>
        <v>7.6983211222751065</v>
      </c>
      <c r="J82">
        <f>SUM($I$3:I82)</f>
        <v>43.209089267609968</v>
      </c>
      <c r="K82">
        <f>J82/24</f>
        <v>1.8003787194837486</v>
      </c>
    </row>
    <row r="83" spans="1:11" ht="16.5" customHeight="1">
      <c r="A83" s="1">
        <v>81</v>
      </c>
      <c r="B83" s="3">
        <v>2553832</v>
      </c>
      <c r="C83" s="2">
        <f>SUM($B$3:B83)</f>
        <v>53058888</v>
      </c>
      <c r="D83" s="1">
        <v>81</v>
      </c>
      <c r="G83">
        <f t="shared" si="3"/>
        <v>0</v>
      </c>
      <c r="H83">
        <f t="shared" si="4"/>
        <v>0</v>
      </c>
      <c r="I83">
        <f t="shared" si="4"/>
        <v>0</v>
      </c>
    </row>
    <row r="84" spans="1:11" ht="16.5" customHeight="1">
      <c r="A84" s="1">
        <v>82</v>
      </c>
      <c r="B84" s="3">
        <v>2649518</v>
      </c>
      <c r="C84" s="2">
        <f>SUM($B$3:B84)</f>
        <v>55708406</v>
      </c>
      <c r="D84" s="1">
        <v>82</v>
      </c>
      <c r="G84">
        <f t="shared" si="3"/>
        <v>0</v>
      </c>
      <c r="H84">
        <f t="shared" si="4"/>
        <v>0</v>
      </c>
      <c r="I84">
        <f t="shared" si="4"/>
        <v>0</v>
      </c>
    </row>
    <row r="85" spans="1:11" ht="16.5" customHeight="1">
      <c r="A85" s="1">
        <v>83</v>
      </c>
      <c r="B85" s="3">
        <v>2747565</v>
      </c>
      <c r="C85" s="2">
        <f>SUM($B$3:B85)</f>
        <v>58455971</v>
      </c>
      <c r="D85" s="1">
        <v>83</v>
      </c>
      <c r="G85">
        <f t="shared" si="3"/>
        <v>0</v>
      </c>
      <c r="H85">
        <f t="shared" si="4"/>
        <v>0</v>
      </c>
      <c r="I85">
        <f t="shared" si="4"/>
        <v>0</v>
      </c>
    </row>
    <row r="86" spans="1:11" ht="16.5" customHeight="1">
      <c r="A86" s="1">
        <v>84</v>
      </c>
      <c r="B86" s="3">
        <v>2848002</v>
      </c>
      <c r="C86" s="2">
        <f>SUM($B$3:B86)</f>
        <v>61303973</v>
      </c>
      <c r="D86" s="1">
        <v>84</v>
      </c>
      <c r="G86">
        <f t="shared" si="3"/>
        <v>0</v>
      </c>
      <c r="H86">
        <f t="shared" si="4"/>
        <v>0</v>
      </c>
      <c r="I86">
        <f t="shared" si="4"/>
        <v>0</v>
      </c>
    </row>
    <row r="87" spans="1:11" ht="16.5" customHeight="1">
      <c r="A87" s="1">
        <v>85</v>
      </c>
      <c r="B87" s="3">
        <v>2950859</v>
      </c>
      <c r="C87" s="2">
        <f>SUM($B$3:B87)</f>
        <v>64254832</v>
      </c>
      <c r="D87" s="1">
        <v>85</v>
      </c>
      <c r="E87">
        <f>SUM(B83:B87)</f>
        <v>13749776</v>
      </c>
      <c r="F87">
        <f>E87/怪物经验!B83</f>
        <v>15732.712512672244</v>
      </c>
      <c r="G87">
        <f t="shared" si="3"/>
        <v>31465.425025344488</v>
      </c>
      <c r="H87">
        <f t="shared" si="4"/>
        <v>524.42375042240815</v>
      </c>
      <c r="I87">
        <f t="shared" si="4"/>
        <v>8.7403958403734698</v>
      </c>
      <c r="J87">
        <f>SUM($I$3:I87)</f>
        <v>51.949485107983435</v>
      </c>
      <c r="K87">
        <f>J87/24</f>
        <v>2.1645618794993098</v>
      </c>
    </row>
    <row r="88" spans="1:11" ht="16.5" customHeight="1">
      <c r="A88" s="1">
        <v>86</v>
      </c>
      <c r="B88" s="3">
        <v>3056164</v>
      </c>
      <c r="C88" s="2">
        <f>SUM($B$3:B88)</f>
        <v>67310996</v>
      </c>
      <c r="D88" s="1">
        <v>86</v>
      </c>
      <c r="G88">
        <f t="shared" si="3"/>
        <v>0</v>
      </c>
      <c r="H88">
        <f t="shared" si="4"/>
        <v>0</v>
      </c>
      <c r="I88">
        <f t="shared" si="4"/>
        <v>0</v>
      </c>
    </row>
    <row r="89" spans="1:11" ht="16.5" customHeight="1">
      <c r="A89" s="1">
        <v>87</v>
      </c>
      <c r="B89" s="3">
        <v>3163946</v>
      </c>
      <c r="C89" s="2">
        <f>SUM($B$3:B89)</f>
        <v>70474942</v>
      </c>
      <c r="D89" s="1">
        <v>87</v>
      </c>
      <c r="G89">
        <f t="shared" si="3"/>
        <v>0</v>
      </c>
      <c r="H89">
        <f t="shared" si="4"/>
        <v>0</v>
      </c>
      <c r="I89">
        <f t="shared" si="4"/>
        <v>0</v>
      </c>
    </row>
    <row r="90" spans="1:11" ht="16.5" customHeight="1">
      <c r="A90" s="1">
        <v>88</v>
      </c>
      <c r="B90" s="3">
        <v>3274233</v>
      </c>
      <c r="C90" s="2">
        <f>SUM($B$3:B90)</f>
        <v>73749175</v>
      </c>
      <c r="D90" s="1">
        <v>88</v>
      </c>
      <c r="G90">
        <f t="shared" si="3"/>
        <v>0</v>
      </c>
      <c r="H90">
        <f t="shared" si="4"/>
        <v>0</v>
      </c>
      <c r="I90">
        <f t="shared" si="4"/>
        <v>0</v>
      </c>
    </row>
    <row r="91" spans="1:11" ht="16.5" customHeight="1">
      <c r="A91" s="1">
        <v>89</v>
      </c>
      <c r="B91" s="3">
        <v>3387054</v>
      </c>
      <c r="C91" s="2">
        <f>SUM($B$3:B91)</f>
        <v>77136229</v>
      </c>
      <c r="D91" s="1">
        <v>89</v>
      </c>
      <c r="G91">
        <f t="shared" si="3"/>
        <v>0</v>
      </c>
      <c r="H91">
        <f t="shared" si="4"/>
        <v>0</v>
      </c>
      <c r="I91">
        <f t="shared" si="4"/>
        <v>0</v>
      </c>
    </row>
    <row r="92" spans="1:11" ht="16.5" customHeight="1">
      <c r="A92" s="1">
        <v>90</v>
      </c>
      <c r="B92" s="3">
        <v>3502439</v>
      </c>
      <c r="C92" s="2">
        <f>SUM($B$3:B92)</f>
        <v>80638668</v>
      </c>
      <c r="D92" s="1">
        <v>90</v>
      </c>
      <c r="E92">
        <f>SUM(B88:B92)</f>
        <v>16383836</v>
      </c>
      <c r="F92">
        <f>E92/怪物经验!B88</f>
        <v>17727.892190137725</v>
      </c>
      <c r="G92">
        <f t="shared" si="3"/>
        <v>35455.784380275451</v>
      </c>
      <c r="H92">
        <f t="shared" si="4"/>
        <v>590.92973967125749</v>
      </c>
      <c r="I92">
        <f t="shared" si="4"/>
        <v>9.8488289945209591</v>
      </c>
      <c r="J92">
        <f>SUM($I$3:I92)</f>
        <v>61.798314102504392</v>
      </c>
      <c r="K92">
        <f>J92/24</f>
        <v>2.5749297542710163</v>
      </c>
    </row>
    <row r="93" spans="1:11" ht="16.5" customHeight="1">
      <c r="A93" s="1">
        <v>91</v>
      </c>
      <c r="B93" s="3">
        <v>3620416</v>
      </c>
      <c r="C93" s="2">
        <f>SUM($B$3:B93)</f>
        <v>84259084</v>
      </c>
      <c r="D93" s="1">
        <v>91</v>
      </c>
      <c r="G93">
        <f t="shared" si="3"/>
        <v>0</v>
      </c>
      <c r="H93">
        <f t="shared" si="4"/>
        <v>0</v>
      </c>
      <c r="I93">
        <f t="shared" si="4"/>
        <v>0</v>
      </c>
    </row>
    <row r="94" spans="1:11" ht="16.5" customHeight="1">
      <c r="A94" s="1">
        <v>92</v>
      </c>
      <c r="B94" s="3">
        <v>3741014</v>
      </c>
      <c r="C94" s="2">
        <f>SUM($B$3:B94)</f>
        <v>88000098</v>
      </c>
      <c r="D94" s="1">
        <v>92</v>
      </c>
      <c r="G94">
        <f t="shared" si="3"/>
        <v>0</v>
      </c>
      <c r="H94">
        <f t="shared" si="4"/>
        <v>0</v>
      </c>
      <c r="I94">
        <f t="shared" si="4"/>
        <v>0</v>
      </c>
    </row>
    <row r="95" spans="1:11" ht="16.5" customHeight="1">
      <c r="A95" s="1">
        <v>93</v>
      </c>
      <c r="B95" s="3">
        <v>3864261</v>
      </c>
      <c r="C95" s="2">
        <f>SUM($B$3:B95)</f>
        <v>91864359</v>
      </c>
      <c r="D95" s="1">
        <v>93</v>
      </c>
      <c r="G95">
        <f t="shared" si="3"/>
        <v>0</v>
      </c>
      <c r="H95">
        <f t="shared" si="4"/>
        <v>0</v>
      </c>
      <c r="I95">
        <f t="shared" si="4"/>
        <v>0</v>
      </c>
    </row>
    <row r="96" spans="1:11" ht="16.5" customHeight="1">
      <c r="A96" s="1">
        <v>94</v>
      </c>
      <c r="B96" s="3">
        <v>3990186</v>
      </c>
      <c r="C96" s="2">
        <f>SUM($B$3:B96)</f>
        <v>95854545</v>
      </c>
      <c r="D96" s="1">
        <v>94</v>
      </c>
      <c r="G96">
        <f t="shared" si="3"/>
        <v>0</v>
      </c>
      <c r="H96">
        <f t="shared" si="4"/>
        <v>0</v>
      </c>
      <c r="I96">
        <f t="shared" si="4"/>
        <v>0</v>
      </c>
    </row>
    <row r="97" spans="1:11" ht="16.5" customHeight="1">
      <c r="A97" s="1">
        <v>95</v>
      </c>
      <c r="B97" s="3">
        <v>4118819</v>
      </c>
      <c r="C97" s="2">
        <f>SUM($B$3:B97)</f>
        <v>99973364</v>
      </c>
      <c r="D97" s="1">
        <v>95</v>
      </c>
      <c r="E97">
        <f>SUM(B93:B97)</f>
        <v>19334696</v>
      </c>
      <c r="F97">
        <f>E97/怪物经验!B93</f>
        <v>19842.520390899539</v>
      </c>
      <c r="G97">
        <f t="shared" si="3"/>
        <v>39685.040781799078</v>
      </c>
      <c r="H97">
        <f t="shared" si="4"/>
        <v>661.41734636331796</v>
      </c>
      <c r="I97">
        <f t="shared" si="4"/>
        <v>11.023622439388634</v>
      </c>
      <c r="J97">
        <f>SUM($I$3:I97)</f>
        <v>72.821936541893024</v>
      </c>
      <c r="K97">
        <f>J97/24</f>
        <v>3.0342473559122092</v>
      </c>
    </row>
    <row r="98" spans="1:11" ht="16.5" customHeight="1">
      <c r="A98" s="1">
        <v>96</v>
      </c>
      <c r="B98" s="3">
        <v>4250188</v>
      </c>
      <c r="C98" s="2">
        <f>SUM($B$3:B98)</f>
        <v>104223552</v>
      </c>
      <c r="D98" s="1">
        <v>96</v>
      </c>
      <c r="G98">
        <f t="shared" si="3"/>
        <v>0</v>
      </c>
      <c r="H98">
        <f t="shared" si="4"/>
        <v>0</v>
      </c>
      <c r="I98">
        <f t="shared" si="4"/>
        <v>0</v>
      </c>
    </row>
    <row r="99" spans="1:11" ht="16.5" customHeight="1">
      <c r="A99" s="1">
        <v>97</v>
      </c>
      <c r="B99" s="3">
        <v>4384322</v>
      </c>
      <c r="C99" s="2">
        <f>SUM($B$3:B99)</f>
        <v>108607874</v>
      </c>
      <c r="D99" s="1">
        <v>97</v>
      </c>
      <c r="G99">
        <f t="shared" si="3"/>
        <v>0</v>
      </c>
      <c r="H99">
        <f t="shared" si="4"/>
        <v>0</v>
      </c>
      <c r="I99">
        <f t="shared" si="4"/>
        <v>0</v>
      </c>
    </row>
    <row r="100" spans="1:11" ht="16.5" customHeight="1">
      <c r="A100" s="1">
        <v>98</v>
      </c>
      <c r="B100" s="3">
        <v>4521249</v>
      </c>
      <c r="C100" s="2">
        <f>SUM($B$3:B100)</f>
        <v>113129123</v>
      </c>
      <c r="D100" s="1">
        <v>98</v>
      </c>
      <c r="G100">
        <f t="shared" si="3"/>
        <v>0</v>
      </c>
      <c r="H100">
        <f t="shared" si="4"/>
        <v>0</v>
      </c>
      <c r="I100">
        <f t="shared" si="4"/>
        <v>0</v>
      </c>
    </row>
    <row r="101" spans="1:11" ht="16.5" customHeight="1">
      <c r="A101" s="1">
        <v>99</v>
      </c>
      <c r="B101" s="3">
        <v>4660998</v>
      </c>
      <c r="C101" s="2">
        <f>SUM($B$3:B101)</f>
        <v>117790121</v>
      </c>
      <c r="D101" s="1">
        <v>99</v>
      </c>
      <c r="G101">
        <f t="shared" si="3"/>
        <v>0</v>
      </c>
      <c r="H101">
        <f t="shared" si="4"/>
        <v>0</v>
      </c>
      <c r="I101">
        <f t="shared" si="4"/>
        <v>0</v>
      </c>
    </row>
    <row r="102" spans="1:11" ht="16.5" customHeight="1">
      <c r="A102" s="1">
        <v>100</v>
      </c>
      <c r="B102" s="3">
        <v>4803599</v>
      </c>
      <c r="C102" s="2">
        <f>SUM($B$3:B102)</f>
        <v>122593720</v>
      </c>
      <c r="D102" s="1">
        <v>100</v>
      </c>
      <c r="E102">
        <f>SUM(B98:B102)</f>
        <v>22620356</v>
      </c>
      <c r="F102">
        <f>E102/怪物经验!B98</f>
        <v>22076.599798825511</v>
      </c>
      <c r="G102">
        <f t="shared" si="3"/>
        <v>44153.199597651022</v>
      </c>
      <c r="H102">
        <f t="shared" si="4"/>
        <v>735.88665996085035</v>
      </c>
      <c r="I102">
        <f t="shared" si="4"/>
        <v>12.264777666014172</v>
      </c>
      <c r="J102">
        <f>SUM($I$3:I102)</f>
        <v>85.086714207907193</v>
      </c>
      <c r="K102">
        <f>J102/24</f>
        <v>3.5452797586627995</v>
      </c>
    </row>
    <row r="103" spans="1:11">
      <c r="G103">
        <f>SUM(G7:G102)</f>
        <v>306312.17114846589</v>
      </c>
    </row>
    <row r="104" spans="1:11">
      <c r="G104">
        <f>G103/60/60/24*5</f>
        <v>17.726398793313997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2"/>
  <sheetViews>
    <sheetView tabSelected="1" topLeftCell="A52" workbookViewId="0">
      <selection activeCell="N12" sqref="N12"/>
    </sheetView>
  </sheetViews>
  <sheetFormatPr defaultRowHeight="13.5"/>
  <cols>
    <col min="1" max="1" width="5" bestFit="1" customWidth="1"/>
    <col min="2" max="2" width="12.75" bestFit="1" customWidth="1"/>
    <col min="12" max="12" width="9" style="6"/>
    <col min="13" max="13" width="12.75" bestFit="1" customWidth="1"/>
    <col min="14" max="14" width="12.75" customWidth="1"/>
    <col min="15" max="16" width="17.25" bestFit="1" customWidth="1"/>
    <col min="17" max="17" width="7.125" bestFit="1" customWidth="1"/>
  </cols>
  <sheetData>
    <row r="1" spans="1:19" ht="17.25">
      <c r="A1" s="4" t="s">
        <v>8</v>
      </c>
      <c r="B1" s="4" t="s">
        <v>10</v>
      </c>
      <c r="C1" t="s">
        <v>9</v>
      </c>
      <c r="E1">
        <v>1</v>
      </c>
      <c r="F1">
        <v>2</v>
      </c>
      <c r="G1">
        <v>3</v>
      </c>
      <c r="H1" t="s">
        <v>11</v>
      </c>
      <c r="I1" t="s">
        <v>13</v>
      </c>
      <c r="J1" t="s">
        <v>14</v>
      </c>
      <c r="K1" t="s">
        <v>15</v>
      </c>
      <c r="L1" s="6" t="s">
        <v>12</v>
      </c>
      <c r="M1" t="s">
        <v>16</v>
      </c>
      <c r="N1" t="s">
        <v>22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ht="17.25">
      <c r="A2" s="4"/>
      <c r="B2" s="4"/>
      <c r="C2">
        <v>0</v>
      </c>
      <c r="M2">
        <f>((C2-1)^3*L2)/3+800</f>
        <v>800</v>
      </c>
    </row>
    <row r="3" spans="1:19" ht="17.25" customHeight="1">
      <c r="A3" s="27">
        <v>1</v>
      </c>
      <c r="B3" s="27">
        <f>SUM(L3:L7)/5</f>
        <v>70.390226250000012</v>
      </c>
      <c r="C3">
        <v>1</v>
      </c>
      <c r="D3">
        <f>41.4+10.33*C3</f>
        <v>51.73</v>
      </c>
      <c r="E3">
        <f>60*D3*0.5</f>
        <v>1551.8999999999999</v>
      </c>
      <c r="F3">
        <f>30*D3</f>
        <v>1551.8999999999999</v>
      </c>
      <c r="G3">
        <f>10*D3*1.5</f>
        <v>775.94999999999993</v>
      </c>
      <c r="H3">
        <f>SUM(E3:G3)</f>
        <v>3879.7499999999995</v>
      </c>
      <c r="I3">
        <f>H3*12%*2</f>
        <v>931.13999999999987</v>
      </c>
      <c r="J3">
        <f>H3*3%*1.05</f>
        <v>122.21212499999999</v>
      </c>
      <c r="K3">
        <f>H3*0.5%*5</f>
        <v>96.993750000000006</v>
      </c>
      <c r="L3" s="6">
        <f>SUM(H3:K3)/100</f>
        <v>50.300958749999992</v>
      </c>
      <c r="M3">
        <f t="shared" ref="M3:M66" si="0">((C3-1)^3*L3)/3+800</f>
        <v>800</v>
      </c>
      <c r="N3">
        <f>SUM($M$3:M3)</f>
        <v>800</v>
      </c>
      <c r="O3">
        <f>SUM($M$3:M3)</f>
        <v>800</v>
      </c>
    </row>
    <row r="4" spans="1:19" ht="17.25" customHeight="1">
      <c r="A4" s="27"/>
      <c r="B4" s="27"/>
      <c r="C4">
        <v>2</v>
      </c>
      <c r="D4">
        <f t="shared" ref="D4:D67" si="1">41.4+10.33*C4</f>
        <v>62.06</v>
      </c>
      <c r="E4">
        <f t="shared" ref="E4:E67" si="2">60*D4*0.5</f>
        <v>1861.8000000000002</v>
      </c>
      <c r="F4">
        <f t="shared" ref="F4:F12" si="3">30*D4</f>
        <v>1861.8000000000002</v>
      </c>
      <c r="G4">
        <f t="shared" ref="G4:G12" si="4">10*D4*1.5</f>
        <v>930.90000000000009</v>
      </c>
      <c r="H4">
        <f t="shared" ref="H4:H12" si="5">SUM(E4:G4)</f>
        <v>4654.5</v>
      </c>
      <c r="I4">
        <f t="shared" ref="I4:I67" si="6">H4*12%*2</f>
        <v>1117.08</v>
      </c>
      <c r="J4">
        <f t="shared" ref="J4:J12" si="7">H4*3%*1.05</f>
        <v>146.61675</v>
      </c>
      <c r="K4">
        <f t="shared" ref="K4:K12" si="8">H4*0.5%*5</f>
        <v>116.36250000000001</v>
      </c>
      <c r="L4" s="6">
        <f t="shared" ref="L4:L12" si="9">SUM(H4:K4)/100</f>
        <v>60.345592500000002</v>
      </c>
      <c r="M4">
        <f t="shared" si="0"/>
        <v>820.11519750000002</v>
      </c>
      <c r="N4">
        <f>SUM($M$3:M4)</f>
        <v>1620.1151975</v>
      </c>
    </row>
    <row r="5" spans="1:19" ht="17.25" customHeight="1">
      <c r="A5" s="27"/>
      <c r="B5" s="27"/>
      <c r="C5">
        <v>3</v>
      </c>
      <c r="D5">
        <f t="shared" si="1"/>
        <v>72.39</v>
      </c>
      <c r="E5">
        <f t="shared" si="2"/>
        <v>2171.6999999999998</v>
      </c>
      <c r="F5">
        <f t="shared" si="3"/>
        <v>2171.6999999999998</v>
      </c>
      <c r="G5">
        <f t="shared" si="4"/>
        <v>1085.8499999999999</v>
      </c>
      <c r="H5">
        <f t="shared" si="5"/>
        <v>5429.25</v>
      </c>
      <c r="I5">
        <f t="shared" si="6"/>
        <v>1303.02</v>
      </c>
      <c r="J5">
        <f t="shared" si="7"/>
        <v>171.02137500000001</v>
      </c>
      <c r="K5">
        <f t="shared" si="8"/>
        <v>135.73125000000002</v>
      </c>
      <c r="L5" s="6">
        <f t="shared" si="9"/>
        <v>70.390226250000012</v>
      </c>
      <c r="M5">
        <f t="shared" si="0"/>
        <v>987.70726999999999</v>
      </c>
      <c r="N5">
        <f>SUM($M$3:M5)</f>
        <v>2607.8224675000001</v>
      </c>
    </row>
    <row r="6" spans="1:19" ht="17.25" customHeight="1">
      <c r="A6" s="27"/>
      <c r="B6" s="27"/>
      <c r="C6">
        <v>4</v>
      </c>
      <c r="D6">
        <f t="shared" si="1"/>
        <v>82.72</v>
      </c>
      <c r="E6">
        <f t="shared" si="2"/>
        <v>2481.6</v>
      </c>
      <c r="F6">
        <f t="shared" si="3"/>
        <v>2481.6</v>
      </c>
      <c r="G6">
        <f t="shared" si="4"/>
        <v>1240.8000000000002</v>
      </c>
      <c r="H6">
        <f t="shared" si="5"/>
        <v>6204</v>
      </c>
      <c r="I6">
        <f t="shared" si="6"/>
        <v>1488.96</v>
      </c>
      <c r="J6">
        <f t="shared" si="7"/>
        <v>195.42600000000002</v>
      </c>
      <c r="K6">
        <f t="shared" si="8"/>
        <v>155.1</v>
      </c>
      <c r="L6" s="6">
        <f t="shared" si="9"/>
        <v>80.434860000000015</v>
      </c>
      <c r="M6">
        <f t="shared" si="0"/>
        <v>1523.91374</v>
      </c>
      <c r="N6">
        <f>SUM($M$3:M6)</f>
        <v>4131.7362075000001</v>
      </c>
    </row>
    <row r="7" spans="1:19" ht="17.25" customHeight="1">
      <c r="A7" s="27"/>
      <c r="B7" s="27"/>
      <c r="C7">
        <v>5</v>
      </c>
      <c r="D7">
        <f t="shared" si="1"/>
        <v>93.05</v>
      </c>
      <c r="E7">
        <f t="shared" si="2"/>
        <v>2791.5</v>
      </c>
      <c r="F7">
        <f t="shared" si="3"/>
        <v>2791.5</v>
      </c>
      <c r="G7">
        <f t="shared" si="4"/>
        <v>1395.75</v>
      </c>
      <c r="H7">
        <f t="shared" si="5"/>
        <v>6978.75</v>
      </c>
      <c r="I7">
        <f t="shared" si="6"/>
        <v>1674.8999999999999</v>
      </c>
      <c r="J7">
        <f t="shared" si="7"/>
        <v>219.830625</v>
      </c>
      <c r="K7">
        <f t="shared" si="8"/>
        <v>174.46875000000003</v>
      </c>
      <c r="L7" s="6">
        <f t="shared" si="9"/>
        <v>90.479493750000003</v>
      </c>
      <c r="M7">
        <f t="shared" si="0"/>
        <v>2730.2291999999998</v>
      </c>
      <c r="N7">
        <f>SUM($M$3:M7)</f>
        <v>6861.9654074999999</v>
      </c>
      <c r="O7">
        <f>SUM(M3:M7)</f>
        <v>6861.9654074999999</v>
      </c>
      <c r="P7">
        <f>O7/B3</f>
        <v>97.484633493417689</v>
      </c>
      <c r="Q7">
        <f>P7/60</f>
        <v>1.6247438915569614</v>
      </c>
      <c r="R7">
        <f>Q7/60</f>
        <v>2.707906485928269E-2</v>
      </c>
      <c r="S7">
        <f>R7/24</f>
        <v>1.1282943691367788E-3</v>
      </c>
    </row>
    <row r="8" spans="1:19" ht="13.5" customHeight="1">
      <c r="A8" s="26">
        <v>2</v>
      </c>
      <c r="B8" s="27">
        <f>SUM(L8:L12)/5</f>
        <v>120.613395</v>
      </c>
      <c r="C8">
        <v>6</v>
      </c>
      <c r="D8">
        <f t="shared" si="1"/>
        <v>103.38</v>
      </c>
      <c r="E8">
        <f t="shared" si="2"/>
        <v>3101.3999999999996</v>
      </c>
      <c r="F8">
        <f t="shared" si="3"/>
        <v>3101.3999999999996</v>
      </c>
      <c r="G8">
        <f t="shared" si="4"/>
        <v>1550.6999999999998</v>
      </c>
      <c r="H8">
        <f t="shared" si="5"/>
        <v>7753.4999999999991</v>
      </c>
      <c r="I8">
        <f t="shared" si="6"/>
        <v>1860.8399999999997</v>
      </c>
      <c r="J8">
        <f t="shared" si="7"/>
        <v>244.23524999999998</v>
      </c>
      <c r="K8">
        <f t="shared" si="8"/>
        <v>193.83749999999998</v>
      </c>
      <c r="L8" s="6">
        <f t="shared" si="9"/>
        <v>100.52412749999998</v>
      </c>
      <c r="M8">
        <f t="shared" si="0"/>
        <v>4988.5053124999986</v>
      </c>
      <c r="N8">
        <f>SUM($M$3:M8)</f>
        <v>11850.470719999998</v>
      </c>
    </row>
    <row r="9" spans="1:19" s="5" customFormat="1" ht="17.25" customHeight="1">
      <c r="A9" s="26"/>
      <c r="B9" s="27"/>
      <c r="C9">
        <v>7</v>
      </c>
      <c r="D9">
        <f t="shared" si="1"/>
        <v>113.71000000000001</v>
      </c>
      <c r="E9">
        <f t="shared" si="2"/>
        <v>3411.3</v>
      </c>
      <c r="F9">
        <f t="shared" si="3"/>
        <v>3411.3</v>
      </c>
      <c r="G9">
        <f t="shared" si="4"/>
        <v>1705.65</v>
      </c>
      <c r="H9">
        <f t="shared" si="5"/>
        <v>8528.25</v>
      </c>
      <c r="I9">
        <f t="shared" si="6"/>
        <v>2046.78</v>
      </c>
      <c r="J9">
        <f t="shared" si="7"/>
        <v>268.63987500000002</v>
      </c>
      <c r="K9">
        <f t="shared" si="8"/>
        <v>213.20625000000001</v>
      </c>
      <c r="L9" s="6">
        <f t="shared" si="9"/>
        <v>110.56876125000001</v>
      </c>
      <c r="M9">
        <f t="shared" si="0"/>
        <v>8760.9508100000021</v>
      </c>
      <c r="N9">
        <f>SUM($M$3:M9)</f>
        <v>20611.42153</v>
      </c>
    </row>
    <row r="10" spans="1:19" s="5" customFormat="1" ht="17.25" customHeight="1">
      <c r="A10" s="26"/>
      <c r="B10" s="27"/>
      <c r="C10">
        <v>8</v>
      </c>
      <c r="D10">
        <f>41.4+10.33*C10</f>
        <v>124.03999999999999</v>
      </c>
      <c r="E10">
        <f t="shared" si="2"/>
        <v>3721.2</v>
      </c>
      <c r="F10">
        <f t="shared" si="3"/>
        <v>3721.2</v>
      </c>
      <c r="G10">
        <f t="shared" si="4"/>
        <v>1860.6</v>
      </c>
      <c r="H10">
        <f t="shared" si="5"/>
        <v>9303</v>
      </c>
      <c r="I10">
        <f t="shared" si="6"/>
        <v>2232.7199999999998</v>
      </c>
      <c r="J10">
        <f t="shared" si="7"/>
        <v>293.04449999999997</v>
      </c>
      <c r="K10">
        <f t="shared" si="8"/>
        <v>232.57499999999999</v>
      </c>
      <c r="L10" s="6">
        <f t="shared" si="9"/>
        <v>120.613395</v>
      </c>
      <c r="M10">
        <f t="shared" si="0"/>
        <v>14590.131495</v>
      </c>
      <c r="N10">
        <f>SUM($M$3:M10)</f>
        <v>35201.553025000001</v>
      </c>
    </row>
    <row r="11" spans="1:19" s="5" customFormat="1" ht="17.25" customHeight="1">
      <c r="A11" s="26"/>
      <c r="B11" s="27"/>
      <c r="C11">
        <v>9</v>
      </c>
      <c r="D11">
        <f t="shared" si="1"/>
        <v>134.37</v>
      </c>
      <c r="E11">
        <f t="shared" si="2"/>
        <v>4031.1000000000004</v>
      </c>
      <c r="F11">
        <f t="shared" si="3"/>
        <v>4031.1000000000004</v>
      </c>
      <c r="G11">
        <f t="shared" si="4"/>
        <v>2015.5500000000002</v>
      </c>
      <c r="H11">
        <f t="shared" si="5"/>
        <v>10077.75</v>
      </c>
      <c r="I11">
        <f t="shared" si="6"/>
        <v>2418.66</v>
      </c>
      <c r="J11">
        <f t="shared" si="7"/>
        <v>317.44912499999998</v>
      </c>
      <c r="K11">
        <f t="shared" si="8"/>
        <v>251.94375000000002</v>
      </c>
      <c r="L11" s="6">
        <f t="shared" si="9"/>
        <v>130.65802875</v>
      </c>
      <c r="M11">
        <f t="shared" si="0"/>
        <v>23098.970239999999</v>
      </c>
      <c r="N11">
        <f>SUM($M$3:M11)</f>
        <v>58300.523264999996</v>
      </c>
    </row>
    <row r="12" spans="1:19" s="5" customFormat="1" ht="17.25" customHeight="1">
      <c r="A12" s="26"/>
      <c r="B12" s="27"/>
      <c r="C12">
        <v>10</v>
      </c>
      <c r="D12">
        <f t="shared" si="1"/>
        <v>144.69999999999999</v>
      </c>
      <c r="E12">
        <f t="shared" si="2"/>
        <v>4341</v>
      </c>
      <c r="F12">
        <f t="shared" si="3"/>
        <v>4341</v>
      </c>
      <c r="G12">
        <f t="shared" si="4"/>
        <v>2170.5</v>
      </c>
      <c r="H12">
        <f t="shared" si="5"/>
        <v>10852.5</v>
      </c>
      <c r="I12">
        <f t="shared" si="6"/>
        <v>2604.6</v>
      </c>
      <c r="J12">
        <f t="shared" si="7"/>
        <v>341.85374999999999</v>
      </c>
      <c r="K12">
        <f t="shared" si="8"/>
        <v>271.3125</v>
      </c>
      <c r="L12" s="6">
        <f t="shared" si="9"/>
        <v>140.7026625</v>
      </c>
      <c r="M12">
        <f t="shared" si="0"/>
        <v>34990.746987500002</v>
      </c>
      <c r="N12">
        <f>SUM($M$3:M12)</f>
        <v>93291.270252499991</v>
      </c>
      <c r="O12">
        <f>SUM(M8:M12)</f>
        <v>86429.304845000006</v>
      </c>
      <c r="P12">
        <f>O12/B8</f>
        <v>716.58131209224325</v>
      </c>
      <c r="Q12">
        <f>P12/60</f>
        <v>11.943021868204054</v>
      </c>
      <c r="R12">
        <f>Q12/60</f>
        <v>0.19905036447006758</v>
      </c>
      <c r="S12">
        <f>R12/24</f>
        <v>8.2937651862528151E-3</v>
      </c>
    </row>
    <row r="13" spans="1:19" s="5" customFormat="1" ht="17.25" customHeight="1">
      <c r="A13" s="28">
        <v>3</v>
      </c>
      <c r="B13" s="27">
        <f>SUM(L13:L17)/5</f>
        <v>170.83656374999998</v>
      </c>
      <c r="C13">
        <v>11</v>
      </c>
      <c r="D13">
        <f t="shared" si="1"/>
        <v>155.03</v>
      </c>
      <c r="E13">
        <f t="shared" si="2"/>
        <v>4650.8999999999996</v>
      </c>
      <c r="F13">
        <f t="shared" ref="F13:F18" si="10">30*D13</f>
        <v>4650.8999999999996</v>
      </c>
      <c r="G13">
        <f t="shared" ref="G13:G18" si="11">10*D13*1.5</f>
        <v>2325.4499999999998</v>
      </c>
      <c r="H13">
        <f t="shared" ref="H13:H18" si="12">SUM(E13:G13)</f>
        <v>11627.25</v>
      </c>
      <c r="I13">
        <f t="shared" si="6"/>
        <v>2790.54</v>
      </c>
      <c r="J13">
        <f t="shared" ref="J13:J18" si="13">H13*3%*1.05</f>
        <v>366.258375</v>
      </c>
      <c r="K13">
        <f t="shared" ref="K13:K18" si="14">H13*0.5%*5</f>
        <v>290.68125000000003</v>
      </c>
      <c r="L13" s="6">
        <f t="shared" ref="L13:L18" si="15">SUM(H13:K13)/100</f>
        <v>150.74729625000001</v>
      </c>
      <c r="M13">
        <f t="shared" si="0"/>
        <v>51049.098750000005</v>
      </c>
      <c r="N13">
        <f>SUM($M$3:M13)</f>
        <v>144340.3690025</v>
      </c>
    </row>
    <row r="14" spans="1:19" s="5" customFormat="1" ht="17.25" customHeight="1">
      <c r="A14" s="28"/>
      <c r="B14" s="27"/>
      <c r="C14">
        <v>12</v>
      </c>
      <c r="D14">
        <f t="shared" si="1"/>
        <v>165.36</v>
      </c>
      <c r="E14">
        <f t="shared" si="2"/>
        <v>4960.8</v>
      </c>
      <c r="F14">
        <f t="shared" si="10"/>
        <v>4960.8</v>
      </c>
      <c r="G14">
        <f t="shared" si="11"/>
        <v>2480.4</v>
      </c>
      <c r="H14">
        <f t="shared" si="12"/>
        <v>12402</v>
      </c>
      <c r="I14">
        <f t="shared" si="6"/>
        <v>2976.48</v>
      </c>
      <c r="J14">
        <f t="shared" si="13"/>
        <v>390.66300000000001</v>
      </c>
      <c r="K14">
        <f t="shared" si="14"/>
        <v>310.05</v>
      </c>
      <c r="L14" s="6">
        <f t="shared" si="15"/>
        <v>160.79192999999998</v>
      </c>
      <c r="M14">
        <f t="shared" si="0"/>
        <v>72138.019609999988</v>
      </c>
      <c r="N14">
        <f>SUM($M$3:M14)</f>
        <v>216478.38861249998</v>
      </c>
    </row>
    <row r="15" spans="1:19" s="5" customFormat="1" ht="13.5" customHeight="1">
      <c r="A15" s="28"/>
      <c r="B15" s="27"/>
      <c r="C15">
        <v>13</v>
      </c>
      <c r="D15">
        <f t="shared" si="1"/>
        <v>175.69</v>
      </c>
      <c r="E15">
        <f t="shared" si="2"/>
        <v>5270.7</v>
      </c>
      <c r="F15">
        <f t="shared" si="10"/>
        <v>5270.7</v>
      </c>
      <c r="G15">
        <f t="shared" si="11"/>
        <v>2635.3500000000004</v>
      </c>
      <c r="H15">
        <f t="shared" si="12"/>
        <v>13176.75</v>
      </c>
      <c r="I15">
        <f t="shared" si="6"/>
        <v>3162.42</v>
      </c>
      <c r="J15">
        <f t="shared" si="13"/>
        <v>415.06762500000002</v>
      </c>
      <c r="K15">
        <f t="shared" si="14"/>
        <v>329.41875000000005</v>
      </c>
      <c r="L15" s="6">
        <f t="shared" si="15"/>
        <v>170.83656375000001</v>
      </c>
      <c r="M15">
        <f t="shared" si="0"/>
        <v>99201.860719999997</v>
      </c>
      <c r="N15">
        <f>SUM($M$3:M15)</f>
        <v>315680.24933249998</v>
      </c>
    </row>
    <row r="16" spans="1:19" s="5" customFormat="1" ht="16.5" customHeight="1">
      <c r="A16" s="28"/>
      <c r="B16" s="27"/>
      <c r="C16">
        <v>14</v>
      </c>
      <c r="D16">
        <f t="shared" si="1"/>
        <v>186.02</v>
      </c>
      <c r="E16">
        <f t="shared" si="2"/>
        <v>5580.6</v>
      </c>
      <c r="F16">
        <f t="shared" si="10"/>
        <v>5580.6</v>
      </c>
      <c r="G16">
        <f t="shared" si="11"/>
        <v>2790.3</v>
      </c>
      <c r="H16">
        <f t="shared" si="12"/>
        <v>13951.5</v>
      </c>
      <c r="I16">
        <f t="shared" si="6"/>
        <v>3348.3599999999997</v>
      </c>
      <c r="J16">
        <f t="shared" si="13"/>
        <v>439.47224999999997</v>
      </c>
      <c r="K16">
        <f t="shared" si="14"/>
        <v>348.78750000000002</v>
      </c>
      <c r="L16" s="6">
        <f t="shared" si="15"/>
        <v>180.88119749999998</v>
      </c>
      <c r="M16">
        <f t="shared" si="0"/>
        <v>133265.33030249999</v>
      </c>
      <c r="N16">
        <f>SUM($M$3:M16)</f>
        <v>448945.57963499997</v>
      </c>
    </row>
    <row r="17" spans="1:19" s="5" customFormat="1" ht="16.5" customHeight="1">
      <c r="A17" s="28"/>
      <c r="B17" s="27"/>
      <c r="C17">
        <v>15</v>
      </c>
      <c r="D17">
        <f t="shared" si="1"/>
        <v>196.35</v>
      </c>
      <c r="E17">
        <f t="shared" si="2"/>
        <v>5890.5</v>
      </c>
      <c r="F17">
        <f t="shared" si="10"/>
        <v>5890.5</v>
      </c>
      <c r="G17">
        <f t="shared" si="11"/>
        <v>2945.25</v>
      </c>
      <c r="H17">
        <f t="shared" si="12"/>
        <v>14726.25</v>
      </c>
      <c r="I17">
        <f t="shared" si="6"/>
        <v>3534.2999999999997</v>
      </c>
      <c r="J17">
        <f t="shared" si="13"/>
        <v>463.87687499999998</v>
      </c>
      <c r="K17">
        <f t="shared" si="14"/>
        <v>368.15625000000006</v>
      </c>
      <c r="L17" s="6">
        <f t="shared" si="15"/>
        <v>190.92583125000002</v>
      </c>
      <c r="M17">
        <f t="shared" si="0"/>
        <v>175433.49365000002</v>
      </c>
      <c r="N17">
        <f>SUM($M$3:M17)</f>
        <v>624379.07328499993</v>
      </c>
      <c r="O17">
        <f>SUM(M13:M17)</f>
        <v>531087.80303249997</v>
      </c>
      <c r="P17">
        <f>O17/B13</f>
        <v>3108.7478662336416</v>
      </c>
      <c r="Q17">
        <f>P17/60</f>
        <v>51.812464437227362</v>
      </c>
      <c r="R17">
        <f>Q17/60</f>
        <v>0.86354107395378932</v>
      </c>
      <c r="S17">
        <f>R17/24</f>
        <v>3.5980878081407888E-2</v>
      </c>
    </row>
    <row r="18" spans="1:19" s="5" customFormat="1" ht="16.5" customHeight="1">
      <c r="A18" s="29">
        <v>4</v>
      </c>
      <c r="B18" s="27">
        <f>SUM(L18:L22)/5</f>
        <v>221.05973249999997</v>
      </c>
      <c r="C18">
        <v>16</v>
      </c>
      <c r="D18">
        <f t="shared" si="1"/>
        <v>206.68</v>
      </c>
      <c r="E18">
        <f t="shared" si="2"/>
        <v>6200.4000000000005</v>
      </c>
      <c r="F18">
        <f t="shared" si="10"/>
        <v>6200.4000000000005</v>
      </c>
      <c r="G18">
        <f t="shared" si="11"/>
        <v>3100.2000000000003</v>
      </c>
      <c r="H18">
        <f t="shared" si="12"/>
        <v>15501.000000000002</v>
      </c>
      <c r="I18">
        <f t="shared" si="6"/>
        <v>3720.2400000000002</v>
      </c>
      <c r="J18">
        <f t="shared" si="13"/>
        <v>488.28150000000005</v>
      </c>
      <c r="K18">
        <f t="shared" si="14"/>
        <v>387.52500000000003</v>
      </c>
      <c r="L18" s="6">
        <f t="shared" si="15"/>
        <v>200.97046500000005</v>
      </c>
      <c r="M18">
        <f t="shared" si="0"/>
        <v>226891.77312500007</v>
      </c>
      <c r="N18">
        <f>SUM($M$3:M18)</f>
        <v>851270.84641</v>
      </c>
    </row>
    <row r="19" spans="1:19" s="5" customFormat="1" ht="16.5" customHeight="1">
      <c r="A19" s="29"/>
      <c r="B19" s="27"/>
      <c r="C19">
        <v>17</v>
      </c>
      <c r="D19">
        <f t="shared" si="1"/>
        <v>217.01000000000002</v>
      </c>
      <c r="E19">
        <f t="shared" si="2"/>
        <v>6510.3</v>
      </c>
      <c r="F19">
        <f t="shared" ref="F19:F82" si="16">30*D19</f>
        <v>6510.3</v>
      </c>
      <c r="G19">
        <f t="shared" ref="G19:G82" si="17">10*D19*1.5</f>
        <v>3255.1500000000005</v>
      </c>
      <c r="H19">
        <f t="shared" ref="H19:H82" si="18">SUM(E19:G19)</f>
        <v>16275.75</v>
      </c>
      <c r="I19">
        <f t="shared" si="6"/>
        <v>3906.18</v>
      </c>
      <c r="J19">
        <f t="shared" ref="J19:J82" si="19">H19*3%*1.05</f>
        <v>512.68612499999995</v>
      </c>
      <c r="K19">
        <f t="shared" ref="K19:K82" si="20">H19*0.5%*5</f>
        <v>406.89374999999995</v>
      </c>
      <c r="L19" s="6">
        <f t="shared" ref="L19:L82" si="21">SUM(H19:K19)/100</f>
        <v>211.01509874999999</v>
      </c>
      <c r="M19">
        <f t="shared" si="0"/>
        <v>288905.94815999997</v>
      </c>
      <c r="N19">
        <f>SUM($M$3:M19)</f>
        <v>1140176.7945699999</v>
      </c>
    </row>
    <row r="20" spans="1:19" s="5" customFormat="1" ht="16.5" customHeight="1">
      <c r="A20" s="29"/>
      <c r="B20" s="27"/>
      <c r="C20">
        <v>18</v>
      </c>
      <c r="D20">
        <f t="shared" si="1"/>
        <v>227.34</v>
      </c>
      <c r="E20">
        <f t="shared" si="2"/>
        <v>6820.2</v>
      </c>
      <c r="F20">
        <f t="shared" si="16"/>
        <v>6820.2</v>
      </c>
      <c r="G20">
        <f t="shared" si="17"/>
        <v>3410.1000000000004</v>
      </c>
      <c r="H20">
        <f t="shared" si="18"/>
        <v>17050.5</v>
      </c>
      <c r="I20">
        <f t="shared" si="6"/>
        <v>4092.12</v>
      </c>
      <c r="J20">
        <f t="shared" si="19"/>
        <v>537.09074999999996</v>
      </c>
      <c r="K20">
        <f t="shared" si="20"/>
        <v>426.26249999999999</v>
      </c>
      <c r="L20" s="6">
        <f t="shared" si="21"/>
        <v>221.0597325</v>
      </c>
      <c r="M20">
        <f t="shared" si="0"/>
        <v>362822.15525750001</v>
      </c>
      <c r="N20">
        <f>SUM($M$3:M20)</f>
        <v>1502998.9498274999</v>
      </c>
    </row>
    <row r="21" spans="1:19" ht="13.5" customHeight="1">
      <c r="A21" s="29"/>
      <c r="B21" s="27"/>
      <c r="C21">
        <v>19</v>
      </c>
      <c r="D21">
        <f t="shared" si="1"/>
        <v>237.67000000000002</v>
      </c>
      <c r="E21">
        <f t="shared" si="2"/>
        <v>7130.1</v>
      </c>
      <c r="F21">
        <f t="shared" si="16"/>
        <v>7130.1</v>
      </c>
      <c r="G21">
        <f t="shared" si="17"/>
        <v>3565.05</v>
      </c>
      <c r="H21">
        <f t="shared" si="18"/>
        <v>17825.25</v>
      </c>
      <c r="I21">
        <f t="shared" si="6"/>
        <v>4278.0599999999995</v>
      </c>
      <c r="J21">
        <f t="shared" si="19"/>
        <v>561.49537499999997</v>
      </c>
      <c r="K21">
        <f t="shared" si="20"/>
        <v>445.63125000000002</v>
      </c>
      <c r="L21" s="6">
        <f t="shared" si="21"/>
        <v>231.10436624999994</v>
      </c>
      <c r="M21">
        <f t="shared" si="0"/>
        <v>450066.8879899999</v>
      </c>
      <c r="N21">
        <f>SUM($M$3:M21)</f>
        <v>1953065.8378174999</v>
      </c>
    </row>
    <row r="22" spans="1:19" ht="13.5" customHeight="1">
      <c r="A22" s="29"/>
      <c r="B22" s="27"/>
      <c r="C22">
        <v>20</v>
      </c>
      <c r="D22">
        <f t="shared" si="1"/>
        <v>248</v>
      </c>
      <c r="E22">
        <f t="shared" si="2"/>
        <v>7440</v>
      </c>
      <c r="F22">
        <f t="shared" si="16"/>
        <v>7440</v>
      </c>
      <c r="G22">
        <f t="shared" si="17"/>
        <v>3720</v>
      </c>
      <c r="H22">
        <f t="shared" si="18"/>
        <v>18600</v>
      </c>
      <c r="I22">
        <f t="shared" si="6"/>
        <v>4464</v>
      </c>
      <c r="J22">
        <f t="shared" si="19"/>
        <v>585.9</v>
      </c>
      <c r="K22">
        <f t="shared" si="20"/>
        <v>465</v>
      </c>
      <c r="L22" s="6">
        <f t="shared" si="21"/>
        <v>241.149</v>
      </c>
      <c r="M22">
        <f t="shared" si="0"/>
        <v>552146.99699999997</v>
      </c>
      <c r="N22">
        <f>SUM($M$3:M22)</f>
        <v>2505212.8348174999</v>
      </c>
      <c r="O22">
        <f>SUM(M18:M22)</f>
        <v>1880833.7615324999</v>
      </c>
      <c r="P22">
        <f>O22/B18</f>
        <v>8508.2603704521371</v>
      </c>
      <c r="Q22">
        <f>P22/60</f>
        <v>141.80433950753562</v>
      </c>
      <c r="R22">
        <f>Q22/60</f>
        <v>2.3634056584589271</v>
      </c>
      <c r="S22">
        <f>R22/24</f>
        <v>9.8475235769121969E-2</v>
      </c>
    </row>
    <row r="23" spans="1:19" ht="13.5" customHeight="1">
      <c r="A23" s="26">
        <v>5</v>
      </c>
      <c r="B23" s="27">
        <f>SUM(L23:L27)/5</f>
        <v>271.28290125000001</v>
      </c>
      <c r="C23">
        <v>21</v>
      </c>
      <c r="D23">
        <f t="shared" si="1"/>
        <v>258.33</v>
      </c>
      <c r="E23">
        <f t="shared" si="2"/>
        <v>7749.9</v>
      </c>
      <c r="F23">
        <f t="shared" si="16"/>
        <v>7749.9</v>
      </c>
      <c r="G23">
        <f t="shared" si="17"/>
        <v>3874.95</v>
      </c>
      <c r="H23">
        <f t="shared" si="18"/>
        <v>19374.75</v>
      </c>
      <c r="I23">
        <f t="shared" si="6"/>
        <v>4649.9399999999996</v>
      </c>
      <c r="J23">
        <f t="shared" si="19"/>
        <v>610.30462499999999</v>
      </c>
      <c r="K23">
        <f t="shared" si="20"/>
        <v>484.36874999999998</v>
      </c>
      <c r="L23" s="6">
        <f t="shared" si="21"/>
        <v>251.19363375</v>
      </c>
      <c r="M23">
        <f t="shared" si="0"/>
        <v>670649.69000000006</v>
      </c>
      <c r="N23">
        <f>SUM($M$3:M23)</f>
        <v>3175862.5248174998</v>
      </c>
    </row>
    <row r="24" spans="1:19" ht="13.5" customHeight="1">
      <c r="A24" s="26"/>
      <c r="B24" s="27"/>
      <c r="C24">
        <v>22</v>
      </c>
      <c r="D24">
        <f t="shared" si="1"/>
        <v>268.65999999999997</v>
      </c>
      <c r="E24">
        <f t="shared" si="2"/>
        <v>8059.7999999999993</v>
      </c>
      <c r="F24">
        <f t="shared" si="16"/>
        <v>8059.7999999999993</v>
      </c>
      <c r="G24">
        <f t="shared" si="17"/>
        <v>4029.8999999999992</v>
      </c>
      <c r="H24">
        <f t="shared" si="18"/>
        <v>20149.499999999996</v>
      </c>
      <c r="I24">
        <f t="shared" si="6"/>
        <v>4835.8799999999992</v>
      </c>
      <c r="J24">
        <f t="shared" si="19"/>
        <v>634.70924999999988</v>
      </c>
      <c r="K24">
        <f t="shared" si="20"/>
        <v>503.73749999999995</v>
      </c>
      <c r="L24" s="6">
        <f t="shared" si="21"/>
        <v>261.23826749999995</v>
      </c>
      <c r="M24">
        <f t="shared" si="0"/>
        <v>807242.5317724999</v>
      </c>
      <c r="N24">
        <f>SUM($M$3:M24)</f>
        <v>3983105.0565899997</v>
      </c>
    </row>
    <row r="25" spans="1:19" ht="13.5" customHeight="1">
      <c r="A25" s="26"/>
      <c r="B25" s="27"/>
      <c r="C25">
        <v>23</v>
      </c>
      <c r="D25">
        <f t="shared" si="1"/>
        <v>278.99</v>
      </c>
      <c r="E25">
        <f t="shared" si="2"/>
        <v>8369.7000000000007</v>
      </c>
      <c r="F25">
        <f t="shared" si="16"/>
        <v>8369.7000000000007</v>
      </c>
      <c r="G25">
        <f t="shared" si="17"/>
        <v>4184.8500000000004</v>
      </c>
      <c r="H25">
        <f t="shared" si="18"/>
        <v>20924.25</v>
      </c>
      <c r="I25">
        <f t="shared" si="6"/>
        <v>5021.82</v>
      </c>
      <c r="J25">
        <f t="shared" si="19"/>
        <v>659.11387500000001</v>
      </c>
      <c r="K25">
        <f t="shared" si="20"/>
        <v>523.10625000000005</v>
      </c>
      <c r="L25" s="6">
        <f t="shared" si="21"/>
        <v>271.28290125000001</v>
      </c>
      <c r="M25">
        <f t="shared" si="0"/>
        <v>963673.44417000003</v>
      </c>
      <c r="N25">
        <f>SUM($M$3:M25)</f>
        <v>4946778.5007600002</v>
      </c>
    </row>
    <row r="26" spans="1:19" ht="13.5" customHeight="1">
      <c r="A26" s="26"/>
      <c r="B26" s="27"/>
      <c r="C26">
        <v>24</v>
      </c>
      <c r="D26">
        <f t="shared" si="1"/>
        <v>289.32</v>
      </c>
      <c r="E26">
        <f t="shared" si="2"/>
        <v>8679.6</v>
      </c>
      <c r="F26">
        <f t="shared" si="16"/>
        <v>8679.6</v>
      </c>
      <c r="G26">
        <f t="shared" si="17"/>
        <v>4339.7999999999993</v>
      </c>
      <c r="H26">
        <f t="shared" si="18"/>
        <v>21699</v>
      </c>
      <c r="I26">
        <f t="shared" si="6"/>
        <v>5207.76</v>
      </c>
      <c r="J26">
        <f t="shared" si="19"/>
        <v>683.51850000000002</v>
      </c>
      <c r="K26">
        <f t="shared" si="20"/>
        <v>542.47500000000002</v>
      </c>
      <c r="L26" s="6">
        <f t="shared" si="21"/>
        <v>281.32753500000001</v>
      </c>
      <c r="M26">
        <f t="shared" si="0"/>
        <v>1141770.7061150002</v>
      </c>
      <c r="N26">
        <f>SUM($M$3:M26)</f>
        <v>6088549.2068750001</v>
      </c>
    </row>
    <row r="27" spans="1:19" ht="13.5" customHeight="1">
      <c r="A27" s="26"/>
      <c r="B27" s="27"/>
      <c r="C27">
        <v>25</v>
      </c>
      <c r="D27">
        <f t="shared" si="1"/>
        <v>299.64999999999998</v>
      </c>
      <c r="E27">
        <f t="shared" si="2"/>
        <v>8989.5</v>
      </c>
      <c r="F27">
        <f t="shared" si="16"/>
        <v>8989.5</v>
      </c>
      <c r="G27">
        <f t="shared" si="17"/>
        <v>4494.75</v>
      </c>
      <c r="H27">
        <f t="shared" si="18"/>
        <v>22473.75</v>
      </c>
      <c r="I27">
        <f t="shared" si="6"/>
        <v>5393.7</v>
      </c>
      <c r="J27">
        <f t="shared" si="19"/>
        <v>707.92312500000003</v>
      </c>
      <c r="K27">
        <f t="shared" si="20"/>
        <v>561.84375</v>
      </c>
      <c r="L27" s="6">
        <f t="shared" si="21"/>
        <v>291.37216875000001</v>
      </c>
      <c r="M27">
        <f t="shared" si="0"/>
        <v>1343442.9536000001</v>
      </c>
      <c r="N27">
        <f>SUM($M$3:M27)</f>
        <v>7431992.1604750007</v>
      </c>
      <c r="O27">
        <f>SUM(M23:M27)</f>
        <v>4926779.3256575</v>
      </c>
      <c r="P27">
        <f>O27/B23</f>
        <v>18161.038911616622</v>
      </c>
      <c r="Q27">
        <f>P27/60</f>
        <v>302.68398186027702</v>
      </c>
      <c r="R27">
        <f>Q27/60</f>
        <v>5.0447330310046166</v>
      </c>
      <c r="S27">
        <f>R27/24</f>
        <v>0.21019720962519237</v>
      </c>
    </row>
    <row r="28" spans="1:19" ht="13.5" customHeight="1">
      <c r="A28" s="26">
        <v>6</v>
      </c>
      <c r="B28" s="27">
        <f>SUM(L28:L32)/5</f>
        <v>321.50606999999997</v>
      </c>
      <c r="C28">
        <v>26</v>
      </c>
      <c r="D28">
        <f t="shared" si="1"/>
        <v>309.97999999999996</v>
      </c>
      <c r="E28">
        <f t="shared" si="2"/>
        <v>9299.4</v>
      </c>
      <c r="F28">
        <f t="shared" si="16"/>
        <v>9299.4</v>
      </c>
      <c r="G28">
        <f t="shared" si="17"/>
        <v>4649.7</v>
      </c>
      <c r="H28">
        <f t="shared" si="18"/>
        <v>23248.5</v>
      </c>
      <c r="I28">
        <f t="shared" si="6"/>
        <v>5579.6399999999994</v>
      </c>
      <c r="J28">
        <f t="shared" si="19"/>
        <v>732.32774999999992</v>
      </c>
      <c r="K28">
        <f t="shared" si="20"/>
        <v>581.21250000000009</v>
      </c>
      <c r="L28" s="6">
        <f t="shared" si="21"/>
        <v>301.41680250000002</v>
      </c>
      <c r="M28">
        <f t="shared" si="0"/>
        <v>1570679.1796875</v>
      </c>
      <c r="N28">
        <f>SUM($M$3:M28)</f>
        <v>9002671.3401625007</v>
      </c>
    </row>
    <row r="29" spans="1:19" ht="13.5" customHeight="1">
      <c r="A29" s="26"/>
      <c r="B29" s="27"/>
      <c r="C29">
        <v>27</v>
      </c>
      <c r="D29">
        <f t="shared" si="1"/>
        <v>320.31</v>
      </c>
      <c r="E29">
        <f t="shared" si="2"/>
        <v>9609.2999999999993</v>
      </c>
      <c r="F29">
        <f t="shared" si="16"/>
        <v>9609.2999999999993</v>
      </c>
      <c r="G29">
        <f t="shared" si="17"/>
        <v>4804.6499999999996</v>
      </c>
      <c r="H29">
        <f t="shared" si="18"/>
        <v>24023.25</v>
      </c>
      <c r="I29">
        <f t="shared" si="6"/>
        <v>5765.58</v>
      </c>
      <c r="J29">
        <f t="shared" si="19"/>
        <v>756.73237500000005</v>
      </c>
      <c r="K29">
        <f t="shared" si="20"/>
        <v>600.58125000000007</v>
      </c>
      <c r="L29" s="6">
        <f t="shared" si="21"/>
        <v>311.46143625000002</v>
      </c>
      <c r="M29">
        <f t="shared" si="0"/>
        <v>1825548.7345100001</v>
      </c>
      <c r="N29">
        <f>SUM($M$3:M29)</f>
        <v>10828220.074672502</v>
      </c>
    </row>
    <row r="30" spans="1:19" ht="13.5" customHeight="1">
      <c r="A30" s="26"/>
      <c r="B30" s="27"/>
      <c r="C30">
        <v>28</v>
      </c>
      <c r="D30">
        <f t="shared" si="1"/>
        <v>330.64</v>
      </c>
      <c r="E30">
        <f t="shared" si="2"/>
        <v>9919.1999999999989</v>
      </c>
      <c r="F30">
        <f t="shared" si="16"/>
        <v>9919.1999999999989</v>
      </c>
      <c r="G30">
        <f t="shared" si="17"/>
        <v>4959.5999999999995</v>
      </c>
      <c r="H30">
        <f t="shared" si="18"/>
        <v>24797.999999999996</v>
      </c>
      <c r="I30">
        <f t="shared" si="6"/>
        <v>5951.5199999999986</v>
      </c>
      <c r="J30">
        <f t="shared" si="19"/>
        <v>781.13699999999983</v>
      </c>
      <c r="K30">
        <f t="shared" si="20"/>
        <v>619.94999999999993</v>
      </c>
      <c r="L30" s="6">
        <f t="shared" si="21"/>
        <v>321.50606999999997</v>
      </c>
      <c r="M30">
        <f t="shared" si="0"/>
        <v>2110201.3252699999</v>
      </c>
      <c r="N30">
        <f>SUM($M$3:M30)</f>
        <v>12938421.399942502</v>
      </c>
    </row>
    <row r="31" spans="1:19" ht="13.5" customHeight="1">
      <c r="A31" s="26"/>
      <c r="B31" s="27"/>
      <c r="C31">
        <v>29</v>
      </c>
      <c r="D31">
        <f t="shared" si="1"/>
        <v>340.96999999999997</v>
      </c>
      <c r="E31">
        <f t="shared" si="2"/>
        <v>10229.099999999999</v>
      </c>
      <c r="F31">
        <f t="shared" si="16"/>
        <v>10229.099999999999</v>
      </c>
      <c r="G31">
        <f t="shared" si="17"/>
        <v>5114.5499999999993</v>
      </c>
      <c r="H31">
        <f t="shared" si="18"/>
        <v>25572.749999999996</v>
      </c>
      <c r="I31">
        <f t="shared" si="6"/>
        <v>6137.4599999999991</v>
      </c>
      <c r="J31">
        <f t="shared" si="19"/>
        <v>805.54162499999995</v>
      </c>
      <c r="K31">
        <f t="shared" si="20"/>
        <v>639.31874999999991</v>
      </c>
      <c r="L31" s="6">
        <f t="shared" si="21"/>
        <v>331.55070374999997</v>
      </c>
      <c r="M31">
        <f t="shared" si="0"/>
        <v>2426867.0162399998</v>
      </c>
      <c r="N31">
        <f>SUM($M$3:M31)</f>
        <v>15365288.416182503</v>
      </c>
    </row>
    <row r="32" spans="1:19" ht="13.5" customHeight="1">
      <c r="A32" s="26"/>
      <c r="B32" s="27"/>
      <c r="C32">
        <v>30</v>
      </c>
      <c r="D32">
        <f t="shared" si="1"/>
        <v>351.29999999999995</v>
      </c>
      <c r="E32">
        <f t="shared" si="2"/>
        <v>10538.999999999998</v>
      </c>
      <c r="F32">
        <f t="shared" si="16"/>
        <v>10538.999999999998</v>
      </c>
      <c r="G32">
        <f t="shared" si="17"/>
        <v>5269.4999999999991</v>
      </c>
      <c r="H32">
        <f t="shared" si="18"/>
        <v>26347.499999999996</v>
      </c>
      <c r="I32">
        <f t="shared" si="6"/>
        <v>6323.3999999999987</v>
      </c>
      <c r="J32">
        <f t="shared" si="19"/>
        <v>829.94624999999985</v>
      </c>
      <c r="K32">
        <f t="shared" si="20"/>
        <v>658.68749999999989</v>
      </c>
      <c r="L32" s="6">
        <f t="shared" si="21"/>
        <v>341.59533749999997</v>
      </c>
      <c r="M32">
        <f t="shared" si="0"/>
        <v>2777856.2287624995</v>
      </c>
      <c r="N32">
        <f>SUM($M$3:M32)</f>
        <v>18143144.644945003</v>
      </c>
      <c r="O32">
        <f>SUM(M28:M32)</f>
        <v>10711152.484469999</v>
      </c>
      <c r="P32">
        <f>O32/B28</f>
        <v>33315.552905330835</v>
      </c>
      <c r="Q32">
        <f>P32/60</f>
        <v>555.25921508884721</v>
      </c>
      <c r="R32">
        <f>Q32/60</f>
        <v>9.2543202514807863</v>
      </c>
      <c r="S32">
        <f>R32/24</f>
        <v>0.38559667714503276</v>
      </c>
    </row>
    <row r="33" spans="1:19" ht="13.5" customHeight="1">
      <c r="A33" s="26">
        <v>7</v>
      </c>
      <c r="B33" s="27">
        <f>SUM(L33:L37)/5</f>
        <v>371.72923874999998</v>
      </c>
      <c r="C33">
        <v>31</v>
      </c>
      <c r="D33">
        <f t="shared" si="1"/>
        <v>361.63</v>
      </c>
      <c r="E33">
        <f t="shared" si="2"/>
        <v>10848.9</v>
      </c>
      <c r="F33">
        <f t="shared" si="16"/>
        <v>10848.9</v>
      </c>
      <c r="G33">
        <f t="shared" si="17"/>
        <v>5424.4500000000007</v>
      </c>
      <c r="H33">
        <f t="shared" si="18"/>
        <v>27122.25</v>
      </c>
      <c r="I33">
        <f t="shared" si="6"/>
        <v>6509.34</v>
      </c>
      <c r="J33">
        <f t="shared" si="19"/>
        <v>854.35087500000009</v>
      </c>
      <c r="K33">
        <f t="shared" si="20"/>
        <v>678.05625000000009</v>
      </c>
      <c r="L33" s="6">
        <f t="shared" si="21"/>
        <v>351.63997125000003</v>
      </c>
      <c r="M33">
        <f t="shared" si="0"/>
        <v>3165559.7412500004</v>
      </c>
      <c r="N33">
        <f>SUM($M$3:M33)</f>
        <v>21308704.386195004</v>
      </c>
    </row>
    <row r="34" spans="1:19" ht="13.5" customHeight="1">
      <c r="A34" s="26"/>
      <c r="B34" s="27"/>
      <c r="C34">
        <v>32</v>
      </c>
      <c r="D34">
        <f t="shared" si="1"/>
        <v>371.96</v>
      </c>
      <c r="E34">
        <f t="shared" si="2"/>
        <v>11158.8</v>
      </c>
      <c r="F34">
        <f t="shared" si="16"/>
        <v>11158.8</v>
      </c>
      <c r="G34">
        <f t="shared" si="17"/>
        <v>5579.4</v>
      </c>
      <c r="H34">
        <f t="shared" si="18"/>
        <v>27897</v>
      </c>
      <c r="I34">
        <f t="shared" si="6"/>
        <v>6695.28</v>
      </c>
      <c r="J34">
        <f t="shared" si="19"/>
        <v>878.75549999999998</v>
      </c>
      <c r="K34">
        <f t="shared" si="20"/>
        <v>697.42500000000007</v>
      </c>
      <c r="L34" s="6">
        <f t="shared" si="21"/>
        <v>361.68460500000003</v>
      </c>
      <c r="M34">
        <f t="shared" si="0"/>
        <v>3592448.6891850005</v>
      </c>
      <c r="N34">
        <f>SUM($M$3:M34)</f>
        <v>24901153.075380005</v>
      </c>
    </row>
    <row r="35" spans="1:19" ht="13.5" customHeight="1">
      <c r="A35" s="26"/>
      <c r="B35" s="27"/>
      <c r="C35">
        <v>33</v>
      </c>
      <c r="D35">
        <f t="shared" si="1"/>
        <v>382.28999999999996</v>
      </c>
      <c r="E35">
        <f t="shared" si="2"/>
        <v>11468.699999999999</v>
      </c>
      <c r="F35">
        <f t="shared" si="16"/>
        <v>11468.699999999999</v>
      </c>
      <c r="G35">
        <f t="shared" si="17"/>
        <v>5734.3499999999995</v>
      </c>
      <c r="H35">
        <f t="shared" si="18"/>
        <v>28671.749999999996</v>
      </c>
      <c r="I35">
        <f t="shared" si="6"/>
        <v>6881.2199999999984</v>
      </c>
      <c r="J35">
        <f t="shared" si="19"/>
        <v>903.16012499999988</v>
      </c>
      <c r="K35">
        <f t="shared" si="20"/>
        <v>716.79374999999993</v>
      </c>
      <c r="L35" s="6">
        <f t="shared" si="21"/>
        <v>371.72923874999992</v>
      </c>
      <c r="M35">
        <f t="shared" si="0"/>
        <v>4061074.565119999</v>
      </c>
      <c r="N35">
        <f>SUM($M$3:M35)</f>
        <v>28962227.640500005</v>
      </c>
    </row>
    <row r="36" spans="1:19" ht="13.5" customHeight="1">
      <c r="A36" s="26"/>
      <c r="B36" s="27"/>
      <c r="C36">
        <v>34</v>
      </c>
      <c r="D36">
        <f t="shared" si="1"/>
        <v>392.62</v>
      </c>
      <c r="E36">
        <f t="shared" si="2"/>
        <v>11778.6</v>
      </c>
      <c r="F36">
        <f t="shared" si="16"/>
        <v>11778.6</v>
      </c>
      <c r="G36">
        <f t="shared" si="17"/>
        <v>5889.2999999999993</v>
      </c>
      <c r="H36">
        <f t="shared" si="18"/>
        <v>29446.5</v>
      </c>
      <c r="I36">
        <f t="shared" si="6"/>
        <v>7067.16</v>
      </c>
      <c r="J36">
        <f t="shared" si="19"/>
        <v>927.56475</v>
      </c>
      <c r="K36">
        <f t="shared" si="20"/>
        <v>736.16250000000014</v>
      </c>
      <c r="L36" s="6">
        <f t="shared" si="21"/>
        <v>381.77387249999998</v>
      </c>
      <c r="M36">
        <f t="shared" si="0"/>
        <v>4574069.2186774993</v>
      </c>
      <c r="N36">
        <f>SUM($M$3:M36)</f>
        <v>33536296.859177504</v>
      </c>
    </row>
    <row r="37" spans="1:19" ht="13.5" customHeight="1">
      <c r="A37" s="26"/>
      <c r="B37" s="27"/>
      <c r="C37">
        <v>35</v>
      </c>
      <c r="D37">
        <f t="shared" si="1"/>
        <v>402.95</v>
      </c>
      <c r="E37">
        <f t="shared" si="2"/>
        <v>12088.5</v>
      </c>
      <c r="F37">
        <f t="shared" si="16"/>
        <v>12088.5</v>
      </c>
      <c r="G37">
        <f t="shared" si="17"/>
        <v>6044.25</v>
      </c>
      <c r="H37">
        <f t="shared" si="18"/>
        <v>30221.25</v>
      </c>
      <c r="I37">
        <f t="shared" si="6"/>
        <v>7253.0999999999995</v>
      </c>
      <c r="J37">
        <f t="shared" si="19"/>
        <v>951.96937500000001</v>
      </c>
      <c r="K37">
        <f t="shared" si="20"/>
        <v>755.53125000000011</v>
      </c>
      <c r="L37" s="6">
        <f t="shared" si="21"/>
        <v>391.81850624999998</v>
      </c>
      <c r="M37">
        <f t="shared" si="0"/>
        <v>5134144.8565499997</v>
      </c>
      <c r="N37">
        <f>SUM($M$3:M37)</f>
        <v>38670441.715727501</v>
      </c>
      <c r="O37">
        <f>SUM(M33:M37)</f>
        <v>20527297.070782501</v>
      </c>
      <c r="P37">
        <f>O37/B33</f>
        <v>55221.098936981325</v>
      </c>
      <c r="Q37">
        <f>P37/60</f>
        <v>920.35164894968875</v>
      </c>
      <c r="R37">
        <f>Q37/60</f>
        <v>15.339194149161479</v>
      </c>
      <c r="S37">
        <f>R37/24</f>
        <v>0.63913308954839498</v>
      </c>
    </row>
    <row r="38" spans="1:19" ht="13.5" customHeight="1">
      <c r="A38" s="26">
        <v>8</v>
      </c>
      <c r="B38" s="27">
        <f>SUM(L38:L42)/5</f>
        <v>421.95240750000005</v>
      </c>
      <c r="C38">
        <v>36</v>
      </c>
      <c r="D38">
        <f t="shared" si="1"/>
        <v>413.28</v>
      </c>
      <c r="E38">
        <f t="shared" si="2"/>
        <v>12398.4</v>
      </c>
      <c r="F38">
        <f t="shared" si="16"/>
        <v>12398.4</v>
      </c>
      <c r="G38">
        <f t="shared" si="17"/>
        <v>6199.1999999999989</v>
      </c>
      <c r="H38">
        <f t="shared" si="18"/>
        <v>30996</v>
      </c>
      <c r="I38">
        <f t="shared" si="6"/>
        <v>7439.04</v>
      </c>
      <c r="J38">
        <f t="shared" si="19"/>
        <v>976.37400000000002</v>
      </c>
      <c r="K38">
        <f t="shared" si="20"/>
        <v>774.9</v>
      </c>
      <c r="L38" s="6">
        <f t="shared" si="21"/>
        <v>401.86314000000004</v>
      </c>
      <c r="M38">
        <f t="shared" si="0"/>
        <v>5744094.0425000004</v>
      </c>
      <c r="N38">
        <f>SUM($M$3:M38)</f>
        <v>44414535.758227497</v>
      </c>
    </row>
    <row r="39" spans="1:19" ht="13.5" customHeight="1">
      <c r="A39" s="26"/>
      <c r="B39" s="27"/>
      <c r="C39">
        <v>37</v>
      </c>
      <c r="D39">
        <f t="shared" si="1"/>
        <v>423.60999999999996</v>
      </c>
      <c r="E39">
        <f t="shared" si="2"/>
        <v>12708.3</v>
      </c>
      <c r="F39">
        <f t="shared" si="16"/>
        <v>12708.3</v>
      </c>
      <c r="G39">
        <f t="shared" si="17"/>
        <v>6354.15</v>
      </c>
      <c r="H39">
        <f t="shared" si="18"/>
        <v>31770.75</v>
      </c>
      <c r="I39">
        <f t="shared" si="6"/>
        <v>7624.98</v>
      </c>
      <c r="J39">
        <f t="shared" si="19"/>
        <v>1000.778625</v>
      </c>
      <c r="K39">
        <f t="shared" si="20"/>
        <v>794.26874999999995</v>
      </c>
      <c r="L39" s="6">
        <f t="shared" si="21"/>
        <v>411.90777374999999</v>
      </c>
      <c r="M39">
        <f t="shared" si="0"/>
        <v>6406789.6973600006</v>
      </c>
      <c r="N39">
        <f>SUM($M$3:M39)</f>
        <v>50821325.455587499</v>
      </c>
    </row>
    <row r="40" spans="1:19" ht="13.5" customHeight="1">
      <c r="A40" s="26"/>
      <c r="B40" s="27"/>
      <c r="C40">
        <v>38</v>
      </c>
      <c r="D40">
        <f t="shared" si="1"/>
        <v>433.94</v>
      </c>
      <c r="E40">
        <f t="shared" si="2"/>
        <v>13018.2</v>
      </c>
      <c r="F40">
        <f t="shared" si="16"/>
        <v>13018.2</v>
      </c>
      <c r="G40">
        <f t="shared" si="17"/>
        <v>6509.0999999999995</v>
      </c>
      <c r="H40">
        <f t="shared" si="18"/>
        <v>32545.5</v>
      </c>
      <c r="I40">
        <f t="shared" si="6"/>
        <v>7810.92</v>
      </c>
      <c r="J40">
        <f t="shared" si="19"/>
        <v>1025.18325</v>
      </c>
      <c r="K40">
        <f t="shared" si="20"/>
        <v>813.63749999999993</v>
      </c>
      <c r="L40" s="6">
        <f t="shared" si="21"/>
        <v>421.95240749999999</v>
      </c>
      <c r="M40">
        <f t="shared" si="0"/>
        <v>7125185.0990324998</v>
      </c>
      <c r="N40">
        <f>SUM($M$3:M40)</f>
        <v>57946510.554619998</v>
      </c>
    </row>
    <row r="41" spans="1:19" ht="13.5" customHeight="1">
      <c r="A41" s="26"/>
      <c r="B41" s="27"/>
      <c r="C41">
        <v>39</v>
      </c>
      <c r="D41">
        <f t="shared" si="1"/>
        <v>444.27</v>
      </c>
      <c r="E41">
        <f t="shared" si="2"/>
        <v>13328.099999999999</v>
      </c>
      <c r="F41">
        <f t="shared" si="16"/>
        <v>13328.099999999999</v>
      </c>
      <c r="G41">
        <f t="shared" si="17"/>
        <v>6664.0499999999993</v>
      </c>
      <c r="H41">
        <f t="shared" si="18"/>
        <v>33320.25</v>
      </c>
      <c r="I41">
        <f t="shared" si="6"/>
        <v>7996.86</v>
      </c>
      <c r="J41">
        <f t="shared" si="19"/>
        <v>1049.5878749999999</v>
      </c>
      <c r="K41">
        <f t="shared" si="20"/>
        <v>833.00624999999991</v>
      </c>
      <c r="L41" s="6">
        <f t="shared" si="21"/>
        <v>431.99704124999994</v>
      </c>
      <c r="M41">
        <f t="shared" si="0"/>
        <v>7902313.8824899988</v>
      </c>
      <c r="N41">
        <f>SUM($M$3:M41)</f>
        <v>65848824.437109999</v>
      </c>
    </row>
    <row r="42" spans="1:19" ht="13.5" customHeight="1">
      <c r="A42" s="26"/>
      <c r="B42" s="27"/>
      <c r="C42">
        <v>40</v>
      </c>
      <c r="D42">
        <f t="shared" si="1"/>
        <v>454.59999999999997</v>
      </c>
      <c r="E42">
        <f t="shared" si="2"/>
        <v>13637.999999999998</v>
      </c>
      <c r="F42">
        <f t="shared" si="16"/>
        <v>13637.999999999998</v>
      </c>
      <c r="G42">
        <f t="shared" si="17"/>
        <v>6819</v>
      </c>
      <c r="H42">
        <f t="shared" si="18"/>
        <v>34095</v>
      </c>
      <c r="I42">
        <f t="shared" si="6"/>
        <v>8182.7999999999993</v>
      </c>
      <c r="J42">
        <f t="shared" si="19"/>
        <v>1073.9924999999998</v>
      </c>
      <c r="K42">
        <f t="shared" si="20"/>
        <v>852.375</v>
      </c>
      <c r="L42" s="6">
        <f t="shared" si="21"/>
        <v>442.04167500000005</v>
      </c>
      <c r="M42">
        <f t="shared" si="0"/>
        <v>8741290.0397750009</v>
      </c>
      <c r="N42">
        <f>SUM($M$3:M42)</f>
        <v>74590114.476885006</v>
      </c>
      <c r="O42">
        <f>SUM(M38:M42)</f>
        <v>35919672.761157498</v>
      </c>
      <c r="P42">
        <f>O42/B38</f>
        <v>85127.308489542134</v>
      </c>
      <c r="Q42">
        <f>P42/60</f>
        <v>1418.7884748257022</v>
      </c>
      <c r="R42">
        <f>Q42/60</f>
        <v>23.646474580428372</v>
      </c>
      <c r="S42">
        <f>R42/24</f>
        <v>0.98526977418451545</v>
      </c>
    </row>
    <row r="43" spans="1:19" ht="13.5" customHeight="1">
      <c r="A43" s="26">
        <v>9</v>
      </c>
      <c r="B43" s="27">
        <f>SUM(L43:L47)/5</f>
        <v>472.17557625000001</v>
      </c>
      <c r="C43">
        <v>41</v>
      </c>
      <c r="D43">
        <f t="shared" si="1"/>
        <v>464.93</v>
      </c>
      <c r="E43">
        <f t="shared" si="2"/>
        <v>13947.9</v>
      </c>
      <c r="F43">
        <f t="shared" si="16"/>
        <v>13947.9</v>
      </c>
      <c r="G43">
        <f t="shared" si="17"/>
        <v>6973.9500000000007</v>
      </c>
      <c r="H43">
        <f t="shared" si="18"/>
        <v>34869.75</v>
      </c>
      <c r="I43">
        <f t="shared" si="6"/>
        <v>8368.74</v>
      </c>
      <c r="J43">
        <f t="shared" si="19"/>
        <v>1098.397125</v>
      </c>
      <c r="K43">
        <f t="shared" si="20"/>
        <v>871.74374999999998</v>
      </c>
      <c r="L43" s="6">
        <f t="shared" si="21"/>
        <v>452.08630875</v>
      </c>
      <c r="M43">
        <f t="shared" si="0"/>
        <v>9645307.9199999999</v>
      </c>
      <c r="N43">
        <f>SUM($M$3:M43)</f>
        <v>84235422.396885008</v>
      </c>
    </row>
    <row r="44" spans="1:19" ht="13.5" customHeight="1">
      <c r="A44" s="26"/>
      <c r="B44" s="27"/>
      <c r="C44">
        <v>42</v>
      </c>
      <c r="D44">
        <f t="shared" si="1"/>
        <v>475.26</v>
      </c>
      <c r="E44">
        <f t="shared" si="2"/>
        <v>14257.8</v>
      </c>
      <c r="F44">
        <f t="shared" si="16"/>
        <v>14257.8</v>
      </c>
      <c r="G44">
        <f t="shared" si="17"/>
        <v>7128.9000000000005</v>
      </c>
      <c r="H44">
        <f t="shared" si="18"/>
        <v>35644.5</v>
      </c>
      <c r="I44">
        <f t="shared" si="6"/>
        <v>8554.68</v>
      </c>
      <c r="J44">
        <f t="shared" si="19"/>
        <v>1122.8017500000001</v>
      </c>
      <c r="K44">
        <f t="shared" si="20"/>
        <v>891.11249999999995</v>
      </c>
      <c r="L44" s="6">
        <f t="shared" si="21"/>
        <v>462.1309425</v>
      </c>
      <c r="M44">
        <f t="shared" si="0"/>
        <v>10617642.229347499</v>
      </c>
      <c r="N44">
        <f>SUM($M$3:M44)</f>
        <v>94853064.626232505</v>
      </c>
    </row>
    <row r="45" spans="1:19" ht="13.5" customHeight="1">
      <c r="A45" s="26"/>
      <c r="B45" s="27"/>
      <c r="C45">
        <v>43</v>
      </c>
      <c r="D45">
        <f t="shared" si="1"/>
        <v>485.59</v>
      </c>
      <c r="E45">
        <f t="shared" si="2"/>
        <v>14567.699999999999</v>
      </c>
      <c r="F45">
        <f t="shared" si="16"/>
        <v>14567.699999999999</v>
      </c>
      <c r="G45">
        <f t="shared" si="17"/>
        <v>7283.8499999999995</v>
      </c>
      <c r="H45">
        <f t="shared" si="18"/>
        <v>36419.25</v>
      </c>
      <c r="I45">
        <f t="shared" si="6"/>
        <v>8740.619999999999</v>
      </c>
      <c r="J45">
        <f t="shared" si="19"/>
        <v>1147.206375</v>
      </c>
      <c r="K45">
        <f t="shared" si="20"/>
        <v>910.48125000000005</v>
      </c>
      <c r="L45" s="6">
        <f t="shared" si="21"/>
        <v>472.17557624999995</v>
      </c>
      <c r="M45">
        <f t="shared" si="0"/>
        <v>11661648.03107</v>
      </c>
      <c r="N45">
        <f>SUM($M$3:M45)</f>
        <v>106514712.6573025</v>
      </c>
    </row>
    <row r="46" spans="1:19" ht="13.5" customHeight="1">
      <c r="A46" s="26"/>
      <c r="B46" s="27"/>
      <c r="C46">
        <v>44</v>
      </c>
      <c r="D46">
        <f t="shared" si="1"/>
        <v>495.91999999999996</v>
      </c>
      <c r="E46">
        <f t="shared" si="2"/>
        <v>14877.599999999999</v>
      </c>
      <c r="F46">
        <f t="shared" si="16"/>
        <v>14877.599999999999</v>
      </c>
      <c r="G46">
        <f t="shared" si="17"/>
        <v>7438.7999999999993</v>
      </c>
      <c r="H46">
        <f t="shared" si="18"/>
        <v>37194</v>
      </c>
      <c r="I46">
        <f t="shared" si="6"/>
        <v>8926.56</v>
      </c>
      <c r="J46">
        <f t="shared" si="19"/>
        <v>1171.6109999999999</v>
      </c>
      <c r="K46">
        <f t="shared" si="20"/>
        <v>929.85</v>
      </c>
      <c r="L46" s="6">
        <f t="shared" si="21"/>
        <v>482.22020999999995</v>
      </c>
      <c r="M46">
        <f t="shared" si="0"/>
        <v>12780760.74549</v>
      </c>
      <c r="N46">
        <f>SUM($M$3:M46)</f>
        <v>119295473.4027925</v>
      </c>
    </row>
    <row r="47" spans="1:19" ht="13.5" customHeight="1">
      <c r="A47" s="26"/>
      <c r="B47" s="27"/>
      <c r="C47">
        <v>45</v>
      </c>
      <c r="D47">
        <f t="shared" si="1"/>
        <v>506.25</v>
      </c>
      <c r="E47">
        <f t="shared" si="2"/>
        <v>15187.5</v>
      </c>
      <c r="F47">
        <f t="shared" si="16"/>
        <v>15187.5</v>
      </c>
      <c r="G47">
        <f t="shared" si="17"/>
        <v>7593.75</v>
      </c>
      <c r="H47">
        <f t="shared" si="18"/>
        <v>37968.75</v>
      </c>
      <c r="I47">
        <f t="shared" si="6"/>
        <v>9112.5</v>
      </c>
      <c r="J47">
        <f t="shared" si="19"/>
        <v>1196.015625</v>
      </c>
      <c r="K47">
        <f t="shared" si="20"/>
        <v>949.21875</v>
      </c>
      <c r="L47" s="6">
        <f t="shared" si="21"/>
        <v>492.26484375000001</v>
      </c>
      <c r="M47">
        <f t="shared" si="0"/>
        <v>13978496.15</v>
      </c>
      <c r="N47">
        <f>SUM($M$3:M47)</f>
        <v>133273969.5527925</v>
      </c>
      <c r="O47">
        <f>SUM(M43:M47)</f>
        <v>58683855.075907499</v>
      </c>
      <c r="P47">
        <f>O47/B43</f>
        <v>124283.96983590804</v>
      </c>
      <c r="Q47">
        <f>P47/60</f>
        <v>2071.399497265134</v>
      </c>
      <c r="R47">
        <f>Q47/60</f>
        <v>34.523324954418896</v>
      </c>
      <c r="S47">
        <f>R47/24</f>
        <v>1.4384718731007873</v>
      </c>
    </row>
    <row r="48" spans="1:19" ht="13.5" customHeight="1">
      <c r="A48" s="26">
        <v>10</v>
      </c>
      <c r="B48" s="27">
        <f>SUM(L48:L52)/5</f>
        <v>522.39874500000008</v>
      </c>
      <c r="C48">
        <v>46</v>
      </c>
      <c r="D48">
        <f t="shared" si="1"/>
        <v>516.58000000000004</v>
      </c>
      <c r="E48">
        <f t="shared" si="2"/>
        <v>15497.400000000001</v>
      </c>
      <c r="F48">
        <f t="shared" si="16"/>
        <v>15497.400000000001</v>
      </c>
      <c r="G48">
        <f t="shared" si="17"/>
        <v>7748.7000000000007</v>
      </c>
      <c r="H48">
        <f t="shared" si="18"/>
        <v>38743.5</v>
      </c>
      <c r="I48">
        <f t="shared" si="6"/>
        <v>9298.44</v>
      </c>
      <c r="J48">
        <f t="shared" si="19"/>
        <v>1220.4202500000001</v>
      </c>
      <c r="K48">
        <f t="shared" si="20"/>
        <v>968.58749999999998</v>
      </c>
      <c r="L48" s="6">
        <f t="shared" si="21"/>
        <v>502.30947750000007</v>
      </c>
      <c r="M48">
        <f t="shared" si="0"/>
        <v>15258450.379062502</v>
      </c>
      <c r="N48">
        <f>SUM($M$3:M48)</f>
        <v>148532419.93185499</v>
      </c>
    </row>
    <row r="49" spans="1:19" ht="13.5" customHeight="1">
      <c r="A49" s="26"/>
      <c r="B49" s="27"/>
      <c r="C49">
        <v>47</v>
      </c>
      <c r="D49">
        <f t="shared" si="1"/>
        <v>526.91</v>
      </c>
      <c r="E49">
        <f t="shared" si="2"/>
        <v>15807.3</v>
      </c>
      <c r="F49">
        <f t="shared" si="16"/>
        <v>15807.3</v>
      </c>
      <c r="G49">
        <f t="shared" si="17"/>
        <v>7903.65</v>
      </c>
      <c r="H49">
        <f t="shared" si="18"/>
        <v>39518.25</v>
      </c>
      <c r="I49">
        <f t="shared" si="6"/>
        <v>9484.3799999999992</v>
      </c>
      <c r="J49">
        <f t="shared" si="19"/>
        <v>1244.824875</v>
      </c>
      <c r="K49">
        <f t="shared" si="20"/>
        <v>987.95624999999995</v>
      </c>
      <c r="L49" s="6">
        <f t="shared" si="21"/>
        <v>512.35411124999996</v>
      </c>
      <c r="M49">
        <f t="shared" si="0"/>
        <v>16624299.924209999</v>
      </c>
      <c r="N49">
        <f>SUM($M$3:M49)</f>
        <v>165156719.85606501</v>
      </c>
    </row>
    <row r="50" spans="1:19" ht="13.5" customHeight="1">
      <c r="A50" s="26"/>
      <c r="B50" s="27"/>
      <c r="C50">
        <v>48</v>
      </c>
      <c r="D50">
        <f t="shared" si="1"/>
        <v>537.24</v>
      </c>
      <c r="E50">
        <f t="shared" si="2"/>
        <v>16117.2</v>
      </c>
      <c r="F50">
        <f t="shared" si="16"/>
        <v>16117.2</v>
      </c>
      <c r="G50">
        <f t="shared" si="17"/>
        <v>8058.5999999999995</v>
      </c>
      <c r="H50">
        <f t="shared" si="18"/>
        <v>40293</v>
      </c>
      <c r="I50">
        <f t="shared" si="6"/>
        <v>9670.32</v>
      </c>
      <c r="J50">
        <f t="shared" si="19"/>
        <v>1269.2294999999999</v>
      </c>
      <c r="K50">
        <f t="shared" si="20"/>
        <v>1007.325</v>
      </c>
      <c r="L50" s="6">
        <f t="shared" si="21"/>
        <v>522.39874499999996</v>
      </c>
      <c r="M50">
        <f t="shared" si="0"/>
        <v>18079801.634045001</v>
      </c>
      <c r="N50">
        <f>SUM($M$3:M50)</f>
        <v>183236521.49011001</v>
      </c>
    </row>
    <row r="51" spans="1:19" ht="13.5" customHeight="1">
      <c r="A51" s="26"/>
      <c r="B51" s="27"/>
      <c r="C51">
        <v>49</v>
      </c>
      <c r="D51">
        <f t="shared" si="1"/>
        <v>547.57000000000005</v>
      </c>
      <c r="E51">
        <f t="shared" si="2"/>
        <v>16427.100000000002</v>
      </c>
      <c r="F51">
        <f t="shared" si="16"/>
        <v>16427.100000000002</v>
      </c>
      <c r="G51">
        <f t="shared" si="17"/>
        <v>8213.5500000000011</v>
      </c>
      <c r="H51">
        <f t="shared" si="18"/>
        <v>41067.750000000007</v>
      </c>
      <c r="I51">
        <f t="shared" si="6"/>
        <v>9856.260000000002</v>
      </c>
      <c r="J51">
        <f t="shared" si="19"/>
        <v>1293.6341250000003</v>
      </c>
      <c r="K51">
        <f t="shared" si="20"/>
        <v>1026.6937500000001</v>
      </c>
      <c r="L51" s="6">
        <f t="shared" si="21"/>
        <v>532.44337875000008</v>
      </c>
      <c r="M51">
        <f t="shared" si="0"/>
        <v>19628792.714240003</v>
      </c>
      <c r="N51">
        <f>SUM($M$3:M51)</f>
        <v>202865314.20435002</v>
      </c>
    </row>
    <row r="52" spans="1:19" ht="13.5" customHeight="1">
      <c r="A52" s="26"/>
      <c r="B52" s="27"/>
      <c r="C52">
        <v>50</v>
      </c>
      <c r="D52">
        <f t="shared" si="1"/>
        <v>557.9</v>
      </c>
      <c r="E52">
        <f t="shared" si="2"/>
        <v>16737</v>
      </c>
      <c r="F52">
        <f t="shared" si="16"/>
        <v>16737</v>
      </c>
      <c r="G52">
        <f t="shared" si="17"/>
        <v>8368.5</v>
      </c>
      <c r="H52">
        <f t="shared" si="18"/>
        <v>41842.5</v>
      </c>
      <c r="I52">
        <f t="shared" si="6"/>
        <v>10042.199999999999</v>
      </c>
      <c r="J52">
        <f t="shared" si="19"/>
        <v>1318.0387499999999</v>
      </c>
      <c r="K52">
        <f t="shared" si="20"/>
        <v>1046.0625</v>
      </c>
      <c r="L52" s="6">
        <f t="shared" si="21"/>
        <v>542.48801249999997</v>
      </c>
      <c r="M52">
        <f t="shared" si="0"/>
        <v>21275190.727537498</v>
      </c>
      <c r="N52">
        <f>SUM($M$3:M52)</f>
        <v>224140504.93188751</v>
      </c>
      <c r="O52">
        <f>SUM(M48:M52)</f>
        <v>90866535.379095003</v>
      </c>
      <c r="P52">
        <f>O52/B48</f>
        <v>173940.95267034954</v>
      </c>
      <c r="Q52">
        <f>P52/60</f>
        <v>2899.0158778391587</v>
      </c>
      <c r="R52">
        <f>Q52/60</f>
        <v>48.316931297319314</v>
      </c>
      <c r="S52">
        <f>R52/24</f>
        <v>2.0132054707216382</v>
      </c>
    </row>
    <row r="53" spans="1:19" ht="13.5" customHeight="1">
      <c r="A53" s="26">
        <v>11</v>
      </c>
      <c r="B53" s="27">
        <f>SUM(L53:L57)/5</f>
        <v>572.62191374999998</v>
      </c>
      <c r="C53">
        <v>51</v>
      </c>
      <c r="D53">
        <f t="shared" si="1"/>
        <v>568.23</v>
      </c>
      <c r="E53">
        <f t="shared" si="2"/>
        <v>17046.900000000001</v>
      </c>
      <c r="F53">
        <f t="shared" si="16"/>
        <v>17046.900000000001</v>
      </c>
      <c r="G53">
        <f t="shared" si="17"/>
        <v>8523.4500000000007</v>
      </c>
      <c r="H53">
        <f t="shared" si="18"/>
        <v>42617.25</v>
      </c>
      <c r="I53">
        <f t="shared" si="6"/>
        <v>10228.14</v>
      </c>
      <c r="J53">
        <f t="shared" si="19"/>
        <v>1342.4433750000001</v>
      </c>
      <c r="K53">
        <f t="shared" si="20"/>
        <v>1065.4312500000001</v>
      </c>
      <c r="L53" s="6">
        <f t="shared" si="21"/>
        <v>552.53264625000008</v>
      </c>
      <c r="M53">
        <f t="shared" si="0"/>
        <v>23022993.593750004</v>
      </c>
      <c r="N53">
        <f>SUM($M$3:M53)</f>
        <v>247163498.52563751</v>
      </c>
    </row>
    <row r="54" spans="1:19" ht="13.5" customHeight="1">
      <c r="A54" s="26"/>
      <c r="B54" s="27"/>
      <c r="C54">
        <v>52</v>
      </c>
      <c r="D54">
        <f t="shared" si="1"/>
        <v>578.55999999999995</v>
      </c>
      <c r="E54">
        <f t="shared" si="2"/>
        <v>17356.8</v>
      </c>
      <c r="F54">
        <f t="shared" si="16"/>
        <v>17356.8</v>
      </c>
      <c r="G54">
        <f t="shared" si="17"/>
        <v>8678.4</v>
      </c>
      <c r="H54">
        <f t="shared" si="18"/>
        <v>43392</v>
      </c>
      <c r="I54">
        <f t="shared" si="6"/>
        <v>10414.08</v>
      </c>
      <c r="J54">
        <f t="shared" si="19"/>
        <v>1366.848</v>
      </c>
      <c r="K54">
        <f t="shared" si="20"/>
        <v>1084.8</v>
      </c>
      <c r="L54" s="6">
        <f t="shared" si="21"/>
        <v>562.57727999999997</v>
      </c>
      <c r="M54">
        <f t="shared" si="0"/>
        <v>24876279.589760002</v>
      </c>
      <c r="N54">
        <f>SUM($M$3:M54)</f>
        <v>272039778.11539751</v>
      </c>
    </row>
    <row r="55" spans="1:19" ht="13.5" customHeight="1">
      <c r="A55" s="26"/>
      <c r="B55" s="27"/>
      <c r="C55">
        <v>53</v>
      </c>
      <c r="D55">
        <f t="shared" si="1"/>
        <v>588.89</v>
      </c>
      <c r="E55">
        <f t="shared" si="2"/>
        <v>17666.7</v>
      </c>
      <c r="F55">
        <f t="shared" si="16"/>
        <v>17666.7</v>
      </c>
      <c r="G55">
        <f t="shared" si="17"/>
        <v>8833.3499999999985</v>
      </c>
      <c r="H55">
        <f t="shared" si="18"/>
        <v>44166.75</v>
      </c>
      <c r="I55">
        <f t="shared" si="6"/>
        <v>10600.02</v>
      </c>
      <c r="J55">
        <f t="shared" si="19"/>
        <v>1391.2526250000001</v>
      </c>
      <c r="K55">
        <f t="shared" si="20"/>
        <v>1104.16875</v>
      </c>
      <c r="L55" s="6">
        <f t="shared" si="21"/>
        <v>572.62191374999998</v>
      </c>
      <c r="M55">
        <f t="shared" si="0"/>
        <v>26839207.349519998</v>
      </c>
      <c r="N55">
        <f>SUM($M$3:M55)</f>
        <v>298878985.46491754</v>
      </c>
    </row>
    <row r="56" spans="1:19" ht="13.5" customHeight="1">
      <c r="A56" s="26"/>
      <c r="B56" s="27"/>
      <c r="C56">
        <v>54</v>
      </c>
      <c r="D56">
        <f t="shared" si="1"/>
        <v>599.22</v>
      </c>
      <c r="E56">
        <f t="shared" si="2"/>
        <v>17976.600000000002</v>
      </c>
      <c r="F56">
        <f t="shared" si="16"/>
        <v>17976.600000000002</v>
      </c>
      <c r="G56">
        <f t="shared" si="17"/>
        <v>8988.3000000000011</v>
      </c>
      <c r="H56">
        <f t="shared" si="18"/>
        <v>44941.500000000007</v>
      </c>
      <c r="I56">
        <f t="shared" si="6"/>
        <v>10785.960000000001</v>
      </c>
      <c r="J56">
        <f t="shared" si="19"/>
        <v>1415.6572500000002</v>
      </c>
      <c r="K56">
        <f t="shared" si="20"/>
        <v>1123.5375000000001</v>
      </c>
      <c r="L56" s="6">
        <f t="shared" si="21"/>
        <v>582.66654750000009</v>
      </c>
      <c r="M56">
        <f t="shared" si="0"/>
        <v>28916015.864052504</v>
      </c>
      <c r="N56">
        <f>SUM($M$3:M56)</f>
        <v>327795001.32897007</v>
      </c>
    </row>
    <row r="57" spans="1:19" ht="13.5" customHeight="1">
      <c r="A57" s="26"/>
      <c r="B57" s="27"/>
      <c r="C57">
        <v>55</v>
      </c>
      <c r="D57">
        <f t="shared" si="1"/>
        <v>609.54999999999995</v>
      </c>
      <c r="E57">
        <f t="shared" si="2"/>
        <v>18286.5</v>
      </c>
      <c r="F57">
        <f t="shared" si="16"/>
        <v>18286.5</v>
      </c>
      <c r="G57">
        <f t="shared" si="17"/>
        <v>9143.25</v>
      </c>
      <c r="H57">
        <f t="shared" si="18"/>
        <v>45716.25</v>
      </c>
      <c r="I57">
        <f t="shared" si="6"/>
        <v>10971.9</v>
      </c>
      <c r="J57">
        <f t="shared" si="19"/>
        <v>1440.0618750000001</v>
      </c>
      <c r="K57">
        <f t="shared" si="20"/>
        <v>1142.90625</v>
      </c>
      <c r="L57" s="6">
        <f t="shared" si="21"/>
        <v>592.71118124999998</v>
      </c>
      <c r="M57">
        <f t="shared" si="0"/>
        <v>31111024.481450003</v>
      </c>
      <c r="N57">
        <f>SUM($M$3:M57)</f>
        <v>358906025.8104201</v>
      </c>
      <c r="O57">
        <f>SUM(M53:M57)</f>
        <v>134765520.8785325</v>
      </c>
      <c r="P57">
        <f>O57/B53</f>
        <v>235348.1724022346</v>
      </c>
      <c r="Q57">
        <f>P57/60</f>
        <v>3922.4695400372434</v>
      </c>
      <c r="R57">
        <f>Q57/60</f>
        <v>65.374492333954052</v>
      </c>
      <c r="S57">
        <f>R57/24</f>
        <v>2.723937180581419</v>
      </c>
    </row>
    <row r="58" spans="1:19" ht="13.5" customHeight="1">
      <c r="A58" s="26">
        <v>12</v>
      </c>
      <c r="B58" s="27">
        <f>SUM(L58:L62)/5</f>
        <v>622.8450825000001</v>
      </c>
      <c r="C58">
        <v>56</v>
      </c>
      <c r="D58">
        <f t="shared" si="1"/>
        <v>619.88</v>
      </c>
      <c r="E58">
        <f t="shared" si="2"/>
        <v>18596.400000000001</v>
      </c>
      <c r="F58">
        <f t="shared" si="16"/>
        <v>18596.400000000001</v>
      </c>
      <c r="G58">
        <f t="shared" si="17"/>
        <v>9298.2000000000007</v>
      </c>
      <c r="H58">
        <f t="shared" si="18"/>
        <v>46491</v>
      </c>
      <c r="I58">
        <f t="shared" si="6"/>
        <v>11157.84</v>
      </c>
      <c r="J58">
        <f t="shared" si="19"/>
        <v>1464.4665</v>
      </c>
      <c r="K58">
        <f t="shared" si="20"/>
        <v>1162.2750000000001</v>
      </c>
      <c r="L58" s="6">
        <f t="shared" si="21"/>
        <v>602.75581499999998</v>
      </c>
      <c r="M58">
        <f t="shared" si="0"/>
        <v>33428632.906874999</v>
      </c>
      <c r="N58">
        <f>SUM($M$3:M58)</f>
        <v>392334658.71729511</v>
      </c>
    </row>
    <row r="59" spans="1:19" ht="13.5" customHeight="1">
      <c r="A59" s="26"/>
      <c r="B59" s="27"/>
      <c r="C59">
        <v>57</v>
      </c>
      <c r="D59">
        <f t="shared" si="1"/>
        <v>630.21</v>
      </c>
      <c r="E59">
        <f t="shared" si="2"/>
        <v>18906.300000000003</v>
      </c>
      <c r="F59">
        <f t="shared" si="16"/>
        <v>18906.300000000003</v>
      </c>
      <c r="G59">
        <f t="shared" si="17"/>
        <v>9453.1500000000015</v>
      </c>
      <c r="H59">
        <f t="shared" si="18"/>
        <v>47265.750000000007</v>
      </c>
      <c r="I59">
        <f t="shared" si="6"/>
        <v>11343.78</v>
      </c>
      <c r="J59">
        <f t="shared" si="19"/>
        <v>1488.8711250000001</v>
      </c>
      <c r="K59">
        <f t="shared" si="20"/>
        <v>1181.6437500000002</v>
      </c>
      <c r="L59" s="6">
        <f t="shared" si="21"/>
        <v>612.8004487500001</v>
      </c>
      <c r="M59">
        <f t="shared" si="0"/>
        <v>35873321.202560008</v>
      </c>
      <c r="N59">
        <f>SUM($M$3:M59)</f>
        <v>428207979.91985512</v>
      </c>
    </row>
    <row r="60" spans="1:19" ht="13.5" customHeight="1">
      <c r="A60" s="26"/>
      <c r="B60" s="27"/>
      <c r="C60">
        <v>58</v>
      </c>
      <c r="D60">
        <f t="shared" si="1"/>
        <v>640.54</v>
      </c>
      <c r="E60">
        <f t="shared" si="2"/>
        <v>19216.199999999997</v>
      </c>
      <c r="F60">
        <f t="shared" si="16"/>
        <v>19216.199999999997</v>
      </c>
      <c r="G60">
        <f t="shared" si="17"/>
        <v>9608.0999999999985</v>
      </c>
      <c r="H60">
        <f t="shared" si="18"/>
        <v>48040.499999999993</v>
      </c>
      <c r="I60">
        <f t="shared" si="6"/>
        <v>11529.719999999998</v>
      </c>
      <c r="J60">
        <f t="shared" si="19"/>
        <v>1513.2757499999998</v>
      </c>
      <c r="K60">
        <f t="shared" si="20"/>
        <v>1201.0124999999998</v>
      </c>
      <c r="L60" s="6">
        <f t="shared" si="21"/>
        <v>622.84508249999988</v>
      </c>
      <c r="M60">
        <f t="shared" si="0"/>
        <v>38449649.787807494</v>
      </c>
      <c r="N60">
        <f>SUM($M$3:M60)</f>
        <v>466657629.70766258</v>
      </c>
    </row>
    <row r="61" spans="1:19" ht="13.5" customHeight="1">
      <c r="A61" s="26"/>
      <c r="B61" s="27"/>
      <c r="C61">
        <v>59</v>
      </c>
      <c r="D61">
        <f t="shared" si="1"/>
        <v>650.87</v>
      </c>
      <c r="E61">
        <f t="shared" si="2"/>
        <v>19526.099999999999</v>
      </c>
      <c r="F61">
        <f t="shared" si="16"/>
        <v>19526.099999999999</v>
      </c>
      <c r="G61">
        <f t="shared" si="17"/>
        <v>9763.0499999999993</v>
      </c>
      <c r="H61">
        <f t="shared" si="18"/>
        <v>48815.25</v>
      </c>
      <c r="I61">
        <f t="shared" si="6"/>
        <v>11715.66</v>
      </c>
      <c r="J61">
        <f t="shared" si="19"/>
        <v>1537.6803750000001</v>
      </c>
      <c r="K61">
        <f t="shared" si="20"/>
        <v>1220.3812500000001</v>
      </c>
      <c r="L61" s="6">
        <f t="shared" si="21"/>
        <v>632.88971625000011</v>
      </c>
      <c r="M61">
        <f t="shared" si="0"/>
        <v>41162259.438990004</v>
      </c>
      <c r="N61">
        <f>SUM($M$3:M61)</f>
        <v>507819889.14665258</v>
      </c>
    </row>
    <row r="62" spans="1:19" ht="13.5" customHeight="1">
      <c r="A62" s="26"/>
      <c r="B62" s="27"/>
      <c r="C62">
        <v>60</v>
      </c>
      <c r="D62">
        <f t="shared" si="1"/>
        <v>661.19999999999993</v>
      </c>
      <c r="E62">
        <f t="shared" si="2"/>
        <v>19835.999999999996</v>
      </c>
      <c r="F62">
        <f t="shared" si="16"/>
        <v>19835.999999999996</v>
      </c>
      <c r="G62">
        <f t="shared" si="17"/>
        <v>9917.9999999999982</v>
      </c>
      <c r="H62">
        <f t="shared" si="18"/>
        <v>49589.999999999993</v>
      </c>
      <c r="I62">
        <f t="shared" si="6"/>
        <v>11901.599999999999</v>
      </c>
      <c r="J62">
        <f t="shared" si="19"/>
        <v>1562.0849999999998</v>
      </c>
      <c r="K62">
        <f t="shared" si="20"/>
        <v>1239.7499999999998</v>
      </c>
      <c r="L62" s="6">
        <f t="shared" si="21"/>
        <v>642.93434999999988</v>
      </c>
      <c r="M62">
        <f t="shared" si="0"/>
        <v>44015871.289549991</v>
      </c>
      <c r="N62">
        <f>SUM($M$3:M62)</f>
        <v>551835760.43620253</v>
      </c>
      <c r="O62">
        <f>SUM(M58:M62)</f>
        <v>192929734.62578249</v>
      </c>
      <c r="P62">
        <f>O62/B58</f>
        <v>309755.57172482368</v>
      </c>
      <c r="Q62">
        <f>P62/60</f>
        <v>5162.5928620803943</v>
      </c>
      <c r="R62">
        <f>Q62/60</f>
        <v>86.043214368006574</v>
      </c>
      <c r="S62">
        <f>R62/24</f>
        <v>3.5851339320002737</v>
      </c>
    </row>
    <row r="63" spans="1:19" ht="13.5" customHeight="1">
      <c r="A63" s="26">
        <v>13</v>
      </c>
      <c r="B63" s="27">
        <f>SUM(L63:L67)/5</f>
        <v>673.06825125</v>
      </c>
      <c r="C63">
        <v>61</v>
      </c>
      <c r="D63">
        <f t="shared" si="1"/>
        <v>671.53</v>
      </c>
      <c r="E63">
        <f t="shared" si="2"/>
        <v>20145.899999999998</v>
      </c>
      <c r="F63">
        <f t="shared" si="16"/>
        <v>20145.899999999998</v>
      </c>
      <c r="G63">
        <f t="shared" si="17"/>
        <v>10072.949999999999</v>
      </c>
      <c r="H63">
        <f t="shared" si="18"/>
        <v>50364.749999999993</v>
      </c>
      <c r="I63">
        <f t="shared" si="6"/>
        <v>12087.539999999997</v>
      </c>
      <c r="J63">
        <f t="shared" si="19"/>
        <v>1586.4896249999997</v>
      </c>
      <c r="K63">
        <f t="shared" si="20"/>
        <v>1259.1187499999999</v>
      </c>
      <c r="L63" s="6">
        <f t="shared" si="21"/>
        <v>652.97898375</v>
      </c>
      <c r="M63">
        <f t="shared" si="0"/>
        <v>47015286.830000006</v>
      </c>
      <c r="N63">
        <f>SUM($M$3:M63)</f>
        <v>598851047.26620257</v>
      </c>
    </row>
    <row r="64" spans="1:19" ht="13.5" customHeight="1">
      <c r="A64" s="26"/>
      <c r="B64" s="27"/>
      <c r="C64">
        <v>62</v>
      </c>
      <c r="D64">
        <f t="shared" si="1"/>
        <v>681.86</v>
      </c>
      <c r="E64">
        <f t="shared" si="2"/>
        <v>20455.8</v>
      </c>
      <c r="F64">
        <f t="shared" si="16"/>
        <v>20455.8</v>
      </c>
      <c r="G64">
        <f t="shared" si="17"/>
        <v>10227.900000000001</v>
      </c>
      <c r="H64">
        <f t="shared" si="18"/>
        <v>51139.5</v>
      </c>
      <c r="I64">
        <f t="shared" si="6"/>
        <v>12273.48</v>
      </c>
      <c r="J64">
        <f t="shared" si="19"/>
        <v>1610.8942500000001</v>
      </c>
      <c r="K64">
        <f t="shared" si="20"/>
        <v>1278.4875000000002</v>
      </c>
      <c r="L64" s="6">
        <f t="shared" si="21"/>
        <v>663.0236175</v>
      </c>
      <c r="M64">
        <f t="shared" si="0"/>
        <v>50165387.907922499</v>
      </c>
      <c r="N64">
        <f>SUM($M$3:M64)</f>
        <v>649016435.17412508</v>
      </c>
    </row>
    <row r="65" spans="1:19" ht="13.5" customHeight="1">
      <c r="A65" s="26"/>
      <c r="B65" s="27"/>
      <c r="C65">
        <v>63</v>
      </c>
      <c r="D65">
        <f t="shared" si="1"/>
        <v>692.18999999999994</v>
      </c>
      <c r="E65">
        <f t="shared" si="2"/>
        <v>20765.699999999997</v>
      </c>
      <c r="F65">
        <f t="shared" si="16"/>
        <v>20765.699999999997</v>
      </c>
      <c r="G65">
        <f t="shared" si="17"/>
        <v>10382.849999999999</v>
      </c>
      <c r="H65">
        <f t="shared" si="18"/>
        <v>51914.249999999993</v>
      </c>
      <c r="I65">
        <f t="shared" si="6"/>
        <v>12459.419999999998</v>
      </c>
      <c r="J65">
        <f t="shared" si="19"/>
        <v>1635.298875</v>
      </c>
      <c r="K65">
        <f t="shared" si="20"/>
        <v>1297.8562499999998</v>
      </c>
      <c r="L65" s="6">
        <f t="shared" si="21"/>
        <v>673.06825124999989</v>
      </c>
      <c r="M65">
        <f t="shared" si="0"/>
        <v>53471136.727969997</v>
      </c>
      <c r="N65">
        <f>SUM($M$3:M65)</f>
        <v>702487571.90209508</v>
      </c>
    </row>
    <row r="66" spans="1:19" ht="13.5" customHeight="1">
      <c r="A66" s="26"/>
      <c r="B66" s="27"/>
      <c r="C66">
        <v>64</v>
      </c>
      <c r="D66">
        <f t="shared" si="1"/>
        <v>702.52</v>
      </c>
      <c r="E66">
        <f t="shared" si="2"/>
        <v>21075.599999999999</v>
      </c>
      <c r="F66">
        <f t="shared" si="16"/>
        <v>21075.599999999999</v>
      </c>
      <c r="G66">
        <f t="shared" si="17"/>
        <v>10537.8</v>
      </c>
      <c r="H66">
        <f t="shared" si="18"/>
        <v>52689</v>
      </c>
      <c r="I66">
        <f t="shared" si="6"/>
        <v>12645.359999999999</v>
      </c>
      <c r="J66">
        <f t="shared" si="19"/>
        <v>1659.7034999999998</v>
      </c>
      <c r="K66">
        <f t="shared" si="20"/>
        <v>1317.2249999999999</v>
      </c>
      <c r="L66" s="6">
        <f t="shared" si="21"/>
        <v>683.11288500000012</v>
      </c>
      <c r="M66">
        <f t="shared" si="0"/>
        <v>56937575.851865016</v>
      </c>
      <c r="N66">
        <f>SUM($M$3:M66)</f>
        <v>759425147.75396013</v>
      </c>
    </row>
    <row r="67" spans="1:19" ht="13.5" customHeight="1">
      <c r="A67" s="26"/>
      <c r="B67" s="27"/>
      <c r="C67">
        <v>65</v>
      </c>
      <c r="D67">
        <f t="shared" si="1"/>
        <v>712.85</v>
      </c>
      <c r="E67">
        <f t="shared" si="2"/>
        <v>21385.5</v>
      </c>
      <c r="F67">
        <f t="shared" si="16"/>
        <v>21385.5</v>
      </c>
      <c r="G67">
        <f t="shared" si="17"/>
        <v>10692.75</v>
      </c>
      <c r="H67">
        <f t="shared" si="18"/>
        <v>53463.75</v>
      </c>
      <c r="I67">
        <f t="shared" si="6"/>
        <v>12831.3</v>
      </c>
      <c r="J67">
        <f t="shared" si="19"/>
        <v>1684.108125</v>
      </c>
      <c r="K67">
        <f t="shared" si="20"/>
        <v>1336.59375</v>
      </c>
      <c r="L67" s="6">
        <f t="shared" si="21"/>
        <v>693.15751875000001</v>
      </c>
      <c r="M67">
        <f t="shared" ref="M67:M102" si="22">((C67-1)^3*L67)/3+800</f>
        <v>60569828.198399998</v>
      </c>
      <c r="N67">
        <f>SUM($M$3:M67)</f>
        <v>819994975.95236015</v>
      </c>
      <c r="O67">
        <f>SUM(M63:M67)</f>
        <v>268159215.51615751</v>
      </c>
      <c r="P67">
        <f>O67/B63</f>
        <v>398413.11043588986</v>
      </c>
      <c r="Q67">
        <f>P67/60</f>
        <v>6640.2185072648308</v>
      </c>
      <c r="R67">
        <f>Q67/60</f>
        <v>110.67030845441384</v>
      </c>
      <c r="S67">
        <f>R67/24</f>
        <v>4.6112628522672434</v>
      </c>
    </row>
    <row r="68" spans="1:19" ht="13.5" customHeight="1">
      <c r="A68" s="26">
        <v>14</v>
      </c>
      <c r="B68" s="27">
        <f>SUM(L68:L72)/5</f>
        <v>723.2914199999999</v>
      </c>
      <c r="C68">
        <v>66</v>
      </c>
      <c r="D68">
        <f t="shared" ref="D68:D102" si="23">41.4+10.33*C68</f>
        <v>723.18</v>
      </c>
      <c r="E68">
        <f t="shared" ref="E68:E102" si="24">60*D68*0.5</f>
        <v>21695.399999999998</v>
      </c>
      <c r="F68">
        <f t="shared" si="16"/>
        <v>21695.399999999998</v>
      </c>
      <c r="G68">
        <f t="shared" si="17"/>
        <v>10847.699999999999</v>
      </c>
      <c r="H68">
        <f t="shared" si="18"/>
        <v>54238.499999999993</v>
      </c>
      <c r="I68">
        <f t="shared" ref="I68:I102" si="25">H68*12%*2</f>
        <v>13017.239999999998</v>
      </c>
      <c r="J68">
        <f t="shared" si="19"/>
        <v>1708.5127499999999</v>
      </c>
      <c r="K68">
        <f t="shared" si="20"/>
        <v>1355.9625000000001</v>
      </c>
      <c r="L68" s="6">
        <f t="shared" si="21"/>
        <v>703.20215249999978</v>
      </c>
      <c r="M68">
        <f t="shared" si="22"/>
        <v>64373097.043437481</v>
      </c>
      <c r="N68">
        <f>SUM($M$3:M68)</f>
        <v>884368072.99579763</v>
      </c>
    </row>
    <row r="69" spans="1:19" ht="13.5" customHeight="1">
      <c r="A69" s="26"/>
      <c r="B69" s="27"/>
      <c r="C69">
        <v>67</v>
      </c>
      <c r="D69">
        <f t="shared" si="23"/>
        <v>733.51</v>
      </c>
      <c r="E69">
        <f t="shared" si="24"/>
        <v>22005.3</v>
      </c>
      <c r="F69">
        <f t="shared" si="16"/>
        <v>22005.3</v>
      </c>
      <c r="G69">
        <f t="shared" si="17"/>
        <v>11002.650000000001</v>
      </c>
      <c r="H69">
        <f t="shared" si="18"/>
        <v>55013.25</v>
      </c>
      <c r="I69">
        <f t="shared" si="25"/>
        <v>13203.18</v>
      </c>
      <c r="J69">
        <f t="shared" si="19"/>
        <v>1732.9173750000002</v>
      </c>
      <c r="K69">
        <f t="shared" si="20"/>
        <v>1375.3312500000002</v>
      </c>
      <c r="L69" s="6">
        <f t="shared" si="21"/>
        <v>713.24678625000001</v>
      </c>
      <c r="M69">
        <f t="shared" si="22"/>
        <v>68352666.019909993</v>
      </c>
      <c r="N69">
        <f>SUM($M$3:M69)</f>
        <v>952720739.01570761</v>
      </c>
    </row>
    <row r="70" spans="1:19" ht="13.5" customHeight="1">
      <c r="A70" s="26"/>
      <c r="B70" s="27"/>
      <c r="C70">
        <v>68</v>
      </c>
      <c r="D70">
        <f t="shared" si="23"/>
        <v>743.84</v>
      </c>
      <c r="E70">
        <f t="shared" si="24"/>
        <v>22315.200000000001</v>
      </c>
      <c r="F70">
        <f t="shared" si="16"/>
        <v>22315.200000000001</v>
      </c>
      <c r="G70">
        <f t="shared" si="17"/>
        <v>11157.6</v>
      </c>
      <c r="H70">
        <f t="shared" si="18"/>
        <v>55788</v>
      </c>
      <c r="I70">
        <f t="shared" si="25"/>
        <v>13389.119999999999</v>
      </c>
      <c r="J70">
        <f t="shared" si="19"/>
        <v>1757.3219999999999</v>
      </c>
      <c r="K70">
        <f t="shared" si="20"/>
        <v>1394.7</v>
      </c>
      <c r="L70" s="6">
        <f t="shared" si="21"/>
        <v>723.2914199999999</v>
      </c>
      <c r="M70">
        <f t="shared" si="22"/>
        <v>72513899.117819995</v>
      </c>
      <c r="N70">
        <f>SUM($M$3:M70)</f>
        <v>1025234638.1335276</v>
      </c>
    </row>
    <row r="71" spans="1:19" ht="13.5" customHeight="1">
      <c r="A71" s="26"/>
      <c r="B71" s="27"/>
      <c r="C71">
        <v>69</v>
      </c>
      <c r="D71">
        <f t="shared" si="23"/>
        <v>754.17</v>
      </c>
      <c r="E71">
        <f t="shared" si="24"/>
        <v>22625.1</v>
      </c>
      <c r="F71">
        <f t="shared" si="16"/>
        <v>22625.1</v>
      </c>
      <c r="G71">
        <f t="shared" si="17"/>
        <v>11312.55</v>
      </c>
      <c r="H71">
        <f t="shared" si="18"/>
        <v>56562.75</v>
      </c>
      <c r="I71">
        <f t="shared" si="25"/>
        <v>13575.06</v>
      </c>
      <c r="J71">
        <f t="shared" si="19"/>
        <v>1781.726625</v>
      </c>
      <c r="K71">
        <f t="shared" si="20"/>
        <v>1414.0687500000001</v>
      </c>
      <c r="L71" s="6">
        <f t="shared" si="21"/>
        <v>733.33605375000002</v>
      </c>
      <c r="M71">
        <f t="shared" si="22"/>
        <v>76862240.684239998</v>
      </c>
      <c r="N71">
        <f>SUM($M$3:M71)</f>
        <v>1102096878.8177676</v>
      </c>
    </row>
    <row r="72" spans="1:19" ht="13.5" customHeight="1">
      <c r="A72" s="26"/>
      <c r="B72" s="27"/>
      <c r="C72">
        <v>70</v>
      </c>
      <c r="D72">
        <f t="shared" si="23"/>
        <v>764.5</v>
      </c>
      <c r="E72">
        <f t="shared" si="24"/>
        <v>22935</v>
      </c>
      <c r="F72">
        <f t="shared" si="16"/>
        <v>22935</v>
      </c>
      <c r="G72">
        <f t="shared" si="17"/>
        <v>11467.5</v>
      </c>
      <c r="H72">
        <f t="shared" si="18"/>
        <v>57337.5</v>
      </c>
      <c r="I72">
        <f t="shared" si="25"/>
        <v>13761</v>
      </c>
      <c r="J72">
        <f t="shared" si="19"/>
        <v>1806.1312500000001</v>
      </c>
      <c r="K72">
        <f t="shared" si="20"/>
        <v>1433.4375</v>
      </c>
      <c r="L72" s="6">
        <f t="shared" si="21"/>
        <v>743.38068750000002</v>
      </c>
      <c r="M72">
        <f t="shared" si="22"/>
        <v>81403215.4233125</v>
      </c>
      <c r="N72">
        <f>SUM($M$3:M72)</f>
        <v>1183500094.24108</v>
      </c>
      <c r="O72">
        <f>SUM(M68:M72)</f>
        <v>363505118.28871995</v>
      </c>
      <c r="P72">
        <f>O72/B68</f>
        <v>502570.75949929008</v>
      </c>
      <c r="Q72">
        <f>P72/60</f>
        <v>8376.1793249881684</v>
      </c>
      <c r="R72">
        <f>Q72/60</f>
        <v>139.60298874980282</v>
      </c>
      <c r="S72">
        <f>R72/24</f>
        <v>5.8167911979084508</v>
      </c>
    </row>
    <row r="73" spans="1:19" ht="13.5" customHeight="1">
      <c r="A73" s="26">
        <v>15</v>
      </c>
      <c r="B73" s="27">
        <f>SUM(L73:L77)/5</f>
        <v>773.51458875000003</v>
      </c>
      <c r="C73">
        <v>71</v>
      </c>
      <c r="D73">
        <f t="shared" si="23"/>
        <v>774.82999999999993</v>
      </c>
      <c r="E73">
        <f t="shared" si="24"/>
        <v>23244.899999999998</v>
      </c>
      <c r="F73">
        <f t="shared" si="16"/>
        <v>23244.899999999998</v>
      </c>
      <c r="G73">
        <f t="shared" si="17"/>
        <v>11622.449999999999</v>
      </c>
      <c r="H73">
        <f t="shared" si="18"/>
        <v>58112.249999999993</v>
      </c>
      <c r="I73">
        <f t="shared" si="25"/>
        <v>13946.939999999997</v>
      </c>
      <c r="J73">
        <f t="shared" si="19"/>
        <v>1830.5358749999996</v>
      </c>
      <c r="K73">
        <f t="shared" si="20"/>
        <v>1452.8062499999999</v>
      </c>
      <c r="L73" s="6">
        <f t="shared" si="21"/>
        <v>753.4253212499998</v>
      </c>
      <c r="M73">
        <f t="shared" si="22"/>
        <v>86142428.39624998</v>
      </c>
      <c r="N73">
        <f>SUM($M$3:M73)</f>
        <v>1269642522.6373301</v>
      </c>
    </row>
    <row r="74" spans="1:19" ht="13.5" customHeight="1">
      <c r="A74" s="26"/>
      <c r="B74" s="27"/>
      <c r="C74">
        <v>72</v>
      </c>
      <c r="D74">
        <f t="shared" si="23"/>
        <v>785.16</v>
      </c>
      <c r="E74">
        <f t="shared" si="24"/>
        <v>23554.799999999999</v>
      </c>
      <c r="F74">
        <f t="shared" si="16"/>
        <v>23554.799999999999</v>
      </c>
      <c r="G74">
        <f t="shared" si="17"/>
        <v>11777.4</v>
      </c>
      <c r="H74">
        <f t="shared" si="18"/>
        <v>58887</v>
      </c>
      <c r="I74">
        <f t="shared" si="25"/>
        <v>14132.88</v>
      </c>
      <c r="J74">
        <f t="shared" si="19"/>
        <v>1854.9404999999999</v>
      </c>
      <c r="K74">
        <f t="shared" si="20"/>
        <v>1472.175</v>
      </c>
      <c r="L74" s="6">
        <f t="shared" si="21"/>
        <v>763.46995500000003</v>
      </c>
      <c r="M74">
        <f t="shared" si="22"/>
        <v>91085565.021335006</v>
      </c>
      <c r="N74">
        <f>SUM($M$3:M74)</f>
        <v>1360728087.6586652</v>
      </c>
    </row>
    <row r="75" spans="1:19" ht="13.5" customHeight="1">
      <c r="A75" s="26"/>
      <c r="B75" s="27"/>
      <c r="C75">
        <v>73</v>
      </c>
      <c r="D75">
        <f t="shared" si="23"/>
        <v>795.49</v>
      </c>
      <c r="E75">
        <f t="shared" si="24"/>
        <v>23864.7</v>
      </c>
      <c r="F75">
        <f t="shared" si="16"/>
        <v>23864.7</v>
      </c>
      <c r="G75">
        <f t="shared" si="17"/>
        <v>11932.349999999999</v>
      </c>
      <c r="H75">
        <f t="shared" si="18"/>
        <v>59661.75</v>
      </c>
      <c r="I75">
        <f t="shared" si="25"/>
        <v>14318.82</v>
      </c>
      <c r="J75">
        <f t="shared" si="19"/>
        <v>1879.3451250000001</v>
      </c>
      <c r="K75">
        <f t="shared" si="20"/>
        <v>1491.5437500000003</v>
      </c>
      <c r="L75" s="6">
        <f t="shared" si="21"/>
        <v>773.51458875000014</v>
      </c>
      <c r="M75">
        <f t="shared" si="22"/>
        <v>96238391.073920012</v>
      </c>
      <c r="N75">
        <f>SUM($M$3:M75)</f>
        <v>1456966478.7325852</v>
      </c>
    </row>
    <row r="76" spans="1:19" ht="13.5" customHeight="1">
      <c r="A76" s="26"/>
      <c r="B76" s="27"/>
      <c r="C76">
        <v>74</v>
      </c>
      <c r="D76">
        <f t="shared" si="23"/>
        <v>805.81999999999994</v>
      </c>
      <c r="E76">
        <f t="shared" si="24"/>
        <v>24174.6</v>
      </c>
      <c r="F76">
        <f t="shared" si="16"/>
        <v>24174.6</v>
      </c>
      <c r="G76">
        <f t="shared" si="17"/>
        <v>12087.3</v>
      </c>
      <c r="H76">
        <f t="shared" si="18"/>
        <v>60436.5</v>
      </c>
      <c r="I76">
        <f t="shared" si="25"/>
        <v>14504.76</v>
      </c>
      <c r="J76">
        <f t="shared" si="19"/>
        <v>1903.7497500000002</v>
      </c>
      <c r="K76">
        <f t="shared" si="20"/>
        <v>1510.9124999999999</v>
      </c>
      <c r="L76" s="6">
        <f t="shared" si="21"/>
        <v>783.55922250000003</v>
      </c>
      <c r="M76">
        <f t="shared" si="22"/>
        <v>101606752.68642752</v>
      </c>
      <c r="N76">
        <f>SUM($M$3:M76)</f>
        <v>1558573231.4190128</v>
      </c>
    </row>
    <row r="77" spans="1:19" ht="13.5" customHeight="1">
      <c r="A77" s="26"/>
      <c r="B77" s="27"/>
      <c r="C77">
        <v>75</v>
      </c>
      <c r="D77">
        <f t="shared" si="23"/>
        <v>816.15</v>
      </c>
      <c r="E77">
        <f t="shared" si="24"/>
        <v>24484.5</v>
      </c>
      <c r="F77">
        <f t="shared" si="16"/>
        <v>24484.5</v>
      </c>
      <c r="G77">
        <f t="shared" si="17"/>
        <v>12242.25</v>
      </c>
      <c r="H77">
        <f t="shared" si="18"/>
        <v>61211.25</v>
      </c>
      <c r="I77">
        <f t="shared" si="25"/>
        <v>14690.699999999999</v>
      </c>
      <c r="J77">
        <f t="shared" si="19"/>
        <v>1928.1543749999998</v>
      </c>
      <c r="K77">
        <f t="shared" si="20"/>
        <v>1530.2812500000002</v>
      </c>
      <c r="L77" s="6">
        <f t="shared" si="21"/>
        <v>793.60385624999992</v>
      </c>
      <c r="M77">
        <f t="shared" si="22"/>
        <v>107196576.34834999</v>
      </c>
      <c r="N77">
        <f>SUM($M$3:M77)</f>
        <v>1665769807.7673628</v>
      </c>
      <c r="O77">
        <f>SUM(M73:M77)</f>
        <v>482269713.52628255</v>
      </c>
      <c r="P77">
        <f>O77/B73</f>
        <v>623478.49741997838</v>
      </c>
      <c r="Q77">
        <f>P77/60</f>
        <v>10391.308290332972</v>
      </c>
      <c r="R77">
        <f>Q77/60</f>
        <v>173.18847150554953</v>
      </c>
      <c r="S77">
        <f>R77/24</f>
        <v>7.2161863127312307</v>
      </c>
    </row>
    <row r="78" spans="1:19" ht="13.5" customHeight="1">
      <c r="A78" s="26">
        <v>16</v>
      </c>
      <c r="B78" s="27">
        <f>SUM(L78:L82)/5</f>
        <v>823.73775749999982</v>
      </c>
      <c r="C78">
        <v>76</v>
      </c>
      <c r="D78">
        <f t="shared" si="23"/>
        <v>826.48</v>
      </c>
      <c r="E78">
        <f t="shared" si="24"/>
        <v>24794.400000000001</v>
      </c>
      <c r="F78">
        <f t="shared" si="16"/>
        <v>24794.400000000001</v>
      </c>
      <c r="G78">
        <f t="shared" si="17"/>
        <v>12397.199999999999</v>
      </c>
      <c r="H78">
        <f t="shared" si="18"/>
        <v>61986</v>
      </c>
      <c r="I78">
        <f t="shared" si="25"/>
        <v>14876.64</v>
      </c>
      <c r="J78">
        <f t="shared" si="19"/>
        <v>1952.559</v>
      </c>
      <c r="K78">
        <f t="shared" si="20"/>
        <v>1549.65</v>
      </c>
      <c r="L78" s="6">
        <f t="shared" si="21"/>
        <v>803.64848999999992</v>
      </c>
      <c r="M78">
        <f t="shared" si="22"/>
        <v>113013868.90624999</v>
      </c>
      <c r="N78">
        <f>SUM($M$3:M78)</f>
        <v>1778783676.6736128</v>
      </c>
    </row>
    <row r="79" spans="1:19" ht="13.5" customHeight="1">
      <c r="A79" s="26"/>
      <c r="B79" s="27"/>
      <c r="C79">
        <v>77</v>
      </c>
      <c r="D79">
        <f t="shared" si="23"/>
        <v>836.81</v>
      </c>
      <c r="E79">
        <f t="shared" si="24"/>
        <v>25104.3</v>
      </c>
      <c r="F79">
        <f t="shared" si="16"/>
        <v>25104.3</v>
      </c>
      <c r="G79">
        <f t="shared" si="17"/>
        <v>12552.149999999998</v>
      </c>
      <c r="H79">
        <f t="shared" si="18"/>
        <v>62760.75</v>
      </c>
      <c r="I79">
        <f t="shared" si="25"/>
        <v>15062.58</v>
      </c>
      <c r="J79">
        <f t="shared" si="19"/>
        <v>1976.9636250000001</v>
      </c>
      <c r="K79">
        <f t="shared" si="20"/>
        <v>1569.01875</v>
      </c>
      <c r="L79" s="6">
        <f t="shared" si="21"/>
        <v>813.69312375000004</v>
      </c>
      <c r="M79">
        <f t="shared" si="22"/>
        <v>119064717.56376</v>
      </c>
      <c r="N79">
        <f>SUM($M$3:M79)</f>
        <v>1897848394.2373729</v>
      </c>
    </row>
    <row r="80" spans="1:19" ht="13.5" customHeight="1">
      <c r="A80" s="26"/>
      <c r="B80" s="27"/>
      <c r="C80">
        <v>78</v>
      </c>
      <c r="D80">
        <f t="shared" si="23"/>
        <v>847.14</v>
      </c>
      <c r="E80">
        <f t="shared" si="24"/>
        <v>25414.2</v>
      </c>
      <c r="F80">
        <f t="shared" si="16"/>
        <v>25414.2</v>
      </c>
      <c r="G80">
        <f t="shared" si="17"/>
        <v>12707.099999999999</v>
      </c>
      <c r="H80">
        <f t="shared" si="18"/>
        <v>63535.5</v>
      </c>
      <c r="I80">
        <f t="shared" si="25"/>
        <v>15248.519999999999</v>
      </c>
      <c r="J80">
        <f t="shared" si="19"/>
        <v>2001.36825</v>
      </c>
      <c r="K80">
        <f t="shared" si="20"/>
        <v>1588.3875</v>
      </c>
      <c r="L80" s="6">
        <f t="shared" si="21"/>
        <v>823.73775750000004</v>
      </c>
      <c r="M80">
        <f t="shared" si="22"/>
        <v>125355289.8815825</v>
      </c>
      <c r="N80">
        <f>SUM($M$3:M80)</f>
        <v>2023203684.1189554</v>
      </c>
    </row>
    <row r="81" spans="1:19" ht="13.5" customHeight="1">
      <c r="A81" s="26"/>
      <c r="B81" s="27"/>
      <c r="C81">
        <v>79</v>
      </c>
      <c r="D81">
        <f t="shared" si="23"/>
        <v>857.47</v>
      </c>
      <c r="E81">
        <f t="shared" si="24"/>
        <v>25724.100000000002</v>
      </c>
      <c r="F81">
        <f t="shared" si="16"/>
        <v>25724.100000000002</v>
      </c>
      <c r="G81">
        <f t="shared" si="17"/>
        <v>12862.050000000001</v>
      </c>
      <c r="H81">
        <f t="shared" si="18"/>
        <v>64310.250000000007</v>
      </c>
      <c r="I81">
        <f t="shared" si="25"/>
        <v>15434.460000000001</v>
      </c>
      <c r="J81">
        <f t="shared" si="19"/>
        <v>2025.7728750000001</v>
      </c>
      <c r="K81">
        <f t="shared" si="20"/>
        <v>1607.7562500000001</v>
      </c>
      <c r="L81" s="6">
        <f t="shared" si="21"/>
        <v>833.78239125000005</v>
      </c>
      <c r="M81">
        <f t="shared" si="22"/>
        <v>131891833.77749</v>
      </c>
      <c r="N81">
        <f>SUM($M$3:M81)</f>
        <v>2155095517.8964453</v>
      </c>
    </row>
    <row r="82" spans="1:19" ht="13.5" customHeight="1">
      <c r="A82" s="26"/>
      <c r="B82" s="27"/>
      <c r="C82">
        <v>80</v>
      </c>
      <c r="D82">
        <f t="shared" si="23"/>
        <v>867.8</v>
      </c>
      <c r="E82">
        <f t="shared" si="24"/>
        <v>26034</v>
      </c>
      <c r="F82">
        <f t="shared" si="16"/>
        <v>26034</v>
      </c>
      <c r="G82">
        <f t="shared" si="17"/>
        <v>13017</v>
      </c>
      <c r="H82">
        <f t="shared" si="18"/>
        <v>65085</v>
      </c>
      <c r="I82">
        <f t="shared" si="25"/>
        <v>15620.4</v>
      </c>
      <c r="J82">
        <f t="shared" si="19"/>
        <v>2050.1775000000002</v>
      </c>
      <c r="K82">
        <f t="shared" si="20"/>
        <v>1627.125</v>
      </c>
      <c r="L82" s="6">
        <f t="shared" si="21"/>
        <v>843.82702500000005</v>
      </c>
      <c r="M82">
        <f t="shared" si="22"/>
        <v>138680677.52632502</v>
      </c>
      <c r="N82">
        <f>SUM($M$3:M82)</f>
        <v>2293776195.4227705</v>
      </c>
      <c r="O82">
        <f>SUM(M78:M82)</f>
        <v>628006387.65540755</v>
      </c>
      <c r="P82">
        <f>O82/B78</f>
        <v>762386.30794510804</v>
      </c>
      <c r="Q82">
        <f>P82/60</f>
        <v>12706.4384657518</v>
      </c>
      <c r="R82">
        <f>Q82/60</f>
        <v>211.77397442919667</v>
      </c>
      <c r="S82">
        <f>R82/24</f>
        <v>8.8239156012165285</v>
      </c>
    </row>
    <row r="83" spans="1:19" ht="13.5" customHeight="1">
      <c r="A83" s="26">
        <v>17</v>
      </c>
      <c r="B83" s="27">
        <f>SUM(L83:L87)/5</f>
        <v>873.96092625000006</v>
      </c>
      <c r="C83">
        <v>81</v>
      </c>
      <c r="D83">
        <f t="shared" si="23"/>
        <v>878.13</v>
      </c>
      <c r="E83">
        <f t="shared" si="24"/>
        <v>26343.9</v>
      </c>
      <c r="F83">
        <f t="shared" ref="F83:F102" si="26">30*D83</f>
        <v>26343.9</v>
      </c>
      <c r="G83">
        <f t="shared" ref="G83:G102" si="27">10*D83*1.5</f>
        <v>13171.949999999999</v>
      </c>
      <c r="H83">
        <f t="shared" ref="H83:H102" si="28">SUM(E83:G83)</f>
        <v>65859.75</v>
      </c>
      <c r="I83">
        <f t="shared" si="25"/>
        <v>15806.34</v>
      </c>
      <c r="J83">
        <f t="shared" ref="J83:J102" si="29">H83*3%*1.05</f>
        <v>2074.5821249999999</v>
      </c>
      <c r="K83">
        <f t="shared" ref="K83:K102" si="30">H83*0.5%*5</f>
        <v>1646.4937499999999</v>
      </c>
      <c r="L83" s="6">
        <f t="shared" ref="L83:L102" si="31">SUM(H83:K83)/100</f>
        <v>853.87165874999994</v>
      </c>
      <c r="M83">
        <f t="shared" si="22"/>
        <v>145728229.75999999</v>
      </c>
      <c r="N83">
        <f>SUM($M$3:M83)</f>
        <v>2439504425.1827707</v>
      </c>
    </row>
    <row r="84" spans="1:19" ht="13.5" customHeight="1">
      <c r="A84" s="26"/>
      <c r="B84" s="27"/>
      <c r="C84">
        <v>82</v>
      </c>
      <c r="D84">
        <f t="shared" si="23"/>
        <v>888.46</v>
      </c>
      <c r="E84">
        <f t="shared" si="24"/>
        <v>26653.800000000003</v>
      </c>
      <c r="F84">
        <f t="shared" si="26"/>
        <v>26653.800000000003</v>
      </c>
      <c r="G84">
        <f t="shared" si="27"/>
        <v>13326.900000000001</v>
      </c>
      <c r="H84">
        <f t="shared" si="28"/>
        <v>66634.5</v>
      </c>
      <c r="I84">
        <f t="shared" si="25"/>
        <v>15992.279999999999</v>
      </c>
      <c r="J84">
        <f t="shared" si="29"/>
        <v>2098.98675</v>
      </c>
      <c r="K84">
        <f t="shared" si="30"/>
        <v>1665.8625000000002</v>
      </c>
      <c r="L84" s="6">
        <f t="shared" si="31"/>
        <v>863.91629249999994</v>
      </c>
      <c r="M84">
        <f t="shared" si="22"/>
        <v>153040979.4674975</v>
      </c>
      <c r="N84">
        <f>SUM($M$3:M84)</f>
        <v>2592545404.6502681</v>
      </c>
    </row>
    <row r="85" spans="1:19" ht="13.5" customHeight="1">
      <c r="A85" s="26"/>
      <c r="B85" s="27"/>
      <c r="C85">
        <v>83</v>
      </c>
      <c r="D85">
        <f t="shared" si="23"/>
        <v>898.79</v>
      </c>
      <c r="E85">
        <f t="shared" si="24"/>
        <v>26963.699999999997</v>
      </c>
      <c r="F85">
        <f t="shared" si="26"/>
        <v>26963.699999999997</v>
      </c>
      <c r="G85">
        <f t="shared" si="27"/>
        <v>13481.849999999999</v>
      </c>
      <c r="H85">
        <f t="shared" si="28"/>
        <v>67409.25</v>
      </c>
      <c r="I85">
        <f t="shared" si="25"/>
        <v>16178.22</v>
      </c>
      <c r="J85">
        <f t="shared" si="29"/>
        <v>2123.3913750000002</v>
      </c>
      <c r="K85">
        <f t="shared" si="30"/>
        <v>1685.2312499999998</v>
      </c>
      <c r="L85" s="6">
        <f t="shared" si="31"/>
        <v>873.96092625000006</v>
      </c>
      <c r="M85">
        <f t="shared" si="22"/>
        <v>160625495.99487001</v>
      </c>
      <c r="N85">
        <f>SUM($M$3:M85)</f>
        <v>2753170900.6451383</v>
      </c>
    </row>
    <row r="86" spans="1:19" ht="13.5" customHeight="1">
      <c r="A86" s="26"/>
      <c r="B86" s="27"/>
      <c r="C86">
        <v>84</v>
      </c>
      <c r="D86">
        <f t="shared" si="23"/>
        <v>909.12</v>
      </c>
      <c r="E86">
        <f t="shared" si="24"/>
        <v>27273.599999999999</v>
      </c>
      <c r="F86">
        <f t="shared" si="26"/>
        <v>27273.599999999999</v>
      </c>
      <c r="G86">
        <f t="shared" si="27"/>
        <v>13636.800000000001</v>
      </c>
      <c r="H86">
        <f t="shared" si="28"/>
        <v>68184</v>
      </c>
      <c r="I86">
        <f t="shared" si="25"/>
        <v>16364.16</v>
      </c>
      <c r="J86">
        <f t="shared" si="29"/>
        <v>2147.7960000000003</v>
      </c>
      <c r="K86">
        <f t="shared" si="30"/>
        <v>1704.6000000000001</v>
      </c>
      <c r="L86" s="6">
        <f t="shared" si="31"/>
        <v>884.00556000000006</v>
      </c>
      <c r="M86">
        <f t="shared" si="22"/>
        <v>168488429.04524001</v>
      </c>
      <c r="N86">
        <f>SUM($M$3:M86)</f>
        <v>2921659329.6903782</v>
      </c>
    </row>
    <row r="87" spans="1:19" ht="13.5" customHeight="1">
      <c r="A87" s="26"/>
      <c r="B87" s="27"/>
      <c r="C87">
        <v>85</v>
      </c>
      <c r="D87">
        <f t="shared" si="23"/>
        <v>919.44999999999993</v>
      </c>
      <c r="E87">
        <f t="shared" si="24"/>
        <v>27583.499999999996</v>
      </c>
      <c r="F87">
        <f t="shared" si="26"/>
        <v>27583.499999999996</v>
      </c>
      <c r="G87">
        <f t="shared" si="27"/>
        <v>13791.75</v>
      </c>
      <c r="H87">
        <f t="shared" si="28"/>
        <v>68958.75</v>
      </c>
      <c r="I87">
        <f t="shared" si="25"/>
        <v>16550.099999999999</v>
      </c>
      <c r="J87">
        <f t="shared" si="29"/>
        <v>2172.2006249999999</v>
      </c>
      <c r="K87">
        <f t="shared" si="30"/>
        <v>1723.96875</v>
      </c>
      <c r="L87" s="6">
        <f t="shared" si="31"/>
        <v>894.05019375000006</v>
      </c>
      <c r="M87">
        <f t="shared" si="22"/>
        <v>176636508.67880002</v>
      </c>
      <c r="N87">
        <f>SUM($M$3:M87)</f>
        <v>3098295838.3691783</v>
      </c>
      <c r="O87">
        <f>SUM(M83:M87)</f>
        <v>804519642.94640744</v>
      </c>
      <c r="P87">
        <f>O87/B83</f>
        <v>920544.17855778523</v>
      </c>
      <c r="Q87">
        <f>P87/60</f>
        <v>15342.402975963087</v>
      </c>
      <c r="R87">
        <f>Q87/60</f>
        <v>255.70671626605144</v>
      </c>
      <c r="S87">
        <f>R87/24</f>
        <v>10.654446511085476</v>
      </c>
    </row>
    <row r="88" spans="1:19" ht="13.5" customHeight="1">
      <c r="A88" s="26">
        <v>18</v>
      </c>
      <c r="B88" s="27">
        <f>SUM(L88:L92)/5</f>
        <v>924.18409499999996</v>
      </c>
      <c r="C88">
        <v>86</v>
      </c>
      <c r="D88">
        <f t="shared" si="23"/>
        <v>929.78</v>
      </c>
      <c r="E88">
        <f t="shared" si="24"/>
        <v>27893.399999999998</v>
      </c>
      <c r="F88">
        <f t="shared" si="26"/>
        <v>27893.399999999998</v>
      </c>
      <c r="G88">
        <f t="shared" si="27"/>
        <v>13946.699999999999</v>
      </c>
      <c r="H88">
        <f t="shared" si="28"/>
        <v>69733.5</v>
      </c>
      <c r="I88">
        <f t="shared" si="25"/>
        <v>16736.04</v>
      </c>
      <c r="J88">
        <f t="shared" si="29"/>
        <v>2196.6052500000001</v>
      </c>
      <c r="K88">
        <f t="shared" si="30"/>
        <v>1743.3375000000001</v>
      </c>
      <c r="L88" s="6">
        <f t="shared" si="31"/>
        <v>904.09482749999995</v>
      </c>
      <c r="M88">
        <f t="shared" si="22"/>
        <v>185076545.31281248</v>
      </c>
      <c r="N88">
        <f>SUM($M$3:M88)</f>
        <v>3283372383.6819906</v>
      </c>
    </row>
    <row r="89" spans="1:19" ht="13.5" customHeight="1">
      <c r="A89" s="26"/>
      <c r="B89" s="27"/>
      <c r="C89">
        <v>87</v>
      </c>
      <c r="D89">
        <f t="shared" si="23"/>
        <v>940.11</v>
      </c>
      <c r="E89">
        <f t="shared" si="24"/>
        <v>28203.3</v>
      </c>
      <c r="F89">
        <f t="shared" si="26"/>
        <v>28203.3</v>
      </c>
      <c r="G89">
        <f t="shared" si="27"/>
        <v>14101.650000000001</v>
      </c>
      <c r="H89">
        <f t="shared" si="28"/>
        <v>70508.25</v>
      </c>
      <c r="I89">
        <f t="shared" si="25"/>
        <v>16921.98</v>
      </c>
      <c r="J89">
        <f t="shared" si="29"/>
        <v>2221.0098750000002</v>
      </c>
      <c r="K89">
        <f t="shared" si="30"/>
        <v>1762.70625</v>
      </c>
      <c r="L89" s="6">
        <f t="shared" si="31"/>
        <v>914.13946125000007</v>
      </c>
      <c r="M89">
        <f t="shared" si="22"/>
        <v>193815429.72161004</v>
      </c>
      <c r="N89">
        <f>SUM($M$3:M89)</f>
        <v>3477187813.4036007</v>
      </c>
    </row>
    <row r="90" spans="1:19" ht="13.5" customHeight="1">
      <c r="A90" s="26"/>
      <c r="B90" s="27"/>
      <c r="C90">
        <v>88</v>
      </c>
      <c r="D90">
        <f t="shared" si="23"/>
        <v>950.43999999999994</v>
      </c>
      <c r="E90">
        <f t="shared" si="24"/>
        <v>28513.199999999997</v>
      </c>
      <c r="F90">
        <f t="shared" si="26"/>
        <v>28513.199999999997</v>
      </c>
      <c r="G90">
        <f t="shared" si="27"/>
        <v>14256.599999999999</v>
      </c>
      <c r="H90">
        <f t="shared" si="28"/>
        <v>71283</v>
      </c>
      <c r="I90">
        <f t="shared" si="25"/>
        <v>17107.919999999998</v>
      </c>
      <c r="J90">
        <f t="shared" si="29"/>
        <v>2245.4144999999999</v>
      </c>
      <c r="K90">
        <f t="shared" si="30"/>
        <v>1782.075</v>
      </c>
      <c r="L90" s="6">
        <f t="shared" si="31"/>
        <v>924.18409499999996</v>
      </c>
      <c r="M90">
        <f t="shared" si="22"/>
        <v>202860133.03659499</v>
      </c>
      <c r="N90">
        <f>SUM($M$3:M90)</f>
        <v>3680047946.4401956</v>
      </c>
    </row>
    <row r="91" spans="1:19" ht="13.5" customHeight="1">
      <c r="A91" s="26"/>
      <c r="B91" s="27"/>
      <c r="C91">
        <v>89</v>
      </c>
      <c r="D91">
        <f t="shared" si="23"/>
        <v>960.77</v>
      </c>
      <c r="E91">
        <f t="shared" si="24"/>
        <v>28823.1</v>
      </c>
      <c r="F91">
        <f t="shared" si="26"/>
        <v>28823.1</v>
      </c>
      <c r="G91">
        <f t="shared" si="27"/>
        <v>14411.550000000001</v>
      </c>
      <c r="H91">
        <f t="shared" si="28"/>
        <v>72057.75</v>
      </c>
      <c r="I91">
        <f t="shared" si="25"/>
        <v>17293.86</v>
      </c>
      <c r="J91">
        <f t="shared" si="29"/>
        <v>2269.819125</v>
      </c>
      <c r="K91">
        <f t="shared" si="30"/>
        <v>1801.4437499999999</v>
      </c>
      <c r="L91" s="6">
        <f t="shared" si="31"/>
        <v>934.22872874999996</v>
      </c>
      <c r="M91">
        <f t="shared" si="22"/>
        <v>212217706.74623999</v>
      </c>
      <c r="N91">
        <f>SUM($M$3:M91)</f>
        <v>3892265653.1864357</v>
      </c>
    </row>
    <row r="92" spans="1:19" ht="13.5" customHeight="1">
      <c r="A92" s="26"/>
      <c r="B92" s="27"/>
      <c r="C92">
        <v>90</v>
      </c>
      <c r="D92">
        <f t="shared" si="23"/>
        <v>971.1</v>
      </c>
      <c r="E92">
        <f t="shared" si="24"/>
        <v>29133</v>
      </c>
      <c r="F92">
        <f t="shared" si="26"/>
        <v>29133</v>
      </c>
      <c r="G92">
        <f t="shared" si="27"/>
        <v>14566.5</v>
      </c>
      <c r="H92">
        <f t="shared" si="28"/>
        <v>72832.5</v>
      </c>
      <c r="I92">
        <f t="shared" si="25"/>
        <v>17479.8</v>
      </c>
      <c r="J92">
        <f t="shared" si="29"/>
        <v>2294.2237500000001</v>
      </c>
      <c r="K92">
        <f t="shared" si="30"/>
        <v>1820.8125</v>
      </c>
      <c r="L92" s="6">
        <f t="shared" si="31"/>
        <v>944.27336250000008</v>
      </c>
      <c r="M92">
        <f t="shared" si="22"/>
        <v>221895282.69608751</v>
      </c>
      <c r="N92">
        <f>SUM($M$3:M92)</f>
        <v>4114160935.8825231</v>
      </c>
      <c r="O92">
        <f>SUM(M88:M92)</f>
        <v>1015865097.513345</v>
      </c>
      <c r="P92">
        <f>O92/B88</f>
        <v>1099202.0994619529</v>
      </c>
      <c r="Q92">
        <f>P92/60</f>
        <v>18320.034991032549</v>
      </c>
      <c r="R92">
        <f>Q92/60</f>
        <v>305.33391651720916</v>
      </c>
      <c r="S92">
        <f>R92/24</f>
        <v>12.722246521550382</v>
      </c>
    </row>
    <row r="93" spans="1:19" ht="13.5" customHeight="1">
      <c r="A93" s="26">
        <v>19</v>
      </c>
      <c r="B93" s="27">
        <f>SUM(L93:L97)/5</f>
        <v>974.40726374999997</v>
      </c>
      <c r="C93">
        <v>91</v>
      </c>
      <c r="D93">
        <f t="shared" si="23"/>
        <v>981.43</v>
      </c>
      <c r="E93">
        <f t="shared" si="24"/>
        <v>29442.899999999998</v>
      </c>
      <c r="F93">
        <f t="shared" si="26"/>
        <v>29442.899999999998</v>
      </c>
      <c r="G93">
        <f t="shared" si="27"/>
        <v>14721.449999999999</v>
      </c>
      <c r="H93">
        <f t="shared" si="28"/>
        <v>73607.25</v>
      </c>
      <c r="I93">
        <f t="shared" si="25"/>
        <v>17665.739999999998</v>
      </c>
      <c r="J93">
        <f t="shared" si="29"/>
        <v>2318.6283749999998</v>
      </c>
      <c r="K93">
        <f t="shared" si="30"/>
        <v>1840.1812500000001</v>
      </c>
      <c r="L93" s="6">
        <f t="shared" si="31"/>
        <v>954.31799624999985</v>
      </c>
      <c r="M93">
        <f t="shared" si="22"/>
        <v>231900073.08874997</v>
      </c>
      <c r="N93">
        <f>SUM($M$3:M93)</f>
        <v>4346061008.9712734</v>
      </c>
    </row>
    <row r="94" spans="1:19" ht="13.5" customHeight="1">
      <c r="A94" s="26"/>
      <c r="B94" s="27"/>
      <c r="C94">
        <v>92</v>
      </c>
      <c r="D94">
        <f t="shared" si="23"/>
        <v>991.76</v>
      </c>
      <c r="E94">
        <f t="shared" si="24"/>
        <v>29752.799999999999</v>
      </c>
      <c r="F94">
        <f t="shared" si="26"/>
        <v>29752.799999999999</v>
      </c>
      <c r="G94">
        <f t="shared" si="27"/>
        <v>14876.400000000001</v>
      </c>
      <c r="H94">
        <f t="shared" si="28"/>
        <v>74382</v>
      </c>
      <c r="I94">
        <f t="shared" si="25"/>
        <v>17851.68</v>
      </c>
      <c r="J94">
        <f t="shared" si="29"/>
        <v>2343.0330000000004</v>
      </c>
      <c r="K94">
        <f t="shared" si="30"/>
        <v>1859.5500000000002</v>
      </c>
      <c r="L94" s="6">
        <f t="shared" si="31"/>
        <v>964.36262999999997</v>
      </c>
      <c r="M94">
        <f t="shared" si="22"/>
        <v>242239370.48390999</v>
      </c>
      <c r="N94">
        <f>SUM($M$3:M94)</f>
        <v>4588300379.455183</v>
      </c>
    </row>
    <row r="95" spans="1:19" ht="13.5" customHeight="1">
      <c r="A95" s="26"/>
      <c r="B95" s="27"/>
      <c r="C95">
        <v>93</v>
      </c>
      <c r="D95">
        <f t="shared" si="23"/>
        <v>1002.09</v>
      </c>
      <c r="E95">
        <f t="shared" si="24"/>
        <v>30062.7</v>
      </c>
      <c r="F95">
        <f t="shared" si="26"/>
        <v>30062.7</v>
      </c>
      <c r="G95">
        <f t="shared" si="27"/>
        <v>15031.349999999999</v>
      </c>
      <c r="H95">
        <f t="shared" si="28"/>
        <v>75156.75</v>
      </c>
      <c r="I95">
        <f t="shared" si="25"/>
        <v>18037.62</v>
      </c>
      <c r="J95">
        <f t="shared" si="29"/>
        <v>2367.437625</v>
      </c>
      <c r="K95">
        <f t="shared" si="30"/>
        <v>1878.91875</v>
      </c>
      <c r="L95" s="6">
        <f t="shared" si="31"/>
        <v>974.40726374999997</v>
      </c>
      <c r="M95">
        <f t="shared" si="22"/>
        <v>252920547.79831997</v>
      </c>
      <c r="N95">
        <f>SUM($M$3:M95)</f>
        <v>4841220927.2535028</v>
      </c>
    </row>
    <row r="96" spans="1:19" ht="13.5" customHeight="1">
      <c r="A96" s="26"/>
      <c r="B96" s="27"/>
      <c r="C96">
        <v>94</v>
      </c>
      <c r="D96">
        <f t="shared" si="23"/>
        <v>1012.42</v>
      </c>
      <c r="E96">
        <f t="shared" si="24"/>
        <v>30372.6</v>
      </c>
      <c r="F96">
        <f t="shared" si="26"/>
        <v>30372.6</v>
      </c>
      <c r="G96">
        <f t="shared" si="27"/>
        <v>15186.3</v>
      </c>
      <c r="H96">
        <f t="shared" si="28"/>
        <v>75931.5</v>
      </c>
      <c r="I96">
        <f t="shared" si="25"/>
        <v>18223.559999999998</v>
      </c>
      <c r="J96">
        <f t="shared" si="29"/>
        <v>2391.8422499999997</v>
      </c>
      <c r="K96">
        <f t="shared" si="30"/>
        <v>1898.2875000000001</v>
      </c>
      <c r="L96" s="6">
        <f t="shared" si="31"/>
        <v>984.45189750000009</v>
      </c>
      <c r="M96">
        <f t="shared" si="22"/>
        <v>263951058.30580249</v>
      </c>
      <c r="N96">
        <f>SUM($M$3:M96)</f>
        <v>5105171985.5593052</v>
      </c>
    </row>
    <row r="97" spans="1:19" ht="13.5" customHeight="1">
      <c r="A97" s="26"/>
      <c r="B97" s="27"/>
      <c r="C97">
        <v>95</v>
      </c>
      <c r="D97">
        <f t="shared" si="23"/>
        <v>1022.75</v>
      </c>
      <c r="E97">
        <f t="shared" si="24"/>
        <v>30682.5</v>
      </c>
      <c r="F97">
        <f t="shared" si="26"/>
        <v>30682.5</v>
      </c>
      <c r="G97">
        <f t="shared" si="27"/>
        <v>15341.25</v>
      </c>
      <c r="H97">
        <f t="shared" si="28"/>
        <v>76706.25</v>
      </c>
      <c r="I97">
        <f t="shared" si="25"/>
        <v>18409.5</v>
      </c>
      <c r="J97">
        <f t="shared" si="29"/>
        <v>2416.2468750000003</v>
      </c>
      <c r="K97">
        <f t="shared" si="30"/>
        <v>1917.65625</v>
      </c>
      <c r="L97" s="6">
        <f t="shared" si="31"/>
        <v>994.49653124999998</v>
      </c>
      <c r="M97">
        <f t="shared" si="22"/>
        <v>275338435.63725001</v>
      </c>
      <c r="N97">
        <f>SUM($M$3:M97)</f>
        <v>5380510421.1965551</v>
      </c>
      <c r="O97">
        <f>SUM(M93:M97)</f>
        <v>1266349485.3140323</v>
      </c>
      <c r="P97">
        <f>O97/B93</f>
        <v>1299610.0628811968</v>
      </c>
      <c r="Q97">
        <f>P97/60</f>
        <v>21660.167714686613</v>
      </c>
      <c r="R97">
        <f>Q97/60</f>
        <v>361.00279524477691</v>
      </c>
      <c r="S97">
        <f>R97/24</f>
        <v>15.041783135199038</v>
      </c>
    </row>
    <row r="98" spans="1:19" ht="13.5" customHeight="1">
      <c r="A98" s="26">
        <v>20</v>
      </c>
      <c r="B98" s="27">
        <f>SUM(L98:L102)/5</f>
        <v>1024.6304325000001</v>
      </c>
      <c r="C98">
        <v>96</v>
      </c>
      <c r="D98">
        <f t="shared" si="23"/>
        <v>1033.0800000000002</v>
      </c>
      <c r="E98">
        <f t="shared" si="24"/>
        <v>30992.400000000005</v>
      </c>
      <c r="F98">
        <f t="shared" si="26"/>
        <v>30992.400000000005</v>
      </c>
      <c r="G98">
        <f t="shared" si="27"/>
        <v>15496.2</v>
      </c>
      <c r="H98">
        <f t="shared" si="28"/>
        <v>77481.000000000015</v>
      </c>
      <c r="I98">
        <f t="shared" si="25"/>
        <v>18595.440000000002</v>
      </c>
      <c r="J98">
        <f t="shared" si="29"/>
        <v>2440.6515000000004</v>
      </c>
      <c r="K98">
        <f t="shared" si="30"/>
        <v>1937.0250000000005</v>
      </c>
      <c r="L98" s="6">
        <f t="shared" si="31"/>
        <v>1004.5411650000002</v>
      </c>
      <c r="M98">
        <f t="shared" si="22"/>
        <v>287090293.78062505</v>
      </c>
      <c r="N98">
        <f>SUM($M$3:M98)</f>
        <v>5667600714.9771805</v>
      </c>
    </row>
    <row r="99" spans="1:19" ht="13.5" customHeight="1">
      <c r="A99" s="26"/>
      <c r="B99" s="27"/>
      <c r="C99">
        <v>97</v>
      </c>
      <c r="D99">
        <f t="shared" si="23"/>
        <v>1043.4100000000001</v>
      </c>
      <c r="E99">
        <f t="shared" si="24"/>
        <v>31302.300000000003</v>
      </c>
      <c r="F99">
        <f t="shared" si="26"/>
        <v>31302.300000000003</v>
      </c>
      <c r="G99">
        <f t="shared" si="27"/>
        <v>15651.150000000001</v>
      </c>
      <c r="H99">
        <f t="shared" si="28"/>
        <v>78255.75</v>
      </c>
      <c r="I99">
        <f t="shared" si="25"/>
        <v>18781.38</v>
      </c>
      <c r="J99">
        <f t="shared" si="29"/>
        <v>2465.0561250000001</v>
      </c>
      <c r="K99">
        <f t="shared" si="30"/>
        <v>1956.39375</v>
      </c>
      <c r="L99" s="6">
        <f t="shared" si="31"/>
        <v>1014.5857987500001</v>
      </c>
      <c r="M99">
        <f t="shared" si="22"/>
        <v>299214327.08096004</v>
      </c>
      <c r="N99">
        <f>SUM($M$3:M99)</f>
        <v>5966815042.0581408</v>
      </c>
    </row>
    <row r="100" spans="1:19" ht="13.5" customHeight="1">
      <c r="A100" s="26"/>
      <c r="B100" s="27"/>
      <c r="C100">
        <v>98</v>
      </c>
      <c r="D100">
        <f t="shared" si="23"/>
        <v>1053.74</v>
      </c>
      <c r="E100">
        <f t="shared" si="24"/>
        <v>31612.2</v>
      </c>
      <c r="F100">
        <f t="shared" si="26"/>
        <v>31612.2</v>
      </c>
      <c r="G100">
        <f t="shared" si="27"/>
        <v>15806.099999999999</v>
      </c>
      <c r="H100">
        <f t="shared" si="28"/>
        <v>79030.5</v>
      </c>
      <c r="I100">
        <f t="shared" si="25"/>
        <v>18967.32</v>
      </c>
      <c r="J100">
        <f t="shared" si="29"/>
        <v>2489.4607500000002</v>
      </c>
      <c r="K100">
        <f t="shared" si="30"/>
        <v>1975.7625000000003</v>
      </c>
      <c r="L100" s="6">
        <f t="shared" si="31"/>
        <v>1024.6304325000001</v>
      </c>
      <c r="M100">
        <f t="shared" si="22"/>
        <v>311718310.24035752</v>
      </c>
      <c r="N100">
        <f>SUM($M$3:M100)</f>
        <v>6278533352.2984982</v>
      </c>
    </row>
    <row r="101" spans="1:19" ht="13.5" customHeight="1">
      <c r="A101" s="26"/>
      <c r="B101" s="27"/>
      <c r="C101">
        <v>99</v>
      </c>
      <c r="D101">
        <f t="shared" si="23"/>
        <v>1064.07</v>
      </c>
      <c r="E101">
        <f t="shared" si="24"/>
        <v>31922.1</v>
      </c>
      <c r="F101">
        <f t="shared" si="26"/>
        <v>31922.1</v>
      </c>
      <c r="G101">
        <f t="shared" si="27"/>
        <v>15961.05</v>
      </c>
      <c r="H101">
        <f t="shared" si="28"/>
        <v>79805.25</v>
      </c>
      <c r="I101">
        <f t="shared" si="25"/>
        <v>19153.259999999998</v>
      </c>
      <c r="J101">
        <f t="shared" si="29"/>
        <v>2513.8653749999999</v>
      </c>
      <c r="K101">
        <f t="shared" si="30"/>
        <v>1995.1312499999999</v>
      </c>
      <c r="L101" s="6">
        <f t="shared" si="31"/>
        <v>1034.6750662499999</v>
      </c>
      <c r="M101">
        <f t="shared" si="22"/>
        <v>324610098.31798995</v>
      </c>
      <c r="N101">
        <f>SUM($M$3:M101)</f>
        <v>6603143450.6164885</v>
      </c>
    </row>
    <row r="102" spans="1:19" ht="13.5" customHeight="1">
      <c r="A102" s="26"/>
      <c r="B102" s="27"/>
      <c r="C102">
        <v>100</v>
      </c>
      <c r="D102">
        <f t="shared" si="23"/>
        <v>1074.4000000000001</v>
      </c>
      <c r="E102">
        <f t="shared" si="24"/>
        <v>32232.000000000004</v>
      </c>
      <c r="F102">
        <f t="shared" si="26"/>
        <v>32232.000000000004</v>
      </c>
      <c r="G102">
        <f t="shared" si="27"/>
        <v>16116</v>
      </c>
      <c r="H102">
        <f t="shared" si="28"/>
        <v>80580</v>
      </c>
      <c r="I102">
        <f t="shared" si="25"/>
        <v>19339.2</v>
      </c>
      <c r="J102">
        <f t="shared" si="29"/>
        <v>2538.27</v>
      </c>
      <c r="K102">
        <f t="shared" si="30"/>
        <v>2014.5000000000002</v>
      </c>
      <c r="L102" s="6">
        <f t="shared" si="31"/>
        <v>1044.7197000000001</v>
      </c>
      <c r="M102">
        <f t="shared" si="22"/>
        <v>337897626.73010004</v>
      </c>
      <c r="N102">
        <f>SUM($M$3:M102)</f>
        <v>6941041077.3465881</v>
      </c>
      <c r="O102">
        <f>SUM(M98:M102)</f>
        <v>1560530656.1500325</v>
      </c>
      <c r="P102">
        <f>O102/B98</f>
        <v>1523018.0625637746</v>
      </c>
      <c r="Q102">
        <f>P102/60</f>
        <v>25383.63437606291</v>
      </c>
      <c r="R102">
        <f>Q102/60</f>
        <v>423.06057293438181</v>
      </c>
      <c r="S102">
        <f>R102/24</f>
        <v>17.627523872265908</v>
      </c>
    </row>
  </sheetData>
  <mergeCells count="40">
    <mergeCell ref="B98:B10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A93:A97"/>
    <mergeCell ref="A98:A102"/>
    <mergeCell ref="B3:B7"/>
    <mergeCell ref="B8:B12"/>
    <mergeCell ref="B13:B17"/>
    <mergeCell ref="B18:B22"/>
    <mergeCell ref="B23:B27"/>
    <mergeCell ref="B28:B32"/>
    <mergeCell ref="B33:B37"/>
    <mergeCell ref="B38:B42"/>
    <mergeCell ref="A63:A67"/>
    <mergeCell ref="A68:A72"/>
    <mergeCell ref="A73:A77"/>
    <mergeCell ref="A78:A82"/>
    <mergeCell ref="A83:A87"/>
    <mergeCell ref="A88:A92"/>
    <mergeCell ref="A58:A6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2"/>
  <sheetViews>
    <sheetView workbookViewId="0">
      <selection activeCell="C2" sqref="C2"/>
    </sheetView>
  </sheetViews>
  <sheetFormatPr defaultRowHeight="13.5"/>
  <cols>
    <col min="1" max="1" width="5" bestFit="1" customWidth="1"/>
    <col min="3" max="3" width="9.5" style="25" bestFit="1" customWidth="1"/>
    <col min="4" max="4" width="9.5" style="25" customWidth="1"/>
    <col min="5" max="5" width="13" bestFit="1" customWidth="1"/>
    <col min="7" max="8" width="12.75" bestFit="1" customWidth="1"/>
    <col min="9" max="9" width="11.625" bestFit="1" customWidth="1"/>
    <col min="12" max="12" width="13" bestFit="1" customWidth="1"/>
  </cols>
  <sheetData>
    <row r="1" spans="1:12" ht="17.25">
      <c r="A1" s="4" t="s">
        <v>8</v>
      </c>
      <c r="B1" t="s">
        <v>9</v>
      </c>
      <c r="C1" s="23"/>
      <c r="D1" s="23"/>
      <c r="E1" s="19" t="s">
        <v>45</v>
      </c>
      <c r="F1" s="14" t="s">
        <v>47</v>
      </c>
      <c r="G1" s="14" t="s">
        <v>46</v>
      </c>
      <c r="H1" s="14" t="s">
        <v>23</v>
      </c>
      <c r="L1" t="s">
        <v>48</v>
      </c>
    </row>
    <row r="2" spans="1:12" ht="17.25">
      <c r="A2" s="4"/>
      <c r="B2">
        <v>0</v>
      </c>
      <c r="C2" s="24">
        <f>(B2*(1+B2*30%)/3+33)*(60%*0.5+30%*1+10%*1.5)</f>
        <v>24.75</v>
      </c>
      <c r="D2" s="24"/>
      <c r="E2" s="18">
        <v>0.12</v>
      </c>
      <c r="F2" s="14">
        <v>0.03</v>
      </c>
      <c r="G2" s="18">
        <v>1E-4</v>
      </c>
    </row>
    <row r="3" spans="1:12" ht="16.5">
      <c r="A3" s="27">
        <v>1</v>
      </c>
      <c r="B3">
        <v>1</v>
      </c>
      <c r="C3" s="24">
        <f t="shared" ref="C3:C66" si="0">(B3*(1+B3*30%)/3+33)*(60%*0.5+30%*1+10%*1.5)</f>
        <v>25.074999999999996</v>
      </c>
      <c r="D3" s="31">
        <f>AVERAGE(C3:C7)</f>
        <v>26.324999999999999</v>
      </c>
      <c r="E3" s="30">
        <f>D3*2</f>
        <v>52.65</v>
      </c>
      <c r="F3" s="26">
        <f>D3*1.05</f>
        <v>27.641249999999999</v>
      </c>
      <c r="G3" s="26">
        <f>D3*5</f>
        <v>131.625</v>
      </c>
    </row>
    <row r="4" spans="1:12" ht="16.5">
      <c r="A4" s="27"/>
      <c r="B4">
        <v>2</v>
      </c>
      <c r="C4" s="24">
        <f t="shared" si="0"/>
        <v>25.550000000000004</v>
      </c>
      <c r="D4" s="31"/>
      <c r="E4" s="30"/>
      <c r="F4" s="26"/>
      <c r="G4" s="26"/>
    </row>
    <row r="5" spans="1:12" ht="16.5">
      <c r="A5" s="27"/>
      <c r="B5">
        <v>3</v>
      </c>
      <c r="C5" s="24">
        <f t="shared" si="0"/>
        <v>26.174999999999997</v>
      </c>
      <c r="D5" s="31"/>
      <c r="E5" s="30"/>
      <c r="F5" s="26"/>
      <c r="G5" s="26"/>
    </row>
    <row r="6" spans="1:12" ht="16.5">
      <c r="A6" s="27"/>
      <c r="B6">
        <v>4</v>
      </c>
      <c r="C6" s="24">
        <f t="shared" si="0"/>
        <v>26.950000000000003</v>
      </c>
      <c r="D6" s="31"/>
      <c r="E6" s="30"/>
      <c r="F6" s="26"/>
      <c r="G6" s="26"/>
    </row>
    <row r="7" spans="1:12" ht="16.5">
      <c r="A7" s="27"/>
      <c r="B7">
        <v>5</v>
      </c>
      <c r="C7" s="24">
        <f t="shared" si="0"/>
        <v>27.875</v>
      </c>
      <c r="D7" s="31"/>
      <c r="E7" s="30"/>
      <c r="F7" s="26"/>
      <c r="G7" s="26"/>
      <c r="H7">
        <v>97.484633493417689</v>
      </c>
      <c r="I7">
        <f>$H7*E$2*E3*1%</f>
        <v>6.1590791441141288</v>
      </c>
      <c r="J7">
        <f>$H7*F$2*F3*1%</f>
        <v>0.80837913766497949</v>
      </c>
      <c r="K7">
        <f>$H7*G$2*G3</f>
        <v>1.2831414883571104</v>
      </c>
      <c r="L7">
        <f>SUM(I7:K7)</f>
        <v>8.250599770136219</v>
      </c>
    </row>
    <row r="8" spans="1:12" ht="16.5">
      <c r="A8" s="26">
        <v>2</v>
      </c>
      <c r="B8">
        <v>6</v>
      </c>
      <c r="C8" s="24">
        <f t="shared" si="0"/>
        <v>28.950000000000003</v>
      </c>
      <c r="D8" s="31">
        <f>AVERAGE(C8:C12)</f>
        <v>31.7</v>
      </c>
      <c r="E8" s="30">
        <f>D8*2</f>
        <v>63.4</v>
      </c>
      <c r="F8" s="26">
        <f>D8*1.05</f>
        <v>33.285000000000004</v>
      </c>
      <c r="G8" s="26">
        <f>D8*5</f>
        <v>158.5</v>
      </c>
      <c r="H8">
        <f>H7/60/60/24</f>
        <v>1.1282943691367788E-3</v>
      </c>
    </row>
    <row r="9" spans="1:12" ht="16.5">
      <c r="A9" s="26"/>
      <c r="B9">
        <v>7</v>
      </c>
      <c r="C9" s="24">
        <f t="shared" si="0"/>
        <v>30.175000000000001</v>
      </c>
      <c r="D9" s="31"/>
      <c r="E9" s="30"/>
      <c r="F9" s="26"/>
      <c r="G9" s="26"/>
    </row>
    <row r="10" spans="1:12" ht="16.5">
      <c r="A10" s="26"/>
      <c r="B10">
        <v>8</v>
      </c>
      <c r="C10" s="24">
        <f t="shared" si="0"/>
        <v>31.549999999999997</v>
      </c>
      <c r="D10" s="31"/>
      <c r="E10" s="30"/>
      <c r="F10" s="26"/>
      <c r="G10" s="26"/>
    </row>
    <row r="11" spans="1:12" ht="16.5">
      <c r="A11" s="26"/>
      <c r="B11">
        <v>9</v>
      </c>
      <c r="C11" s="24">
        <f t="shared" si="0"/>
        <v>33.075000000000003</v>
      </c>
      <c r="D11" s="31"/>
      <c r="E11" s="30"/>
      <c r="F11" s="26"/>
      <c r="G11" s="26"/>
    </row>
    <row r="12" spans="1:12" ht="16.5">
      <c r="A12" s="26"/>
      <c r="B12">
        <v>10</v>
      </c>
      <c r="C12" s="24">
        <f t="shared" si="0"/>
        <v>34.75</v>
      </c>
      <c r="D12" s="31"/>
      <c r="E12" s="30"/>
      <c r="F12" s="26"/>
      <c r="G12" s="26"/>
      <c r="H12">
        <v>716.58131209224325</v>
      </c>
      <c r="I12">
        <f>$H12*E$2*E8*1%</f>
        <v>54.517506223977861</v>
      </c>
      <c r="J12">
        <f>$H12*F$2*F8*1%</f>
        <v>7.1554226918970949</v>
      </c>
      <c r="K12">
        <f>$H12*G$2*G8</f>
        <v>11.357813796662057</v>
      </c>
      <c r="L12">
        <f>SUM(I12:K12)</f>
        <v>73.030742712537005</v>
      </c>
    </row>
    <row r="13" spans="1:12" ht="16.5">
      <c r="A13" s="28">
        <v>3</v>
      </c>
      <c r="B13">
        <v>11</v>
      </c>
      <c r="C13" s="24">
        <f t="shared" si="0"/>
        <v>36.575000000000003</v>
      </c>
      <c r="D13" s="31">
        <f>AVERAGE(C13:C17)</f>
        <v>40.825000000000003</v>
      </c>
      <c r="E13" s="30">
        <f>D13*2</f>
        <v>81.650000000000006</v>
      </c>
      <c r="F13" s="26">
        <f>D13*1.05</f>
        <v>42.866250000000008</v>
      </c>
      <c r="G13" s="26">
        <f>D13*5</f>
        <v>204.125</v>
      </c>
      <c r="H13">
        <f>H12/60/60/24</f>
        <v>8.2937651862528151E-3</v>
      </c>
    </row>
    <row r="14" spans="1:12" ht="16.5">
      <c r="A14" s="28"/>
      <c r="B14">
        <v>12</v>
      </c>
      <c r="C14" s="24">
        <f t="shared" si="0"/>
        <v>38.549999999999997</v>
      </c>
      <c r="D14" s="31"/>
      <c r="E14" s="30"/>
      <c r="F14" s="26"/>
      <c r="G14" s="26"/>
    </row>
    <row r="15" spans="1:12" ht="16.5">
      <c r="A15" s="28"/>
      <c r="B15">
        <v>13</v>
      </c>
      <c r="C15" s="24">
        <f t="shared" si="0"/>
        <v>40.674999999999997</v>
      </c>
      <c r="D15" s="31"/>
      <c r="E15" s="30"/>
      <c r="F15" s="26"/>
      <c r="G15" s="26"/>
    </row>
    <row r="16" spans="1:12" ht="16.5">
      <c r="A16" s="28"/>
      <c r="B16">
        <v>14</v>
      </c>
      <c r="C16" s="24">
        <f t="shared" si="0"/>
        <v>42.95</v>
      </c>
      <c r="D16" s="31"/>
      <c r="E16" s="30"/>
      <c r="F16" s="26"/>
      <c r="G16" s="26"/>
    </row>
    <row r="17" spans="1:12" ht="16.5">
      <c r="A17" s="28"/>
      <c r="B17">
        <v>15</v>
      </c>
      <c r="C17" s="24">
        <f t="shared" si="0"/>
        <v>45.375</v>
      </c>
      <c r="D17" s="31"/>
      <c r="E17" s="30"/>
      <c r="F17" s="26"/>
      <c r="G17" s="26"/>
      <c r="H17">
        <v>3108.7478662336416</v>
      </c>
      <c r="I17">
        <f>$H17*E$2*E13*1%</f>
        <v>304.59511593357223</v>
      </c>
      <c r="J17">
        <f>$H17*F$2*F13*1%</f>
        <v>39.978108966281354</v>
      </c>
      <c r="K17">
        <f>$H17*G$2*G13</f>
        <v>63.457315819494205</v>
      </c>
      <c r="L17">
        <f>SUM(I17:K17)</f>
        <v>408.03054071934781</v>
      </c>
    </row>
    <row r="18" spans="1:12" ht="16.5">
      <c r="A18" s="29">
        <v>4</v>
      </c>
      <c r="B18">
        <v>16</v>
      </c>
      <c r="C18" s="24">
        <f t="shared" si="0"/>
        <v>47.95</v>
      </c>
      <c r="D18" s="31">
        <f>AVERAGE(C18:C22)</f>
        <v>53.7</v>
      </c>
      <c r="E18" s="30">
        <f>D18*2</f>
        <v>107.4</v>
      </c>
      <c r="F18" s="26">
        <f>D18*1.05</f>
        <v>56.385000000000005</v>
      </c>
      <c r="G18" s="26">
        <f>D18*5</f>
        <v>268.5</v>
      </c>
      <c r="H18">
        <f>H17/60/60/24</f>
        <v>3.5980878081407888E-2</v>
      </c>
    </row>
    <row r="19" spans="1:12" ht="16.5">
      <c r="A19" s="29"/>
      <c r="B19">
        <v>17</v>
      </c>
      <c r="C19" s="24">
        <f t="shared" si="0"/>
        <v>50.674999999999997</v>
      </c>
      <c r="D19" s="31"/>
      <c r="E19" s="30"/>
      <c r="F19" s="26"/>
      <c r="G19" s="26"/>
    </row>
    <row r="20" spans="1:12" ht="16.5">
      <c r="A20" s="29"/>
      <c r="B20">
        <v>18</v>
      </c>
      <c r="C20" s="24">
        <f t="shared" si="0"/>
        <v>53.550000000000004</v>
      </c>
      <c r="D20" s="31"/>
      <c r="E20" s="30"/>
      <c r="F20" s="26"/>
      <c r="G20" s="26"/>
    </row>
    <row r="21" spans="1:12" ht="16.5">
      <c r="A21" s="29"/>
      <c r="B21">
        <v>19</v>
      </c>
      <c r="C21" s="24">
        <f t="shared" si="0"/>
        <v>56.575000000000003</v>
      </c>
      <c r="D21" s="31"/>
      <c r="E21" s="30"/>
      <c r="F21" s="26"/>
      <c r="G21" s="26"/>
    </row>
    <row r="22" spans="1:12" ht="16.5">
      <c r="A22" s="29"/>
      <c r="B22">
        <v>20</v>
      </c>
      <c r="C22" s="24">
        <f t="shared" si="0"/>
        <v>59.749999999999993</v>
      </c>
      <c r="D22" s="31"/>
      <c r="E22" s="30"/>
      <c r="F22" s="26"/>
      <c r="G22" s="26"/>
      <c r="H22">
        <v>8508.2603704521371</v>
      </c>
      <c r="I22">
        <f>$H22*E$2*E18*1%</f>
        <v>1096.5445965438714</v>
      </c>
      <c r="J22">
        <f>$H22*F$2*F18*1%</f>
        <v>143.92147829638313</v>
      </c>
      <c r="K22">
        <f>$H22*G$2*G18</f>
        <v>228.44679094663991</v>
      </c>
      <c r="L22">
        <f>SUM(I22:K22)</f>
        <v>1468.9128657868946</v>
      </c>
    </row>
    <row r="23" spans="1:12" ht="16.5">
      <c r="A23" s="26">
        <v>5</v>
      </c>
      <c r="B23">
        <v>21</v>
      </c>
      <c r="C23" s="24">
        <f t="shared" si="0"/>
        <v>63.074999999999996</v>
      </c>
      <c r="D23" s="31">
        <f>AVERAGE(C23:C27)</f>
        <v>70.324999999999989</v>
      </c>
      <c r="E23" s="30">
        <f>D23*2</f>
        <v>140.64999999999998</v>
      </c>
      <c r="F23" s="26">
        <f>D23*1.05</f>
        <v>73.841249999999988</v>
      </c>
      <c r="G23" s="26">
        <f>D23*5</f>
        <v>351.62499999999994</v>
      </c>
      <c r="H23">
        <f>H22/60/60/24</f>
        <v>9.8475235769121969E-2</v>
      </c>
    </row>
    <row r="24" spans="1:12" ht="16.5">
      <c r="A24" s="26"/>
      <c r="B24">
        <v>22</v>
      </c>
      <c r="C24" s="24">
        <f t="shared" si="0"/>
        <v>66.549999999999983</v>
      </c>
      <c r="D24" s="31"/>
      <c r="E24" s="30"/>
      <c r="F24" s="26"/>
      <c r="G24" s="26"/>
    </row>
    <row r="25" spans="1:12" ht="16.5">
      <c r="A25" s="26"/>
      <c r="B25">
        <v>23</v>
      </c>
      <c r="C25" s="24">
        <f t="shared" si="0"/>
        <v>70.174999999999997</v>
      </c>
      <c r="D25" s="31"/>
      <c r="E25" s="30"/>
      <c r="F25" s="26"/>
      <c r="G25" s="26"/>
    </row>
    <row r="26" spans="1:12" ht="16.5">
      <c r="A26" s="26"/>
      <c r="B26">
        <v>24</v>
      </c>
      <c r="C26" s="24">
        <f t="shared" si="0"/>
        <v>73.949999999999989</v>
      </c>
      <c r="D26" s="31"/>
      <c r="E26" s="30"/>
      <c r="F26" s="26"/>
      <c r="G26" s="26"/>
    </row>
    <row r="27" spans="1:12" ht="16.5">
      <c r="A27" s="26"/>
      <c r="B27">
        <v>25</v>
      </c>
      <c r="C27" s="24">
        <f t="shared" si="0"/>
        <v>77.875</v>
      </c>
      <c r="D27" s="31"/>
      <c r="E27" s="30"/>
      <c r="F27" s="26"/>
      <c r="G27" s="26"/>
      <c r="H27">
        <v>18161.038911616622</v>
      </c>
      <c r="I27">
        <f>$H27*E$2*E23*1%</f>
        <v>3065.2201475026527</v>
      </c>
      <c r="J27">
        <f>$H27*F$2*F23*1%</f>
        <v>402.31014435972321</v>
      </c>
      <c r="K27">
        <f>$H27*G$2*G23</f>
        <v>638.58753072971945</v>
      </c>
      <c r="L27">
        <f>SUM(I27:K27)</f>
        <v>4106.1178225920958</v>
      </c>
    </row>
    <row r="28" spans="1:12" ht="16.5">
      <c r="A28" s="26">
        <v>6</v>
      </c>
      <c r="B28">
        <v>26</v>
      </c>
      <c r="C28" s="24">
        <f t="shared" si="0"/>
        <v>81.95</v>
      </c>
      <c r="D28" s="31">
        <f>AVERAGE(C28:C32)</f>
        <v>90.7</v>
      </c>
      <c r="E28" s="30">
        <f>D28*2</f>
        <v>181.4</v>
      </c>
      <c r="F28" s="26">
        <f>D28*1.05</f>
        <v>95.235000000000014</v>
      </c>
      <c r="G28" s="26">
        <f>D28*5</f>
        <v>453.5</v>
      </c>
      <c r="H28">
        <f>H27/60/60/24</f>
        <v>0.21019720962519237</v>
      </c>
    </row>
    <row r="29" spans="1:12" ht="16.5">
      <c r="A29" s="26"/>
      <c r="B29">
        <v>27</v>
      </c>
      <c r="C29" s="24">
        <f t="shared" si="0"/>
        <v>86.174999999999997</v>
      </c>
      <c r="D29" s="31"/>
      <c r="E29" s="30"/>
      <c r="F29" s="26"/>
      <c r="G29" s="26"/>
    </row>
    <row r="30" spans="1:12" ht="16.5">
      <c r="A30" s="26"/>
      <c r="B30">
        <v>28</v>
      </c>
      <c r="C30" s="24">
        <f t="shared" si="0"/>
        <v>90.55</v>
      </c>
      <c r="D30" s="31"/>
      <c r="E30" s="30"/>
      <c r="F30" s="26"/>
      <c r="G30" s="26"/>
    </row>
    <row r="31" spans="1:12" ht="16.5">
      <c r="A31" s="26"/>
      <c r="B31">
        <v>29</v>
      </c>
      <c r="C31" s="24">
        <f t="shared" si="0"/>
        <v>95.074999999999989</v>
      </c>
      <c r="D31" s="31"/>
      <c r="E31" s="30"/>
      <c r="F31" s="26"/>
      <c r="G31" s="26"/>
    </row>
    <row r="32" spans="1:12" ht="16.5">
      <c r="A32" s="26"/>
      <c r="B32">
        <v>30</v>
      </c>
      <c r="C32" s="24">
        <f t="shared" si="0"/>
        <v>99.75</v>
      </c>
      <c r="D32" s="31"/>
      <c r="E32" s="30"/>
      <c r="F32" s="26"/>
      <c r="G32" s="26"/>
      <c r="H32">
        <v>33315.552905330835</v>
      </c>
      <c r="I32">
        <f>$H32*E$2*E28*1%</f>
        <v>7252.1295564324164</v>
      </c>
      <c r="J32">
        <f>$H32*F$2*F28*1%</f>
        <v>951.84200428175461</v>
      </c>
      <c r="K32">
        <f>$H32*G$2*G28</f>
        <v>1510.8603242567535</v>
      </c>
      <c r="L32">
        <f>SUM(I32:K32)</f>
        <v>9714.8318849709249</v>
      </c>
    </row>
    <row r="33" spans="1:12" ht="16.5">
      <c r="A33" s="26">
        <v>7</v>
      </c>
      <c r="B33">
        <v>31</v>
      </c>
      <c r="C33" s="24">
        <f t="shared" si="0"/>
        <v>104.575</v>
      </c>
      <c r="D33" s="31">
        <f>AVERAGE(C33:C37)</f>
        <v>114.825</v>
      </c>
      <c r="E33" s="30">
        <f>D33*2</f>
        <v>229.65</v>
      </c>
      <c r="F33" s="26">
        <f>D33*1.05</f>
        <v>120.56625000000001</v>
      </c>
      <c r="G33" s="26">
        <f>D33*5</f>
        <v>574.125</v>
      </c>
      <c r="H33">
        <f>H32/60/60/24</f>
        <v>0.38559667714503276</v>
      </c>
    </row>
    <row r="34" spans="1:12" ht="16.5">
      <c r="A34" s="26"/>
      <c r="B34">
        <v>32</v>
      </c>
      <c r="C34" s="24">
        <f t="shared" si="0"/>
        <v>109.55</v>
      </c>
      <c r="D34" s="31"/>
      <c r="E34" s="30"/>
      <c r="F34" s="26"/>
      <c r="G34" s="26"/>
    </row>
    <row r="35" spans="1:12" ht="16.5">
      <c r="A35" s="26"/>
      <c r="B35">
        <v>33</v>
      </c>
      <c r="C35" s="24">
        <f t="shared" si="0"/>
        <v>114.67499999999998</v>
      </c>
      <c r="D35" s="31"/>
      <c r="E35" s="30"/>
      <c r="F35" s="26"/>
      <c r="G35" s="26"/>
    </row>
    <row r="36" spans="1:12" ht="16.5">
      <c r="A36" s="26"/>
      <c r="B36">
        <v>34</v>
      </c>
      <c r="C36" s="24">
        <f t="shared" si="0"/>
        <v>119.95</v>
      </c>
      <c r="D36" s="31"/>
      <c r="E36" s="30"/>
      <c r="F36" s="26"/>
      <c r="G36" s="26"/>
    </row>
    <row r="37" spans="1:12" ht="16.5">
      <c r="A37" s="26"/>
      <c r="B37">
        <v>35</v>
      </c>
      <c r="C37" s="24">
        <f t="shared" si="0"/>
        <v>125.375</v>
      </c>
      <c r="D37" s="31"/>
      <c r="E37" s="30"/>
      <c r="F37" s="26"/>
      <c r="G37" s="26"/>
      <c r="H37">
        <v>55221.098936981325</v>
      </c>
      <c r="I37">
        <f>$H37*E$2*E33*1%</f>
        <v>15217.830445053312</v>
      </c>
      <c r="J37">
        <f>$H37*F$2*F33*1%</f>
        <v>1997.3402459132474</v>
      </c>
      <c r="K37">
        <f>$H37*G$2*G33</f>
        <v>3170.3813427194405</v>
      </c>
      <c r="L37">
        <f>SUM(I37:K37)</f>
        <v>20385.552033685999</v>
      </c>
    </row>
    <row r="38" spans="1:12" ht="16.5">
      <c r="A38" s="26">
        <v>8</v>
      </c>
      <c r="B38">
        <v>36</v>
      </c>
      <c r="C38" s="24">
        <f t="shared" si="0"/>
        <v>130.94999999999999</v>
      </c>
      <c r="D38" s="31">
        <f>AVERAGE(C38:C42)</f>
        <v>142.69999999999999</v>
      </c>
      <c r="E38" s="30">
        <f>D38*2</f>
        <v>285.39999999999998</v>
      </c>
      <c r="F38" s="26">
        <f>D38*1.05</f>
        <v>149.83500000000001</v>
      </c>
      <c r="G38" s="26">
        <f>D38*5</f>
        <v>713.5</v>
      </c>
      <c r="H38">
        <f>H37/60/60/24</f>
        <v>0.63913308954839498</v>
      </c>
    </row>
    <row r="39" spans="1:12" ht="16.5">
      <c r="A39" s="26"/>
      <c r="B39">
        <v>37</v>
      </c>
      <c r="C39" s="24">
        <f t="shared" si="0"/>
        <v>136.67499999999998</v>
      </c>
      <c r="D39" s="31"/>
      <c r="E39" s="30"/>
      <c r="F39" s="26"/>
      <c r="G39" s="26"/>
    </row>
    <row r="40" spans="1:12" ht="16.5">
      <c r="A40" s="26"/>
      <c r="B40">
        <v>38</v>
      </c>
      <c r="C40" s="24">
        <f t="shared" si="0"/>
        <v>142.55000000000001</v>
      </c>
      <c r="D40" s="31"/>
      <c r="E40" s="30"/>
      <c r="F40" s="26"/>
      <c r="G40" s="26"/>
    </row>
    <row r="41" spans="1:12" ht="16.5">
      <c r="A41" s="26"/>
      <c r="B41">
        <v>39</v>
      </c>
      <c r="C41" s="24">
        <f t="shared" si="0"/>
        <v>148.57499999999999</v>
      </c>
      <c r="D41" s="31"/>
      <c r="E41" s="30"/>
      <c r="F41" s="26"/>
      <c r="G41" s="26"/>
    </row>
    <row r="42" spans="1:12" ht="16.5">
      <c r="A42" s="26"/>
      <c r="B42">
        <v>40</v>
      </c>
      <c r="C42" s="24">
        <f t="shared" si="0"/>
        <v>154.75</v>
      </c>
      <c r="D42" s="31"/>
      <c r="E42" s="30"/>
      <c r="F42" s="26"/>
      <c r="G42" s="26"/>
      <c r="H42">
        <v>85127.308489542134</v>
      </c>
      <c r="I42">
        <f>$H42*E$2*E38*1%</f>
        <v>29154.400611498386</v>
      </c>
      <c r="J42">
        <f>$H42*F$2*F38*1%</f>
        <v>3826.5150802591634</v>
      </c>
      <c r="K42">
        <f>$H42*G$2*G38</f>
        <v>6073.8334607288307</v>
      </c>
      <c r="L42">
        <f>SUM(I42:K42)</f>
        <v>39054.749152486373</v>
      </c>
    </row>
    <row r="43" spans="1:12" ht="16.5">
      <c r="A43" s="26">
        <v>9</v>
      </c>
      <c r="B43">
        <v>41</v>
      </c>
      <c r="C43" s="24">
        <f t="shared" si="0"/>
        <v>161.07499999999999</v>
      </c>
      <c r="D43" s="31">
        <f>AVERAGE(C43:C47)</f>
        <v>174.32499999999999</v>
      </c>
      <c r="E43" s="30">
        <f>D43*2</f>
        <v>348.65</v>
      </c>
      <c r="F43" s="26">
        <f>D43*1.05</f>
        <v>183.04124999999999</v>
      </c>
      <c r="G43" s="26">
        <f>D43*5</f>
        <v>871.625</v>
      </c>
      <c r="H43">
        <f>H42/60/60/24</f>
        <v>0.98526977418451545</v>
      </c>
    </row>
    <row r="44" spans="1:12" ht="16.5">
      <c r="A44" s="26"/>
      <c r="B44">
        <v>42</v>
      </c>
      <c r="C44" s="24">
        <f t="shared" si="0"/>
        <v>167.54999999999998</v>
      </c>
      <c r="D44" s="31"/>
      <c r="E44" s="30"/>
      <c r="F44" s="26"/>
      <c r="G44" s="26"/>
    </row>
    <row r="45" spans="1:12" ht="16.5">
      <c r="A45" s="26"/>
      <c r="B45">
        <v>43</v>
      </c>
      <c r="C45" s="24">
        <f t="shared" si="0"/>
        <v>174.17500000000001</v>
      </c>
      <c r="D45" s="31"/>
      <c r="E45" s="30"/>
      <c r="F45" s="26"/>
      <c r="G45" s="26"/>
    </row>
    <row r="46" spans="1:12" ht="16.5">
      <c r="A46" s="26"/>
      <c r="B46">
        <v>44</v>
      </c>
      <c r="C46" s="24">
        <f t="shared" si="0"/>
        <v>180.95</v>
      </c>
      <c r="D46" s="31"/>
      <c r="E46" s="30"/>
      <c r="F46" s="26"/>
      <c r="G46" s="26"/>
    </row>
    <row r="47" spans="1:12" ht="16.5">
      <c r="A47" s="26"/>
      <c r="B47">
        <v>45</v>
      </c>
      <c r="C47" s="24">
        <f t="shared" si="0"/>
        <v>187.875</v>
      </c>
      <c r="D47" s="31"/>
      <c r="E47" s="30"/>
      <c r="F47" s="26"/>
      <c r="G47" s="26"/>
      <c r="H47">
        <v>124283.96983590804</v>
      </c>
      <c r="I47">
        <f>$H47*E$2*E43*1%</f>
        <v>51997.927299947201</v>
      </c>
      <c r="J47">
        <f>$H47*F$2*F43*1%</f>
        <v>6824.7279581180692</v>
      </c>
      <c r="K47">
        <f>$H47*G$2*G43</f>
        <v>10832.901520822335</v>
      </c>
      <c r="L47">
        <f>SUM(I47:K47)</f>
        <v>69655.556778887607</v>
      </c>
    </row>
    <row r="48" spans="1:12" ht="16.5">
      <c r="A48" s="26">
        <v>10</v>
      </c>
      <c r="B48">
        <v>46</v>
      </c>
      <c r="C48" s="24">
        <f t="shared" si="0"/>
        <v>194.94999999999996</v>
      </c>
      <c r="D48" s="31">
        <f>AVERAGE(C48:C52)</f>
        <v>209.69999999999996</v>
      </c>
      <c r="E48" s="30">
        <f>D48*2</f>
        <v>419.39999999999992</v>
      </c>
      <c r="F48" s="26">
        <f>D48*1.05</f>
        <v>220.18499999999997</v>
      </c>
      <c r="G48" s="26">
        <f>D48*5</f>
        <v>1048.4999999999998</v>
      </c>
      <c r="H48">
        <f>H47/60/60/24</f>
        <v>1.4384718731007873</v>
      </c>
    </row>
    <row r="49" spans="1:12" ht="16.5">
      <c r="A49" s="26"/>
      <c r="B49">
        <v>47</v>
      </c>
      <c r="C49" s="24">
        <f t="shared" si="0"/>
        <v>202.17499999999995</v>
      </c>
      <c r="D49" s="31"/>
      <c r="E49" s="30"/>
      <c r="F49" s="26"/>
      <c r="G49" s="26"/>
    </row>
    <row r="50" spans="1:12" ht="16.5">
      <c r="A50" s="26"/>
      <c r="B50">
        <v>48</v>
      </c>
      <c r="C50" s="24">
        <f t="shared" si="0"/>
        <v>209.54999999999998</v>
      </c>
      <c r="D50" s="31"/>
      <c r="E50" s="30"/>
      <c r="F50" s="26"/>
      <c r="G50" s="26"/>
    </row>
    <row r="51" spans="1:12" ht="16.5">
      <c r="A51" s="26"/>
      <c r="B51">
        <v>49</v>
      </c>
      <c r="C51" s="24">
        <f t="shared" si="0"/>
        <v>217.07499999999999</v>
      </c>
      <c r="D51" s="31"/>
      <c r="E51" s="30"/>
      <c r="F51" s="26"/>
      <c r="G51" s="26"/>
    </row>
    <row r="52" spans="1:12" ht="16.5">
      <c r="A52" s="26"/>
      <c r="B52">
        <v>50</v>
      </c>
      <c r="C52" s="24">
        <f t="shared" si="0"/>
        <v>224.75</v>
      </c>
      <c r="D52" s="31"/>
      <c r="E52" s="30"/>
      <c r="F52" s="26"/>
      <c r="G52" s="26"/>
      <c r="H52">
        <v>173940.95267034954</v>
      </c>
      <c r="I52">
        <f>$H52*E$2*E48*1%</f>
        <v>87541.002659933496</v>
      </c>
      <c r="J52">
        <f>$H52*F$2*F48*1%</f>
        <v>11489.756599116272</v>
      </c>
      <c r="K52">
        <f>$H52*G$2*G48</f>
        <v>18237.708887486147</v>
      </c>
      <c r="L52">
        <f>SUM(I52:K52)</f>
        <v>117268.46814653592</v>
      </c>
    </row>
    <row r="53" spans="1:12" ht="16.5">
      <c r="A53" s="26">
        <v>11</v>
      </c>
      <c r="B53">
        <v>51</v>
      </c>
      <c r="C53" s="24">
        <f t="shared" si="0"/>
        <v>232.57499999999999</v>
      </c>
      <c r="D53" s="31">
        <f>AVERAGE(C53:C57)</f>
        <v>248.82499999999999</v>
      </c>
      <c r="E53" s="30">
        <f>D53*2</f>
        <v>497.65</v>
      </c>
      <c r="F53" s="26">
        <f>D53*1.05</f>
        <v>261.26625000000001</v>
      </c>
      <c r="G53" s="26">
        <f>D53*5</f>
        <v>1244.125</v>
      </c>
      <c r="H53">
        <f>H52/60/60/24</f>
        <v>2.0132054707216382</v>
      </c>
    </row>
    <row r="54" spans="1:12" ht="16.5">
      <c r="A54" s="26"/>
      <c r="B54">
        <v>52</v>
      </c>
      <c r="C54" s="24">
        <f t="shared" si="0"/>
        <v>240.55</v>
      </c>
      <c r="D54" s="31"/>
      <c r="E54" s="30"/>
      <c r="F54" s="26"/>
      <c r="G54" s="26"/>
    </row>
    <row r="55" spans="1:12" ht="16.5">
      <c r="A55" s="26"/>
      <c r="B55">
        <v>53</v>
      </c>
      <c r="C55" s="24">
        <f t="shared" si="0"/>
        <v>248.67500000000001</v>
      </c>
      <c r="D55" s="31"/>
      <c r="E55" s="30"/>
      <c r="F55" s="26"/>
      <c r="G55" s="26"/>
    </row>
    <row r="56" spans="1:12" ht="16.5">
      <c r="A56" s="26"/>
      <c r="B56">
        <v>54</v>
      </c>
      <c r="C56" s="24">
        <f t="shared" si="0"/>
        <v>256.95</v>
      </c>
      <c r="D56" s="31"/>
      <c r="E56" s="30"/>
      <c r="F56" s="26"/>
      <c r="G56" s="26"/>
    </row>
    <row r="57" spans="1:12" ht="16.5">
      <c r="A57" s="26"/>
      <c r="B57">
        <v>55</v>
      </c>
      <c r="C57" s="24">
        <f t="shared" si="0"/>
        <v>265.375</v>
      </c>
      <c r="D57" s="31"/>
      <c r="E57" s="30"/>
      <c r="F57" s="26"/>
      <c r="G57" s="26"/>
      <c r="H57">
        <v>235348.1724022346</v>
      </c>
      <c r="I57">
        <f>$H57*E$2*E53*1%</f>
        <v>140545.22159516645</v>
      </c>
      <c r="J57">
        <f>$H57*F$2*F53*1%</f>
        <v>18446.5603343656</v>
      </c>
      <c r="K57">
        <f>$H57*G$2*G53</f>
        <v>29280.254498993014</v>
      </c>
      <c r="L57">
        <f>SUM(I57:K57)</f>
        <v>188272.03642852508</v>
      </c>
    </row>
    <row r="58" spans="1:12" ht="16.5">
      <c r="A58" s="26">
        <v>12</v>
      </c>
      <c r="B58">
        <v>56</v>
      </c>
      <c r="C58" s="24">
        <f t="shared" si="0"/>
        <v>273.95000000000005</v>
      </c>
      <c r="D58" s="31">
        <f>AVERAGE(C58:C62)</f>
        <v>291.7</v>
      </c>
      <c r="E58" s="30">
        <f>D58*2</f>
        <v>583.4</v>
      </c>
      <c r="F58" s="26">
        <f>D58*1.05</f>
        <v>306.28500000000003</v>
      </c>
      <c r="G58" s="26">
        <f>D58*5</f>
        <v>1458.5</v>
      </c>
      <c r="H58">
        <f>H57/60/60/24</f>
        <v>2.723937180581419</v>
      </c>
    </row>
    <row r="59" spans="1:12" ht="16.5">
      <c r="A59" s="26"/>
      <c r="B59">
        <v>57</v>
      </c>
      <c r="C59" s="24">
        <f t="shared" si="0"/>
        <v>282.67499999999995</v>
      </c>
      <c r="D59" s="31"/>
      <c r="E59" s="30"/>
      <c r="F59" s="26"/>
      <c r="G59" s="26"/>
    </row>
    <row r="60" spans="1:12" ht="16.5">
      <c r="A60" s="26"/>
      <c r="B60">
        <v>58</v>
      </c>
      <c r="C60" s="24">
        <f t="shared" si="0"/>
        <v>291.54999999999995</v>
      </c>
      <c r="D60" s="31"/>
      <c r="E60" s="30"/>
      <c r="F60" s="26"/>
      <c r="G60" s="26"/>
    </row>
    <row r="61" spans="1:12" ht="16.5">
      <c r="A61" s="26"/>
      <c r="B61">
        <v>59</v>
      </c>
      <c r="C61" s="24">
        <f t="shared" si="0"/>
        <v>300.57499999999999</v>
      </c>
      <c r="D61" s="31"/>
      <c r="E61" s="30"/>
      <c r="F61" s="26"/>
      <c r="G61" s="26"/>
    </row>
    <row r="62" spans="1:12" ht="16.5">
      <c r="A62" s="26"/>
      <c r="B62">
        <v>60</v>
      </c>
      <c r="C62" s="24">
        <f t="shared" si="0"/>
        <v>309.75</v>
      </c>
      <c r="D62" s="31"/>
      <c r="E62" s="30"/>
      <c r="F62" s="26"/>
      <c r="G62" s="26"/>
      <c r="H62">
        <v>309755.57172482368</v>
      </c>
      <c r="I62">
        <f>$H62*E$2*E58*1%</f>
        <v>216853.68065311454</v>
      </c>
      <c r="J62">
        <f>$H62*F$2*F58*1%</f>
        <v>28462.045585721291</v>
      </c>
      <c r="K62">
        <f>$H62*G$2*G58</f>
        <v>45177.850136065535</v>
      </c>
      <c r="L62">
        <f>SUM(I62:K62)</f>
        <v>290493.57637490134</v>
      </c>
    </row>
    <row r="63" spans="1:12" ht="16.5">
      <c r="A63" s="26">
        <v>13</v>
      </c>
      <c r="B63">
        <v>61</v>
      </c>
      <c r="C63" s="24">
        <f t="shared" si="0"/>
        <v>319.07499999999999</v>
      </c>
      <c r="D63" s="31">
        <f>AVERAGE(C63:C67)</f>
        <v>338.32499999999999</v>
      </c>
      <c r="E63" s="30">
        <f>D63*2</f>
        <v>676.65</v>
      </c>
      <c r="F63" s="26">
        <f>D63*1.05</f>
        <v>355.24124999999998</v>
      </c>
      <c r="G63" s="26">
        <f>D63*5</f>
        <v>1691.625</v>
      </c>
      <c r="H63">
        <f>H62/60/60/24</f>
        <v>3.5851339320002737</v>
      </c>
    </row>
    <row r="64" spans="1:12" ht="16.5">
      <c r="A64" s="26"/>
      <c r="B64">
        <v>62</v>
      </c>
      <c r="C64" s="24">
        <f t="shared" si="0"/>
        <v>328.54999999999995</v>
      </c>
      <c r="D64" s="31"/>
      <c r="E64" s="30"/>
      <c r="F64" s="26"/>
      <c r="G64" s="26"/>
    </row>
    <row r="65" spans="1:12" ht="16.5">
      <c r="A65" s="26"/>
      <c r="B65">
        <v>63</v>
      </c>
      <c r="C65" s="24">
        <f t="shared" si="0"/>
        <v>338.17499999999995</v>
      </c>
      <c r="D65" s="31"/>
      <c r="E65" s="30"/>
      <c r="F65" s="26"/>
      <c r="G65" s="26"/>
    </row>
    <row r="66" spans="1:12" ht="16.5">
      <c r="A66" s="26"/>
      <c r="B66">
        <v>64</v>
      </c>
      <c r="C66" s="24">
        <f t="shared" si="0"/>
        <v>347.95</v>
      </c>
      <c r="D66" s="31"/>
      <c r="E66" s="30"/>
      <c r="F66" s="26"/>
      <c r="G66" s="26"/>
    </row>
    <row r="67" spans="1:12" ht="16.5">
      <c r="A67" s="26"/>
      <c r="B67">
        <v>65</v>
      </c>
      <c r="C67" s="24">
        <f t="shared" ref="C67:C102" si="1">(B67*(1+B67*30%)/3+33)*(60%*0.5+30%*1+10%*1.5)</f>
        <v>357.875</v>
      </c>
      <c r="D67" s="31"/>
      <c r="E67" s="30"/>
      <c r="F67" s="26"/>
      <c r="G67" s="26"/>
      <c r="H67">
        <v>398413.11043588986</v>
      </c>
      <c r="I67">
        <f>$H67*E$2*E63*1%</f>
        <v>323503.47741173382</v>
      </c>
      <c r="J67">
        <f>$H67*F$2*F63*1%</f>
        <v>42459.831410290062</v>
      </c>
      <c r="K67">
        <f>$H67*G$2*G63</f>
        <v>67396.557794111228</v>
      </c>
      <c r="L67">
        <f>SUM(I67:K67)</f>
        <v>433359.86661613511</v>
      </c>
    </row>
    <row r="68" spans="1:12" ht="16.5">
      <c r="A68" s="26">
        <v>14</v>
      </c>
      <c r="B68">
        <v>66</v>
      </c>
      <c r="C68" s="24">
        <f t="shared" si="1"/>
        <v>367.95</v>
      </c>
      <c r="D68" s="31">
        <f>AVERAGE(C68:C72)</f>
        <v>388.7</v>
      </c>
      <c r="E68" s="30">
        <f>D68*2</f>
        <v>777.4</v>
      </c>
      <c r="F68" s="26">
        <f>D68*1.05</f>
        <v>408.13499999999999</v>
      </c>
      <c r="G68" s="26">
        <f>D68*5</f>
        <v>1943.5</v>
      </c>
      <c r="H68">
        <f>H67/60/60/24</f>
        <v>4.6112628522672434</v>
      </c>
    </row>
    <row r="69" spans="1:12" ht="16.5">
      <c r="A69" s="26"/>
      <c r="B69">
        <v>67</v>
      </c>
      <c r="C69" s="24">
        <f t="shared" si="1"/>
        <v>378.17499999999995</v>
      </c>
      <c r="D69" s="31"/>
      <c r="E69" s="30"/>
      <c r="F69" s="26"/>
      <c r="G69" s="26"/>
    </row>
    <row r="70" spans="1:12" ht="16.5">
      <c r="A70" s="26"/>
      <c r="B70">
        <v>68</v>
      </c>
      <c r="C70" s="24">
        <f t="shared" si="1"/>
        <v>388.54999999999995</v>
      </c>
      <c r="D70" s="31"/>
      <c r="E70" s="30"/>
      <c r="F70" s="26"/>
      <c r="G70" s="26"/>
    </row>
    <row r="71" spans="1:12" ht="16.5">
      <c r="A71" s="26"/>
      <c r="B71">
        <v>69</v>
      </c>
      <c r="C71" s="24">
        <f t="shared" si="1"/>
        <v>399.07499999999993</v>
      </c>
      <c r="D71" s="31"/>
      <c r="E71" s="30"/>
      <c r="F71" s="26"/>
      <c r="G71" s="26"/>
    </row>
    <row r="72" spans="1:12" ht="16.5">
      <c r="A72" s="26"/>
      <c r="B72">
        <v>70</v>
      </c>
      <c r="C72" s="24">
        <f t="shared" si="1"/>
        <v>409.75</v>
      </c>
      <c r="D72" s="31"/>
      <c r="E72" s="30"/>
      <c r="F72" s="26"/>
      <c r="G72" s="26"/>
      <c r="H72">
        <v>502570.75949929008</v>
      </c>
      <c r="I72">
        <f>$H72*E$2*E68*1%</f>
        <v>468838.21012169775</v>
      </c>
      <c r="J72">
        <f>$H72*F$2*F68*1%</f>
        <v>61535.015078472832</v>
      </c>
      <c r="K72">
        <f>$H72*G$2*G68</f>
        <v>97674.627108687026</v>
      </c>
      <c r="L72">
        <f>SUM(I72:K72)</f>
        <v>628047.8523088576</v>
      </c>
    </row>
    <row r="73" spans="1:12" ht="16.5">
      <c r="A73" s="26">
        <v>15</v>
      </c>
      <c r="B73">
        <v>71</v>
      </c>
      <c r="C73" s="24">
        <f t="shared" si="1"/>
        <v>420.57499999999999</v>
      </c>
      <c r="D73" s="31">
        <f>AVERAGE(C73:C77)</f>
        <v>442.82499999999999</v>
      </c>
      <c r="E73" s="30">
        <f>D73*2</f>
        <v>885.65</v>
      </c>
      <c r="F73" s="26">
        <f>D73*1.05</f>
        <v>464.96625</v>
      </c>
      <c r="G73" s="26">
        <f>D73*5</f>
        <v>2214.125</v>
      </c>
      <c r="H73">
        <f>H72/60/60/24</f>
        <v>5.8167911979084508</v>
      </c>
    </row>
    <row r="74" spans="1:12" ht="16.5">
      <c r="A74" s="26"/>
      <c r="B74">
        <v>72</v>
      </c>
      <c r="C74" s="24">
        <f t="shared" si="1"/>
        <v>431.54999999999995</v>
      </c>
      <c r="D74" s="31"/>
      <c r="E74" s="30"/>
      <c r="F74" s="26"/>
      <c r="G74" s="26"/>
    </row>
    <row r="75" spans="1:12" ht="16.5">
      <c r="A75" s="26"/>
      <c r="B75">
        <v>73</v>
      </c>
      <c r="C75" s="24">
        <f t="shared" si="1"/>
        <v>442.67499999999995</v>
      </c>
      <c r="D75" s="31"/>
      <c r="E75" s="30"/>
      <c r="F75" s="26"/>
      <c r="G75" s="26"/>
    </row>
    <row r="76" spans="1:12" ht="16.5">
      <c r="A76" s="26"/>
      <c r="B76">
        <v>74</v>
      </c>
      <c r="C76" s="24">
        <f t="shared" si="1"/>
        <v>453.95</v>
      </c>
      <c r="D76" s="31"/>
      <c r="E76" s="30"/>
      <c r="F76" s="26"/>
      <c r="G76" s="26"/>
    </row>
    <row r="77" spans="1:12" ht="16.5">
      <c r="A77" s="26"/>
      <c r="B77">
        <v>75</v>
      </c>
      <c r="C77" s="24">
        <f t="shared" si="1"/>
        <v>465.375</v>
      </c>
      <c r="D77" s="31"/>
      <c r="E77" s="30"/>
      <c r="F77" s="26"/>
      <c r="G77" s="26"/>
      <c r="H77">
        <v>623478.49741997838</v>
      </c>
      <c r="I77">
        <f>$H77*E$2*E73*1%</f>
        <v>662620.4774880046</v>
      </c>
      <c r="J77">
        <f>$H77*F$2*F73*1%</f>
        <v>86968.937670300598</v>
      </c>
      <c r="K77">
        <f>$H77*G$2*G73</f>
        <v>138045.93281000096</v>
      </c>
      <c r="L77">
        <f>SUM(I77:K77)</f>
        <v>887635.34796830616</v>
      </c>
    </row>
    <row r="78" spans="1:12" ht="16.5">
      <c r="A78" s="26">
        <v>16</v>
      </c>
      <c r="B78">
        <v>76</v>
      </c>
      <c r="C78" s="24">
        <f t="shared" si="1"/>
        <v>476.94999999999993</v>
      </c>
      <c r="D78" s="31">
        <f>AVERAGE(C78:C82)</f>
        <v>500.69999999999993</v>
      </c>
      <c r="E78" s="30">
        <f>D78*2</f>
        <v>1001.3999999999999</v>
      </c>
      <c r="F78" s="26">
        <f>D78*1.05</f>
        <v>525.7349999999999</v>
      </c>
      <c r="G78" s="26">
        <f>D78*5</f>
        <v>2503.4999999999995</v>
      </c>
      <c r="H78">
        <f>H77/60/60/24</f>
        <v>7.2161863127312307</v>
      </c>
    </row>
    <row r="79" spans="1:12" ht="16.5">
      <c r="A79" s="26"/>
      <c r="B79">
        <v>77</v>
      </c>
      <c r="C79" s="24">
        <f t="shared" si="1"/>
        <v>488.67499999999995</v>
      </c>
      <c r="D79" s="31"/>
      <c r="E79" s="30"/>
      <c r="F79" s="26"/>
      <c r="G79" s="26"/>
    </row>
    <row r="80" spans="1:12" ht="16.5">
      <c r="A80" s="26"/>
      <c r="B80">
        <v>78</v>
      </c>
      <c r="C80" s="24">
        <f t="shared" si="1"/>
        <v>500.54999999999995</v>
      </c>
      <c r="D80" s="31"/>
      <c r="E80" s="30"/>
      <c r="F80" s="26"/>
      <c r="G80" s="26"/>
    </row>
    <row r="81" spans="1:12" ht="16.5">
      <c r="A81" s="26"/>
      <c r="B81">
        <v>79</v>
      </c>
      <c r="C81" s="24">
        <f t="shared" si="1"/>
        <v>512.57499999999993</v>
      </c>
      <c r="D81" s="31"/>
      <c r="E81" s="30"/>
      <c r="F81" s="26"/>
      <c r="G81" s="26"/>
    </row>
    <row r="82" spans="1:12" ht="16.5">
      <c r="A82" s="26"/>
      <c r="B82">
        <v>80</v>
      </c>
      <c r="C82" s="24">
        <f t="shared" si="1"/>
        <v>524.75</v>
      </c>
      <c r="D82" s="31"/>
      <c r="E82" s="30"/>
      <c r="F82" s="26"/>
      <c r="G82" s="26"/>
      <c r="H82">
        <v>762386.30794510804</v>
      </c>
      <c r="I82">
        <f>$H82*E$2*E78*1%</f>
        <v>916144.3785314773</v>
      </c>
      <c r="J82">
        <f>$H82*F$2*F78*1%</f>
        <v>120243.9496822564</v>
      </c>
      <c r="K82">
        <f>$H82*G$2*G78</f>
        <v>190863.41219405778</v>
      </c>
      <c r="L82">
        <f>SUM(I82:K82)</f>
        <v>1227251.7404077915</v>
      </c>
    </row>
    <row r="83" spans="1:12" ht="16.5">
      <c r="A83" s="26">
        <v>17</v>
      </c>
      <c r="B83">
        <v>81</v>
      </c>
      <c r="C83" s="24">
        <f t="shared" si="1"/>
        <v>537.07500000000005</v>
      </c>
      <c r="D83" s="31">
        <f>AVERAGE(C83:C87)</f>
        <v>562.32500000000005</v>
      </c>
      <c r="E83" s="30">
        <f>D83*2</f>
        <v>1124.6500000000001</v>
      </c>
      <c r="F83" s="26">
        <f>D83*1.05</f>
        <v>590.44125000000008</v>
      </c>
      <c r="G83" s="26">
        <f>D83*5</f>
        <v>2811.625</v>
      </c>
      <c r="H83">
        <f>H82/60/60/24</f>
        <v>8.8239156012165285</v>
      </c>
    </row>
    <row r="84" spans="1:12" ht="16.5">
      <c r="A84" s="26"/>
      <c r="B84">
        <v>82</v>
      </c>
      <c r="C84" s="24">
        <f t="shared" si="1"/>
        <v>549.54999999999995</v>
      </c>
      <c r="D84" s="31"/>
      <c r="E84" s="30"/>
      <c r="F84" s="26"/>
      <c r="G84" s="26"/>
    </row>
    <row r="85" spans="1:12" ht="16.5">
      <c r="A85" s="26"/>
      <c r="B85">
        <v>83</v>
      </c>
      <c r="C85" s="24">
        <f t="shared" si="1"/>
        <v>562.17499999999995</v>
      </c>
      <c r="D85" s="31"/>
      <c r="E85" s="30"/>
      <c r="F85" s="26"/>
      <c r="G85" s="26"/>
    </row>
    <row r="86" spans="1:12" ht="16.5">
      <c r="A86" s="26"/>
      <c r="B86">
        <v>84</v>
      </c>
      <c r="C86" s="24">
        <f t="shared" si="1"/>
        <v>574.94999999999993</v>
      </c>
      <c r="D86" s="31"/>
      <c r="E86" s="30"/>
      <c r="F86" s="26"/>
      <c r="G86" s="26"/>
    </row>
    <row r="87" spans="1:12" ht="16.5">
      <c r="A87" s="26"/>
      <c r="B87">
        <v>85</v>
      </c>
      <c r="C87" s="24">
        <f t="shared" si="1"/>
        <v>587.875</v>
      </c>
      <c r="D87" s="31"/>
      <c r="E87" s="30"/>
      <c r="F87" s="26"/>
      <c r="G87" s="26"/>
      <c r="H87">
        <v>920544.17855778523</v>
      </c>
      <c r="I87">
        <f>$H87*E$2*E83*1%</f>
        <v>1242348.012498016</v>
      </c>
      <c r="J87">
        <f>$H87*F$2*F83*1%</f>
        <v>163058.17664036457</v>
      </c>
      <c r="K87">
        <f>$H87*G$2*G83</f>
        <v>258822.5026037533</v>
      </c>
      <c r="L87">
        <f>SUM(I87:K87)</f>
        <v>1664228.6917421338</v>
      </c>
    </row>
    <row r="88" spans="1:12" ht="16.5">
      <c r="A88" s="26">
        <v>18</v>
      </c>
      <c r="B88">
        <v>86</v>
      </c>
      <c r="C88" s="24">
        <f t="shared" si="1"/>
        <v>600.95000000000005</v>
      </c>
      <c r="D88" s="31">
        <f>AVERAGE(C88:C92)</f>
        <v>627.70000000000005</v>
      </c>
      <c r="E88" s="30">
        <f>D88*2</f>
        <v>1255.4000000000001</v>
      </c>
      <c r="F88" s="26">
        <f>D88*1.05</f>
        <v>659.08500000000004</v>
      </c>
      <c r="G88" s="26">
        <f>D88*5</f>
        <v>3138.5</v>
      </c>
      <c r="H88">
        <f>H87/60/60/24</f>
        <v>10.654446511085476</v>
      </c>
    </row>
    <row r="89" spans="1:12" ht="16.5">
      <c r="A89" s="26"/>
      <c r="B89">
        <v>87</v>
      </c>
      <c r="C89" s="24">
        <f t="shared" si="1"/>
        <v>614.17499999999995</v>
      </c>
      <c r="D89" s="31"/>
      <c r="E89" s="30"/>
      <c r="F89" s="26"/>
      <c r="G89" s="26"/>
    </row>
    <row r="90" spans="1:12" ht="16.5">
      <c r="A90" s="26"/>
      <c r="B90">
        <v>88</v>
      </c>
      <c r="C90" s="24">
        <f t="shared" si="1"/>
        <v>627.54999999999995</v>
      </c>
      <c r="D90" s="31"/>
      <c r="E90" s="30"/>
      <c r="F90" s="26"/>
      <c r="G90" s="26"/>
    </row>
    <row r="91" spans="1:12" ht="16.5">
      <c r="A91" s="26"/>
      <c r="B91">
        <v>89</v>
      </c>
      <c r="C91" s="24">
        <f t="shared" si="1"/>
        <v>641.07499999999993</v>
      </c>
      <c r="D91" s="31"/>
      <c r="E91" s="30"/>
      <c r="F91" s="26"/>
      <c r="G91" s="26"/>
    </row>
    <row r="92" spans="1:12" ht="16.5">
      <c r="A92" s="26"/>
      <c r="B92">
        <v>90</v>
      </c>
      <c r="C92" s="24">
        <f t="shared" si="1"/>
        <v>654.75</v>
      </c>
      <c r="D92" s="31"/>
      <c r="E92" s="30"/>
      <c r="F92" s="26"/>
      <c r="G92" s="26"/>
      <c r="H92">
        <v>1099202.0994619529</v>
      </c>
      <c r="I92">
        <f>$H92*E$2*E88*1%</f>
        <v>1655925.978797443</v>
      </c>
      <c r="J92">
        <f>$H92*F$2*F88*1%</f>
        <v>217340.28471716438</v>
      </c>
      <c r="K92">
        <f>$H92*G$2*G88</f>
        <v>344984.57891613396</v>
      </c>
      <c r="L92">
        <f>SUM(I92:K92)</f>
        <v>2218250.8424307415</v>
      </c>
    </row>
    <row r="93" spans="1:12" ht="16.5">
      <c r="A93" s="26">
        <v>19</v>
      </c>
      <c r="B93">
        <v>91</v>
      </c>
      <c r="C93" s="24">
        <f t="shared" si="1"/>
        <v>668.57500000000005</v>
      </c>
      <c r="D93" s="31">
        <f>AVERAGE(C93:C97)</f>
        <v>696.82500000000005</v>
      </c>
      <c r="E93" s="30">
        <f>D93*2</f>
        <v>1393.65</v>
      </c>
      <c r="F93" s="26">
        <f>D93*1.05</f>
        <v>731.6662500000001</v>
      </c>
      <c r="G93" s="26">
        <f>D93*5</f>
        <v>3484.125</v>
      </c>
      <c r="H93">
        <f>H92/60/60/24</f>
        <v>12.722246521550382</v>
      </c>
    </row>
    <row r="94" spans="1:12" ht="16.5">
      <c r="A94" s="26"/>
      <c r="B94">
        <v>92</v>
      </c>
      <c r="C94" s="24">
        <f t="shared" si="1"/>
        <v>682.55</v>
      </c>
      <c r="D94" s="31"/>
      <c r="E94" s="30"/>
      <c r="F94" s="26"/>
      <c r="G94" s="26"/>
    </row>
    <row r="95" spans="1:12" ht="16.5">
      <c r="A95" s="26"/>
      <c r="B95">
        <v>93</v>
      </c>
      <c r="C95" s="24">
        <f t="shared" si="1"/>
        <v>696.67499999999995</v>
      </c>
      <c r="D95" s="31"/>
      <c r="E95" s="30"/>
      <c r="F95" s="26"/>
      <c r="G95" s="26"/>
    </row>
    <row r="96" spans="1:12" ht="16.5">
      <c r="A96" s="26"/>
      <c r="B96">
        <v>94</v>
      </c>
      <c r="C96" s="24">
        <f t="shared" si="1"/>
        <v>710.94999999999993</v>
      </c>
      <c r="D96" s="31"/>
      <c r="E96" s="30"/>
      <c r="F96" s="26"/>
      <c r="G96" s="26"/>
    </row>
    <row r="97" spans="1:12" ht="16.5">
      <c r="A97" s="26"/>
      <c r="B97">
        <v>95</v>
      </c>
      <c r="C97" s="24">
        <f t="shared" si="1"/>
        <v>725.375</v>
      </c>
      <c r="D97" s="31"/>
      <c r="E97" s="30"/>
      <c r="F97" s="26"/>
      <c r="G97" s="26"/>
      <c r="H97">
        <v>1299610.0628811968</v>
      </c>
      <c r="I97">
        <f>$H97*E$2*E93*1%</f>
        <v>2173441.8769612559</v>
      </c>
      <c r="J97">
        <f>$H97*F$2*F93*1%</f>
        <v>285264.24635116488</v>
      </c>
      <c r="K97">
        <f>$H97*G$2*G93</f>
        <v>452800.39103359508</v>
      </c>
      <c r="L97">
        <f>SUM(I97:K97)</f>
        <v>2911506.5143460156</v>
      </c>
    </row>
    <row r="98" spans="1:12" ht="16.5">
      <c r="A98" s="26">
        <v>20</v>
      </c>
      <c r="B98">
        <v>96</v>
      </c>
      <c r="C98" s="24">
        <f t="shared" si="1"/>
        <v>739.94999999999993</v>
      </c>
      <c r="D98" s="31">
        <f>AVERAGE(C98:C102)</f>
        <v>769.7</v>
      </c>
      <c r="E98" s="30">
        <f>D98*2</f>
        <v>1539.4</v>
      </c>
      <c r="F98" s="26">
        <f>D98*1.05</f>
        <v>808.18500000000006</v>
      </c>
      <c r="G98" s="26">
        <f>D98*5</f>
        <v>3848.5</v>
      </c>
      <c r="H98">
        <f>H97/60/60/24</f>
        <v>15.041783135199038</v>
      </c>
    </row>
    <row r="99" spans="1:12" ht="16.5">
      <c r="A99" s="26"/>
      <c r="B99">
        <v>97</v>
      </c>
      <c r="C99" s="24">
        <f t="shared" si="1"/>
        <v>754.67499999999995</v>
      </c>
      <c r="D99" s="31"/>
      <c r="E99" s="30"/>
      <c r="F99" s="26"/>
      <c r="G99" s="26"/>
    </row>
    <row r="100" spans="1:12" ht="16.5">
      <c r="A100" s="26"/>
      <c r="B100">
        <v>98</v>
      </c>
      <c r="C100" s="24">
        <f t="shared" si="1"/>
        <v>769.55</v>
      </c>
      <c r="D100" s="31"/>
      <c r="E100" s="30"/>
      <c r="F100" s="26"/>
      <c r="G100" s="26"/>
    </row>
    <row r="101" spans="1:12" ht="16.5">
      <c r="A101" s="26"/>
      <c r="B101">
        <v>99</v>
      </c>
      <c r="C101" s="24">
        <f t="shared" si="1"/>
        <v>784.57499999999993</v>
      </c>
      <c r="D101" s="31"/>
      <c r="E101" s="30"/>
      <c r="F101" s="26"/>
      <c r="G101" s="26"/>
    </row>
    <row r="102" spans="1:12" ht="16.5">
      <c r="A102" s="26"/>
      <c r="B102">
        <v>100</v>
      </c>
      <c r="C102" s="24">
        <f t="shared" si="1"/>
        <v>799.75</v>
      </c>
      <c r="D102" s="31"/>
      <c r="E102" s="30"/>
      <c r="F102" s="26"/>
      <c r="G102" s="26"/>
      <c r="H102">
        <v>1523018.06256377</v>
      </c>
      <c r="I102">
        <f>$H102*E$2*E98*1%</f>
        <v>2813440.8066128008</v>
      </c>
      <c r="J102">
        <f>$H102*F$2*F98*1%</f>
        <v>369264.10586793016</v>
      </c>
      <c r="K102">
        <f>$H102*G$2*G98</f>
        <v>586133.50137766695</v>
      </c>
      <c r="L102">
        <f>SUM(I102:K102)</f>
        <v>3768838.4138583979</v>
      </c>
    </row>
    <row r="103" spans="1:12">
      <c r="E103" s="30"/>
      <c r="F103" s="26"/>
      <c r="G103" s="26"/>
      <c r="H103">
        <f>H102/60/60/24</f>
        <v>17.627523872265858</v>
      </c>
    </row>
    <row r="104" spans="1:12">
      <c r="E104" s="30"/>
      <c r="F104" s="26"/>
      <c r="G104" s="26"/>
    </row>
    <row r="105" spans="1:12">
      <c r="E105" s="30"/>
      <c r="F105" s="26"/>
      <c r="G105" s="26"/>
    </row>
    <row r="106" spans="1:12">
      <c r="E106" s="30"/>
      <c r="F106" s="26"/>
      <c r="G106" s="26"/>
    </row>
    <row r="107" spans="1:12">
      <c r="E107" s="30"/>
      <c r="F107" s="26"/>
      <c r="G107" s="26"/>
    </row>
    <row r="108" spans="1:12">
      <c r="E108" s="30"/>
      <c r="F108" s="26"/>
      <c r="G108" s="26"/>
    </row>
    <row r="109" spans="1:12">
      <c r="E109" s="30"/>
      <c r="F109" s="26"/>
      <c r="G109" s="26"/>
    </row>
    <row r="110" spans="1:12">
      <c r="E110" s="30"/>
      <c r="F110" s="26"/>
      <c r="G110" s="26"/>
    </row>
    <row r="111" spans="1:12">
      <c r="E111" s="30"/>
      <c r="F111" s="26"/>
      <c r="G111" s="26"/>
    </row>
    <row r="112" spans="1:12">
      <c r="E112" s="30"/>
      <c r="F112" s="26"/>
      <c r="G112" s="26"/>
    </row>
  </sheetData>
  <mergeCells count="106">
    <mergeCell ref="D38:D42"/>
    <mergeCell ref="A63:A67"/>
    <mergeCell ref="A68:A72"/>
    <mergeCell ref="A73:A77"/>
    <mergeCell ref="A78:A82"/>
    <mergeCell ref="A83:A87"/>
    <mergeCell ref="A88:A92"/>
    <mergeCell ref="A33:A37"/>
    <mergeCell ref="A38:A42"/>
    <mergeCell ref="A43:A47"/>
    <mergeCell ref="A48:A52"/>
    <mergeCell ref="A53:A57"/>
    <mergeCell ref="A58:A62"/>
    <mergeCell ref="A3:A7"/>
    <mergeCell ref="A8:A12"/>
    <mergeCell ref="D88:D92"/>
    <mergeCell ref="D93:D97"/>
    <mergeCell ref="D98:D102"/>
    <mergeCell ref="D43:D47"/>
    <mergeCell ref="D48:D52"/>
    <mergeCell ref="D53:D57"/>
    <mergeCell ref="D58:D62"/>
    <mergeCell ref="D63:D67"/>
    <mergeCell ref="D68:D72"/>
    <mergeCell ref="A13:A17"/>
    <mergeCell ref="A18:A22"/>
    <mergeCell ref="A23:A27"/>
    <mergeCell ref="A28:A32"/>
    <mergeCell ref="A93:A97"/>
    <mergeCell ref="A98:A102"/>
    <mergeCell ref="D3:D7"/>
    <mergeCell ref="D8:D12"/>
    <mergeCell ref="D13:D17"/>
    <mergeCell ref="D18:D22"/>
    <mergeCell ref="D23:D27"/>
    <mergeCell ref="D28:D32"/>
    <mergeCell ref="D33:D37"/>
    <mergeCell ref="E3:E7"/>
    <mergeCell ref="F3:F7"/>
    <mergeCell ref="G3:G7"/>
    <mergeCell ref="E8:E12"/>
    <mergeCell ref="F8:F12"/>
    <mergeCell ref="G8:G12"/>
    <mergeCell ref="D73:D77"/>
    <mergeCell ref="D78:D82"/>
    <mergeCell ref="D83:D87"/>
    <mergeCell ref="E23:E27"/>
    <mergeCell ref="F23:F27"/>
    <mergeCell ref="G23:G27"/>
    <mergeCell ref="E28:E32"/>
    <mergeCell ref="F28:F32"/>
    <mergeCell ref="G28:G32"/>
    <mergeCell ref="E13:E17"/>
    <mergeCell ref="F13:F17"/>
    <mergeCell ref="G13:G17"/>
    <mergeCell ref="E18:E22"/>
    <mergeCell ref="F18:F22"/>
    <mergeCell ref="G18:G22"/>
    <mergeCell ref="E43:E47"/>
    <mergeCell ref="F43:F47"/>
    <mergeCell ref="G43:G47"/>
    <mergeCell ref="E48:E52"/>
    <mergeCell ref="F48:F52"/>
    <mergeCell ref="G48:G52"/>
    <mergeCell ref="E33:E37"/>
    <mergeCell ref="F33:F37"/>
    <mergeCell ref="G33:G37"/>
    <mergeCell ref="E38:E42"/>
    <mergeCell ref="F38:F42"/>
    <mergeCell ref="G38:G42"/>
    <mergeCell ref="E63:E67"/>
    <mergeCell ref="F63:F67"/>
    <mergeCell ref="G63:G67"/>
    <mergeCell ref="E68:E72"/>
    <mergeCell ref="F68:F72"/>
    <mergeCell ref="G68:G72"/>
    <mergeCell ref="E53:E57"/>
    <mergeCell ref="F53:F57"/>
    <mergeCell ref="G53:G57"/>
    <mergeCell ref="E58:E62"/>
    <mergeCell ref="F58:F62"/>
    <mergeCell ref="G58:G62"/>
    <mergeCell ref="E83:E87"/>
    <mergeCell ref="F83:F87"/>
    <mergeCell ref="G83:G87"/>
    <mergeCell ref="E88:E92"/>
    <mergeCell ref="F88:F92"/>
    <mergeCell ref="G88:G92"/>
    <mergeCell ref="E73:E77"/>
    <mergeCell ref="F73:F77"/>
    <mergeCell ref="G73:G77"/>
    <mergeCell ref="E78:E82"/>
    <mergeCell ref="F78:F82"/>
    <mergeCell ref="G78:G82"/>
    <mergeCell ref="E103:E107"/>
    <mergeCell ref="F103:F107"/>
    <mergeCell ref="G103:G107"/>
    <mergeCell ref="E108:E112"/>
    <mergeCell ref="F108:F112"/>
    <mergeCell ref="G108:G112"/>
    <mergeCell ref="E93:E97"/>
    <mergeCell ref="F93:F97"/>
    <mergeCell ref="G93:G97"/>
    <mergeCell ref="E98:E102"/>
    <mergeCell ref="F98:F102"/>
    <mergeCell ref="G98:G10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15"/>
  <sheetViews>
    <sheetView topLeftCell="B1" workbookViewId="0">
      <selection activeCell="O2" sqref="O2"/>
    </sheetView>
  </sheetViews>
  <sheetFormatPr defaultRowHeight="13.5"/>
  <cols>
    <col min="2" max="2" width="9.5" bestFit="1" customWidth="1"/>
    <col min="3" max="3" width="9" style="9"/>
    <col min="4" max="4" width="9.625" style="9" bestFit="1" customWidth="1"/>
    <col min="5" max="5" width="8.375" style="22" bestFit="1" customWidth="1"/>
    <col min="6" max="6" width="8.375" style="21" bestFit="1" customWidth="1"/>
    <col min="7" max="8" width="7.5" style="21" bestFit="1" customWidth="1"/>
    <col min="9" max="9" width="9.125" style="18" bestFit="1" customWidth="1"/>
    <col min="10" max="10" width="9.625" style="18" bestFit="1" customWidth="1"/>
    <col min="11" max="11" width="13" style="19" bestFit="1" customWidth="1"/>
    <col min="18" max="18" width="12.75" bestFit="1" customWidth="1"/>
  </cols>
  <sheetData>
    <row r="1" spans="1:18" ht="16.5">
      <c r="A1" t="s">
        <v>36</v>
      </c>
      <c r="C1" s="10" t="s">
        <v>24</v>
      </c>
      <c r="D1" s="11" t="s">
        <v>25</v>
      </c>
      <c r="E1" s="12" t="s">
        <v>30</v>
      </c>
      <c r="F1" s="12" t="s">
        <v>28</v>
      </c>
      <c r="G1" s="12" t="s">
        <v>29</v>
      </c>
      <c r="H1" s="12" t="s">
        <v>31</v>
      </c>
      <c r="I1" s="17" t="s">
        <v>32</v>
      </c>
      <c r="J1" s="17" t="s">
        <v>33</v>
      </c>
      <c r="K1" s="19" t="s">
        <v>35</v>
      </c>
      <c r="L1" s="11" t="s">
        <v>38</v>
      </c>
      <c r="M1" s="12" t="s">
        <v>39</v>
      </c>
      <c r="N1" s="13" t="s">
        <v>40</v>
      </c>
      <c r="O1" s="13" t="s">
        <v>41</v>
      </c>
      <c r="P1" s="17" t="s">
        <v>42</v>
      </c>
      <c r="Q1" s="17" t="s">
        <v>43</v>
      </c>
      <c r="R1" t="s">
        <v>37</v>
      </c>
    </row>
    <row r="2" spans="1:18" ht="16.5">
      <c r="A2" s="26">
        <v>0</v>
      </c>
      <c r="B2" s="26">
        <f>SUM(怪物经验!P7+怪物经验!P12)</f>
        <v>814.06594558566098</v>
      </c>
      <c r="C2" s="10" t="s">
        <v>26</v>
      </c>
      <c r="D2" s="15">
        <f>0.01%</f>
        <v>1E-4</v>
      </c>
      <c r="E2" s="20"/>
      <c r="F2" s="12"/>
      <c r="H2" s="21">
        <v>0.3</v>
      </c>
      <c r="I2" s="18">
        <v>0.5</v>
      </c>
      <c r="J2" s="18">
        <v>0.2</v>
      </c>
      <c r="K2" s="19">
        <f>B2*D2</f>
        <v>8.1406594558566109E-2</v>
      </c>
      <c r="O2">
        <f>$K2*H2*($A2^2/7*(1+60%)+7)</f>
        <v>0.17095384857298884</v>
      </c>
      <c r="P2">
        <f>$K2*I2*($A2^2/7*(1+80%)+7)</f>
        <v>0.28492308095498137</v>
      </c>
      <c r="Q2">
        <f>$K2*J2*($A2^2/7*(1+100%)+7)</f>
        <v>0.11396923238199255</v>
      </c>
      <c r="R2" s="26">
        <f>SUM(L3:P4)</f>
        <v>42.738462143247204</v>
      </c>
    </row>
    <row r="3" spans="1:18" ht="16.5">
      <c r="A3" s="26"/>
      <c r="B3" s="26"/>
      <c r="C3" s="10" t="s">
        <v>34</v>
      </c>
      <c r="D3" s="15">
        <v>0.12</v>
      </c>
      <c r="E3" s="20">
        <f>3%/2</f>
        <v>1.4999999999999999E-2</v>
      </c>
      <c r="F3" s="20">
        <f>3%/2</f>
        <v>1.4999999999999999E-2</v>
      </c>
      <c r="G3" s="21">
        <f>1.5%/2</f>
        <v>7.4999999999999997E-3</v>
      </c>
      <c r="H3" s="21">
        <f>1.5%/2</f>
        <v>7.4999999999999997E-3</v>
      </c>
      <c r="I3" s="18">
        <f>1%/2</f>
        <v>5.0000000000000001E-3</v>
      </c>
      <c r="J3" s="18">
        <v>0</v>
      </c>
      <c r="K3" s="19">
        <f>B2*D3</f>
        <v>97.687913470279312</v>
      </c>
      <c r="L3">
        <f>$K3*E3*($A2^2/7+7)</f>
        <v>10.257230914379328</v>
      </c>
      <c r="M3">
        <f>$K3*F3*($A2^2/7*(1+20%)+7)</f>
        <v>10.257230914379328</v>
      </c>
      <c r="N3">
        <f>$K3*G3*($A2^2/7*(1+40%)+7)</f>
        <v>5.1286154571896638</v>
      </c>
      <c r="O3">
        <f>$K3*H3*($A2^2/7*(1+60%)+7)</f>
        <v>5.1286154571896638</v>
      </c>
      <c r="P3">
        <f>$K3*I3*($A2^2/7*(1+80%)+7)</f>
        <v>3.4190769714597762</v>
      </c>
      <c r="R3" s="26"/>
    </row>
    <row r="4" spans="1:18" ht="16.5">
      <c r="A4" s="26"/>
      <c r="B4" s="26"/>
      <c r="C4" s="10" t="s">
        <v>27</v>
      </c>
      <c r="D4" s="16">
        <v>0.03</v>
      </c>
      <c r="E4" s="20">
        <f>3.5%/2</f>
        <v>1.7500000000000002E-2</v>
      </c>
      <c r="F4" s="12">
        <f>3.5%/2</f>
        <v>1.7500000000000002E-2</v>
      </c>
      <c r="G4" s="21">
        <f>1.5%/2</f>
        <v>7.4999999999999997E-3</v>
      </c>
      <c r="H4" s="21">
        <f>1%/2</f>
        <v>5.0000000000000001E-3</v>
      </c>
      <c r="I4" s="18">
        <f>0.5%/2</f>
        <v>2.5000000000000001E-3</v>
      </c>
      <c r="K4" s="19">
        <f>B2*D4</f>
        <v>24.421978367569828</v>
      </c>
      <c r="L4">
        <f>$K4*E4*($A2^2/7+7)</f>
        <v>2.991692350027304</v>
      </c>
      <c r="M4">
        <f>$K4*F4*($A2^2/7*(1+20%)+7)</f>
        <v>2.991692350027304</v>
      </c>
      <c r="N4">
        <f>$K4*G4*($A2^2/7*(1+40%)+7)</f>
        <v>1.282153864297416</v>
      </c>
      <c r="O4">
        <f>$K4*H4*($A2^2/7*(1+60%)+7)</f>
        <v>0.85476924286494405</v>
      </c>
      <c r="P4">
        <f>$K4*I4*($A2^2/7*(1+80%)+7)</f>
        <v>0.42738462143247202</v>
      </c>
      <c r="R4" s="26"/>
    </row>
    <row r="5" spans="1:18" ht="16.5">
      <c r="A5" s="26">
        <v>10</v>
      </c>
      <c r="B5" s="26">
        <f>SUM(怪物经验!P17+怪物经验!P22)</f>
        <v>11617.008236685779</v>
      </c>
      <c r="C5" s="10" t="s">
        <v>26</v>
      </c>
      <c r="D5" s="15">
        <f>0.01%</f>
        <v>1E-4</v>
      </c>
      <c r="E5" s="20"/>
      <c r="F5" s="12"/>
      <c r="H5" s="21">
        <v>0.3</v>
      </c>
      <c r="I5" s="18">
        <v>0.5</v>
      </c>
      <c r="J5" s="18">
        <v>0.2</v>
      </c>
      <c r="K5" s="19">
        <f>B5*D5</f>
        <v>1.161700823668578</v>
      </c>
      <c r="O5">
        <f>$K5*H5*($A5^2/7*(1+60%)+7)</f>
        <v>10.405520234859978</v>
      </c>
      <c r="P5">
        <f>$K5*I5*($A5^2/7*(1+80%)+7)</f>
        <v>19.002106330007454</v>
      </c>
      <c r="Q5">
        <f>$K5*J5*($A5^2/7*(1+100%)+7)</f>
        <v>8.264671574099312</v>
      </c>
      <c r="R5" s="26">
        <f>SUM(L6:P7)</f>
        <v>2200.5932745493342</v>
      </c>
    </row>
    <row r="6" spans="1:18" ht="16.5">
      <c r="A6" s="26"/>
      <c r="B6" s="26"/>
      <c r="C6" s="10" t="s">
        <v>34</v>
      </c>
      <c r="D6" s="15">
        <v>0.12</v>
      </c>
      <c r="E6" s="20">
        <f>3%/2</f>
        <v>1.4999999999999999E-2</v>
      </c>
      <c r="F6" s="20">
        <f>3%/2</f>
        <v>1.4999999999999999E-2</v>
      </c>
      <c r="G6" s="21">
        <f>1.5%/2</f>
        <v>7.4999999999999997E-3</v>
      </c>
      <c r="H6" s="21">
        <f>1.5%/2</f>
        <v>7.4999999999999997E-3</v>
      </c>
      <c r="I6" s="18">
        <f>1%/2</f>
        <v>5.0000000000000001E-3</v>
      </c>
      <c r="J6" s="18">
        <v>0</v>
      </c>
      <c r="K6" s="19">
        <f>B5*D6</f>
        <v>1394.0409884022934</v>
      </c>
      <c r="L6">
        <f>$K6*E6*($A5^2/7+7)</f>
        <v>445.09737272558937</v>
      </c>
      <c r="M6">
        <f>$K6*F6*($A5^2/7*(1+20%)+7)</f>
        <v>504.84198651425908</v>
      </c>
      <c r="N6">
        <f>$K6*G6*($A5^2/7*(1+40%)+7)</f>
        <v>282.29330015146439</v>
      </c>
      <c r="O6">
        <f>$K6*H6*($A5^2/7*(1+60%)+7)</f>
        <v>312.16560704579933</v>
      </c>
      <c r="P6">
        <f>$K6*I6*($A5^2/7*(1+80%)+7)</f>
        <v>228.02527596008943</v>
      </c>
      <c r="R6" s="26"/>
    </row>
    <row r="7" spans="1:18" ht="16.5">
      <c r="A7" s="26"/>
      <c r="B7" s="26"/>
      <c r="C7" s="10" t="s">
        <v>27</v>
      </c>
      <c r="D7" s="16">
        <v>0.03</v>
      </c>
      <c r="E7" s="20">
        <f>3.5%/2</f>
        <v>1.7500000000000002E-2</v>
      </c>
      <c r="F7" s="12">
        <f>3.5%/2</f>
        <v>1.7500000000000002E-2</v>
      </c>
      <c r="G7" s="21">
        <f>1.5%/2</f>
        <v>7.4999999999999997E-3</v>
      </c>
      <c r="H7" s="21">
        <f>1%/2</f>
        <v>5.0000000000000001E-3</v>
      </c>
      <c r="I7" s="18">
        <f>0.5%/2</f>
        <v>2.5000000000000001E-3</v>
      </c>
      <c r="K7" s="19">
        <f>B5*D7</f>
        <v>348.51024710057334</v>
      </c>
      <c r="L7">
        <f>$K7*E7*($A5^2/7+7)</f>
        <v>129.82006704496357</v>
      </c>
      <c r="M7">
        <f>$K7*F7*($A5^2/7*(1+20%)+7)</f>
        <v>147.24557939999224</v>
      </c>
      <c r="N7">
        <f>$K7*G7*($A5^2/7*(1+40%)+7)</f>
        <v>70.573325037866098</v>
      </c>
      <c r="O7">
        <f>$K7*H7*($A5^2/7*(1+60%)+7)</f>
        <v>52.027601174299882</v>
      </c>
      <c r="P7">
        <f>$K7*I7*($A5^2/7*(1+80%)+7)</f>
        <v>28.503159495011179</v>
      </c>
      <c r="R7" s="26"/>
    </row>
    <row r="8" spans="1:18" ht="16.5">
      <c r="A8" s="26">
        <v>20</v>
      </c>
      <c r="B8" s="26">
        <f>SUM(怪物经验!P27+怪物经验!P32)</f>
        <v>51476.591816947461</v>
      </c>
      <c r="C8" s="10" t="s">
        <v>26</v>
      </c>
      <c r="D8" s="15">
        <f>0.01%</f>
        <v>1E-4</v>
      </c>
      <c r="E8" s="20"/>
      <c r="F8" s="12"/>
      <c r="H8" s="21">
        <v>0.3</v>
      </c>
      <c r="I8" s="18">
        <v>0.5</v>
      </c>
      <c r="J8" s="18">
        <v>0.2</v>
      </c>
      <c r="K8" s="19">
        <f>B8*D8</f>
        <v>5.1476591816947463</v>
      </c>
      <c r="O8">
        <f>$K8*H8*($A8^2/7*(1+60%)+7)</f>
        <v>152.00302183661489</v>
      </c>
      <c r="P8">
        <f>$K8*I8*($A8^2/7*(1+80%)+7)</f>
        <v>282.75356505166144</v>
      </c>
      <c r="Q8">
        <f>$K8*J8*($A8^2/7*(1+100%)+7)</f>
        <v>124.86750415025259</v>
      </c>
      <c r="R8" s="26">
        <f>SUM(L9:P10)</f>
        <v>30896.985788414968</v>
      </c>
    </row>
    <row r="9" spans="1:18" ht="16.5">
      <c r="A9" s="26"/>
      <c r="B9" s="26"/>
      <c r="C9" s="10" t="s">
        <v>34</v>
      </c>
      <c r="D9" s="15">
        <v>0.12</v>
      </c>
      <c r="E9" s="20">
        <f>3%/2</f>
        <v>1.4999999999999999E-2</v>
      </c>
      <c r="F9" s="20">
        <f>3%/2</f>
        <v>1.4999999999999999E-2</v>
      </c>
      <c r="G9" s="21">
        <f>1.5%/2</f>
        <v>7.4999999999999997E-3</v>
      </c>
      <c r="H9" s="21">
        <f>1.5%/2</f>
        <v>7.4999999999999997E-3</v>
      </c>
      <c r="I9" s="18">
        <f>1%/2</f>
        <v>5.0000000000000001E-3</v>
      </c>
      <c r="J9" s="18">
        <v>0</v>
      </c>
      <c r="K9" s="19">
        <f>B8*D9</f>
        <v>6177.1910180336954</v>
      </c>
      <c r="L9">
        <f>$K9*E9*($A8^2/7+7)</f>
        <v>5943.3402152081335</v>
      </c>
      <c r="M9">
        <f>$K9*F9*($A8^2/7*(1+20%)+7)</f>
        <v>7002.287246871053</v>
      </c>
      <c r="N9">
        <f>$K9*G9*($A8^2/7*(1+40%)+7)</f>
        <v>4030.6171392669862</v>
      </c>
      <c r="O9">
        <f>$K9*H9*($A8^2/7*(1+60%)+7)</f>
        <v>4560.0906550984464</v>
      </c>
      <c r="P9">
        <f>$K9*I9*($A8^2/7*(1+80%)+7)</f>
        <v>3393.0427806199368</v>
      </c>
      <c r="R9" s="26"/>
    </row>
    <row r="10" spans="1:18" ht="16.5">
      <c r="A10" s="26"/>
      <c r="B10" s="26"/>
      <c r="C10" s="10" t="s">
        <v>27</v>
      </c>
      <c r="D10" s="16">
        <v>0.03</v>
      </c>
      <c r="E10" s="20">
        <f>3.5%/2</f>
        <v>1.7500000000000002E-2</v>
      </c>
      <c r="F10" s="12">
        <f>3.5%/2</f>
        <v>1.7500000000000002E-2</v>
      </c>
      <c r="G10" s="21">
        <f>1.5%/2</f>
        <v>7.4999999999999997E-3</v>
      </c>
      <c r="H10" s="21">
        <f>1%/2</f>
        <v>5.0000000000000001E-3</v>
      </c>
      <c r="I10" s="18">
        <f>0.5%/2</f>
        <v>2.5000000000000001E-3</v>
      </c>
      <c r="K10" s="19">
        <f>B8*D10</f>
        <v>1544.2977545084238</v>
      </c>
      <c r="L10">
        <f>$K10*E10*($A8^2/7+7)</f>
        <v>1733.4742294357059</v>
      </c>
      <c r="M10">
        <f>$K10*F10*($A8^2/7*(1+20%)+7)</f>
        <v>2042.3337803373909</v>
      </c>
      <c r="N10">
        <f>$K10*G10*($A8^2/7*(1+40%)+7)</f>
        <v>1007.6542848167466</v>
      </c>
      <c r="O10">
        <f>$K10*H10*($A8^2/7*(1+60%)+7)</f>
        <v>760.0151091830744</v>
      </c>
      <c r="P10">
        <f>$K10*I10*($A8^2/7*(1+80%)+7)</f>
        <v>424.1303475774921</v>
      </c>
      <c r="R10" s="26"/>
    </row>
    <row r="11" spans="1:18" ht="16.5">
      <c r="A11" s="26">
        <v>30</v>
      </c>
      <c r="B11" s="26">
        <f>SUM(怪物经验!P37+怪物经验!P42)</f>
        <v>140348.40742652345</v>
      </c>
      <c r="C11" s="10" t="s">
        <v>26</v>
      </c>
      <c r="D11" s="15">
        <f>0.01%</f>
        <v>1E-4</v>
      </c>
      <c r="E11" s="20"/>
      <c r="F11" s="12"/>
      <c r="H11" s="21">
        <v>0.3</v>
      </c>
      <c r="I11" s="18">
        <v>0.5</v>
      </c>
      <c r="J11" s="18">
        <v>0.2</v>
      </c>
      <c r="K11" s="19">
        <f>B11*D11</f>
        <v>14.034840742652346</v>
      </c>
      <c r="O11">
        <f>$K11*H11*($A11^2/7*(1+60%)+7)</f>
        <v>895.62333710611483</v>
      </c>
      <c r="P11">
        <f>$K11*I11*($A11^2/7*(1+80%)+7)</f>
        <v>1673.1535142490548</v>
      </c>
      <c r="Q11">
        <f>$K11*J11*($A11^2/7*(1+100%)+7)</f>
        <v>741.440586661834</v>
      </c>
      <c r="R11" s="26">
        <f>SUM(L12:P13)</f>
        <v>180327.65377059311</v>
      </c>
    </row>
    <row r="12" spans="1:18" ht="16.5">
      <c r="A12" s="26"/>
      <c r="B12" s="26"/>
      <c r="C12" s="10" t="s">
        <v>34</v>
      </c>
      <c r="D12" s="15">
        <v>0.12</v>
      </c>
      <c r="E12" s="20">
        <f>3%/2</f>
        <v>1.4999999999999999E-2</v>
      </c>
      <c r="F12" s="20">
        <f>3%/2</f>
        <v>1.4999999999999999E-2</v>
      </c>
      <c r="G12" s="21">
        <f>1.5%/2</f>
        <v>7.4999999999999997E-3</v>
      </c>
      <c r="H12" s="21">
        <f>1.5%/2</f>
        <v>7.4999999999999997E-3</v>
      </c>
      <c r="I12" s="18">
        <f>1%/2</f>
        <v>5.0000000000000001E-3</v>
      </c>
      <c r="J12" s="18">
        <v>0</v>
      </c>
      <c r="K12" s="19">
        <f>B11*D12</f>
        <v>16841.808891182813</v>
      </c>
      <c r="L12">
        <f>$K12*E12*($A11^2/7+7)</f>
        <v>34249.021366569621</v>
      </c>
      <c r="M12">
        <f>$K12*F12*($A11^2/7*(1+20%)+7)</f>
        <v>40745.147653168708</v>
      </c>
      <c r="N12">
        <f>$K12*G12*($A11^2/7*(1+40%)+7)</f>
        <v>23620.636969883893</v>
      </c>
      <c r="O12">
        <f>$K12*H12*($A11^2/7*(1+60%)+7)</f>
        <v>26868.70011318344</v>
      </c>
      <c r="P12">
        <f>$K12*I12*($A11^2/7*(1+80%)+7)</f>
        <v>20077.842170988657</v>
      </c>
      <c r="R12" s="26"/>
    </row>
    <row r="13" spans="1:18" ht="16.5">
      <c r="A13" s="26"/>
      <c r="B13" s="26"/>
      <c r="C13" s="10" t="s">
        <v>27</v>
      </c>
      <c r="D13" s="16">
        <v>0.03</v>
      </c>
      <c r="E13" s="20">
        <f>3.5%/2</f>
        <v>1.7500000000000002E-2</v>
      </c>
      <c r="F13" s="12">
        <f>3.5%/2</f>
        <v>1.7500000000000002E-2</v>
      </c>
      <c r="G13" s="21">
        <f>1.5%/2</f>
        <v>7.4999999999999997E-3</v>
      </c>
      <c r="H13" s="21">
        <f>1%/2</f>
        <v>5.0000000000000001E-3</v>
      </c>
      <c r="I13" s="18">
        <f>0.5%/2</f>
        <v>2.5000000000000001E-3</v>
      </c>
      <c r="K13" s="19">
        <f>B11*D13</f>
        <v>4210.4522227957032</v>
      </c>
      <c r="L13">
        <f>$K13*E13*($A11^2/7+7)</f>
        <v>9989.2978985828067</v>
      </c>
      <c r="M13">
        <f>$K13*F13*($A11^2/7*(1+20%)+7)</f>
        <v>11884.001398840874</v>
      </c>
      <c r="N13">
        <f>$K13*G13*($A11^2/7*(1+40%)+7)</f>
        <v>5905.1592424709734</v>
      </c>
      <c r="O13">
        <f>$K13*H13*($A11^2/7*(1+60%)+7)</f>
        <v>4478.1166855305737</v>
      </c>
      <c r="P13">
        <f>$K13*I13*($A11^2/7*(1+80%)+7)</f>
        <v>2509.7302713735821</v>
      </c>
      <c r="R13" s="26"/>
    </row>
    <row r="14" spans="1:18" ht="16.5">
      <c r="A14" s="26">
        <v>40</v>
      </c>
      <c r="B14" s="26">
        <f>SUM(怪物经验!P47+怪物经验!P52)</f>
        <v>298224.92250625754</v>
      </c>
      <c r="C14" s="10" t="s">
        <v>26</v>
      </c>
      <c r="D14" s="15">
        <f>0.01%</f>
        <v>1E-4</v>
      </c>
      <c r="E14" s="20"/>
      <c r="F14" s="12"/>
      <c r="H14" s="21">
        <v>0.3</v>
      </c>
      <c r="I14" s="18">
        <v>0.5</v>
      </c>
      <c r="J14" s="18">
        <v>0.2</v>
      </c>
      <c r="K14" s="19">
        <f>B14*D14</f>
        <v>29.822492250625757</v>
      </c>
      <c r="O14">
        <f>$K14*H14*($A14^2/7*(1+60%)+7)</f>
        <v>3334.5806692235401</v>
      </c>
      <c r="P14">
        <f>$K14*I14*($A14^2/7*(1+80%)+7)</f>
        <v>6239.2914144344886</v>
      </c>
      <c r="Q14">
        <f>$K14*J14*($A14^2/7*(1+100%)+7)</f>
        <v>2768.3793520652316</v>
      </c>
      <c r="R14" s="26">
        <f>SUM(L15:P16)</f>
        <v>669025.01008243067</v>
      </c>
    </row>
    <row r="15" spans="1:18" ht="16.5">
      <c r="A15" s="26"/>
      <c r="B15" s="26"/>
      <c r="C15" s="10" t="s">
        <v>34</v>
      </c>
      <c r="D15" s="15">
        <v>0.12</v>
      </c>
      <c r="E15" s="20">
        <f>3%/2</f>
        <v>1.4999999999999999E-2</v>
      </c>
      <c r="F15" s="20">
        <f>3%/2</f>
        <v>1.4999999999999999E-2</v>
      </c>
      <c r="G15" s="21">
        <f>1.5%/2</f>
        <v>7.4999999999999997E-3</v>
      </c>
      <c r="H15" s="21">
        <f>1.5%/2</f>
        <v>7.4999999999999997E-3</v>
      </c>
      <c r="I15" s="18">
        <f>1%/2</f>
        <v>5.0000000000000001E-3</v>
      </c>
      <c r="J15" s="18">
        <v>0</v>
      </c>
      <c r="K15" s="19">
        <f>B14*D15</f>
        <v>35786.990700750903</v>
      </c>
      <c r="L15">
        <f>$K15*E15*($A14^2/7+7)</f>
        <v>126455.8878547248</v>
      </c>
      <c r="M15">
        <f>$K15*F15*($A14^2/7*(1+20%)+7)</f>
        <v>150995.53862095397</v>
      </c>
      <c r="N15">
        <f>$K15*G15*($A14^2/7*(1+40%)+7)</f>
        <v>87767.594693591585</v>
      </c>
      <c r="O15">
        <f>$K15*H15*($A14^2/7*(1+60%)+7)</f>
        <v>100037.4200767062</v>
      </c>
      <c r="P15">
        <f>$K15*I15*($A14^2/7*(1+80%)+7)</f>
        <v>74871.496973213856</v>
      </c>
      <c r="R15" s="26"/>
    </row>
    <row r="16" spans="1:18" ht="16.5">
      <c r="A16" s="26"/>
      <c r="B16" s="26"/>
      <c r="C16" s="10" t="s">
        <v>27</v>
      </c>
      <c r="D16" s="16">
        <v>0.03</v>
      </c>
      <c r="E16" s="20">
        <f>3.5%/2</f>
        <v>1.7500000000000002E-2</v>
      </c>
      <c r="F16" s="12">
        <f>3.5%/2</f>
        <v>1.7500000000000002E-2</v>
      </c>
      <c r="G16" s="21">
        <f>1.5%/2</f>
        <v>7.4999999999999997E-3</v>
      </c>
      <c r="H16" s="21">
        <f>1%/2</f>
        <v>5.0000000000000001E-3</v>
      </c>
      <c r="I16" s="18">
        <f>0.5%/2</f>
        <v>2.5000000000000001E-3</v>
      </c>
      <c r="K16" s="19">
        <f>B14*D16</f>
        <v>8946.7476751877257</v>
      </c>
      <c r="L16">
        <f>$K16*E16*($A14^2/7+7)</f>
        <v>36882.967290961409</v>
      </c>
      <c r="M16">
        <f>$K16*F16*($A14^2/7*(1+20%)+7)</f>
        <v>44040.36543111159</v>
      </c>
      <c r="N16">
        <f>$K16*G16*($A14^2/7*(1+40%)+7)</f>
        <v>21941.898673397896</v>
      </c>
      <c r="O16">
        <f>$K16*H16*($A14^2/7*(1+60%)+7)</f>
        <v>16672.903346117699</v>
      </c>
      <c r="P16">
        <f>$K16*I16*($A14^2/7*(1+80%)+7)</f>
        <v>9358.937121651732</v>
      </c>
      <c r="R16" s="26"/>
    </row>
    <row r="17" spans="1:18" ht="16.5">
      <c r="A17" s="26">
        <v>50</v>
      </c>
      <c r="B17" s="26">
        <f>SUM(怪物经验!P57+怪物经验!P62)</f>
        <v>545103.74412705831</v>
      </c>
      <c r="C17" s="10" t="s">
        <v>26</v>
      </c>
      <c r="D17" s="15">
        <f>0.01%</f>
        <v>1E-4</v>
      </c>
      <c r="E17" s="20"/>
      <c r="F17" s="12"/>
      <c r="H17" s="21">
        <v>0.3</v>
      </c>
      <c r="I17" s="18">
        <v>0.5</v>
      </c>
      <c r="J17" s="18">
        <v>0.2</v>
      </c>
      <c r="K17" s="19">
        <f>B17*D17</f>
        <v>54.510374412705836</v>
      </c>
      <c r="O17">
        <f>$K17*H17*($A17^2/7*(1+60%)+7)</f>
        <v>9459.1073998733973</v>
      </c>
      <c r="P17">
        <f>$K17*I17*($A17^2/7*(1+80%)+7)</f>
        <v>17711.97808595706</v>
      </c>
      <c r="Q17">
        <f>$K17*J17*($A17^2/7*(1+100%)+7)</f>
        <v>7863.5108688500513</v>
      </c>
      <c r="R17" s="26">
        <f>SUM(L18:P19)</f>
        <v>1894624.8706587611</v>
      </c>
    </row>
    <row r="18" spans="1:18" ht="16.5">
      <c r="A18" s="26"/>
      <c r="B18" s="26"/>
      <c r="C18" s="10" t="s">
        <v>34</v>
      </c>
      <c r="D18" s="15">
        <v>0.12</v>
      </c>
      <c r="E18" s="20">
        <f>3%/2</f>
        <v>1.4999999999999999E-2</v>
      </c>
      <c r="F18" s="20">
        <f>3%/2</f>
        <v>1.4999999999999999E-2</v>
      </c>
      <c r="G18" s="21">
        <f>1.5%/2</f>
        <v>7.4999999999999997E-3</v>
      </c>
      <c r="H18" s="21">
        <f>1.5%/2</f>
        <v>7.4999999999999997E-3</v>
      </c>
      <c r="I18" s="18">
        <f>1%/2</f>
        <v>5.0000000000000001E-3</v>
      </c>
      <c r="J18" s="18">
        <v>0</v>
      </c>
      <c r="K18" s="19">
        <f>B17*D18</f>
        <v>65412.449295246995</v>
      </c>
      <c r="L18">
        <f>$K18*E18*($A17^2/7+7)</f>
        <v>357292.14268625272</v>
      </c>
      <c r="M18">
        <f>$K18*F18*($A17^2/7*(1+20%)+7)</f>
        <v>427376.90978830308</v>
      </c>
      <c r="N18">
        <f>$K18*G18*($A17^2/7*(1+40%)+7)</f>
        <v>248730.83844517669</v>
      </c>
      <c r="O18">
        <f>$K18*H18*($A17^2/7*(1+60%)+7)</f>
        <v>283773.22199620184</v>
      </c>
      <c r="P18">
        <f>$K18*I18*($A17^2/7*(1+80%)+7)</f>
        <v>212543.73703148472</v>
      </c>
      <c r="R18" s="26"/>
    </row>
    <row r="19" spans="1:18" ht="16.5">
      <c r="A19" s="26"/>
      <c r="B19" s="26"/>
      <c r="C19" s="10" t="s">
        <v>27</v>
      </c>
      <c r="D19" s="16">
        <v>0.03</v>
      </c>
      <c r="E19" s="20">
        <f>3.5%/2</f>
        <v>1.7500000000000002E-2</v>
      </c>
      <c r="F19" s="12">
        <f>3.5%/2</f>
        <v>1.7500000000000002E-2</v>
      </c>
      <c r="G19" s="21">
        <f>1.5%/2</f>
        <v>7.4999999999999997E-3</v>
      </c>
      <c r="H19" s="21">
        <f>1%/2</f>
        <v>5.0000000000000001E-3</v>
      </c>
      <c r="I19" s="18">
        <f>0.5%/2</f>
        <v>2.5000000000000001E-3</v>
      </c>
      <c r="K19" s="19">
        <f>B17*D19</f>
        <v>16353.112323811749</v>
      </c>
      <c r="L19">
        <f>$K19*E19*($A17^2/7+7)</f>
        <v>104210.2082834904</v>
      </c>
      <c r="M19">
        <f>$K19*F19*($A17^2/7*(1+20%)+7)</f>
        <v>124651.59868825509</v>
      </c>
      <c r="N19">
        <f>$K19*G19*($A17^2/7*(1+40%)+7)</f>
        <v>62182.709611294173</v>
      </c>
      <c r="O19">
        <f>$K19*H19*($A17^2/7*(1+60%)+7)</f>
        <v>47295.536999366981</v>
      </c>
      <c r="P19">
        <f>$K19*I19*($A17^2/7*(1+80%)+7)</f>
        <v>26567.96712893559</v>
      </c>
      <c r="R19" s="26"/>
    </row>
    <row r="20" spans="1:18" ht="16.5">
      <c r="A20" s="26">
        <v>60</v>
      </c>
      <c r="B20" s="26">
        <f>SUM(怪物经验!P67+怪物经验!P72)</f>
        <v>900983.86993517994</v>
      </c>
      <c r="C20" s="10" t="s">
        <v>26</v>
      </c>
      <c r="D20" s="15">
        <f>0.01%</f>
        <v>1E-4</v>
      </c>
      <c r="E20" s="20"/>
      <c r="F20" s="12"/>
      <c r="H20" s="21">
        <v>0.3</v>
      </c>
      <c r="I20" s="18">
        <v>0.5</v>
      </c>
      <c r="J20" s="18">
        <v>0.2</v>
      </c>
      <c r="K20" s="19">
        <f>B20*D20</f>
        <v>90.098386993518005</v>
      </c>
      <c r="O20">
        <f>$K20*H20*($A20^2/7*(1+60%)+7)</f>
        <v>22430.637001943407</v>
      </c>
      <c r="P20">
        <f>$K20*I20*($A20^2/7*(1+80%)+7)</f>
        <v>42018.026334334223</v>
      </c>
      <c r="Q20">
        <f>$K20*J20*($A20^2/7*(1+100%)+7)</f>
        <v>18660.663066171775</v>
      </c>
      <c r="R20" s="26">
        <f>SUM(L21:P22)</f>
        <v>4488637.2840263564</v>
      </c>
    </row>
    <row r="21" spans="1:18" ht="16.5">
      <c r="A21" s="26"/>
      <c r="B21" s="26"/>
      <c r="C21" s="10" t="s">
        <v>34</v>
      </c>
      <c r="D21" s="15">
        <v>0.12</v>
      </c>
      <c r="E21" s="20">
        <f>3%/2</f>
        <v>1.4999999999999999E-2</v>
      </c>
      <c r="F21" s="20">
        <f>3%/2</f>
        <v>1.4999999999999999E-2</v>
      </c>
      <c r="G21" s="21">
        <f>1.5%/2</f>
        <v>7.4999999999999997E-3</v>
      </c>
      <c r="H21" s="21">
        <f>1.5%/2</f>
        <v>7.4999999999999997E-3</v>
      </c>
      <c r="I21" s="18">
        <f>1%/2</f>
        <v>5.0000000000000001E-3</v>
      </c>
      <c r="J21" s="18">
        <v>0</v>
      </c>
      <c r="K21" s="19">
        <f>B20*D21</f>
        <v>108118.06439222158</v>
      </c>
      <c r="L21">
        <f>$K21*E21*($A20^2/7+7)</f>
        <v>845406.0363583212</v>
      </c>
      <c r="M21">
        <f>$K21*F21*($A20^2/7*(1+20%)+7)</f>
        <v>1012216.7642777489</v>
      </c>
      <c r="N21">
        <f>$K21*G21*($A20^2/7*(1+40%)+7)</f>
        <v>589513.74609858822</v>
      </c>
      <c r="O21">
        <f>$K21*H21*($A20^2/7*(1+60%)+7)</f>
        <v>672919.11005830206</v>
      </c>
      <c r="P21">
        <f>$K21*I21*($A20^2/7*(1+80%)+7)</f>
        <v>504216.31601201062</v>
      </c>
      <c r="R21" s="26"/>
    </row>
    <row r="22" spans="1:18" ht="16.5">
      <c r="A22" s="26"/>
      <c r="B22" s="26"/>
      <c r="C22" s="10" t="s">
        <v>27</v>
      </c>
      <c r="D22" s="16">
        <v>0.03</v>
      </c>
      <c r="E22" s="20">
        <f>3.5%/2</f>
        <v>1.7500000000000002E-2</v>
      </c>
      <c r="F22" s="12">
        <f>3.5%/2</f>
        <v>1.7500000000000002E-2</v>
      </c>
      <c r="G22" s="21">
        <f>1.5%/2</f>
        <v>7.4999999999999997E-3</v>
      </c>
      <c r="H22" s="21">
        <f>1%/2</f>
        <v>5.0000000000000001E-3</v>
      </c>
      <c r="I22" s="18">
        <f>0.5%/2</f>
        <v>2.5000000000000001E-3</v>
      </c>
      <c r="K22" s="19">
        <f>B20*D22</f>
        <v>27029.516098055396</v>
      </c>
      <c r="L22">
        <f>$K22*E22*($A20^2/7+7)</f>
        <v>246576.76060451037</v>
      </c>
      <c r="M22">
        <f>$K22*F22*($A20^2/7*(1+20%)+7)</f>
        <v>295229.88958101009</v>
      </c>
      <c r="N22">
        <f>$K22*G22*($A20^2/7*(1+40%)+7)</f>
        <v>147378.43652464706</v>
      </c>
      <c r="O22">
        <f>$K22*H22*($A20^2/7*(1+60%)+7)</f>
        <v>112153.18500971702</v>
      </c>
      <c r="P22">
        <f>$K22*I22*($A20^2/7*(1+80%)+7)</f>
        <v>63027.039501501327</v>
      </c>
      <c r="R22" s="26"/>
    </row>
    <row r="23" spans="1:18" ht="16.5">
      <c r="A23" s="26">
        <v>70</v>
      </c>
      <c r="B23" s="26">
        <f>SUM(怪物经验!P77+怪物经验!P82)</f>
        <v>1385864.8053650865</v>
      </c>
      <c r="C23" s="10" t="s">
        <v>26</v>
      </c>
      <c r="D23" s="15">
        <f>0.01%</f>
        <v>1E-4</v>
      </c>
      <c r="E23" s="20"/>
      <c r="F23" s="12"/>
      <c r="H23" s="21">
        <v>0.3</v>
      </c>
      <c r="I23" s="18">
        <v>0.5</v>
      </c>
      <c r="J23" s="18">
        <v>0.2</v>
      </c>
      <c r="K23" s="19">
        <f>B23*D23</f>
        <v>138.58648053650867</v>
      </c>
      <c r="O23">
        <f>$K23*H23*($A23^2/7*(1+60%)+7)</f>
        <v>46856.08906939358</v>
      </c>
      <c r="P23">
        <f>$K23*I23*($A23^2/7*(1+80%)+7)</f>
        <v>87794.535419878244</v>
      </c>
      <c r="Q23">
        <f>$K23*J23*($A23^2/7*(1+100%)+7)</f>
        <v>38998.235622973538</v>
      </c>
      <c r="R23" s="26">
        <f>SUM(L24:P25)</f>
        <v>9371217.813878715</v>
      </c>
    </row>
    <row r="24" spans="1:18" ht="16.5">
      <c r="A24" s="26"/>
      <c r="B24" s="26"/>
      <c r="C24" s="10" t="s">
        <v>34</v>
      </c>
      <c r="D24" s="15">
        <v>0.12</v>
      </c>
      <c r="E24" s="20">
        <f>3%/2</f>
        <v>1.4999999999999999E-2</v>
      </c>
      <c r="F24" s="20">
        <f>3%/2</f>
        <v>1.4999999999999999E-2</v>
      </c>
      <c r="G24" s="21">
        <f>1.5%/2</f>
        <v>7.4999999999999997E-3</v>
      </c>
      <c r="H24" s="21">
        <f>1.5%/2</f>
        <v>7.4999999999999997E-3</v>
      </c>
      <c r="I24" s="18">
        <f>1%/2</f>
        <v>5.0000000000000001E-3</v>
      </c>
      <c r="J24" s="18">
        <v>0</v>
      </c>
      <c r="K24" s="19">
        <f>B23*D24</f>
        <v>166303.77664381039</v>
      </c>
      <c r="L24">
        <f>$K24*E24*($A23^2/7+7)</f>
        <v>1763651.5513076088</v>
      </c>
      <c r="M24">
        <f>$K24*F24*($A23^2/7*(1+20%)+7)</f>
        <v>2112889.4822596107</v>
      </c>
      <c r="N24">
        <f>$K24*G24*($A23^2/7*(1+40%)+7)</f>
        <v>1231063.706605806</v>
      </c>
      <c r="O24">
        <f>$K24*H24*($A23^2/7*(1+60%)+7)</f>
        <v>1405682.6720818072</v>
      </c>
      <c r="P24">
        <f>$K24*I24*($A23^2/7*(1+80%)+7)</f>
        <v>1053534.4250385389</v>
      </c>
      <c r="R24" s="26"/>
    </row>
    <row r="25" spans="1:18" ht="16.5">
      <c r="A25" s="26"/>
      <c r="B25" s="26"/>
      <c r="C25" s="10" t="s">
        <v>27</v>
      </c>
      <c r="D25" s="16">
        <v>0.03</v>
      </c>
      <c r="E25" s="20">
        <f>3.5%/2</f>
        <v>1.7500000000000002E-2</v>
      </c>
      <c r="F25" s="12">
        <f>3.5%/2</f>
        <v>1.7500000000000002E-2</v>
      </c>
      <c r="G25" s="21">
        <f>1.5%/2</f>
        <v>7.4999999999999997E-3</v>
      </c>
      <c r="H25" s="21">
        <f>1%/2</f>
        <v>5.0000000000000001E-3</v>
      </c>
      <c r="I25" s="18">
        <f>0.5%/2</f>
        <v>2.5000000000000001E-3</v>
      </c>
      <c r="K25" s="19">
        <f>B23*D25</f>
        <v>41575.944160952597</v>
      </c>
      <c r="L25">
        <f>$K25*E25*($A23^2/7+7)</f>
        <v>514398.36913138605</v>
      </c>
      <c r="M25">
        <f>$K25*F25*($A23^2/7*(1+20%)+7)</f>
        <v>616259.43232571997</v>
      </c>
      <c r="N25">
        <f>$K25*G25*($A23^2/7*(1+40%)+7)</f>
        <v>307765.9266514515</v>
      </c>
      <c r="O25">
        <f>$K25*H25*($A23^2/7*(1+60%)+7)</f>
        <v>234280.4453469679</v>
      </c>
      <c r="P25">
        <f>$K25*I25*($A23^2/7*(1+80%)+7)</f>
        <v>131691.80312981736</v>
      </c>
      <c r="R25" s="26"/>
    </row>
    <row r="26" spans="1:18" ht="16.5">
      <c r="A26" s="26">
        <v>80</v>
      </c>
      <c r="B26" s="26">
        <f>SUM(怪物经验!P87+怪物经验!P92)</f>
        <v>2019746.2780197382</v>
      </c>
      <c r="C26" s="10" t="s">
        <v>26</v>
      </c>
      <c r="D26" s="15">
        <f>0.01%</f>
        <v>1E-4</v>
      </c>
      <c r="E26" s="20"/>
      <c r="F26" s="12"/>
      <c r="H26" s="21">
        <v>0.3</v>
      </c>
      <c r="I26" s="18">
        <v>0.5</v>
      </c>
      <c r="J26" s="18">
        <v>0.2</v>
      </c>
      <c r="K26" s="19">
        <f>B26*D26</f>
        <v>201.97462780197384</v>
      </c>
      <c r="O26">
        <f>$K26*H26*($A26^2/7*(1+60%)+7)</f>
        <v>89062.154805193248</v>
      </c>
      <c r="P26">
        <f>$K26*I26*($A26^2/7*(1+80%)+7)</f>
        <v>166903.17636007397</v>
      </c>
      <c r="Q26">
        <f>$K26*J26*($A26^2/7*(1+100%)+7)</f>
        <v>74147.771217930349</v>
      </c>
      <c r="R26" s="26">
        <f>SUM(L27:P28)</f>
        <v>17805938.919430722</v>
      </c>
    </row>
    <row r="27" spans="1:18" ht="16.5">
      <c r="A27" s="26"/>
      <c r="B27" s="26"/>
      <c r="C27" s="10" t="s">
        <v>34</v>
      </c>
      <c r="D27" s="15">
        <v>0.12</v>
      </c>
      <c r="E27" s="20">
        <f>3%/2</f>
        <v>1.4999999999999999E-2</v>
      </c>
      <c r="F27" s="20">
        <f>3%/2</f>
        <v>1.4999999999999999E-2</v>
      </c>
      <c r="G27" s="21">
        <f>1.5%/2</f>
        <v>7.4999999999999997E-3</v>
      </c>
      <c r="H27" s="21">
        <f>1.5%/2</f>
        <v>7.4999999999999997E-3</v>
      </c>
      <c r="I27" s="18">
        <f>1%/2</f>
        <v>5.0000000000000001E-3</v>
      </c>
      <c r="J27" s="18">
        <v>0</v>
      </c>
      <c r="K27" s="19">
        <f>B26*D27</f>
        <v>242369.55336236858</v>
      </c>
      <c r="L27">
        <f>$K27*E27*($A26^2/7+7)</f>
        <v>3349374.1063583894</v>
      </c>
      <c r="M27">
        <f>$K27*F27*($A26^2/7*(1+20%)+7)</f>
        <v>4014159.167009457</v>
      </c>
      <c r="N27">
        <f>$K27*G27*($A26^2/7*(1+40%)+7)</f>
        <v>2339472.1138302628</v>
      </c>
      <c r="O27">
        <f>$K27*H27*($A26^2/7*(1+60%)+7)</f>
        <v>2671864.6441557971</v>
      </c>
      <c r="P27">
        <f>$K27*I27*($A26^2/7*(1+80%)+7)</f>
        <v>2002838.1163208871</v>
      </c>
      <c r="R27" s="26"/>
    </row>
    <row r="28" spans="1:18" ht="16.5">
      <c r="A28" s="26"/>
      <c r="B28" s="26"/>
      <c r="C28" s="10" t="s">
        <v>27</v>
      </c>
      <c r="D28" s="16">
        <v>0.03</v>
      </c>
      <c r="E28" s="20">
        <f>3.5%/2</f>
        <v>1.7500000000000002E-2</v>
      </c>
      <c r="F28" s="12">
        <f>3.5%/2</f>
        <v>1.7500000000000002E-2</v>
      </c>
      <c r="G28" s="21">
        <f>1.5%/2</f>
        <v>7.4999999999999997E-3</v>
      </c>
      <c r="H28" s="21">
        <f>1%/2</f>
        <v>5.0000000000000001E-3</v>
      </c>
      <c r="I28" s="18">
        <f>0.5%/2</f>
        <v>2.5000000000000001E-3</v>
      </c>
      <c r="K28" s="19">
        <f>B26*D28</f>
        <v>60592.388340592144</v>
      </c>
      <c r="L28">
        <f>$K28*E28*($A26^2/7+7)</f>
        <v>976900.78102119698</v>
      </c>
      <c r="M28">
        <f>$K28*F28*($A26^2/7*(1+20%)+7)</f>
        <v>1170796.4237110917</v>
      </c>
      <c r="N28">
        <f>$K28*G28*($A26^2/7*(1+40%)+7)</f>
        <v>584868.0284575657</v>
      </c>
      <c r="O28">
        <f>$K28*H28*($A26^2/7*(1+60%)+7)</f>
        <v>445310.77402596618</v>
      </c>
      <c r="P28">
        <f>$K28*I28*($A26^2/7*(1+80%)+7)</f>
        <v>250354.76454011089</v>
      </c>
      <c r="R28" s="26"/>
    </row>
    <row r="29" spans="1:18" ht="16.5">
      <c r="A29" s="26">
        <v>90</v>
      </c>
      <c r="B29" s="26">
        <f>SUM(怪物经验!P97+怪物经验!P102)</f>
        <v>2822628.1254449715</v>
      </c>
      <c r="C29" s="10" t="s">
        <v>26</v>
      </c>
      <c r="D29" s="15">
        <f>0.01%</f>
        <v>1E-4</v>
      </c>
      <c r="E29" s="20"/>
      <c r="F29" s="12"/>
      <c r="H29" s="21">
        <v>0.3</v>
      </c>
      <c r="I29" s="18">
        <v>0.5</v>
      </c>
      <c r="J29" s="18">
        <v>0.2</v>
      </c>
      <c r="K29" s="19">
        <f>B29*D29</f>
        <v>282.26281254449714</v>
      </c>
      <c r="O29">
        <f>$K29*H29*($A29^2/7*(1+60%)+7)</f>
        <v>157369.58264534414</v>
      </c>
      <c r="P29">
        <f>$K29*I29*($A29^2/7*(1+80%)+7)</f>
        <v>294944.47747953201</v>
      </c>
      <c r="Q29">
        <f>$K29*J29*($A29^2/7*(1+100%)+7)</f>
        <v>131042.52688672955</v>
      </c>
      <c r="R29" s="26">
        <f>SUM(L30:P31)</f>
        <v>31454561.364780061</v>
      </c>
    </row>
    <row r="30" spans="1:18" ht="16.5">
      <c r="A30" s="26"/>
      <c r="B30" s="26"/>
      <c r="C30" s="10" t="s">
        <v>34</v>
      </c>
      <c r="D30" s="15">
        <v>0.12</v>
      </c>
      <c r="E30" s="20">
        <f>3%/2</f>
        <v>1.4999999999999999E-2</v>
      </c>
      <c r="F30" s="20">
        <f>3%/2</f>
        <v>1.4999999999999999E-2</v>
      </c>
      <c r="G30" s="21">
        <f>1.5%/2</f>
        <v>7.4999999999999997E-3</v>
      </c>
      <c r="H30" s="21">
        <f>1.5%/2</f>
        <v>7.4999999999999997E-3</v>
      </c>
      <c r="I30" s="18">
        <f>1%/2</f>
        <v>5.0000000000000001E-3</v>
      </c>
      <c r="J30" s="18">
        <v>0</v>
      </c>
      <c r="K30" s="19">
        <f>B29*D30</f>
        <v>338715.37505339656</v>
      </c>
      <c r="L30">
        <f>$K30*E30*($A29^2/7+7)</f>
        <v>5914696.2670931323</v>
      </c>
      <c r="M30">
        <f>$K30*F30*($A29^2/7*(1+20%)+7)</f>
        <v>7090522.4976356374</v>
      </c>
      <c r="N30">
        <f>$K30*G30*($A29^2/7*(1+40%)+7)</f>
        <v>4133174.3640890708</v>
      </c>
      <c r="O30">
        <f>$K30*H30*($A29^2/7*(1+60%)+7)</f>
        <v>4721087.4793603243</v>
      </c>
      <c r="P30">
        <f>$K30*I30*($A29^2/7*(1+80%)+7)</f>
        <v>3539333.7297543841</v>
      </c>
      <c r="R30" s="26"/>
    </row>
    <row r="31" spans="1:18" ht="16.5">
      <c r="A31" s="26"/>
      <c r="B31" s="26"/>
      <c r="C31" s="10" t="s">
        <v>27</v>
      </c>
      <c r="D31" s="16">
        <v>0.03</v>
      </c>
      <c r="E31" s="20">
        <f>3.5%/2</f>
        <v>1.7500000000000002E-2</v>
      </c>
      <c r="F31" s="12">
        <f>3.5%/2</f>
        <v>1.7500000000000002E-2</v>
      </c>
      <c r="G31" s="21">
        <f>1.5%/2</f>
        <v>7.4999999999999997E-3</v>
      </c>
      <c r="H31" s="21">
        <f>1%/2</f>
        <v>5.0000000000000001E-3</v>
      </c>
      <c r="I31" s="18">
        <f>0.5%/2</f>
        <v>2.5000000000000001E-3</v>
      </c>
      <c r="K31" s="19">
        <f>B29*D31</f>
        <v>84678.843763349141</v>
      </c>
      <c r="L31">
        <f>$K31*E31*($A29^2/7+7)</f>
        <v>1725119.7445688306</v>
      </c>
      <c r="M31">
        <f>$K31*F31*($A29^2/7*(1+20%)+7)</f>
        <v>2068069.0618103945</v>
      </c>
      <c r="N31">
        <f>$K31*G31*($A29^2/7*(1+40%)+7)</f>
        <v>1033293.5910222677</v>
      </c>
      <c r="O31">
        <f>$K31*H31*($A29^2/7*(1+60%)+7)</f>
        <v>786847.91322672076</v>
      </c>
      <c r="P31">
        <f>$K31*I31*($A29^2/7*(1+80%)+7)</f>
        <v>442416.71621929802</v>
      </c>
      <c r="R31" s="26"/>
    </row>
    <row r="32" spans="1:18" ht="16.5">
      <c r="A32" s="26"/>
      <c r="B32" s="26"/>
      <c r="C32" s="10"/>
      <c r="D32" s="7"/>
      <c r="E32" s="20"/>
      <c r="F32" s="12"/>
    </row>
    <row r="33" spans="1:6" ht="16.5">
      <c r="A33" s="26"/>
      <c r="B33" s="26"/>
      <c r="C33" s="10"/>
      <c r="D33" s="7"/>
      <c r="E33" s="20"/>
      <c r="F33" s="12"/>
    </row>
    <row r="34" spans="1:6" ht="16.5">
      <c r="A34" s="26"/>
      <c r="B34" s="26"/>
      <c r="C34" s="10"/>
      <c r="D34" s="7"/>
      <c r="E34" s="20"/>
      <c r="F34" s="12"/>
    </row>
    <row r="35" spans="1:6" ht="16.5">
      <c r="C35" s="10"/>
      <c r="D35" s="7"/>
      <c r="E35" s="20"/>
      <c r="F35" s="12"/>
    </row>
    <row r="36" spans="1:6" ht="16.5">
      <c r="C36" s="10"/>
      <c r="D36" s="7"/>
      <c r="E36" s="20"/>
      <c r="F36" s="12"/>
    </row>
    <row r="37" spans="1:6" ht="16.5">
      <c r="C37" s="10"/>
      <c r="D37" s="7"/>
      <c r="E37" s="20"/>
      <c r="F37" s="12"/>
    </row>
    <row r="38" spans="1:6" ht="16.5">
      <c r="C38" s="10"/>
      <c r="D38" s="7"/>
      <c r="E38" s="20"/>
      <c r="F38" s="12"/>
    </row>
    <row r="39" spans="1:6" ht="16.5">
      <c r="C39" s="10"/>
      <c r="D39" s="7"/>
      <c r="E39" s="20"/>
      <c r="F39" s="12"/>
    </row>
    <row r="40" spans="1:6" ht="16.5">
      <c r="C40" s="10"/>
      <c r="D40" s="7"/>
      <c r="E40" s="20"/>
      <c r="F40" s="12"/>
    </row>
    <row r="41" spans="1:6" ht="16.5">
      <c r="C41" s="10"/>
      <c r="D41" s="7"/>
      <c r="E41" s="20"/>
      <c r="F41" s="12"/>
    </row>
    <row r="42" spans="1:6" ht="16.5">
      <c r="C42" s="10"/>
      <c r="D42" s="7"/>
      <c r="E42" s="20"/>
      <c r="F42" s="12"/>
    </row>
    <row r="43" spans="1:6" ht="16.5">
      <c r="C43" s="10"/>
      <c r="D43" s="7"/>
      <c r="E43" s="20"/>
      <c r="F43" s="12"/>
    </row>
    <row r="44" spans="1:6" ht="16.5">
      <c r="C44" s="10"/>
      <c r="D44" s="7"/>
      <c r="E44" s="20"/>
      <c r="F44" s="12"/>
    </row>
    <row r="45" spans="1:6" ht="16.5">
      <c r="C45" s="10"/>
      <c r="D45" s="7"/>
      <c r="E45" s="20"/>
      <c r="F45" s="12"/>
    </row>
    <row r="46" spans="1:6" ht="16.5">
      <c r="C46" s="10"/>
      <c r="D46" s="7"/>
      <c r="E46" s="20"/>
      <c r="F46" s="12"/>
    </row>
    <row r="47" spans="1:6" ht="16.5">
      <c r="C47" s="10"/>
      <c r="D47" s="7"/>
      <c r="E47" s="20"/>
      <c r="F47" s="12"/>
    </row>
    <row r="48" spans="1:6" ht="16.5">
      <c r="C48" s="10"/>
      <c r="D48" s="7"/>
      <c r="E48" s="20"/>
      <c r="F48" s="12"/>
    </row>
    <row r="49" spans="3:6" ht="16.5">
      <c r="C49" s="10"/>
      <c r="D49" s="7"/>
      <c r="E49" s="20"/>
      <c r="F49" s="12"/>
    </row>
    <row r="50" spans="3:6" ht="16.5">
      <c r="C50" s="10"/>
      <c r="D50" s="7"/>
      <c r="E50" s="20"/>
      <c r="F50" s="12"/>
    </row>
    <row r="51" spans="3:6" ht="16.5">
      <c r="C51" s="10"/>
      <c r="D51" s="7"/>
      <c r="E51" s="20"/>
      <c r="F51" s="12"/>
    </row>
    <row r="52" spans="3:6" ht="16.5">
      <c r="C52" s="10"/>
      <c r="D52" s="7"/>
      <c r="E52" s="20"/>
      <c r="F52" s="12"/>
    </row>
    <row r="53" spans="3:6" ht="16.5">
      <c r="C53" s="10"/>
      <c r="D53" s="7"/>
      <c r="E53" s="20"/>
      <c r="F53" s="12"/>
    </row>
    <row r="54" spans="3:6" ht="16.5">
      <c r="C54" s="10"/>
      <c r="D54" s="7"/>
      <c r="E54" s="20"/>
      <c r="F54" s="12"/>
    </row>
    <row r="55" spans="3:6" ht="16.5">
      <c r="C55" s="10"/>
      <c r="D55" s="7"/>
      <c r="E55" s="20"/>
      <c r="F55" s="12"/>
    </row>
    <row r="56" spans="3:6" ht="16.5">
      <c r="C56" s="10"/>
      <c r="D56" s="7"/>
      <c r="E56" s="20"/>
      <c r="F56" s="12"/>
    </row>
    <row r="57" spans="3:6" ht="16.5">
      <c r="C57" s="10"/>
      <c r="D57" s="7"/>
      <c r="E57" s="20"/>
      <c r="F57" s="12"/>
    </row>
    <row r="58" spans="3:6" ht="16.5">
      <c r="C58" s="10"/>
      <c r="D58" s="7"/>
      <c r="E58" s="20"/>
      <c r="F58" s="12"/>
    </row>
    <row r="59" spans="3:6" ht="16.5">
      <c r="C59" s="10"/>
      <c r="D59" s="7"/>
      <c r="E59" s="20"/>
      <c r="F59" s="12"/>
    </row>
    <row r="60" spans="3:6" ht="16.5">
      <c r="C60" s="10"/>
      <c r="D60" s="7"/>
      <c r="E60" s="20"/>
      <c r="F60" s="12"/>
    </row>
    <row r="61" spans="3:6" ht="16.5">
      <c r="C61" s="10"/>
      <c r="D61" s="7"/>
      <c r="E61" s="20"/>
      <c r="F61" s="12"/>
    </row>
    <row r="62" spans="3:6" ht="16.5">
      <c r="C62" s="10"/>
      <c r="D62" s="7"/>
      <c r="E62" s="20"/>
      <c r="F62" s="12"/>
    </row>
    <row r="63" spans="3:6" ht="16.5">
      <c r="C63" s="10"/>
      <c r="D63" s="7"/>
      <c r="E63" s="20"/>
      <c r="F63" s="12"/>
    </row>
    <row r="64" spans="3:6" ht="16.5">
      <c r="C64" s="10"/>
      <c r="D64" s="7"/>
      <c r="E64" s="20"/>
      <c r="F64" s="12"/>
    </row>
    <row r="65" spans="3:6" ht="16.5">
      <c r="C65" s="10"/>
      <c r="D65" s="7"/>
      <c r="E65" s="20"/>
      <c r="F65" s="12"/>
    </row>
    <row r="66" spans="3:6" ht="16.5">
      <c r="C66" s="10"/>
      <c r="D66" s="7"/>
      <c r="E66" s="20"/>
      <c r="F66" s="12"/>
    </row>
    <row r="67" spans="3:6" ht="16.5">
      <c r="C67" s="10"/>
      <c r="D67" s="7"/>
      <c r="E67" s="20"/>
      <c r="F67" s="12"/>
    </row>
    <row r="68" spans="3:6" ht="16.5">
      <c r="C68" s="10"/>
      <c r="D68" s="7"/>
      <c r="E68" s="20"/>
      <c r="F68" s="12"/>
    </row>
    <row r="69" spans="3:6" ht="16.5">
      <c r="C69" s="10"/>
      <c r="D69" s="7"/>
      <c r="E69" s="20"/>
      <c r="F69" s="12"/>
    </row>
    <row r="70" spans="3:6" ht="16.5">
      <c r="C70" s="10"/>
      <c r="D70" s="7"/>
      <c r="E70" s="20"/>
      <c r="F70" s="12"/>
    </row>
    <row r="71" spans="3:6" ht="16.5">
      <c r="C71" s="10"/>
      <c r="D71" s="7"/>
      <c r="E71" s="20"/>
      <c r="F71" s="12"/>
    </row>
    <row r="72" spans="3:6" ht="16.5">
      <c r="C72" s="10"/>
      <c r="D72" s="7"/>
      <c r="E72" s="20"/>
      <c r="F72" s="12"/>
    </row>
    <row r="73" spans="3:6" ht="16.5">
      <c r="C73" s="10"/>
      <c r="D73" s="7"/>
      <c r="E73" s="20"/>
      <c r="F73" s="12"/>
    </row>
    <row r="74" spans="3:6" ht="16.5">
      <c r="C74" s="10"/>
      <c r="D74" s="7"/>
      <c r="E74" s="20"/>
      <c r="F74" s="12"/>
    </row>
    <row r="75" spans="3:6" ht="16.5">
      <c r="C75" s="10"/>
      <c r="D75" s="7"/>
      <c r="E75" s="20"/>
      <c r="F75" s="12"/>
    </row>
    <row r="76" spans="3:6" ht="16.5">
      <c r="C76" s="10"/>
      <c r="D76" s="7"/>
      <c r="E76" s="20"/>
      <c r="F76" s="12"/>
    </row>
    <row r="77" spans="3:6" ht="16.5">
      <c r="C77" s="10"/>
      <c r="D77" s="7"/>
      <c r="E77" s="20"/>
      <c r="F77" s="12"/>
    </row>
    <row r="78" spans="3:6" ht="16.5">
      <c r="C78" s="10"/>
      <c r="D78" s="7"/>
      <c r="E78" s="20"/>
      <c r="F78" s="12"/>
    </row>
    <row r="79" spans="3:6" ht="16.5">
      <c r="C79" s="10"/>
      <c r="D79" s="7"/>
      <c r="E79" s="20"/>
      <c r="F79" s="12"/>
    </row>
    <row r="80" spans="3:6" ht="16.5">
      <c r="C80" s="10"/>
      <c r="D80" s="7"/>
      <c r="E80" s="20"/>
      <c r="F80" s="12"/>
    </row>
    <row r="81" spans="3:6" ht="16.5">
      <c r="C81" s="10"/>
      <c r="D81" s="7"/>
      <c r="E81" s="20"/>
      <c r="F81" s="12"/>
    </row>
    <row r="82" spans="3:6" ht="16.5">
      <c r="C82" s="10"/>
      <c r="D82" s="7"/>
      <c r="E82" s="20"/>
      <c r="F82" s="12"/>
    </row>
    <row r="83" spans="3:6" ht="16.5">
      <c r="C83" s="10"/>
      <c r="D83" s="7"/>
      <c r="E83" s="20"/>
      <c r="F83" s="12"/>
    </row>
    <row r="84" spans="3:6" ht="16.5">
      <c r="C84" s="10"/>
      <c r="D84" s="7"/>
      <c r="E84" s="20"/>
      <c r="F84" s="12"/>
    </row>
    <row r="85" spans="3:6" ht="16.5">
      <c r="C85" s="10"/>
      <c r="D85" s="7"/>
      <c r="E85" s="20"/>
      <c r="F85" s="12"/>
    </row>
    <row r="86" spans="3:6" ht="16.5">
      <c r="C86" s="10"/>
      <c r="D86" s="7"/>
      <c r="E86" s="20"/>
      <c r="F86" s="12"/>
    </row>
    <row r="87" spans="3:6" ht="16.5">
      <c r="C87" s="10"/>
      <c r="D87" s="7"/>
      <c r="E87" s="20"/>
      <c r="F87" s="12"/>
    </row>
    <row r="88" spans="3:6" ht="16.5">
      <c r="C88" s="10"/>
      <c r="D88" s="7"/>
      <c r="E88" s="20"/>
      <c r="F88" s="12"/>
    </row>
    <row r="89" spans="3:6" ht="16.5">
      <c r="C89" s="10"/>
      <c r="D89" s="7"/>
      <c r="E89" s="20"/>
      <c r="F89" s="12"/>
    </row>
    <row r="90" spans="3:6" ht="16.5">
      <c r="C90" s="10"/>
      <c r="D90" s="7"/>
      <c r="E90" s="20"/>
      <c r="F90" s="12"/>
    </row>
    <row r="91" spans="3:6" ht="16.5">
      <c r="C91" s="10"/>
      <c r="D91" s="7"/>
      <c r="E91" s="20"/>
      <c r="F91" s="12"/>
    </row>
    <row r="92" spans="3:6" ht="16.5">
      <c r="C92" s="10"/>
      <c r="D92" s="7"/>
      <c r="E92" s="20"/>
      <c r="F92" s="12"/>
    </row>
    <row r="93" spans="3:6" ht="16.5">
      <c r="C93" s="10"/>
      <c r="D93" s="7"/>
      <c r="E93" s="20"/>
      <c r="F93" s="12"/>
    </row>
    <row r="94" spans="3:6" ht="16.5">
      <c r="C94" s="10"/>
      <c r="D94" s="7"/>
      <c r="E94" s="20"/>
      <c r="F94" s="12"/>
    </row>
    <row r="95" spans="3:6" ht="16.5">
      <c r="C95" s="10"/>
      <c r="D95" s="7"/>
      <c r="E95" s="20"/>
      <c r="F95" s="12"/>
    </row>
    <row r="96" spans="3:6" ht="16.5">
      <c r="C96" s="8"/>
    </row>
    <row r="97" spans="3:6" ht="16.5">
      <c r="C97" s="8"/>
      <c r="D97" s="8"/>
      <c r="E97" s="20"/>
      <c r="F97" s="12"/>
    </row>
    <row r="98" spans="3:6" ht="16.5">
      <c r="C98" s="8"/>
      <c r="D98" s="8"/>
      <c r="E98" s="20"/>
      <c r="F98" s="12"/>
    </row>
    <row r="99" spans="3:6" ht="16.5">
      <c r="C99" s="8"/>
      <c r="D99" s="8"/>
      <c r="E99" s="20"/>
      <c r="F99" s="12"/>
    </row>
    <row r="100" spans="3:6" ht="16.5">
      <c r="C100" s="8"/>
      <c r="D100" s="8"/>
      <c r="E100" s="20"/>
      <c r="F100" s="12"/>
    </row>
    <row r="101" spans="3:6" ht="16.5">
      <c r="C101" s="8"/>
      <c r="D101" s="8"/>
      <c r="E101" s="20"/>
      <c r="F101" s="12"/>
    </row>
    <row r="102" spans="3:6" ht="16.5">
      <c r="C102" s="8"/>
      <c r="D102" s="8"/>
      <c r="E102" s="20"/>
      <c r="F102" s="12"/>
    </row>
    <row r="103" spans="3:6" ht="16.5">
      <c r="C103" s="8"/>
      <c r="D103" s="8"/>
      <c r="E103" s="20"/>
      <c r="F103" s="12"/>
    </row>
    <row r="104" spans="3:6" ht="16.5">
      <c r="C104" s="8"/>
      <c r="D104" s="8"/>
      <c r="E104" s="20"/>
      <c r="F104" s="12"/>
    </row>
    <row r="105" spans="3:6" ht="16.5">
      <c r="C105" s="8"/>
      <c r="D105" s="8"/>
      <c r="E105" s="20"/>
      <c r="F105" s="12"/>
    </row>
    <row r="106" spans="3:6" ht="16.5">
      <c r="C106" s="8"/>
      <c r="D106" s="8"/>
      <c r="E106" s="20"/>
      <c r="F106" s="12"/>
    </row>
    <row r="107" spans="3:6" ht="16.5">
      <c r="C107" s="8"/>
      <c r="D107" s="8"/>
      <c r="E107" s="20"/>
      <c r="F107" s="12"/>
    </row>
    <row r="108" spans="3:6" ht="16.5">
      <c r="C108" s="8"/>
      <c r="D108" s="8"/>
      <c r="E108" s="20"/>
      <c r="F108" s="12"/>
    </row>
    <row r="109" spans="3:6" ht="16.5">
      <c r="C109" s="8"/>
      <c r="D109" s="8"/>
      <c r="E109" s="20"/>
      <c r="F109" s="12"/>
    </row>
    <row r="110" spans="3:6" ht="16.5">
      <c r="C110" s="8"/>
      <c r="D110" s="8"/>
      <c r="E110" s="20"/>
      <c r="F110" s="12"/>
    </row>
    <row r="111" spans="3:6" ht="16.5">
      <c r="C111" s="8"/>
      <c r="D111" s="8"/>
      <c r="E111" s="20"/>
      <c r="F111" s="12"/>
    </row>
    <row r="112" spans="3:6" ht="16.5">
      <c r="C112" s="8"/>
      <c r="D112" s="8"/>
      <c r="E112" s="20"/>
      <c r="F112" s="12"/>
    </row>
    <row r="113" spans="3:6" ht="16.5">
      <c r="C113" s="8"/>
      <c r="D113" s="8"/>
      <c r="E113" s="20"/>
      <c r="F113" s="12"/>
    </row>
    <row r="114" spans="3:6" ht="16.5">
      <c r="C114" s="8"/>
      <c r="D114" s="8"/>
      <c r="E114" s="20"/>
      <c r="F114" s="12"/>
    </row>
    <row r="115" spans="3:6" ht="16.5">
      <c r="C115" s="8"/>
      <c r="D115" s="8"/>
      <c r="E115" s="20"/>
      <c r="F115" s="12"/>
    </row>
  </sheetData>
  <mergeCells count="32">
    <mergeCell ref="B2:B4"/>
    <mergeCell ref="A2:A4"/>
    <mergeCell ref="R2:R4"/>
    <mergeCell ref="R5:R7"/>
    <mergeCell ref="B5:B7"/>
    <mergeCell ref="A5:A7"/>
    <mergeCell ref="R8:R10"/>
    <mergeCell ref="B8:B10"/>
    <mergeCell ref="A8:A10"/>
    <mergeCell ref="R11:R13"/>
    <mergeCell ref="B11:B13"/>
    <mergeCell ref="A11:A13"/>
    <mergeCell ref="A14:A16"/>
    <mergeCell ref="B14:B16"/>
    <mergeCell ref="R14:R16"/>
    <mergeCell ref="B17:B19"/>
    <mergeCell ref="A17:A19"/>
    <mergeCell ref="R17:R19"/>
    <mergeCell ref="B32:B34"/>
    <mergeCell ref="A20:A22"/>
    <mergeCell ref="A23:A25"/>
    <mergeCell ref="A26:A28"/>
    <mergeCell ref="A29:A31"/>
    <mergeCell ref="A32:A34"/>
    <mergeCell ref="R20:R22"/>
    <mergeCell ref="R23:R25"/>
    <mergeCell ref="R26:R28"/>
    <mergeCell ref="R29:R31"/>
    <mergeCell ref="B20:B22"/>
    <mergeCell ref="B23:B25"/>
    <mergeCell ref="B26:B28"/>
    <mergeCell ref="B29:B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5"/>
  <sheetViews>
    <sheetView workbookViewId="0">
      <selection activeCell="K4" sqref="K4"/>
    </sheetView>
  </sheetViews>
  <sheetFormatPr defaultRowHeight="13.5"/>
  <cols>
    <col min="5" max="5" width="8.375" style="22" bestFit="1" customWidth="1"/>
    <col min="6" max="6" width="8.375" style="21" bestFit="1" customWidth="1"/>
    <col min="7" max="8" width="7.5" style="21" bestFit="1" customWidth="1"/>
    <col min="9" max="9" width="9.125" style="18" bestFit="1" customWidth="1"/>
    <col min="10" max="10" width="9.625" style="18" bestFit="1" customWidth="1"/>
    <col min="11" max="11" width="13" bestFit="1" customWidth="1"/>
  </cols>
  <sheetData>
    <row r="1" spans="1:18" ht="16.5">
      <c r="A1" t="s">
        <v>36</v>
      </c>
      <c r="B1" t="s">
        <v>44</v>
      </c>
      <c r="C1" s="10" t="s">
        <v>24</v>
      </c>
      <c r="D1" s="11" t="s">
        <v>25</v>
      </c>
      <c r="E1" s="12" t="s">
        <v>30</v>
      </c>
      <c r="F1" s="12" t="s">
        <v>28</v>
      </c>
      <c r="G1" s="12" t="s">
        <v>29</v>
      </c>
      <c r="H1" s="12" t="s">
        <v>31</v>
      </c>
      <c r="I1" s="17" t="s">
        <v>32</v>
      </c>
      <c r="J1" s="17" t="s">
        <v>33</v>
      </c>
      <c r="K1" s="19" t="s">
        <v>35</v>
      </c>
      <c r="L1" s="12" t="s">
        <v>30</v>
      </c>
      <c r="M1" s="12" t="s">
        <v>28</v>
      </c>
      <c r="N1" s="12" t="s">
        <v>29</v>
      </c>
      <c r="O1" s="12" t="s">
        <v>31</v>
      </c>
      <c r="P1" s="17" t="s">
        <v>32</v>
      </c>
      <c r="Q1" s="17" t="s">
        <v>33</v>
      </c>
      <c r="R1" s="12" t="s">
        <v>44</v>
      </c>
    </row>
    <row r="2" spans="1:18" ht="16.5">
      <c r="A2" s="26">
        <v>0</v>
      </c>
      <c r="B2" s="26">
        <f>SUM(怪物经验!P7+怪物经验!P12)</f>
        <v>814.06594558566098</v>
      </c>
      <c r="C2" s="10" t="s">
        <v>26</v>
      </c>
      <c r="D2" s="15">
        <f>0.01%</f>
        <v>1E-4</v>
      </c>
      <c r="E2" s="20"/>
      <c r="F2" s="12"/>
      <c r="H2" s="21">
        <v>0.3</v>
      </c>
      <c r="I2" s="18">
        <v>0.5</v>
      </c>
      <c r="J2" s="18">
        <v>0.2</v>
      </c>
      <c r="K2" s="19">
        <f>B2*D2</f>
        <v>8.1406594558566109E-2</v>
      </c>
      <c r="L2" s="26">
        <f t="shared" ref="L2:Q2" si="0">$K2*E2+$K3*E3+$K4*E4</f>
        <v>1.8927033234866615</v>
      </c>
      <c r="M2" s="26">
        <f t="shared" si="0"/>
        <v>1.8927033234866615</v>
      </c>
      <c r="N2" s="26">
        <f t="shared" si="0"/>
        <v>0.91582418878386851</v>
      </c>
      <c r="O2" s="26">
        <f t="shared" si="0"/>
        <v>0.87919122123251381</v>
      </c>
      <c r="P2" s="26">
        <f t="shared" si="0"/>
        <v>0.59019781054960418</v>
      </c>
      <c r="Q2" s="26">
        <f t="shared" si="0"/>
        <v>1.6281318911713222E-2</v>
      </c>
      <c r="R2" s="26">
        <f>SUM(L2:Q4)</f>
        <v>6.1869011864510224</v>
      </c>
    </row>
    <row r="3" spans="1:18" ht="16.5">
      <c r="A3" s="26"/>
      <c r="B3" s="26"/>
      <c r="C3" s="10" t="s">
        <v>34</v>
      </c>
      <c r="D3" s="15">
        <v>0.12</v>
      </c>
      <c r="E3" s="20">
        <f>3%/2</f>
        <v>1.4999999999999999E-2</v>
      </c>
      <c r="F3" s="20">
        <f>3%/2</f>
        <v>1.4999999999999999E-2</v>
      </c>
      <c r="G3" s="21">
        <f>1.5%/2</f>
        <v>7.4999999999999997E-3</v>
      </c>
      <c r="H3" s="21">
        <f>1.5%/2</f>
        <v>7.4999999999999997E-3</v>
      </c>
      <c r="I3" s="18">
        <f>1%/2</f>
        <v>5.0000000000000001E-3</v>
      </c>
      <c r="J3" s="18">
        <v>0</v>
      </c>
      <c r="K3" s="19">
        <f>B2*D3</f>
        <v>97.687913470279312</v>
      </c>
      <c r="L3" s="26"/>
      <c r="M3" s="26"/>
      <c r="N3" s="26"/>
      <c r="O3" s="26"/>
      <c r="P3" s="26"/>
      <c r="Q3" s="26"/>
      <c r="R3" s="26"/>
    </row>
    <row r="4" spans="1:18" ht="16.5">
      <c r="A4" s="26"/>
      <c r="B4" s="26"/>
      <c r="C4" s="10" t="s">
        <v>27</v>
      </c>
      <c r="D4" s="16">
        <v>0.03</v>
      </c>
      <c r="E4" s="20">
        <f>3.5%/2</f>
        <v>1.7500000000000002E-2</v>
      </c>
      <c r="F4" s="12">
        <f>3.5%/2</f>
        <v>1.7500000000000002E-2</v>
      </c>
      <c r="G4" s="21">
        <f>1.5%/2</f>
        <v>7.4999999999999997E-3</v>
      </c>
      <c r="H4" s="21">
        <f>1%/2</f>
        <v>5.0000000000000001E-3</v>
      </c>
      <c r="I4" s="18">
        <f>0.5%/2</f>
        <v>2.5000000000000001E-3</v>
      </c>
      <c r="K4" s="19">
        <f>B2*D4</f>
        <v>24.421978367569828</v>
      </c>
      <c r="L4" s="26"/>
      <c r="M4" s="26"/>
      <c r="N4" s="26"/>
      <c r="O4" s="26"/>
      <c r="P4" s="26"/>
      <c r="Q4" s="26"/>
      <c r="R4" s="26"/>
    </row>
    <row r="5" spans="1:18" ht="16.5">
      <c r="A5" s="26">
        <v>10</v>
      </c>
      <c r="B5" s="26">
        <f>SUM(怪物经验!P17+怪物经验!P22)</f>
        <v>11617.008236685779</v>
      </c>
      <c r="C5" s="10" t="s">
        <v>26</v>
      </c>
      <c r="D5" s="15">
        <f>0.01%</f>
        <v>1E-4</v>
      </c>
      <c r="E5" s="20"/>
      <c r="F5" s="12"/>
      <c r="H5" s="21">
        <v>0.3</v>
      </c>
      <c r="I5" s="18">
        <v>0.5</v>
      </c>
      <c r="J5" s="18">
        <v>0.2</v>
      </c>
      <c r="K5" s="19">
        <f>B5*D5</f>
        <v>1.161700823668578</v>
      </c>
      <c r="L5" s="26">
        <f t="shared" ref="L5:Q5" si="1">$K5*E5+$K6*E6+$K7*E7</f>
        <v>27.009544150294435</v>
      </c>
      <c r="M5" s="26">
        <f t="shared" si="1"/>
        <v>27.009544150294435</v>
      </c>
      <c r="N5" s="26">
        <f t="shared" si="1"/>
        <v>13.069134266271501</v>
      </c>
      <c r="O5" s="26">
        <f t="shared" si="1"/>
        <v>12.546368895620642</v>
      </c>
      <c r="P5" s="26">
        <f t="shared" si="1"/>
        <v>8.422330971597189</v>
      </c>
      <c r="Q5" s="26">
        <f t="shared" si="1"/>
        <v>0.2323401647337156</v>
      </c>
      <c r="R5" s="26">
        <f>SUM(L5:Q7)</f>
        <v>88.289262598811916</v>
      </c>
    </row>
    <row r="6" spans="1:18" ht="16.5">
      <c r="A6" s="26"/>
      <c r="B6" s="26"/>
      <c r="C6" s="10" t="s">
        <v>34</v>
      </c>
      <c r="D6" s="15">
        <v>0.12</v>
      </c>
      <c r="E6" s="20">
        <f>3%/2</f>
        <v>1.4999999999999999E-2</v>
      </c>
      <c r="F6" s="20">
        <f>3%/2</f>
        <v>1.4999999999999999E-2</v>
      </c>
      <c r="G6" s="21">
        <f>1.5%/2</f>
        <v>7.4999999999999997E-3</v>
      </c>
      <c r="H6" s="21">
        <f>1.5%/2</f>
        <v>7.4999999999999997E-3</v>
      </c>
      <c r="I6" s="18">
        <f>1%/2</f>
        <v>5.0000000000000001E-3</v>
      </c>
      <c r="J6" s="18">
        <v>0</v>
      </c>
      <c r="K6" s="19">
        <f>B5*D6</f>
        <v>1394.0409884022934</v>
      </c>
      <c r="L6" s="26"/>
      <c r="M6" s="26"/>
      <c r="N6" s="26"/>
      <c r="O6" s="26"/>
      <c r="P6" s="26"/>
      <c r="Q6" s="26"/>
      <c r="R6" s="26"/>
    </row>
    <row r="7" spans="1:18" ht="16.5">
      <c r="A7" s="26"/>
      <c r="B7" s="26"/>
      <c r="C7" s="10" t="s">
        <v>27</v>
      </c>
      <c r="D7" s="16">
        <v>0.03</v>
      </c>
      <c r="E7" s="20">
        <f>3.5%/2</f>
        <v>1.7500000000000002E-2</v>
      </c>
      <c r="F7" s="12">
        <f>3.5%/2</f>
        <v>1.7500000000000002E-2</v>
      </c>
      <c r="G7" s="21">
        <f>1.5%/2</f>
        <v>7.4999999999999997E-3</v>
      </c>
      <c r="H7" s="21">
        <f>1%/2</f>
        <v>5.0000000000000001E-3</v>
      </c>
      <c r="I7" s="18">
        <f>0.5%/2</f>
        <v>2.5000000000000001E-3</v>
      </c>
      <c r="K7" s="19">
        <f>B5*D7</f>
        <v>348.51024710057334</v>
      </c>
      <c r="L7" s="26"/>
      <c r="M7" s="26"/>
      <c r="N7" s="26"/>
      <c r="O7" s="26"/>
      <c r="P7" s="26"/>
      <c r="Q7" s="26"/>
      <c r="R7" s="26"/>
    </row>
    <row r="8" spans="1:18" ht="16.5">
      <c r="A8" s="26">
        <v>20</v>
      </c>
      <c r="B8" s="26">
        <f>SUM(怪物经验!P27+怪物经验!P32)</f>
        <v>51476.591816947461</v>
      </c>
      <c r="C8" s="10" t="s">
        <v>26</v>
      </c>
      <c r="D8" s="15">
        <f>0.01%</f>
        <v>1E-4</v>
      </c>
      <c r="E8" s="20"/>
      <c r="F8" s="12"/>
      <c r="H8" s="21">
        <v>0.3</v>
      </c>
      <c r="I8" s="18">
        <v>0.5</v>
      </c>
      <c r="J8" s="18">
        <v>0.2</v>
      </c>
      <c r="K8" s="19">
        <f>B8*D8</f>
        <v>5.1476591816947463</v>
      </c>
      <c r="L8" s="26">
        <f t="shared" ref="L8:Q8" si="2">$K8*E8+$K9*E9+$K10*E10</f>
        <v>119.68307597440284</v>
      </c>
      <c r="M8" s="26">
        <f t="shared" si="2"/>
        <v>119.68307597440284</v>
      </c>
      <c r="N8" s="26">
        <f t="shared" si="2"/>
        <v>57.911165794065894</v>
      </c>
      <c r="O8" s="26">
        <f t="shared" si="2"/>
        <v>55.59471916230325</v>
      </c>
      <c r="P8" s="26">
        <f t="shared" si="2"/>
        <v>37.320529067286905</v>
      </c>
      <c r="Q8" s="26">
        <f t="shared" si="2"/>
        <v>1.0295318363389494</v>
      </c>
      <c r="R8" s="26">
        <f>SUM(L8:Q10)</f>
        <v>391.22209780880064</v>
      </c>
    </row>
    <row r="9" spans="1:18" ht="16.5">
      <c r="A9" s="26"/>
      <c r="B9" s="26"/>
      <c r="C9" s="10" t="s">
        <v>34</v>
      </c>
      <c r="D9" s="15">
        <v>0.12</v>
      </c>
      <c r="E9" s="20">
        <f>3%/2</f>
        <v>1.4999999999999999E-2</v>
      </c>
      <c r="F9" s="20">
        <f>3%/2</f>
        <v>1.4999999999999999E-2</v>
      </c>
      <c r="G9" s="21">
        <f>1.5%/2</f>
        <v>7.4999999999999997E-3</v>
      </c>
      <c r="H9" s="21">
        <f>1.5%/2</f>
        <v>7.4999999999999997E-3</v>
      </c>
      <c r="I9" s="18">
        <f>1%/2</f>
        <v>5.0000000000000001E-3</v>
      </c>
      <c r="J9" s="18">
        <v>0</v>
      </c>
      <c r="K9" s="19">
        <f>B8*D9</f>
        <v>6177.1910180336954</v>
      </c>
      <c r="L9" s="26"/>
      <c r="M9" s="26"/>
      <c r="N9" s="26"/>
      <c r="O9" s="26"/>
      <c r="P9" s="26"/>
      <c r="Q9" s="26"/>
      <c r="R9" s="26"/>
    </row>
    <row r="10" spans="1:18" ht="16.5">
      <c r="A10" s="26"/>
      <c r="B10" s="26"/>
      <c r="C10" s="10" t="s">
        <v>27</v>
      </c>
      <c r="D10" s="16">
        <v>0.03</v>
      </c>
      <c r="E10" s="20">
        <f>3.5%/2</f>
        <v>1.7500000000000002E-2</v>
      </c>
      <c r="F10" s="12">
        <f>3.5%/2</f>
        <v>1.7500000000000002E-2</v>
      </c>
      <c r="G10" s="21">
        <f>1.5%/2</f>
        <v>7.4999999999999997E-3</v>
      </c>
      <c r="H10" s="21">
        <f>1%/2</f>
        <v>5.0000000000000001E-3</v>
      </c>
      <c r="I10" s="18">
        <f>0.5%/2</f>
        <v>2.5000000000000001E-3</v>
      </c>
      <c r="K10" s="19">
        <f>B8*D10</f>
        <v>1544.2977545084238</v>
      </c>
      <c r="L10" s="26"/>
      <c r="M10" s="26"/>
      <c r="N10" s="26"/>
      <c r="O10" s="26"/>
      <c r="P10" s="26"/>
      <c r="Q10" s="26"/>
      <c r="R10" s="26"/>
    </row>
    <row r="11" spans="1:18" ht="16.5">
      <c r="A11" s="26">
        <v>30</v>
      </c>
      <c r="B11" s="26">
        <f>SUM(怪物经验!P37+怪物经验!P42)</f>
        <v>140348.40742652345</v>
      </c>
      <c r="C11" s="10" t="s">
        <v>26</v>
      </c>
      <c r="D11" s="15">
        <f>0.01%</f>
        <v>1E-4</v>
      </c>
      <c r="E11" s="20"/>
      <c r="F11" s="12"/>
      <c r="H11" s="21">
        <v>0.3</v>
      </c>
      <c r="I11" s="18">
        <v>0.5</v>
      </c>
      <c r="J11" s="18">
        <v>0.2</v>
      </c>
      <c r="K11" s="19">
        <f>B11*D11</f>
        <v>14.034840742652346</v>
      </c>
      <c r="L11" s="26">
        <f t="shared" ref="L11:Q11" si="3">$K11*E11+$K12*E12+$K13*E13</f>
        <v>326.31004726666697</v>
      </c>
      <c r="M11" s="26">
        <f t="shared" si="3"/>
        <v>326.31004726666697</v>
      </c>
      <c r="N11" s="26">
        <f t="shared" si="3"/>
        <v>157.89195835483886</v>
      </c>
      <c r="O11" s="26">
        <f t="shared" si="3"/>
        <v>151.5762800206453</v>
      </c>
      <c r="P11" s="26">
        <f t="shared" si="3"/>
        <v>101.75259538422949</v>
      </c>
      <c r="Q11" s="26">
        <f t="shared" si="3"/>
        <v>2.8069681485304692</v>
      </c>
      <c r="R11" s="26">
        <f>SUM(L11:Q13)</f>
        <v>1066.6478964415778</v>
      </c>
    </row>
    <row r="12" spans="1:18" ht="16.5">
      <c r="A12" s="26"/>
      <c r="B12" s="26"/>
      <c r="C12" s="10" t="s">
        <v>34</v>
      </c>
      <c r="D12" s="15">
        <v>0.12</v>
      </c>
      <c r="E12" s="20">
        <f>3%/2</f>
        <v>1.4999999999999999E-2</v>
      </c>
      <c r="F12" s="20">
        <f>3%/2</f>
        <v>1.4999999999999999E-2</v>
      </c>
      <c r="G12" s="21">
        <f>1.5%/2</f>
        <v>7.4999999999999997E-3</v>
      </c>
      <c r="H12" s="21">
        <f>1.5%/2</f>
        <v>7.4999999999999997E-3</v>
      </c>
      <c r="I12" s="18">
        <f>1%/2</f>
        <v>5.0000000000000001E-3</v>
      </c>
      <c r="J12" s="18">
        <v>0</v>
      </c>
      <c r="K12" s="19">
        <f>B11*D12</f>
        <v>16841.808891182813</v>
      </c>
      <c r="L12" s="26"/>
      <c r="M12" s="26"/>
      <c r="N12" s="26"/>
      <c r="O12" s="26"/>
      <c r="P12" s="26"/>
      <c r="Q12" s="26"/>
      <c r="R12" s="26"/>
    </row>
    <row r="13" spans="1:18" ht="16.5">
      <c r="A13" s="26"/>
      <c r="B13" s="26"/>
      <c r="C13" s="10" t="s">
        <v>27</v>
      </c>
      <c r="D13" s="16">
        <v>0.03</v>
      </c>
      <c r="E13" s="20">
        <f>3.5%/2</f>
        <v>1.7500000000000002E-2</v>
      </c>
      <c r="F13" s="12">
        <f>3.5%/2</f>
        <v>1.7500000000000002E-2</v>
      </c>
      <c r="G13" s="21">
        <f>1.5%/2</f>
        <v>7.4999999999999997E-3</v>
      </c>
      <c r="H13" s="21">
        <f>1%/2</f>
        <v>5.0000000000000001E-3</v>
      </c>
      <c r="I13" s="18">
        <f>0.5%/2</f>
        <v>2.5000000000000001E-3</v>
      </c>
      <c r="K13" s="19">
        <f>B11*D13</f>
        <v>4210.4522227957032</v>
      </c>
      <c r="L13" s="26"/>
      <c r="M13" s="26"/>
      <c r="N13" s="26"/>
      <c r="O13" s="26"/>
      <c r="P13" s="26"/>
      <c r="Q13" s="26"/>
      <c r="R13" s="26"/>
    </row>
    <row r="14" spans="1:18" ht="16.5">
      <c r="A14" s="26">
        <v>40</v>
      </c>
      <c r="B14" s="26">
        <f>SUM(怪物经验!P47+怪物经验!P52)</f>
        <v>298224.92250625754</v>
      </c>
      <c r="C14" s="10" t="s">
        <v>26</v>
      </c>
      <c r="D14" s="15">
        <f>0.01%</f>
        <v>1E-4</v>
      </c>
      <c r="E14" s="20"/>
      <c r="F14" s="12"/>
      <c r="H14" s="21">
        <v>0.3</v>
      </c>
      <c r="I14" s="18">
        <v>0.5</v>
      </c>
      <c r="J14" s="18">
        <v>0.2</v>
      </c>
      <c r="K14" s="19">
        <f>B14*D14</f>
        <v>29.822492250625757</v>
      </c>
      <c r="L14" s="26">
        <f t="shared" ref="L14:Q14" si="4">$K14*E14+$K15*E15+$K16*E16</f>
        <v>693.37294482704874</v>
      </c>
      <c r="M14" s="26">
        <f t="shared" si="4"/>
        <v>693.37294482704874</v>
      </c>
      <c r="N14" s="26">
        <f t="shared" si="4"/>
        <v>335.50303781953971</v>
      </c>
      <c r="O14" s="26">
        <f t="shared" si="4"/>
        <v>322.08291630675814</v>
      </c>
      <c r="P14" s="26">
        <f t="shared" si="4"/>
        <v>216.21306881703671</v>
      </c>
      <c r="Q14" s="26">
        <f t="shared" si="4"/>
        <v>5.9644984501251521</v>
      </c>
      <c r="R14" s="26">
        <f>SUM(L14:Q16)</f>
        <v>2266.509411047557</v>
      </c>
    </row>
    <row r="15" spans="1:18" ht="16.5">
      <c r="A15" s="26"/>
      <c r="B15" s="26"/>
      <c r="C15" s="10" t="s">
        <v>34</v>
      </c>
      <c r="D15" s="15">
        <v>0.12</v>
      </c>
      <c r="E15" s="20">
        <f>3%/2</f>
        <v>1.4999999999999999E-2</v>
      </c>
      <c r="F15" s="20">
        <f>3%/2</f>
        <v>1.4999999999999999E-2</v>
      </c>
      <c r="G15" s="21">
        <f>1.5%/2</f>
        <v>7.4999999999999997E-3</v>
      </c>
      <c r="H15" s="21">
        <f>1.5%/2</f>
        <v>7.4999999999999997E-3</v>
      </c>
      <c r="I15" s="18">
        <f>1%/2</f>
        <v>5.0000000000000001E-3</v>
      </c>
      <c r="J15" s="18">
        <v>0</v>
      </c>
      <c r="K15" s="19">
        <f>B14*D15</f>
        <v>35786.990700750903</v>
      </c>
      <c r="L15" s="26"/>
      <c r="M15" s="26"/>
      <c r="N15" s="26"/>
      <c r="O15" s="26"/>
      <c r="P15" s="26"/>
      <c r="Q15" s="26"/>
      <c r="R15" s="26"/>
    </row>
    <row r="16" spans="1:18" ht="16.5">
      <c r="A16" s="26"/>
      <c r="B16" s="26"/>
      <c r="C16" s="10" t="s">
        <v>27</v>
      </c>
      <c r="D16" s="16">
        <v>0.03</v>
      </c>
      <c r="E16" s="20">
        <f>3.5%/2</f>
        <v>1.7500000000000002E-2</v>
      </c>
      <c r="F16" s="12">
        <f>3.5%/2</f>
        <v>1.7500000000000002E-2</v>
      </c>
      <c r="G16" s="21">
        <f>1.5%/2</f>
        <v>7.4999999999999997E-3</v>
      </c>
      <c r="H16" s="21">
        <f>1%/2</f>
        <v>5.0000000000000001E-3</v>
      </c>
      <c r="I16" s="18">
        <f>0.5%/2</f>
        <v>2.5000000000000001E-3</v>
      </c>
      <c r="K16" s="19">
        <f>B14*D16</f>
        <v>8946.7476751877257</v>
      </c>
      <c r="L16" s="26"/>
      <c r="M16" s="26"/>
      <c r="N16" s="26"/>
      <c r="O16" s="26"/>
      <c r="P16" s="26"/>
      <c r="Q16" s="26"/>
      <c r="R16" s="26"/>
    </row>
    <row r="17" spans="1:18" ht="16.5">
      <c r="A17" s="26">
        <v>50</v>
      </c>
      <c r="B17" s="26">
        <f>SUM(怪物经验!P57+怪物经验!P62)</f>
        <v>545103.74412705831</v>
      </c>
      <c r="C17" s="10" t="s">
        <v>26</v>
      </c>
      <c r="D17" s="15">
        <f>0.01%</f>
        <v>1E-4</v>
      </c>
      <c r="E17" s="20"/>
      <c r="F17" s="12"/>
      <c r="H17" s="21">
        <v>0.3</v>
      </c>
      <c r="I17" s="18">
        <v>0.5</v>
      </c>
      <c r="J17" s="18">
        <v>0.2</v>
      </c>
      <c r="K17" s="19">
        <f>B17*D17</f>
        <v>54.510374412705836</v>
      </c>
      <c r="L17" s="26">
        <f t="shared" ref="L17:Q17" si="5">$K17*E17+$K18*E18+$K19*E19</f>
        <v>1267.3662050954106</v>
      </c>
      <c r="M17" s="26">
        <f t="shared" si="5"/>
        <v>1267.3662050954106</v>
      </c>
      <c r="N17" s="26">
        <f t="shared" si="5"/>
        <v>613.24171214294051</v>
      </c>
      <c r="O17" s="26">
        <f t="shared" si="5"/>
        <v>588.71204365722292</v>
      </c>
      <c r="P17" s="26">
        <f t="shared" si="5"/>
        <v>395.20021449211725</v>
      </c>
      <c r="Q17" s="26">
        <f t="shared" si="5"/>
        <v>10.902074882541168</v>
      </c>
      <c r="R17" s="26">
        <f>SUM(L17:Q19)</f>
        <v>4142.7884553656431</v>
      </c>
    </row>
    <row r="18" spans="1:18" ht="16.5">
      <c r="A18" s="26"/>
      <c r="B18" s="26"/>
      <c r="C18" s="10" t="s">
        <v>34</v>
      </c>
      <c r="D18" s="15">
        <v>0.12</v>
      </c>
      <c r="E18" s="20">
        <f>3%/2</f>
        <v>1.4999999999999999E-2</v>
      </c>
      <c r="F18" s="20">
        <f>3%/2</f>
        <v>1.4999999999999999E-2</v>
      </c>
      <c r="G18" s="21">
        <f>1.5%/2</f>
        <v>7.4999999999999997E-3</v>
      </c>
      <c r="H18" s="21">
        <f>1.5%/2</f>
        <v>7.4999999999999997E-3</v>
      </c>
      <c r="I18" s="18">
        <f>1%/2</f>
        <v>5.0000000000000001E-3</v>
      </c>
      <c r="J18" s="18">
        <v>0</v>
      </c>
      <c r="K18" s="19">
        <f>B17*D18</f>
        <v>65412.449295246995</v>
      </c>
      <c r="L18" s="26"/>
      <c r="M18" s="26"/>
      <c r="N18" s="26"/>
      <c r="O18" s="26"/>
      <c r="P18" s="26"/>
      <c r="Q18" s="26"/>
      <c r="R18" s="26"/>
    </row>
    <row r="19" spans="1:18" ht="16.5">
      <c r="A19" s="26"/>
      <c r="B19" s="26"/>
      <c r="C19" s="10" t="s">
        <v>27</v>
      </c>
      <c r="D19" s="16">
        <v>0.03</v>
      </c>
      <c r="E19" s="20">
        <f>3.5%/2</f>
        <v>1.7500000000000002E-2</v>
      </c>
      <c r="F19" s="12">
        <f>3.5%/2</f>
        <v>1.7500000000000002E-2</v>
      </c>
      <c r="G19" s="21">
        <f>1.5%/2</f>
        <v>7.4999999999999997E-3</v>
      </c>
      <c r="H19" s="21">
        <f>1%/2</f>
        <v>5.0000000000000001E-3</v>
      </c>
      <c r="I19" s="18">
        <f>0.5%/2</f>
        <v>2.5000000000000001E-3</v>
      </c>
      <c r="K19" s="19">
        <f>B17*D19</f>
        <v>16353.112323811749</v>
      </c>
      <c r="L19" s="26"/>
      <c r="M19" s="26"/>
      <c r="N19" s="26"/>
      <c r="O19" s="26"/>
      <c r="P19" s="26"/>
      <c r="Q19" s="26"/>
      <c r="R19" s="26"/>
    </row>
    <row r="20" spans="1:18" ht="16.5">
      <c r="A20" s="26">
        <v>60</v>
      </c>
      <c r="B20" s="26">
        <f>SUM(怪物经验!P67+怪物经验!P72)</f>
        <v>900983.86993517994</v>
      </c>
      <c r="C20" s="10" t="s">
        <v>26</v>
      </c>
      <c r="D20" s="15">
        <f>0.01%</f>
        <v>1E-4</v>
      </c>
      <c r="E20" s="20"/>
      <c r="F20" s="12"/>
      <c r="H20" s="21">
        <v>0.3</v>
      </c>
      <c r="I20" s="18">
        <v>0.5</v>
      </c>
      <c r="J20" s="18">
        <v>0.2</v>
      </c>
      <c r="K20" s="19">
        <f>B20*D20</f>
        <v>90.098386993518005</v>
      </c>
      <c r="L20" s="26">
        <f t="shared" ref="L20:Q20" si="6">$K20*E20+$K21*E21+$K22*E22</f>
        <v>2094.7874975992931</v>
      </c>
      <c r="M20" s="26">
        <f t="shared" si="6"/>
        <v>2094.7874975992931</v>
      </c>
      <c r="N20" s="26">
        <f t="shared" si="6"/>
        <v>1013.6068536770773</v>
      </c>
      <c r="O20" s="26">
        <f t="shared" si="6"/>
        <v>973.06257952999431</v>
      </c>
      <c r="P20" s="26">
        <f t="shared" si="6"/>
        <v>653.21330570300552</v>
      </c>
      <c r="Q20" s="26">
        <f t="shared" si="6"/>
        <v>18.019677398703603</v>
      </c>
      <c r="R20" s="26">
        <f>SUM(L20:Q22)</f>
        <v>6847.4774115073678</v>
      </c>
    </row>
    <row r="21" spans="1:18" ht="16.5">
      <c r="A21" s="26"/>
      <c r="B21" s="26"/>
      <c r="C21" s="10" t="s">
        <v>34</v>
      </c>
      <c r="D21" s="15">
        <v>0.12</v>
      </c>
      <c r="E21" s="20">
        <f>3%/2</f>
        <v>1.4999999999999999E-2</v>
      </c>
      <c r="F21" s="20">
        <f>3%/2</f>
        <v>1.4999999999999999E-2</v>
      </c>
      <c r="G21" s="21">
        <f>1.5%/2</f>
        <v>7.4999999999999997E-3</v>
      </c>
      <c r="H21" s="21">
        <f>1.5%/2</f>
        <v>7.4999999999999997E-3</v>
      </c>
      <c r="I21" s="18">
        <f>1%/2</f>
        <v>5.0000000000000001E-3</v>
      </c>
      <c r="J21" s="18">
        <v>0</v>
      </c>
      <c r="K21" s="19">
        <f>B20*D21</f>
        <v>108118.06439222158</v>
      </c>
      <c r="L21" s="26"/>
      <c r="M21" s="26"/>
      <c r="N21" s="26"/>
      <c r="O21" s="26"/>
      <c r="P21" s="26"/>
      <c r="Q21" s="26"/>
      <c r="R21" s="26"/>
    </row>
    <row r="22" spans="1:18" ht="16.5">
      <c r="A22" s="26"/>
      <c r="B22" s="26"/>
      <c r="C22" s="10" t="s">
        <v>27</v>
      </c>
      <c r="D22" s="16">
        <v>0.03</v>
      </c>
      <c r="E22" s="20">
        <f>3.5%/2</f>
        <v>1.7500000000000002E-2</v>
      </c>
      <c r="F22" s="12">
        <f>3.5%/2</f>
        <v>1.7500000000000002E-2</v>
      </c>
      <c r="G22" s="21">
        <f>1.5%/2</f>
        <v>7.4999999999999997E-3</v>
      </c>
      <c r="H22" s="21">
        <f>1%/2</f>
        <v>5.0000000000000001E-3</v>
      </c>
      <c r="I22" s="18">
        <f>0.5%/2</f>
        <v>2.5000000000000001E-3</v>
      </c>
      <c r="K22" s="19">
        <f>B20*D22</f>
        <v>27029.516098055396</v>
      </c>
      <c r="L22" s="26"/>
      <c r="M22" s="26"/>
      <c r="N22" s="26"/>
      <c r="O22" s="26"/>
      <c r="P22" s="26"/>
      <c r="Q22" s="26"/>
      <c r="R22" s="26"/>
    </row>
    <row r="23" spans="1:18" ht="16.5">
      <c r="A23" s="26">
        <v>70</v>
      </c>
      <c r="B23" s="26">
        <f>SUM(怪物经验!P77+怪物经验!P82)</f>
        <v>1385864.8053650865</v>
      </c>
      <c r="C23" s="10" t="s">
        <v>26</v>
      </c>
      <c r="D23" s="15">
        <f>0.01%</f>
        <v>1E-4</v>
      </c>
      <c r="E23" s="20"/>
      <c r="F23" s="12"/>
      <c r="H23" s="21">
        <v>0.3</v>
      </c>
      <c r="I23" s="18">
        <v>0.5</v>
      </c>
      <c r="J23" s="18">
        <v>0.2</v>
      </c>
      <c r="K23" s="19">
        <f>B23*D23</f>
        <v>138.58648053650867</v>
      </c>
      <c r="L23" s="26">
        <f t="shared" ref="L23:Q23" si="7">$K23*E23+$K24*E24+$K25*E25</f>
        <v>3222.1356724738262</v>
      </c>
      <c r="M23" s="26">
        <f t="shared" si="7"/>
        <v>3222.1356724738262</v>
      </c>
      <c r="N23" s="26">
        <f t="shared" si="7"/>
        <v>1559.0979060357222</v>
      </c>
      <c r="O23" s="26">
        <f t="shared" si="7"/>
        <v>1496.7339897942934</v>
      </c>
      <c r="P23" s="26">
        <f t="shared" si="7"/>
        <v>1004.7519838896878</v>
      </c>
      <c r="Q23" s="26">
        <f t="shared" si="7"/>
        <v>27.717296107301735</v>
      </c>
      <c r="R23" s="26">
        <f>SUM(L23:Q25)</f>
        <v>10532.572520774656</v>
      </c>
    </row>
    <row r="24" spans="1:18" ht="16.5">
      <c r="A24" s="26"/>
      <c r="B24" s="26"/>
      <c r="C24" s="10" t="s">
        <v>34</v>
      </c>
      <c r="D24" s="15">
        <v>0.12</v>
      </c>
      <c r="E24" s="20">
        <f>3%/2</f>
        <v>1.4999999999999999E-2</v>
      </c>
      <c r="F24" s="20">
        <f>3%/2</f>
        <v>1.4999999999999999E-2</v>
      </c>
      <c r="G24" s="21">
        <f>1.5%/2</f>
        <v>7.4999999999999997E-3</v>
      </c>
      <c r="H24" s="21">
        <f>1.5%/2</f>
        <v>7.4999999999999997E-3</v>
      </c>
      <c r="I24" s="18">
        <f>1%/2</f>
        <v>5.0000000000000001E-3</v>
      </c>
      <c r="J24" s="18">
        <v>0</v>
      </c>
      <c r="K24" s="19">
        <f>B23*D24</f>
        <v>166303.77664381039</v>
      </c>
      <c r="L24" s="26"/>
      <c r="M24" s="26"/>
      <c r="N24" s="26"/>
      <c r="O24" s="26"/>
      <c r="P24" s="26"/>
      <c r="Q24" s="26"/>
      <c r="R24" s="26"/>
    </row>
    <row r="25" spans="1:18" ht="16.5">
      <c r="A25" s="26"/>
      <c r="B25" s="26"/>
      <c r="C25" s="10" t="s">
        <v>27</v>
      </c>
      <c r="D25" s="16">
        <v>0.03</v>
      </c>
      <c r="E25" s="20">
        <f>3.5%/2</f>
        <v>1.7500000000000002E-2</v>
      </c>
      <c r="F25" s="12">
        <f>3.5%/2</f>
        <v>1.7500000000000002E-2</v>
      </c>
      <c r="G25" s="21">
        <f>1.5%/2</f>
        <v>7.4999999999999997E-3</v>
      </c>
      <c r="H25" s="21">
        <f>1%/2</f>
        <v>5.0000000000000001E-3</v>
      </c>
      <c r="I25" s="18">
        <f>0.5%/2</f>
        <v>2.5000000000000001E-3</v>
      </c>
      <c r="K25" s="19">
        <f>B23*D25</f>
        <v>41575.944160952597</v>
      </c>
      <c r="L25" s="26"/>
      <c r="M25" s="26"/>
      <c r="N25" s="26"/>
      <c r="O25" s="26"/>
      <c r="P25" s="26"/>
      <c r="Q25" s="26"/>
      <c r="R25" s="26"/>
    </row>
    <row r="26" spans="1:18" ht="16.5">
      <c r="A26" s="26">
        <v>80</v>
      </c>
      <c r="B26" s="26">
        <f>SUM(怪物经验!P87+怪物经验!P92)</f>
        <v>2019746.2780197382</v>
      </c>
      <c r="C26" s="10" t="s">
        <v>26</v>
      </c>
      <c r="D26" s="15">
        <f>0.01%</f>
        <v>1E-4</v>
      </c>
      <c r="E26" s="20"/>
      <c r="F26" s="12"/>
      <c r="H26" s="21">
        <v>0.3</v>
      </c>
      <c r="I26" s="18">
        <v>0.5</v>
      </c>
      <c r="J26" s="18">
        <v>0.2</v>
      </c>
      <c r="K26" s="19">
        <f>B26*D26</f>
        <v>201.97462780197384</v>
      </c>
      <c r="L26" s="26">
        <f t="shared" ref="L26:Q26" si="8">$K26*E26+$K27*E27+$K28*E28</f>
        <v>4695.9100963958917</v>
      </c>
      <c r="M26" s="26">
        <f t="shared" si="8"/>
        <v>4695.9100963958917</v>
      </c>
      <c r="N26" s="26">
        <f t="shared" si="8"/>
        <v>2272.2145627722052</v>
      </c>
      <c r="O26" s="26">
        <f t="shared" si="8"/>
        <v>2181.325980261317</v>
      </c>
      <c r="P26" s="26">
        <f t="shared" si="8"/>
        <v>1464.3160515643101</v>
      </c>
      <c r="Q26" s="26">
        <f t="shared" si="8"/>
        <v>40.394925560394768</v>
      </c>
      <c r="R26" s="26">
        <f>SUM(L26:Q28)</f>
        <v>15350.071712950012</v>
      </c>
    </row>
    <row r="27" spans="1:18" ht="16.5">
      <c r="A27" s="26"/>
      <c r="B27" s="26"/>
      <c r="C27" s="10" t="s">
        <v>34</v>
      </c>
      <c r="D27" s="15">
        <v>0.12</v>
      </c>
      <c r="E27" s="20">
        <f>3%/2</f>
        <v>1.4999999999999999E-2</v>
      </c>
      <c r="F27" s="20">
        <f>3%/2</f>
        <v>1.4999999999999999E-2</v>
      </c>
      <c r="G27" s="21">
        <f>1.5%/2</f>
        <v>7.4999999999999997E-3</v>
      </c>
      <c r="H27" s="21">
        <f>1.5%/2</f>
        <v>7.4999999999999997E-3</v>
      </c>
      <c r="I27" s="18">
        <f>1%/2</f>
        <v>5.0000000000000001E-3</v>
      </c>
      <c r="J27" s="18">
        <v>0</v>
      </c>
      <c r="K27" s="19">
        <f>B26*D27</f>
        <v>242369.55336236858</v>
      </c>
      <c r="L27" s="26"/>
      <c r="M27" s="26"/>
      <c r="N27" s="26"/>
      <c r="O27" s="26"/>
      <c r="P27" s="26"/>
      <c r="Q27" s="26"/>
      <c r="R27" s="26"/>
    </row>
    <row r="28" spans="1:18" ht="16.5">
      <c r="A28" s="26"/>
      <c r="B28" s="26"/>
      <c r="C28" s="10" t="s">
        <v>27</v>
      </c>
      <c r="D28" s="16">
        <v>0.03</v>
      </c>
      <c r="E28" s="20">
        <f>3.5%/2</f>
        <v>1.7500000000000002E-2</v>
      </c>
      <c r="F28" s="12">
        <f>3.5%/2</f>
        <v>1.7500000000000002E-2</v>
      </c>
      <c r="G28" s="21">
        <f>1.5%/2</f>
        <v>7.4999999999999997E-3</v>
      </c>
      <c r="H28" s="21">
        <f>1%/2</f>
        <v>5.0000000000000001E-3</v>
      </c>
      <c r="I28" s="18">
        <f>0.5%/2</f>
        <v>2.5000000000000001E-3</v>
      </c>
      <c r="K28" s="19">
        <f>B26*D28</f>
        <v>60592.388340592144</v>
      </c>
      <c r="L28" s="26"/>
      <c r="M28" s="26"/>
      <c r="N28" s="26"/>
      <c r="O28" s="26"/>
      <c r="P28" s="26"/>
      <c r="Q28" s="26"/>
      <c r="R28" s="26"/>
    </row>
    <row r="29" spans="1:18" ht="16.5">
      <c r="A29" s="26">
        <v>90</v>
      </c>
      <c r="B29" s="26">
        <f>SUM(怪物经验!P97+怪物经验!P102)</f>
        <v>2822628.1254449715</v>
      </c>
      <c r="C29" s="10" t="s">
        <v>26</v>
      </c>
      <c r="D29" s="15">
        <f>0.01%</f>
        <v>1E-4</v>
      </c>
      <c r="E29" s="20"/>
      <c r="F29" s="12"/>
      <c r="H29" s="21">
        <v>0.3</v>
      </c>
      <c r="I29" s="18">
        <v>0.5</v>
      </c>
      <c r="J29" s="18">
        <v>0.2</v>
      </c>
      <c r="K29" s="19">
        <f>B29*D29</f>
        <v>282.26281254449714</v>
      </c>
      <c r="L29" s="26">
        <f t="shared" ref="L29:Q29" si="9">$K29*E29+$K30*E30+$K31*E31</f>
        <v>6562.6103916595584</v>
      </c>
      <c r="M29" s="26">
        <f t="shared" si="9"/>
        <v>6562.6103916595584</v>
      </c>
      <c r="N29" s="26">
        <f t="shared" si="9"/>
        <v>3175.4566411255928</v>
      </c>
      <c r="O29" s="26">
        <f t="shared" si="9"/>
        <v>3048.438375480569</v>
      </c>
      <c r="P29" s="26">
        <f t="shared" si="9"/>
        <v>2046.4053909476042</v>
      </c>
      <c r="Q29" s="26">
        <f t="shared" si="9"/>
        <v>56.452562508899433</v>
      </c>
      <c r="R29" s="26">
        <f>SUM(L29:Q31)</f>
        <v>21451.973753381782</v>
      </c>
    </row>
    <row r="30" spans="1:18" ht="16.5">
      <c r="A30" s="26"/>
      <c r="B30" s="26"/>
      <c r="C30" s="10" t="s">
        <v>34</v>
      </c>
      <c r="D30" s="15">
        <v>0.12</v>
      </c>
      <c r="E30" s="20">
        <f>3%/2</f>
        <v>1.4999999999999999E-2</v>
      </c>
      <c r="F30" s="20">
        <f>3%/2</f>
        <v>1.4999999999999999E-2</v>
      </c>
      <c r="G30" s="21">
        <f>1.5%/2</f>
        <v>7.4999999999999997E-3</v>
      </c>
      <c r="H30" s="21">
        <f>1.5%/2</f>
        <v>7.4999999999999997E-3</v>
      </c>
      <c r="I30" s="18">
        <f>1%/2</f>
        <v>5.0000000000000001E-3</v>
      </c>
      <c r="J30" s="18">
        <v>0</v>
      </c>
      <c r="K30" s="19">
        <f>B29*D30</f>
        <v>338715.37505339656</v>
      </c>
      <c r="L30" s="26"/>
      <c r="M30" s="26"/>
      <c r="N30" s="26"/>
      <c r="O30" s="26"/>
      <c r="P30" s="26"/>
      <c r="Q30" s="26"/>
      <c r="R30" s="26"/>
    </row>
    <row r="31" spans="1:18" ht="16.5">
      <c r="A31" s="26"/>
      <c r="B31" s="26"/>
      <c r="C31" s="10" t="s">
        <v>27</v>
      </c>
      <c r="D31" s="16">
        <v>0.03</v>
      </c>
      <c r="E31" s="20">
        <f>3.5%/2</f>
        <v>1.7500000000000002E-2</v>
      </c>
      <c r="F31" s="12">
        <f>3.5%/2</f>
        <v>1.7500000000000002E-2</v>
      </c>
      <c r="G31" s="21">
        <f>1.5%/2</f>
        <v>7.4999999999999997E-3</v>
      </c>
      <c r="H31" s="21">
        <f>1%/2</f>
        <v>5.0000000000000001E-3</v>
      </c>
      <c r="I31" s="18">
        <f>0.5%/2</f>
        <v>2.5000000000000001E-3</v>
      </c>
      <c r="K31" s="19">
        <f>B29*D31</f>
        <v>84678.843763349141</v>
      </c>
      <c r="L31" s="26"/>
      <c r="M31" s="26"/>
      <c r="N31" s="26"/>
      <c r="O31" s="26"/>
      <c r="P31" s="26"/>
      <c r="Q31" s="26"/>
      <c r="R31" s="26"/>
    </row>
    <row r="32" spans="1:18" ht="16.5">
      <c r="E32" s="20"/>
      <c r="F32" s="12"/>
      <c r="L32" s="26"/>
      <c r="M32" s="26"/>
      <c r="N32" s="26"/>
      <c r="O32" s="26"/>
      <c r="P32" s="26"/>
      <c r="Q32" s="26"/>
      <c r="R32" s="26"/>
    </row>
    <row r="33" spans="5:18" ht="16.5">
      <c r="E33" s="20"/>
      <c r="F33" s="12"/>
      <c r="L33" s="26"/>
      <c r="M33" s="26"/>
      <c r="N33" s="26"/>
      <c r="O33" s="26"/>
      <c r="P33" s="26"/>
      <c r="Q33" s="26"/>
      <c r="R33" s="26"/>
    </row>
    <row r="34" spans="5:18" ht="16.5">
      <c r="E34" s="20"/>
      <c r="F34" s="12"/>
      <c r="L34" s="26"/>
      <c r="M34" s="26"/>
      <c r="N34" s="26"/>
      <c r="O34" s="26"/>
      <c r="P34" s="26"/>
      <c r="Q34" s="26"/>
      <c r="R34" s="26"/>
    </row>
    <row r="35" spans="5:18" ht="16.5">
      <c r="E35" s="20"/>
      <c r="F35" s="12"/>
      <c r="L35" s="26"/>
      <c r="M35" s="26"/>
      <c r="N35" s="26"/>
      <c r="O35" s="26"/>
      <c r="P35" s="26"/>
      <c r="Q35" s="26"/>
      <c r="R35" s="26"/>
    </row>
    <row r="36" spans="5:18" ht="16.5">
      <c r="E36" s="20"/>
      <c r="F36" s="12"/>
      <c r="L36" s="26"/>
      <c r="M36" s="26"/>
      <c r="N36" s="26"/>
      <c r="O36" s="26"/>
      <c r="P36" s="26"/>
      <c r="Q36" s="26"/>
      <c r="R36" s="26"/>
    </row>
    <row r="37" spans="5:18" ht="16.5">
      <c r="E37" s="20"/>
      <c r="F37" s="12"/>
      <c r="L37" s="26"/>
      <c r="M37" s="26"/>
      <c r="N37" s="26"/>
      <c r="O37" s="26"/>
      <c r="P37" s="26"/>
      <c r="Q37" s="26"/>
      <c r="R37" s="26"/>
    </row>
    <row r="38" spans="5:18" ht="16.5">
      <c r="E38" s="20"/>
      <c r="F38" s="12"/>
      <c r="L38" s="26"/>
      <c r="M38" s="26"/>
      <c r="N38" s="26"/>
      <c r="O38" s="26"/>
      <c r="P38" s="26"/>
      <c r="Q38" s="26"/>
      <c r="R38" s="26"/>
    </row>
    <row r="39" spans="5:18" ht="16.5">
      <c r="E39" s="20"/>
      <c r="F39" s="12"/>
      <c r="L39" s="26"/>
      <c r="M39" s="26"/>
      <c r="N39" s="26"/>
      <c r="O39" s="26"/>
      <c r="P39" s="26"/>
      <c r="Q39" s="26"/>
      <c r="R39" s="26"/>
    </row>
    <row r="40" spans="5:18" ht="16.5">
      <c r="E40" s="20"/>
      <c r="F40" s="12"/>
      <c r="L40" s="26"/>
      <c r="M40" s="26"/>
      <c r="N40" s="26"/>
      <c r="O40" s="26"/>
      <c r="P40" s="26"/>
      <c r="Q40" s="26"/>
      <c r="R40" s="26"/>
    </row>
    <row r="41" spans="5:18" ht="16.5">
      <c r="E41" s="20"/>
      <c r="F41" s="12"/>
    </row>
    <row r="42" spans="5:18" ht="16.5">
      <c r="E42" s="20"/>
      <c r="F42" s="12"/>
    </row>
    <row r="43" spans="5:18" ht="16.5">
      <c r="E43" s="20"/>
      <c r="F43" s="12"/>
    </row>
    <row r="44" spans="5:18" ht="16.5">
      <c r="E44" s="20"/>
      <c r="F44" s="12"/>
    </row>
    <row r="45" spans="5:18" ht="16.5">
      <c r="E45" s="20"/>
      <c r="F45" s="12"/>
    </row>
    <row r="46" spans="5:18" ht="16.5">
      <c r="E46" s="20"/>
      <c r="F46" s="12"/>
    </row>
    <row r="47" spans="5:18" ht="16.5">
      <c r="E47" s="20"/>
      <c r="F47" s="12"/>
    </row>
    <row r="48" spans="5:18" ht="16.5">
      <c r="E48" s="20"/>
      <c r="F48" s="12"/>
    </row>
    <row r="49" spans="5:6" ht="16.5">
      <c r="E49" s="20"/>
      <c r="F49" s="12"/>
    </row>
    <row r="50" spans="5:6" ht="16.5">
      <c r="E50" s="20"/>
      <c r="F50" s="12"/>
    </row>
    <row r="51" spans="5:6" ht="16.5">
      <c r="E51" s="20"/>
      <c r="F51" s="12"/>
    </row>
    <row r="52" spans="5:6" ht="16.5">
      <c r="E52" s="20"/>
      <c r="F52" s="12"/>
    </row>
    <row r="53" spans="5:6" ht="16.5">
      <c r="E53" s="20"/>
      <c r="F53" s="12"/>
    </row>
    <row r="54" spans="5:6" ht="16.5">
      <c r="E54" s="20"/>
      <c r="F54" s="12"/>
    </row>
    <row r="55" spans="5:6" ht="16.5">
      <c r="E55" s="20"/>
      <c r="F55" s="12"/>
    </row>
    <row r="56" spans="5:6" ht="16.5">
      <c r="E56" s="20"/>
      <c r="F56" s="12"/>
    </row>
    <row r="57" spans="5:6" ht="16.5">
      <c r="E57" s="20"/>
      <c r="F57" s="12"/>
    </row>
    <row r="58" spans="5:6" ht="16.5">
      <c r="E58" s="20"/>
      <c r="F58" s="12"/>
    </row>
    <row r="59" spans="5:6" ht="16.5">
      <c r="E59" s="20"/>
      <c r="F59" s="12"/>
    </row>
    <row r="60" spans="5:6" ht="16.5">
      <c r="E60" s="20"/>
      <c r="F60" s="12"/>
    </row>
    <row r="61" spans="5:6" ht="16.5">
      <c r="E61" s="20"/>
      <c r="F61" s="12"/>
    </row>
    <row r="62" spans="5:6" ht="16.5">
      <c r="E62" s="20"/>
      <c r="F62" s="12"/>
    </row>
    <row r="63" spans="5:6" ht="16.5">
      <c r="E63" s="20"/>
      <c r="F63" s="12"/>
    </row>
    <row r="64" spans="5:6" ht="16.5">
      <c r="E64" s="20"/>
      <c r="F64" s="12"/>
    </row>
    <row r="65" spans="5:6" ht="16.5">
      <c r="E65" s="20"/>
      <c r="F65" s="12"/>
    </row>
    <row r="66" spans="5:6" ht="16.5">
      <c r="E66" s="20"/>
      <c r="F66" s="12"/>
    </row>
    <row r="67" spans="5:6" ht="16.5">
      <c r="E67" s="20"/>
      <c r="F67" s="12"/>
    </row>
    <row r="68" spans="5:6" ht="16.5">
      <c r="E68" s="20"/>
      <c r="F68" s="12"/>
    </row>
    <row r="69" spans="5:6" ht="16.5">
      <c r="E69" s="20"/>
      <c r="F69" s="12"/>
    </row>
    <row r="70" spans="5:6" ht="16.5">
      <c r="E70" s="20"/>
      <c r="F70" s="12"/>
    </row>
    <row r="71" spans="5:6" ht="16.5">
      <c r="E71" s="20"/>
      <c r="F71" s="12"/>
    </row>
    <row r="72" spans="5:6" ht="16.5">
      <c r="E72" s="20"/>
      <c r="F72" s="12"/>
    </row>
    <row r="73" spans="5:6" ht="16.5">
      <c r="E73" s="20"/>
      <c r="F73" s="12"/>
    </row>
    <row r="74" spans="5:6" ht="16.5">
      <c r="E74" s="20"/>
      <c r="F74" s="12"/>
    </row>
    <row r="75" spans="5:6" ht="16.5">
      <c r="E75" s="20"/>
      <c r="F75" s="12"/>
    </row>
    <row r="76" spans="5:6" ht="16.5">
      <c r="E76" s="20"/>
      <c r="F76" s="12"/>
    </row>
    <row r="77" spans="5:6" ht="16.5">
      <c r="E77" s="20"/>
      <c r="F77" s="12"/>
    </row>
    <row r="78" spans="5:6" ht="16.5">
      <c r="E78" s="20"/>
      <c r="F78" s="12"/>
    </row>
    <row r="79" spans="5:6" ht="16.5">
      <c r="E79" s="20"/>
      <c r="F79" s="12"/>
    </row>
    <row r="80" spans="5:6" ht="16.5">
      <c r="E80" s="20"/>
      <c r="F80" s="12"/>
    </row>
    <row r="81" spans="5:6" ht="16.5">
      <c r="E81" s="20"/>
      <c r="F81" s="12"/>
    </row>
    <row r="82" spans="5:6" ht="16.5">
      <c r="E82" s="20"/>
      <c r="F82" s="12"/>
    </row>
    <row r="83" spans="5:6" ht="16.5">
      <c r="E83" s="20"/>
      <c r="F83" s="12"/>
    </row>
    <row r="84" spans="5:6" ht="16.5">
      <c r="E84" s="20"/>
      <c r="F84" s="12"/>
    </row>
    <row r="85" spans="5:6" ht="16.5">
      <c r="E85" s="20"/>
      <c r="F85" s="12"/>
    </row>
    <row r="86" spans="5:6" ht="16.5">
      <c r="E86" s="20"/>
      <c r="F86" s="12"/>
    </row>
    <row r="87" spans="5:6" ht="16.5">
      <c r="E87" s="20"/>
      <c r="F87" s="12"/>
    </row>
    <row r="88" spans="5:6" ht="16.5">
      <c r="E88" s="20"/>
      <c r="F88" s="12"/>
    </row>
    <row r="89" spans="5:6" ht="16.5">
      <c r="E89" s="20"/>
      <c r="F89" s="12"/>
    </row>
    <row r="90" spans="5:6" ht="16.5">
      <c r="E90" s="20"/>
      <c r="F90" s="12"/>
    </row>
    <row r="91" spans="5:6" ht="16.5">
      <c r="E91" s="20"/>
      <c r="F91" s="12"/>
    </row>
    <row r="92" spans="5:6" ht="16.5">
      <c r="E92" s="20"/>
      <c r="F92" s="12"/>
    </row>
    <row r="93" spans="5:6" ht="16.5">
      <c r="E93" s="20"/>
      <c r="F93" s="12"/>
    </row>
    <row r="94" spans="5:6" ht="16.5">
      <c r="E94" s="20"/>
      <c r="F94" s="12"/>
    </row>
    <row r="95" spans="5:6" ht="16.5">
      <c r="E95" s="20"/>
      <c r="F95" s="12"/>
    </row>
    <row r="97" spans="5:6" ht="16.5">
      <c r="E97" s="20"/>
      <c r="F97" s="12"/>
    </row>
    <row r="98" spans="5:6" ht="16.5">
      <c r="E98" s="20"/>
      <c r="F98" s="12"/>
    </row>
    <row r="99" spans="5:6" ht="16.5">
      <c r="E99" s="20"/>
      <c r="F99" s="12"/>
    </row>
    <row r="100" spans="5:6" ht="16.5">
      <c r="E100" s="20"/>
      <c r="F100" s="12"/>
    </row>
    <row r="101" spans="5:6" ht="16.5">
      <c r="E101" s="20"/>
      <c r="F101" s="12"/>
    </row>
    <row r="102" spans="5:6" ht="16.5">
      <c r="E102" s="20"/>
      <c r="F102" s="12"/>
    </row>
    <row r="103" spans="5:6" ht="16.5">
      <c r="E103" s="20"/>
      <c r="F103" s="12"/>
    </row>
    <row r="104" spans="5:6" ht="16.5">
      <c r="E104" s="20"/>
      <c r="F104" s="12"/>
    </row>
    <row r="105" spans="5:6" ht="16.5">
      <c r="E105" s="20"/>
      <c r="F105" s="12"/>
    </row>
    <row r="106" spans="5:6" ht="16.5">
      <c r="E106" s="20"/>
      <c r="F106" s="12"/>
    </row>
    <row r="107" spans="5:6" ht="16.5">
      <c r="E107" s="20"/>
      <c r="F107" s="12"/>
    </row>
    <row r="108" spans="5:6" ht="16.5">
      <c r="E108" s="20"/>
      <c r="F108" s="12"/>
    </row>
    <row r="109" spans="5:6" ht="16.5">
      <c r="E109" s="20"/>
      <c r="F109" s="12"/>
    </row>
    <row r="110" spans="5:6" ht="16.5">
      <c r="E110" s="20"/>
      <c r="F110" s="12"/>
    </row>
    <row r="111" spans="5:6" ht="16.5">
      <c r="E111" s="20"/>
      <c r="F111" s="12"/>
    </row>
    <row r="112" spans="5:6" ht="16.5">
      <c r="E112" s="20"/>
      <c r="F112" s="12"/>
    </row>
    <row r="113" spans="5:6" ht="16.5">
      <c r="E113" s="20"/>
      <c r="F113" s="12"/>
    </row>
    <row r="114" spans="5:6" ht="16.5">
      <c r="E114" s="20"/>
      <c r="F114" s="12"/>
    </row>
    <row r="115" spans="5:6" ht="16.5">
      <c r="E115" s="20"/>
      <c r="F115" s="12"/>
    </row>
  </sheetData>
  <mergeCells count="111">
    <mergeCell ref="A2:A4"/>
    <mergeCell ref="B2:B4"/>
    <mergeCell ref="A5:A7"/>
    <mergeCell ref="B5:B7"/>
    <mergeCell ref="A8:A10"/>
    <mergeCell ref="B8:B10"/>
    <mergeCell ref="A29:A31"/>
    <mergeCell ref="B29:B31"/>
    <mergeCell ref="L2:L4"/>
    <mergeCell ref="A26:A28"/>
    <mergeCell ref="B26:B28"/>
    <mergeCell ref="A20:A22"/>
    <mergeCell ref="B20:B22"/>
    <mergeCell ref="A23:A25"/>
    <mergeCell ref="B23:B25"/>
    <mergeCell ref="A11:A13"/>
    <mergeCell ref="B11:B13"/>
    <mergeCell ref="A14:A16"/>
    <mergeCell ref="B14:B16"/>
    <mergeCell ref="A17:A19"/>
    <mergeCell ref="B17:B19"/>
    <mergeCell ref="P2:P4"/>
    <mergeCell ref="Q2:Q4"/>
    <mergeCell ref="R2:R4"/>
    <mergeCell ref="L5:L7"/>
    <mergeCell ref="M5:M7"/>
    <mergeCell ref="N5:N7"/>
    <mergeCell ref="O5:O7"/>
    <mergeCell ref="P5:P7"/>
    <mergeCell ref="Q5:Q7"/>
    <mergeCell ref="R5:R7"/>
    <mergeCell ref="O2:O4"/>
    <mergeCell ref="M2:M4"/>
    <mergeCell ref="N2:N4"/>
    <mergeCell ref="P8:P10"/>
    <mergeCell ref="Q8:Q10"/>
    <mergeCell ref="R8:R10"/>
    <mergeCell ref="L11:L13"/>
    <mergeCell ref="M11:M13"/>
    <mergeCell ref="N11:N13"/>
    <mergeCell ref="O11:O13"/>
    <mergeCell ref="P11:P13"/>
    <mergeCell ref="Q11:Q13"/>
    <mergeCell ref="R11:R13"/>
    <mergeCell ref="L8:L10"/>
    <mergeCell ref="M8:M10"/>
    <mergeCell ref="N8:N10"/>
    <mergeCell ref="O8:O10"/>
    <mergeCell ref="R14:R16"/>
    <mergeCell ref="L17:L19"/>
    <mergeCell ref="M17:M19"/>
    <mergeCell ref="N17:N19"/>
    <mergeCell ref="O17:O19"/>
    <mergeCell ref="P17:P19"/>
    <mergeCell ref="Q17:Q19"/>
    <mergeCell ref="R17:R19"/>
    <mergeCell ref="L14:L16"/>
    <mergeCell ref="M14:M16"/>
    <mergeCell ref="N14:N16"/>
    <mergeCell ref="O14:O16"/>
    <mergeCell ref="P14:P16"/>
    <mergeCell ref="Q14:Q16"/>
    <mergeCell ref="R20:R22"/>
    <mergeCell ref="L23:L25"/>
    <mergeCell ref="M23:M25"/>
    <mergeCell ref="N23:N25"/>
    <mergeCell ref="O23:O25"/>
    <mergeCell ref="P23:P25"/>
    <mergeCell ref="Q23:Q25"/>
    <mergeCell ref="R23:R25"/>
    <mergeCell ref="L20:L22"/>
    <mergeCell ref="M20:M22"/>
    <mergeCell ref="N20:N22"/>
    <mergeCell ref="O20:O22"/>
    <mergeCell ref="P20:P22"/>
    <mergeCell ref="Q20:Q22"/>
    <mergeCell ref="R26:R28"/>
    <mergeCell ref="L29:L31"/>
    <mergeCell ref="M29:M31"/>
    <mergeCell ref="N29:N31"/>
    <mergeCell ref="O29:O31"/>
    <mergeCell ref="P29:P31"/>
    <mergeCell ref="Q29:Q31"/>
    <mergeCell ref="R29:R31"/>
    <mergeCell ref="L26:L28"/>
    <mergeCell ref="M26:M28"/>
    <mergeCell ref="N26:N28"/>
    <mergeCell ref="O26:O28"/>
    <mergeCell ref="P26:P28"/>
    <mergeCell ref="Q26:Q28"/>
    <mergeCell ref="R38:R40"/>
    <mergeCell ref="L38:L40"/>
    <mergeCell ref="M38:M40"/>
    <mergeCell ref="N38:N40"/>
    <mergeCell ref="O38:O40"/>
    <mergeCell ref="P38:P40"/>
    <mergeCell ref="Q38:Q40"/>
    <mergeCell ref="R32:R34"/>
    <mergeCell ref="L35:L37"/>
    <mergeCell ref="M35:M37"/>
    <mergeCell ref="N35:N37"/>
    <mergeCell ref="O35:O37"/>
    <mergeCell ref="P35:P37"/>
    <mergeCell ref="Q35:Q37"/>
    <mergeCell ref="R35:R37"/>
    <mergeCell ref="L32:L34"/>
    <mergeCell ref="M32:M34"/>
    <mergeCell ref="N32:N34"/>
    <mergeCell ref="O32:O34"/>
    <mergeCell ref="P32:P34"/>
    <mergeCell ref="Q32:Q3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B1" sqref="B1:C1048576"/>
    </sheetView>
  </sheetViews>
  <sheetFormatPr defaultRowHeight="13.5"/>
  <cols>
    <col min="2" max="3" width="10.5" bestFit="1" customWidth="1"/>
    <col min="4" max="4" width="12.75" bestFit="1" customWidth="1"/>
    <col min="5" max="5" width="11" bestFit="1" customWidth="1"/>
    <col min="6" max="7" width="13" bestFit="1" customWidth="1"/>
  </cols>
  <sheetData>
    <row r="1" spans="1:6">
      <c r="A1" t="s">
        <v>53</v>
      </c>
      <c r="B1" t="s">
        <v>51</v>
      </c>
      <c r="C1" t="s">
        <v>49</v>
      </c>
      <c r="D1" t="s">
        <v>50</v>
      </c>
      <c r="E1" t="s">
        <v>54</v>
      </c>
      <c r="F1" t="s">
        <v>52</v>
      </c>
    </row>
    <row r="2" spans="1:6" ht="16.5">
      <c r="A2" s="26">
        <v>10</v>
      </c>
      <c r="B2">
        <v>42.738462143247204</v>
      </c>
      <c r="C2">
        <f>SUM(怪物金钱!L7+怪物金钱!L12)</f>
        <v>81.281342482673224</v>
      </c>
      <c r="D2">
        <f>SUM(B2+C2)</f>
        <v>124.01980462592043</v>
      </c>
      <c r="E2" s="2">
        <f>25</f>
        <v>25</v>
      </c>
      <c r="F2">
        <v>20</v>
      </c>
    </row>
    <row r="3" spans="1:6">
      <c r="A3" s="26"/>
    </row>
    <row r="4" spans="1:6">
      <c r="A4" s="26"/>
    </row>
    <row r="5" spans="1:6">
      <c r="A5" s="26">
        <v>20</v>
      </c>
      <c r="B5">
        <v>2200.5932745493342</v>
      </c>
      <c r="C5">
        <f>SUM(怪物金钱!L17+怪物金钱!L22)</f>
        <v>1876.9434065062424</v>
      </c>
      <c r="D5">
        <f>SUM(B5+C5)</f>
        <v>4077.5366810555765</v>
      </c>
      <c r="E5">
        <v>30</v>
      </c>
      <c r="F5">
        <v>30</v>
      </c>
    </row>
    <row r="6" spans="1:6">
      <c r="A6" s="26"/>
      <c r="E6">
        <f>SUM(E2:E5)</f>
        <v>55</v>
      </c>
    </row>
    <row r="7" spans="1:6">
      <c r="A7" s="26"/>
    </row>
    <row r="8" spans="1:6">
      <c r="A8" s="26">
        <v>30</v>
      </c>
      <c r="B8">
        <v>30896.985788414968</v>
      </c>
      <c r="C8">
        <f>SUM(怪物金钱!L27+怪物金钱!L32)</f>
        <v>13820.949707563021</v>
      </c>
      <c r="D8">
        <f>SUM(B8+C8)</f>
        <v>44717.935495977988</v>
      </c>
      <c r="E8">
        <v>40</v>
      </c>
      <c r="F8">
        <v>40</v>
      </c>
    </row>
    <row r="9" spans="1:6">
      <c r="A9" s="26"/>
      <c r="E9">
        <f>E6+E8</f>
        <v>95</v>
      </c>
    </row>
    <row r="10" spans="1:6">
      <c r="A10" s="26"/>
    </row>
    <row r="11" spans="1:6">
      <c r="A11" s="26">
        <v>40</v>
      </c>
      <c r="B11">
        <v>180327.65377059311</v>
      </c>
      <c r="C11">
        <f>SUM(怪物金钱!L37+怪物金钱!L42)</f>
        <v>59440.301186172372</v>
      </c>
      <c r="D11">
        <f>SUM(B11+C11)</f>
        <v>239767.95495676549</v>
      </c>
      <c r="E11">
        <v>50</v>
      </c>
      <c r="F11">
        <v>50</v>
      </c>
    </row>
    <row r="12" spans="1:6">
      <c r="A12" s="26"/>
      <c r="E12">
        <f>E9+E11</f>
        <v>145</v>
      </c>
    </row>
    <row r="13" spans="1:6">
      <c r="A13" s="26"/>
    </row>
    <row r="14" spans="1:6">
      <c r="A14" s="26">
        <v>50</v>
      </c>
      <c r="B14">
        <v>669025.01008243067</v>
      </c>
      <c r="C14">
        <f>SUM(怪物金钱!L47+怪物金钱!L52)</f>
        <v>186924.02492542352</v>
      </c>
      <c r="D14">
        <f>SUM(B14+C14)</f>
        <v>855949.03500785423</v>
      </c>
      <c r="E14">
        <v>60</v>
      </c>
      <c r="F14">
        <v>60</v>
      </c>
    </row>
    <row r="15" spans="1:6">
      <c r="A15" s="26"/>
      <c r="E15">
        <f>E12+E14</f>
        <v>205</v>
      </c>
    </row>
    <row r="16" spans="1:6">
      <c r="A16" s="26"/>
    </row>
    <row r="17" spans="1:6">
      <c r="A17" s="26">
        <v>60</v>
      </c>
      <c r="B17">
        <v>1894624.8706587611</v>
      </c>
      <c r="C17">
        <f>SUM(怪物金钱!L57+怪物金钱!L62)</f>
        <v>478765.61280342645</v>
      </c>
      <c r="D17">
        <f>SUM(B17+C17)</f>
        <v>2373390.4834621875</v>
      </c>
      <c r="E17">
        <v>70</v>
      </c>
      <c r="F17">
        <v>70</v>
      </c>
    </row>
    <row r="18" spans="1:6">
      <c r="A18" s="26"/>
      <c r="E18">
        <f>E15+E17</f>
        <v>275</v>
      </c>
    </row>
    <row r="19" spans="1:6">
      <c r="A19" s="26"/>
    </row>
    <row r="20" spans="1:6">
      <c r="A20" s="26">
        <v>70</v>
      </c>
      <c r="B20">
        <v>4488637.2840263564</v>
      </c>
      <c r="C20">
        <f>SUM(怪物金钱!L67+怪物金钱!L72)</f>
        <v>1061407.7189249927</v>
      </c>
      <c r="D20">
        <f>SUM(B20+C20)</f>
        <v>5550045.0029513491</v>
      </c>
      <c r="E20">
        <v>80</v>
      </c>
      <c r="F20">
        <v>80</v>
      </c>
    </row>
    <row r="21" spans="1:6">
      <c r="A21" s="26"/>
      <c r="E21">
        <f>E18+E20</f>
        <v>355</v>
      </c>
    </row>
    <row r="22" spans="1:6">
      <c r="A22" s="26"/>
    </row>
    <row r="23" spans="1:6">
      <c r="A23" s="26">
        <v>80</v>
      </c>
      <c r="B23">
        <v>9371217.813878715</v>
      </c>
      <c r="C23">
        <f>SUM(怪物金钱!L77+怪物金钱!L82)</f>
        <v>2114887.0883760974</v>
      </c>
      <c r="D23">
        <f>SUM(B23+C23)</f>
        <v>11486104.902254812</v>
      </c>
      <c r="E23">
        <v>90</v>
      </c>
      <c r="F23">
        <v>90</v>
      </c>
    </row>
    <row r="24" spans="1:6">
      <c r="A24" s="26"/>
      <c r="E24">
        <f>E21+E23</f>
        <v>445</v>
      </c>
    </row>
    <row r="25" spans="1:6">
      <c r="A25" s="26"/>
    </row>
    <row r="26" spans="1:6">
      <c r="A26" s="26">
        <v>90</v>
      </c>
      <c r="B26">
        <v>17805938.919430722</v>
      </c>
      <c r="C26">
        <f>SUM(怪物金钱!L87+怪物金钱!L92)</f>
        <v>3882479.5341728753</v>
      </c>
      <c r="D26">
        <f>SUM(B26+C26)</f>
        <v>21688418.453603595</v>
      </c>
      <c r="E26">
        <v>100</v>
      </c>
      <c r="F26">
        <v>100</v>
      </c>
    </row>
    <row r="27" spans="1:6">
      <c r="A27" s="26"/>
      <c r="E27">
        <f>E24+E26</f>
        <v>545</v>
      </c>
    </row>
    <row r="28" spans="1:6">
      <c r="A28" s="26"/>
    </row>
    <row r="29" spans="1:6">
      <c r="A29" s="26">
        <v>100</v>
      </c>
      <c r="B29">
        <v>31454561.364780061</v>
      </c>
      <c r="C29">
        <f>SUM(怪物金钱!L97+怪物金钱!L102)</f>
        <v>6680344.9282044135</v>
      </c>
      <c r="D29">
        <f>SUM(B29+C29)</f>
        <v>38134906.292984471</v>
      </c>
      <c r="E29">
        <v>110</v>
      </c>
      <c r="F29">
        <v>110</v>
      </c>
    </row>
    <row r="30" spans="1:6">
      <c r="A30" s="26"/>
      <c r="E30">
        <f>E27+E29</f>
        <v>655</v>
      </c>
    </row>
    <row r="31" spans="1:6">
      <c r="A31" s="26"/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4"/>
  <sheetViews>
    <sheetView workbookViewId="0">
      <selection activeCell="B3" sqref="B3"/>
    </sheetView>
  </sheetViews>
  <sheetFormatPr defaultRowHeight="13.5"/>
  <cols>
    <col min="2" max="2" width="10.5" bestFit="1" customWidth="1"/>
  </cols>
  <sheetData>
    <row r="1" spans="1:2">
      <c r="A1" t="s">
        <v>9</v>
      </c>
    </row>
    <row r="2" spans="1:2">
      <c r="A2">
        <v>0</v>
      </c>
      <c r="B2">
        <f>A2^3/1.44+16*(A2+1)</f>
        <v>16</v>
      </c>
    </row>
    <row r="3" spans="1:2">
      <c r="A3">
        <v>1</v>
      </c>
      <c r="B3">
        <f t="shared" ref="B3:B66" si="0">A3^3/1.44+16*(A3+1)</f>
        <v>32.694444444444443</v>
      </c>
    </row>
    <row r="4" spans="1:2">
      <c r="A4">
        <v>2</v>
      </c>
      <c r="B4">
        <f t="shared" si="0"/>
        <v>53.555555555555557</v>
      </c>
    </row>
    <row r="5" spans="1:2">
      <c r="A5">
        <v>3</v>
      </c>
      <c r="B5">
        <f t="shared" si="0"/>
        <v>82.75</v>
      </c>
    </row>
    <row r="6" spans="1:2">
      <c r="A6">
        <v>4</v>
      </c>
      <c r="B6">
        <f t="shared" si="0"/>
        <v>124.44444444444444</v>
      </c>
    </row>
    <row r="7" spans="1:2">
      <c r="A7">
        <v>5</v>
      </c>
      <c r="B7">
        <f t="shared" si="0"/>
        <v>182.80555555555554</v>
      </c>
    </row>
    <row r="8" spans="1:2">
      <c r="A8">
        <v>6</v>
      </c>
      <c r="B8">
        <f t="shared" si="0"/>
        <v>262</v>
      </c>
    </row>
    <row r="9" spans="1:2">
      <c r="A9">
        <v>7</v>
      </c>
      <c r="B9">
        <f t="shared" si="0"/>
        <v>366.19444444444446</v>
      </c>
    </row>
    <row r="10" spans="1:2">
      <c r="A10">
        <v>8</v>
      </c>
      <c r="B10">
        <f t="shared" si="0"/>
        <v>499.55555555555554</v>
      </c>
    </row>
    <row r="11" spans="1:2">
      <c r="A11">
        <v>9</v>
      </c>
      <c r="B11">
        <f t="shared" si="0"/>
        <v>666.25</v>
      </c>
    </row>
    <row r="12" spans="1:2">
      <c r="A12">
        <v>10</v>
      </c>
      <c r="B12">
        <f t="shared" si="0"/>
        <v>870.44444444444446</v>
      </c>
    </row>
    <row r="13" spans="1:2">
      <c r="A13">
        <v>11</v>
      </c>
      <c r="B13">
        <f t="shared" si="0"/>
        <v>1116.3055555555557</v>
      </c>
    </row>
    <row r="14" spans="1:2">
      <c r="A14">
        <v>12</v>
      </c>
      <c r="B14">
        <f t="shared" si="0"/>
        <v>1408</v>
      </c>
    </row>
    <row r="15" spans="1:2">
      <c r="A15">
        <v>13</v>
      </c>
      <c r="B15">
        <f t="shared" si="0"/>
        <v>1749.6944444444446</v>
      </c>
    </row>
    <row r="16" spans="1:2">
      <c r="A16">
        <v>14</v>
      </c>
      <c r="B16">
        <f t="shared" si="0"/>
        <v>2145.5555555555557</v>
      </c>
    </row>
    <row r="17" spans="1:2">
      <c r="A17">
        <v>15</v>
      </c>
      <c r="B17">
        <f t="shared" si="0"/>
        <v>2599.75</v>
      </c>
    </row>
    <row r="18" spans="1:2">
      <c r="A18">
        <v>16</v>
      </c>
      <c r="B18">
        <f t="shared" si="0"/>
        <v>3116.4444444444443</v>
      </c>
    </row>
    <row r="19" spans="1:2">
      <c r="A19">
        <v>17</v>
      </c>
      <c r="B19">
        <f t="shared" si="0"/>
        <v>3699.8055555555557</v>
      </c>
    </row>
    <row r="20" spans="1:2">
      <c r="A20">
        <v>18</v>
      </c>
      <c r="B20">
        <f t="shared" si="0"/>
        <v>4354</v>
      </c>
    </row>
    <row r="21" spans="1:2">
      <c r="A21">
        <v>19</v>
      </c>
      <c r="B21">
        <f t="shared" si="0"/>
        <v>5083.1944444444443</v>
      </c>
    </row>
    <row r="22" spans="1:2">
      <c r="A22">
        <v>20</v>
      </c>
      <c r="B22">
        <f t="shared" si="0"/>
        <v>5891.5555555555557</v>
      </c>
    </row>
    <row r="23" spans="1:2">
      <c r="A23">
        <v>21</v>
      </c>
      <c r="B23">
        <f t="shared" si="0"/>
        <v>6783.25</v>
      </c>
    </row>
    <row r="24" spans="1:2">
      <c r="A24">
        <v>22</v>
      </c>
      <c r="B24">
        <f t="shared" si="0"/>
        <v>7762.4444444444443</v>
      </c>
    </row>
    <row r="25" spans="1:2">
      <c r="A25">
        <v>23</v>
      </c>
      <c r="B25">
        <f t="shared" si="0"/>
        <v>8833.3055555555566</v>
      </c>
    </row>
    <row r="26" spans="1:2">
      <c r="A26">
        <v>24</v>
      </c>
      <c r="B26">
        <f t="shared" si="0"/>
        <v>10000</v>
      </c>
    </row>
    <row r="27" spans="1:2">
      <c r="A27">
        <v>25</v>
      </c>
      <c r="B27">
        <f t="shared" si="0"/>
        <v>11266.694444444445</v>
      </c>
    </row>
    <row r="28" spans="1:2">
      <c r="A28">
        <v>26</v>
      </c>
      <c r="B28">
        <f t="shared" si="0"/>
        <v>12637.555555555557</v>
      </c>
    </row>
    <row r="29" spans="1:2">
      <c r="A29">
        <v>27</v>
      </c>
      <c r="B29">
        <f t="shared" si="0"/>
        <v>14116.75</v>
      </c>
    </row>
    <row r="30" spans="1:2">
      <c r="A30">
        <v>28</v>
      </c>
      <c r="B30">
        <f t="shared" si="0"/>
        <v>15708.444444444445</v>
      </c>
    </row>
    <row r="31" spans="1:2">
      <c r="A31">
        <v>29</v>
      </c>
      <c r="B31">
        <f t="shared" si="0"/>
        <v>17416.805555555555</v>
      </c>
    </row>
    <row r="32" spans="1:2">
      <c r="A32">
        <v>30</v>
      </c>
      <c r="B32">
        <f t="shared" si="0"/>
        <v>19246</v>
      </c>
    </row>
    <row r="33" spans="1:2">
      <c r="A33">
        <v>31</v>
      </c>
      <c r="B33">
        <f t="shared" si="0"/>
        <v>21200.194444444445</v>
      </c>
    </row>
    <row r="34" spans="1:2">
      <c r="A34">
        <v>32</v>
      </c>
      <c r="B34">
        <f t="shared" si="0"/>
        <v>23283.555555555555</v>
      </c>
    </row>
    <row r="35" spans="1:2">
      <c r="A35">
        <v>33</v>
      </c>
      <c r="B35">
        <f t="shared" si="0"/>
        <v>25500.25</v>
      </c>
    </row>
    <row r="36" spans="1:2">
      <c r="A36">
        <v>34</v>
      </c>
      <c r="B36">
        <f t="shared" si="0"/>
        <v>27854.444444444445</v>
      </c>
    </row>
    <row r="37" spans="1:2">
      <c r="A37">
        <v>35</v>
      </c>
      <c r="B37">
        <f t="shared" si="0"/>
        <v>30350.305555555558</v>
      </c>
    </row>
    <row r="38" spans="1:2">
      <c r="A38">
        <v>36</v>
      </c>
      <c r="B38">
        <f t="shared" si="0"/>
        <v>32992</v>
      </c>
    </row>
    <row r="39" spans="1:2">
      <c r="A39">
        <v>37</v>
      </c>
      <c r="B39">
        <f t="shared" si="0"/>
        <v>35783.694444444445</v>
      </c>
    </row>
    <row r="40" spans="1:2">
      <c r="A40">
        <v>38</v>
      </c>
      <c r="B40">
        <f t="shared" si="0"/>
        <v>38729.555555555555</v>
      </c>
    </row>
    <row r="41" spans="1:2">
      <c r="A41">
        <v>39</v>
      </c>
      <c r="B41">
        <f t="shared" si="0"/>
        <v>41833.75</v>
      </c>
    </row>
    <row r="42" spans="1:2">
      <c r="A42">
        <v>40</v>
      </c>
      <c r="B42">
        <f t="shared" si="0"/>
        <v>45100.444444444445</v>
      </c>
    </row>
    <row r="43" spans="1:2">
      <c r="A43">
        <v>41</v>
      </c>
      <c r="B43">
        <f t="shared" si="0"/>
        <v>48533.805555555555</v>
      </c>
    </row>
    <row r="44" spans="1:2">
      <c r="A44">
        <v>42</v>
      </c>
      <c r="B44">
        <f t="shared" si="0"/>
        <v>52138</v>
      </c>
    </row>
    <row r="45" spans="1:2">
      <c r="A45">
        <v>43</v>
      </c>
      <c r="B45">
        <f t="shared" si="0"/>
        <v>55917.194444444445</v>
      </c>
    </row>
    <row r="46" spans="1:2">
      <c r="A46">
        <v>44</v>
      </c>
      <c r="B46">
        <f t="shared" si="0"/>
        <v>59875.555555555555</v>
      </c>
    </row>
    <row r="47" spans="1:2">
      <c r="A47">
        <v>45</v>
      </c>
      <c r="B47">
        <f t="shared" si="0"/>
        <v>64017.25</v>
      </c>
    </row>
    <row r="48" spans="1:2">
      <c r="A48">
        <v>46</v>
      </c>
      <c r="B48">
        <f t="shared" si="0"/>
        <v>68346.444444444453</v>
      </c>
    </row>
    <row r="49" spans="1:2">
      <c r="A49">
        <v>47</v>
      </c>
      <c r="B49">
        <f t="shared" si="0"/>
        <v>72867.305555555562</v>
      </c>
    </row>
    <row r="50" spans="1:2">
      <c r="A50">
        <v>48</v>
      </c>
      <c r="B50">
        <f t="shared" si="0"/>
        <v>77584</v>
      </c>
    </row>
    <row r="51" spans="1:2">
      <c r="A51">
        <v>49</v>
      </c>
      <c r="B51">
        <f t="shared" si="0"/>
        <v>82500.694444444453</v>
      </c>
    </row>
    <row r="52" spans="1:2">
      <c r="A52">
        <v>50</v>
      </c>
      <c r="B52">
        <f t="shared" si="0"/>
        <v>87621.555555555562</v>
      </c>
    </row>
    <row r="53" spans="1:2">
      <c r="A53">
        <v>51</v>
      </c>
      <c r="B53">
        <f t="shared" si="0"/>
        <v>92950.75</v>
      </c>
    </row>
    <row r="54" spans="1:2">
      <c r="A54">
        <v>52</v>
      </c>
      <c r="B54">
        <f t="shared" si="0"/>
        <v>98492.444444444453</v>
      </c>
    </row>
    <row r="55" spans="1:2">
      <c r="A55">
        <v>53</v>
      </c>
      <c r="B55">
        <f t="shared" si="0"/>
        <v>104250.80555555556</v>
      </c>
    </row>
    <row r="56" spans="1:2">
      <c r="A56">
        <v>54</v>
      </c>
      <c r="B56">
        <f t="shared" si="0"/>
        <v>110230</v>
      </c>
    </row>
    <row r="57" spans="1:2">
      <c r="A57">
        <v>55</v>
      </c>
      <c r="B57">
        <f t="shared" si="0"/>
        <v>116434.19444444445</v>
      </c>
    </row>
    <row r="58" spans="1:2">
      <c r="A58">
        <v>56</v>
      </c>
      <c r="B58">
        <f t="shared" si="0"/>
        <v>122867.55555555556</v>
      </c>
    </row>
    <row r="59" spans="1:2">
      <c r="A59">
        <v>57</v>
      </c>
      <c r="B59">
        <f t="shared" si="0"/>
        <v>129534.25</v>
      </c>
    </row>
    <row r="60" spans="1:2">
      <c r="A60">
        <v>58</v>
      </c>
      <c r="B60">
        <f t="shared" si="0"/>
        <v>136438.44444444444</v>
      </c>
    </row>
    <row r="61" spans="1:2">
      <c r="A61">
        <v>59</v>
      </c>
      <c r="B61">
        <f t="shared" si="0"/>
        <v>143584.30555555556</v>
      </c>
    </row>
    <row r="62" spans="1:2">
      <c r="A62">
        <v>60</v>
      </c>
      <c r="B62">
        <f t="shared" si="0"/>
        <v>150976</v>
      </c>
    </row>
    <row r="63" spans="1:2">
      <c r="A63">
        <v>61</v>
      </c>
      <c r="B63">
        <f t="shared" si="0"/>
        <v>158617.69444444444</v>
      </c>
    </row>
    <row r="64" spans="1:2">
      <c r="A64">
        <v>62</v>
      </c>
      <c r="B64">
        <f t="shared" si="0"/>
        <v>166513.55555555556</v>
      </c>
    </row>
    <row r="65" spans="1:2">
      <c r="A65">
        <v>63</v>
      </c>
      <c r="B65">
        <f t="shared" si="0"/>
        <v>174667.75</v>
      </c>
    </row>
    <row r="66" spans="1:2">
      <c r="A66">
        <v>64</v>
      </c>
      <c r="B66">
        <f t="shared" si="0"/>
        <v>183084.44444444444</v>
      </c>
    </row>
    <row r="67" spans="1:2">
      <c r="A67">
        <v>65</v>
      </c>
      <c r="B67">
        <f t="shared" ref="B67:B102" si="1">A67^3/1.44+16*(A67+1)</f>
        <v>191767.80555555556</v>
      </c>
    </row>
    <row r="68" spans="1:2">
      <c r="A68">
        <v>66</v>
      </c>
      <c r="B68">
        <f t="shared" si="1"/>
        <v>200722</v>
      </c>
    </row>
    <row r="69" spans="1:2">
      <c r="A69">
        <v>67</v>
      </c>
      <c r="B69">
        <f t="shared" si="1"/>
        <v>209951.19444444444</v>
      </c>
    </row>
    <row r="70" spans="1:2">
      <c r="A70">
        <v>68</v>
      </c>
      <c r="B70">
        <f t="shared" si="1"/>
        <v>219459.55555555556</v>
      </c>
    </row>
    <row r="71" spans="1:2">
      <c r="A71">
        <v>69</v>
      </c>
      <c r="B71">
        <f t="shared" si="1"/>
        <v>229251.25</v>
      </c>
    </row>
    <row r="72" spans="1:2">
      <c r="A72">
        <v>70</v>
      </c>
      <c r="B72">
        <f t="shared" si="1"/>
        <v>239330.44444444447</v>
      </c>
    </row>
    <row r="73" spans="1:2">
      <c r="A73">
        <v>71</v>
      </c>
      <c r="B73">
        <f t="shared" si="1"/>
        <v>249701.30555555556</v>
      </c>
    </row>
    <row r="74" spans="1:2">
      <c r="A74">
        <v>72</v>
      </c>
      <c r="B74">
        <f t="shared" si="1"/>
        <v>260368</v>
      </c>
    </row>
    <row r="75" spans="1:2">
      <c r="A75">
        <v>73</v>
      </c>
      <c r="B75">
        <f t="shared" si="1"/>
        <v>271334.69444444444</v>
      </c>
    </row>
    <row r="76" spans="1:2">
      <c r="A76">
        <v>74</v>
      </c>
      <c r="B76">
        <f t="shared" si="1"/>
        <v>282605.55555555556</v>
      </c>
    </row>
    <row r="77" spans="1:2">
      <c r="A77">
        <v>75</v>
      </c>
      <c r="B77">
        <f t="shared" si="1"/>
        <v>294184.75</v>
      </c>
    </row>
    <row r="78" spans="1:2">
      <c r="A78">
        <v>76</v>
      </c>
      <c r="B78">
        <f t="shared" si="1"/>
        <v>306076.44444444444</v>
      </c>
    </row>
    <row r="79" spans="1:2">
      <c r="A79">
        <v>77</v>
      </c>
      <c r="B79">
        <f t="shared" si="1"/>
        <v>318284.80555555556</v>
      </c>
    </row>
    <row r="80" spans="1:2">
      <c r="A80">
        <v>78</v>
      </c>
      <c r="B80">
        <f t="shared" si="1"/>
        <v>330814</v>
      </c>
    </row>
    <row r="81" spans="1:2">
      <c r="A81">
        <v>79</v>
      </c>
      <c r="B81">
        <f t="shared" si="1"/>
        <v>343668.19444444444</v>
      </c>
    </row>
    <row r="82" spans="1:2">
      <c r="A82">
        <v>80</v>
      </c>
      <c r="B82">
        <f t="shared" si="1"/>
        <v>356851.55555555556</v>
      </c>
    </row>
    <row r="83" spans="1:2">
      <c r="A83">
        <v>81</v>
      </c>
      <c r="B83">
        <f t="shared" si="1"/>
        <v>370368.25</v>
      </c>
    </row>
    <row r="84" spans="1:2">
      <c r="A84">
        <v>82</v>
      </c>
      <c r="B84">
        <f t="shared" si="1"/>
        <v>384222.44444444444</v>
      </c>
    </row>
    <row r="85" spans="1:2">
      <c r="A85">
        <v>83</v>
      </c>
      <c r="B85">
        <f t="shared" si="1"/>
        <v>398418.30555555556</v>
      </c>
    </row>
    <row r="86" spans="1:2">
      <c r="A86">
        <v>84</v>
      </c>
      <c r="B86">
        <f t="shared" si="1"/>
        <v>412960</v>
      </c>
    </row>
    <row r="87" spans="1:2">
      <c r="A87">
        <v>85</v>
      </c>
      <c r="B87">
        <f t="shared" si="1"/>
        <v>427851.69444444444</v>
      </c>
    </row>
    <row r="88" spans="1:2">
      <c r="A88">
        <v>86</v>
      </c>
      <c r="B88">
        <f t="shared" si="1"/>
        <v>443097.55555555556</v>
      </c>
    </row>
    <row r="89" spans="1:2">
      <c r="A89">
        <v>87</v>
      </c>
      <c r="B89">
        <f t="shared" si="1"/>
        <v>458701.75</v>
      </c>
    </row>
    <row r="90" spans="1:2">
      <c r="A90">
        <v>88</v>
      </c>
      <c r="B90">
        <f t="shared" si="1"/>
        <v>474668.44444444444</v>
      </c>
    </row>
    <row r="91" spans="1:2">
      <c r="A91">
        <v>89</v>
      </c>
      <c r="B91">
        <f t="shared" si="1"/>
        <v>491001.80555555556</v>
      </c>
    </row>
    <row r="92" spans="1:2">
      <c r="A92">
        <v>90</v>
      </c>
      <c r="B92">
        <f t="shared" si="1"/>
        <v>507706</v>
      </c>
    </row>
    <row r="93" spans="1:2">
      <c r="A93">
        <v>91</v>
      </c>
      <c r="B93">
        <f t="shared" si="1"/>
        <v>524785.1944444445</v>
      </c>
    </row>
    <row r="94" spans="1:2">
      <c r="A94">
        <v>92</v>
      </c>
      <c r="B94">
        <f t="shared" si="1"/>
        <v>542243.55555555562</v>
      </c>
    </row>
    <row r="95" spans="1:2">
      <c r="A95">
        <v>93</v>
      </c>
      <c r="B95">
        <f t="shared" si="1"/>
        <v>560085.25</v>
      </c>
    </row>
    <row r="96" spans="1:2">
      <c r="A96">
        <v>94</v>
      </c>
      <c r="B96">
        <f t="shared" si="1"/>
        <v>578314.4444444445</v>
      </c>
    </row>
    <row r="97" spans="1:2">
      <c r="A97">
        <v>95</v>
      </c>
      <c r="B97">
        <f t="shared" si="1"/>
        <v>596935.30555555562</v>
      </c>
    </row>
    <row r="98" spans="1:2">
      <c r="A98">
        <v>96</v>
      </c>
      <c r="B98">
        <f t="shared" si="1"/>
        <v>615952</v>
      </c>
    </row>
    <row r="99" spans="1:2">
      <c r="A99">
        <v>97</v>
      </c>
      <c r="B99">
        <f t="shared" si="1"/>
        <v>635368.6944444445</v>
      </c>
    </row>
    <row r="100" spans="1:2">
      <c r="A100">
        <v>98</v>
      </c>
      <c r="B100">
        <f t="shared" si="1"/>
        <v>655189.55555555562</v>
      </c>
    </row>
    <row r="101" spans="1:2">
      <c r="A101">
        <v>99</v>
      </c>
      <c r="B101">
        <f t="shared" si="1"/>
        <v>675418.75</v>
      </c>
    </row>
    <row r="102" spans="1:2">
      <c r="A102">
        <v>100</v>
      </c>
      <c r="B102">
        <f t="shared" si="1"/>
        <v>696060.4444444445</v>
      </c>
    </row>
    <row r="103" spans="1:2">
      <c r="B103">
        <f>SUM(B2:B102)</f>
        <v>17792485.444444444</v>
      </c>
    </row>
    <row r="104" spans="1:2">
      <c r="B104">
        <f>B103*6</f>
        <v>106754912.66666666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怪物经验</vt:lpstr>
      <vt:lpstr>怪物金钱</vt:lpstr>
      <vt:lpstr>升满级装备铜钱数量</vt:lpstr>
      <vt:lpstr>升满级获得装备数量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2013-10-01T04:34:07Z</dcterms:created>
  <dcterms:modified xsi:type="dcterms:W3CDTF">2013-10-11T03:45:27Z</dcterms:modified>
</cp:coreProperties>
</file>