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495" windowHeight="10485" activeTab="3"/>
  </bookViews>
  <sheets>
    <sheet name="技能计算表" sheetId="8" r:id="rId1"/>
    <sheet name="修炼核对公式" sheetId="9" r:id="rId2"/>
    <sheet name="内丹核对公式" sheetId="10" r:id="rId3"/>
    <sheet name="怪物成长计算公式" sheetId="11" r:id="rId4"/>
    <sheet name="Sheet1" sheetId="12" r:id="rId5"/>
    <sheet name="怪物属性计算公式" sheetId="13" r:id="rId6"/>
    <sheet name="成长属性表" sheetId="14" r:id="rId7"/>
  </sheets>
  <definedNames>
    <definedName name="_xlnm._FilterDatabase" localSheetId="3" hidden="1">怪物成长计算公式!#REF!</definedName>
  </definedNames>
  <calcPr calcId="125725"/>
</workbook>
</file>

<file path=xl/calcChain.xml><?xml version="1.0" encoding="utf-8"?>
<calcChain xmlns="http://schemas.openxmlformats.org/spreadsheetml/2006/main">
  <c r="F3" i="1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3" i="14"/>
  <c r="E23"/>
  <c r="D23"/>
  <c r="C23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5"/>
  <c r="B4"/>
  <c r="B3"/>
  <c r="C4"/>
  <c r="D4" s="1"/>
  <c r="E4" s="1"/>
  <c r="F4" s="1"/>
  <c r="C3"/>
  <c r="D3" s="1"/>
  <c r="E3" s="1"/>
  <c r="F3" s="1"/>
  <c r="B4" i="1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3"/>
  <c r="D2" i="14"/>
  <c r="E2" s="1"/>
  <c r="F2" s="1"/>
  <c r="C2"/>
  <c r="H4" i="1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I3"/>
  <c r="H3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3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3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C21"/>
  <c r="N77" i="12"/>
  <c r="M77"/>
  <c r="C4" i="1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3"/>
  <c r="J18" i="8"/>
  <c r="J17"/>
  <c r="J24"/>
  <c r="J23"/>
  <c r="J22"/>
  <c r="J21"/>
  <c r="J20"/>
  <c r="J19"/>
  <c r="J15"/>
  <c r="J14"/>
  <c r="J13"/>
  <c r="J12"/>
  <c r="J11"/>
  <c r="B21" i="13"/>
  <c r="B30"/>
  <c r="B17"/>
  <c r="B18"/>
  <c r="B23"/>
  <c r="B27"/>
  <c r="B32"/>
  <c r="B24"/>
  <c r="B33" s="1"/>
  <c r="B20"/>
  <c r="B29" s="1"/>
  <c r="B26"/>
  <c r="B19"/>
  <c r="B28" s="1"/>
  <c r="B22"/>
  <c r="B31" s="1"/>
  <c r="B15"/>
  <c r="B14"/>
  <c r="B13"/>
  <c r="B12"/>
  <c r="B11"/>
  <c r="B17" i="8"/>
  <c r="I41" i="12"/>
  <c r="I37"/>
  <c r="I32"/>
  <c r="I25"/>
  <c r="I12"/>
  <c r="I7"/>
  <c r="I3"/>
  <c r="I4"/>
  <c r="I5"/>
  <c r="I6"/>
  <c r="I8"/>
  <c r="I9"/>
  <c r="I10"/>
  <c r="I11"/>
  <c r="I13"/>
  <c r="I14"/>
  <c r="I15"/>
  <c r="I16"/>
  <c r="I17"/>
  <c r="I18"/>
  <c r="I19"/>
  <c r="I20"/>
  <c r="I21"/>
  <c r="I22"/>
  <c r="I23"/>
  <c r="I24"/>
  <c r="I26"/>
  <c r="I27"/>
  <c r="I28"/>
  <c r="I29"/>
  <c r="I30"/>
  <c r="I31"/>
  <c r="I33"/>
  <c r="I34"/>
  <c r="I35"/>
  <c r="I36"/>
  <c r="I38"/>
  <c r="I39"/>
  <c r="I40"/>
  <c r="I42"/>
  <c r="I43"/>
  <c r="I44"/>
  <c r="I45"/>
  <c r="I46"/>
  <c r="I47"/>
  <c r="I48"/>
  <c r="J47" s="1"/>
  <c r="I49"/>
  <c r="I50"/>
  <c r="I51"/>
  <c r="I52"/>
  <c r="I53"/>
  <c r="I54"/>
  <c r="I55"/>
  <c r="J55" s="1"/>
  <c r="I56"/>
  <c r="I57"/>
  <c r="I58"/>
  <c r="J58" s="1"/>
  <c r="I59"/>
  <c r="I60"/>
  <c r="I61"/>
  <c r="I62"/>
  <c r="I63"/>
  <c r="I64"/>
  <c r="J63" s="1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2"/>
  <c r="D23" i="8"/>
  <c r="D32" s="1"/>
  <c r="D14"/>
  <c r="F47"/>
  <c r="D47"/>
  <c r="D45"/>
  <c r="C2" i="1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"/>
  <c r="B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2"/>
  <c r="C4" i="9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3"/>
  <c r="C2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F18" i="8"/>
  <c r="F27" s="1"/>
  <c r="F17"/>
  <c r="F26" s="1"/>
  <c r="D18"/>
  <c r="D27" s="1"/>
  <c r="D17"/>
  <c r="D26" s="1"/>
  <c r="B18"/>
  <c r="B27" s="1"/>
  <c r="B26"/>
  <c r="F24"/>
  <c r="F33" s="1"/>
  <c r="D24"/>
  <c r="D33" s="1"/>
  <c r="B24"/>
  <c r="B33" s="1"/>
  <c r="F23"/>
  <c r="F32" s="1"/>
  <c r="B23"/>
  <c r="B32" s="1"/>
  <c r="F22"/>
  <c r="F31" s="1"/>
  <c r="D22"/>
  <c r="D31" s="1"/>
  <c r="B22"/>
  <c r="B31" s="1"/>
  <c r="F21"/>
  <c r="F30" s="1"/>
  <c r="D21"/>
  <c r="D30" s="1"/>
  <c r="B21"/>
  <c r="B30" s="1"/>
  <c r="F20"/>
  <c r="F29" s="1"/>
  <c r="D20"/>
  <c r="D29" s="1"/>
  <c r="B20"/>
  <c r="B29" s="1"/>
  <c r="F19"/>
  <c r="F28" s="1"/>
  <c r="D19"/>
  <c r="D28" s="1"/>
  <c r="B19"/>
  <c r="B28" s="1"/>
  <c r="F15"/>
  <c r="D15"/>
  <c r="B15"/>
  <c r="F14"/>
  <c r="B14"/>
  <c r="F13"/>
  <c r="D13"/>
  <c r="B13"/>
  <c r="F12"/>
  <c r="D12"/>
  <c r="B12"/>
  <c r="F11"/>
  <c r="D11"/>
  <c r="B11"/>
  <c r="J7" i="12" l="1"/>
  <c r="J37"/>
  <c r="J32"/>
  <c r="J2"/>
  <c r="J25"/>
  <c r="J19"/>
  <c r="J12"/>
  <c r="J41"/>
  <c r="J43" i="8"/>
  <c r="J47"/>
  <c r="J48"/>
  <c r="B48" i="13"/>
  <c r="B47"/>
  <c r="B43"/>
  <c r="D48" i="8"/>
  <c r="F44"/>
  <c r="F43"/>
  <c r="F48"/>
  <c r="F46"/>
  <c r="B47"/>
  <c r="B43"/>
  <c r="D44"/>
  <c r="D43"/>
  <c r="D46"/>
  <c r="B48"/>
  <c r="C5" i="14" l="1"/>
  <c r="D5" s="1"/>
  <c r="E5" s="1"/>
  <c r="F5" s="1"/>
  <c r="C6" l="1"/>
  <c r="D6" s="1"/>
  <c r="E6" s="1"/>
  <c r="F6" s="1"/>
  <c r="C7" l="1"/>
  <c r="D7" s="1"/>
  <c r="E7" s="1"/>
  <c r="F7" s="1"/>
  <c r="C8" l="1"/>
  <c r="D8" s="1"/>
  <c r="E8" s="1"/>
  <c r="F8" s="1"/>
  <c r="C9" l="1"/>
  <c r="D9" s="1"/>
  <c r="E9" s="1"/>
  <c r="F9" s="1"/>
  <c r="C10" l="1"/>
  <c r="D10" s="1"/>
  <c r="E10" s="1"/>
  <c r="F10" s="1"/>
  <c r="C11" l="1"/>
  <c r="D11" s="1"/>
  <c r="E11" s="1"/>
  <c r="F11" s="1"/>
  <c r="C12" l="1"/>
  <c r="D12" s="1"/>
  <c r="E12" s="1"/>
  <c r="F12" s="1"/>
  <c r="C13" l="1"/>
  <c r="D13" s="1"/>
  <c r="E13" s="1"/>
  <c r="F13" s="1"/>
  <c r="C14" l="1"/>
  <c r="D14" s="1"/>
  <c r="E14" s="1"/>
  <c r="F14" s="1"/>
  <c r="C15" l="1"/>
  <c r="D15" s="1"/>
  <c r="E15" s="1"/>
  <c r="F15" s="1"/>
  <c r="C16" l="1"/>
  <c r="D16" s="1"/>
  <c r="E16" s="1"/>
  <c r="F16" s="1"/>
  <c r="C17" l="1"/>
  <c r="D17" s="1"/>
  <c r="E17" s="1"/>
  <c r="F17" s="1"/>
  <c r="C18" l="1"/>
  <c r="D18" s="1"/>
  <c r="E18" s="1"/>
  <c r="F18" s="1"/>
  <c r="C19" l="1"/>
  <c r="D19" s="1"/>
  <c r="E19" s="1"/>
  <c r="F19" s="1"/>
  <c r="C20" l="1"/>
  <c r="D20" s="1"/>
  <c r="E20" s="1"/>
  <c r="F20" s="1"/>
  <c r="C21"/>
  <c r="D21" s="1"/>
  <c r="E21" s="1"/>
  <c r="F21" s="1"/>
</calcChain>
</file>

<file path=xl/sharedStrings.xml><?xml version="1.0" encoding="utf-8"?>
<sst xmlns="http://schemas.openxmlformats.org/spreadsheetml/2006/main" count="302" uniqueCount="170">
  <si>
    <t>力量</t>
  </si>
  <si>
    <t>魔力</t>
  </si>
  <si>
    <t>体质</t>
  </si>
  <si>
    <t>耐力</t>
  </si>
  <si>
    <t>敏捷</t>
  </si>
  <si>
    <t>人族</t>
  </si>
  <si>
    <t>仙族</t>
  </si>
  <si>
    <t>魔族</t>
  </si>
  <si>
    <t>命中</t>
  </si>
  <si>
    <t>伤害</t>
  </si>
  <si>
    <t>基本</t>
  </si>
  <si>
    <t>成长</t>
  </si>
  <si>
    <t>角色基本属性</t>
  </si>
  <si>
    <t>等级</t>
  </si>
  <si>
    <t>角色成长属性</t>
  </si>
  <si>
    <t>魔法</t>
  </si>
  <si>
    <t>气血</t>
  </si>
  <si>
    <t>灵力</t>
  </si>
  <si>
    <t>速度</t>
  </si>
  <si>
    <t>防御</t>
  </si>
  <si>
    <t>躲闪</t>
  </si>
  <si>
    <t>学习技能后角色成长属性</t>
    <phoneticPr fontId="4" type="noConversion"/>
  </si>
  <si>
    <t>技能等级</t>
    <phoneticPr fontId="4" type="noConversion"/>
  </si>
  <si>
    <t>技能输出</t>
    <phoneticPr fontId="4" type="noConversion"/>
  </si>
  <si>
    <t>单体攻击</t>
    <phoneticPr fontId="4" type="noConversion"/>
  </si>
  <si>
    <t>物攻控</t>
    <phoneticPr fontId="4" type="noConversion"/>
  </si>
  <si>
    <t>法功控</t>
    <phoneticPr fontId="4" type="noConversion"/>
  </si>
  <si>
    <t>加蓝</t>
    <phoneticPr fontId="4" type="noConversion"/>
  </si>
  <si>
    <t>单加血</t>
    <phoneticPr fontId="4" type="noConversion"/>
  </si>
  <si>
    <t>反击</t>
    <phoneticPr fontId="4" type="noConversion"/>
  </si>
  <si>
    <t>单体法功</t>
    <phoneticPr fontId="4" type="noConversion"/>
  </si>
  <si>
    <t>群体法功</t>
    <phoneticPr fontId="4" type="noConversion"/>
  </si>
  <si>
    <t>虚弱</t>
    <phoneticPr fontId="4" type="noConversion"/>
  </si>
  <si>
    <t>群加血</t>
    <phoneticPr fontId="4" type="noConversion"/>
  </si>
  <si>
    <t>加伤害</t>
    <phoneticPr fontId="4" type="noConversion"/>
  </si>
  <si>
    <t>反震</t>
    <phoneticPr fontId="4" type="noConversion"/>
  </si>
  <si>
    <t>单物攻</t>
    <phoneticPr fontId="4" type="noConversion"/>
  </si>
  <si>
    <t>群物攻</t>
    <phoneticPr fontId="4" type="noConversion"/>
  </si>
  <si>
    <t>解除</t>
    <phoneticPr fontId="4" type="noConversion"/>
  </si>
  <si>
    <t>复活</t>
    <phoneticPr fontId="4" type="noConversion"/>
  </si>
  <si>
    <t>加灵</t>
    <phoneticPr fontId="4" type="noConversion"/>
  </si>
  <si>
    <t>伤害吸收</t>
    <phoneticPr fontId="4" type="noConversion"/>
  </si>
  <si>
    <t>单体法功</t>
    <phoneticPr fontId="4" type="noConversion"/>
  </si>
  <si>
    <t>群体法功</t>
    <phoneticPr fontId="4" type="noConversion"/>
  </si>
  <si>
    <t>虚弱</t>
    <phoneticPr fontId="4" type="noConversion"/>
  </si>
  <si>
    <t>群加血</t>
    <phoneticPr fontId="4" type="noConversion"/>
  </si>
  <si>
    <t>群加伤害</t>
    <phoneticPr fontId="4" type="noConversion"/>
  </si>
  <si>
    <t>普通攻击</t>
    <phoneticPr fontId="4" type="noConversion"/>
  </si>
  <si>
    <t>单体攻击</t>
    <phoneticPr fontId="4" type="noConversion"/>
  </si>
  <si>
    <t>群体攻击</t>
    <phoneticPr fontId="4" type="noConversion"/>
  </si>
  <si>
    <t>解除</t>
    <phoneticPr fontId="4" type="noConversion"/>
  </si>
  <si>
    <t>复活</t>
    <phoneticPr fontId="4" type="noConversion"/>
  </si>
  <si>
    <t>群加灵</t>
    <phoneticPr fontId="4" type="noConversion"/>
  </si>
  <si>
    <t>巨蛙</t>
  </si>
  <si>
    <t>大海龟</t>
  </si>
  <si>
    <t>护卫</t>
  </si>
  <si>
    <t>树怪</t>
  </si>
  <si>
    <t>赌徒</t>
  </si>
  <si>
    <t>强盗</t>
  </si>
  <si>
    <t>海毛虫</t>
  </si>
  <si>
    <t>大蝙蝠</t>
  </si>
  <si>
    <t>山贼</t>
  </si>
  <si>
    <t>野猪</t>
  </si>
  <si>
    <t>骷髅怪</t>
  </si>
  <si>
    <t>羊头怪</t>
  </si>
  <si>
    <t>蛤蟆精</t>
  </si>
  <si>
    <t>狐狸精</t>
  </si>
  <si>
    <t>老虎</t>
  </si>
  <si>
    <t>黑熊</t>
  </si>
  <si>
    <t>花妖</t>
  </si>
  <si>
    <t>牛妖</t>
  </si>
  <si>
    <t>小龙女</t>
  </si>
  <si>
    <t>野鬼</t>
  </si>
  <si>
    <t>狼</t>
  </si>
  <si>
    <t>虾兵</t>
  </si>
  <si>
    <t>蟹将</t>
  </si>
  <si>
    <t>龟丞相</t>
  </si>
  <si>
    <t>兔子怪</t>
  </si>
  <si>
    <t>蜘蛛精</t>
  </si>
  <si>
    <t>黑熊精</t>
  </si>
  <si>
    <t>僵尸</t>
  </si>
  <si>
    <t>牛头</t>
  </si>
  <si>
    <t>马面</t>
  </si>
  <si>
    <t>雷鸟人</t>
  </si>
  <si>
    <t>蝴蝶仙子</t>
  </si>
  <si>
    <t>古代瑞兽</t>
  </si>
  <si>
    <t>白熊</t>
  </si>
  <si>
    <t>黑山老妖</t>
  </si>
  <si>
    <t>天兵</t>
  </si>
  <si>
    <t>天将</t>
  </si>
  <si>
    <t>地狱战神</t>
  </si>
  <si>
    <t>风伯</t>
  </si>
  <si>
    <t>凤凰</t>
  </si>
  <si>
    <t>蛟龙</t>
  </si>
  <si>
    <t>雨师</t>
  </si>
  <si>
    <t>如意仙子</t>
  </si>
  <si>
    <t>芙蓉仙子</t>
  </si>
  <si>
    <t>巡游天神</t>
  </si>
  <si>
    <t>星灵仙子</t>
  </si>
  <si>
    <t>幽灵</t>
  </si>
  <si>
    <t>鬼将</t>
  </si>
  <si>
    <t>吸血鬼</t>
  </si>
  <si>
    <t>净瓶女娲</t>
  </si>
  <si>
    <t>律法女娲</t>
  </si>
  <si>
    <t>灵符女娲</t>
  </si>
  <si>
    <t>大力金刚</t>
  </si>
  <si>
    <t>雾中仙</t>
  </si>
  <si>
    <t>灵鹤</t>
  </si>
  <si>
    <t>夜罗刹</t>
  </si>
  <si>
    <t>炎魔神</t>
  </si>
  <si>
    <t>噬天虎</t>
  </si>
  <si>
    <t>野猪精</t>
  </si>
  <si>
    <t>鼠先锋</t>
  </si>
  <si>
    <t>百足将军</t>
  </si>
  <si>
    <t>踏云兽</t>
  </si>
  <si>
    <t>红萼仙子</t>
  </si>
  <si>
    <t>龙龟</t>
  </si>
  <si>
    <t>阴阳伞</t>
  </si>
  <si>
    <t>机关兽</t>
  </si>
  <si>
    <t>机关鸟</t>
  </si>
  <si>
    <t>机关人</t>
  </si>
  <si>
    <t>连弩车</t>
  </si>
  <si>
    <t>巴蛇</t>
  </si>
  <si>
    <t>蚌精</t>
  </si>
  <si>
    <t>鲛人</t>
  </si>
  <si>
    <t>碧水夜叉</t>
  </si>
  <si>
    <t>锦毛貂精</t>
  </si>
  <si>
    <t>千年蛇魅</t>
  </si>
  <si>
    <t>犀牛将军（人形）</t>
  </si>
  <si>
    <t>犀牛将军（兽形）</t>
  </si>
  <si>
    <t>葫芦宝贝</t>
  </si>
  <si>
    <t>蝎子精</t>
  </si>
  <si>
    <t>混沌兽</t>
  </si>
  <si>
    <t>参战等级</t>
  </si>
  <si>
    <t>名称</t>
  </si>
  <si>
    <t>攻击资质</t>
  </si>
  <si>
    <t>防御资质</t>
  </si>
  <si>
    <t>体力资质</t>
  </si>
  <si>
    <t>法力资质</t>
  </si>
  <si>
    <t>速度资质</t>
  </si>
  <si>
    <t>躲闪资质</t>
  </si>
  <si>
    <t>飞升</t>
  </si>
  <si>
    <t>飞升135</t>
  </si>
  <si>
    <t>猫灵（兽）</t>
  </si>
  <si>
    <t>狂豹（兽）</t>
  </si>
  <si>
    <t>飞升145</t>
  </si>
  <si>
    <t>渡劫</t>
  </si>
  <si>
    <t>猫灵（人）</t>
  </si>
  <si>
    <t>狂豹（人）</t>
  </si>
  <si>
    <t>攻资</t>
    <phoneticPr fontId="4" type="noConversion"/>
  </si>
  <si>
    <t>法资</t>
    <phoneticPr fontId="4" type="noConversion"/>
  </si>
  <si>
    <t>体资</t>
    <phoneticPr fontId="4" type="noConversion"/>
  </si>
  <si>
    <t>速资</t>
    <phoneticPr fontId="4" type="noConversion"/>
  </si>
  <si>
    <t>防资</t>
    <phoneticPr fontId="4" type="noConversion"/>
  </si>
  <si>
    <t>躲资</t>
    <phoneticPr fontId="4" type="noConversion"/>
  </si>
  <si>
    <t>成长</t>
    <phoneticPr fontId="4" type="noConversion"/>
  </si>
  <si>
    <t>攻</t>
    <phoneticPr fontId="4" type="noConversion"/>
  </si>
  <si>
    <t>防</t>
    <phoneticPr fontId="4" type="noConversion"/>
  </si>
  <si>
    <t>体</t>
    <phoneticPr fontId="4" type="noConversion"/>
  </si>
  <si>
    <t>魔</t>
    <phoneticPr fontId="4" type="noConversion"/>
  </si>
  <si>
    <t>速</t>
    <phoneticPr fontId="4" type="noConversion"/>
  </si>
  <si>
    <t>躲</t>
    <phoneticPr fontId="4" type="noConversion"/>
  </si>
  <si>
    <t>成长</t>
    <phoneticPr fontId="4" type="noConversion"/>
  </si>
  <si>
    <t>地图</t>
  </si>
  <si>
    <t>地图</t>
    <phoneticPr fontId="4" type="noConversion"/>
  </si>
  <si>
    <t>五星</t>
  </si>
  <si>
    <t>四星</t>
  </si>
  <si>
    <t>三星</t>
  </si>
  <si>
    <t>二星</t>
  </si>
  <si>
    <t>一星</t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</si>
</sst>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9">
    <font>
      <sz val="11"/>
      <color indexed="8"/>
      <name val="宋体"/>
      <family val="2"/>
      <charset val="134"/>
    </font>
    <font>
      <b/>
      <sz val="11"/>
      <color indexed="52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17"/>
      <name val="宋体"/>
      <family val="2"/>
      <charset val="134"/>
    </font>
    <font>
      <sz val="9"/>
      <name val="宋体"/>
      <family val="2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rgb="FF0B0C09"/>
      <name val="Verdana"/>
      <family val="2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3F5FF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6BBAEC"/>
      </left>
      <right style="medium">
        <color rgb="FF6BBAEC"/>
      </right>
      <top style="medium">
        <color rgb="FF6BBAEC"/>
      </top>
      <bottom style="medium">
        <color rgb="FF6BBAEC"/>
      </bottom>
      <diagonal/>
    </border>
    <border>
      <left style="medium">
        <color rgb="FF6BBAEC"/>
      </left>
      <right style="medium">
        <color rgb="FF6BBAEC"/>
      </right>
      <top style="medium">
        <color rgb="FF6BBAEC"/>
      </top>
      <bottom/>
      <diagonal/>
    </border>
    <border>
      <left style="medium">
        <color rgb="FF6BBAEC"/>
      </left>
      <right style="medium">
        <color rgb="FF6BBAEC"/>
      </right>
      <top/>
      <bottom/>
      <diagonal/>
    </border>
    <border>
      <left style="medium">
        <color rgb="FF6BBAEC"/>
      </left>
      <right style="medium">
        <color rgb="FF6BBAEC"/>
      </right>
      <top/>
      <bottom style="medium">
        <color rgb="FF6BBAE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1">
      <alignment vertical="center"/>
    </xf>
    <xf numFmtId="0" fontId="3" fillId="4" borderId="1" applyNumberFormat="0" applyBorder="0" applyAlignment="0" applyProtection="0">
      <alignment vertical="center"/>
    </xf>
    <xf numFmtId="0" fontId="2" fillId="2" borderId="1" applyNumberFormat="0" applyBorder="0" applyAlignment="0" applyProtection="0">
      <alignment vertical="center"/>
    </xf>
    <xf numFmtId="0" fontId="1" fillId="5" borderId="3" applyNumberFormat="0" applyAlignment="0" applyProtection="0">
      <alignment vertical="center"/>
    </xf>
    <xf numFmtId="0" fontId="2" fillId="3" borderId="1" applyNumberFormat="0" applyBorder="0" applyAlignment="0" applyProtection="0">
      <alignment vertical="center"/>
    </xf>
  </cellStyleXfs>
  <cellXfs count="33">
    <xf numFmtId="0" fontId="0" fillId="0" borderId="1" xfId="0">
      <alignment vertical="center"/>
    </xf>
    <xf numFmtId="0" fontId="0" fillId="0" borderId="2" xfId="0" applyBorder="1">
      <alignment vertical="center"/>
    </xf>
    <xf numFmtId="0" fontId="2" fillId="2" borderId="2" xfId="2" applyBorder="1" applyAlignment="1">
      <alignment vertical="center"/>
    </xf>
    <xf numFmtId="0" fontId="2" fillId="3" borderId="2" xfId="4" applyBorder="1" applyAlignment="1">
      <alignment vertical="center"/>
    </xf>
    <xf numFmtId="0" fontId="3" fillId="4" borderId="2" xfId="1" applyBorder="1" applyAlignment="1">
      <alignment vertical="center"/>
    </xf>
    <xf numFmtId="0" fontId="5" fillId="3" borderId="2" xfId="4" applyFont="1" applyBorder="1" applyAlignment="1">
      <alignment vertical="center"/>
    </xf>
    <xf numFmtId="0" fontId="5" fillId="3" borderId="2" xfId="4" applyFont="1" applyBorder="1">
      <alignment vertical="center"/>
    </xf>
    <xf numFmtId="0" fontId="6" fillId="4" borderId="2" xfId="1" applyFont="1" applyBorder="1" applyAlignment="1">
      <alignment vertical="center"/>
    </xf>
    <xf numFmtId="0" fontId="6" fillId="4" borderId="2" xfId="1" applyFont="1" applyBorder="1">
      <alignment vertical="center"/>
    </xf>
    <xf numFmtId="0" fontId="5" fillId="2" borderId="2" xfId="2" applyFont="1" applyBorder="1" applyAlignment="1">
      <alignment vertical="center"/>
    </xf>
    <xf numFmtId="0" fontId="5" fillId="2" borderId="2" xfId="2" applyFont="1" applyBorder="1">
      <alignment vertical="center"/>
    </xf>
    <xf numFmtId="0" fontId="1" fillId="5" borderId="2" xfId="3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Fill="1" applyBorder="1">
      <alignment vertical="center"/>
    </xf>
    <xf numFmtId="0" fontId="7" fillId="6" borderId="4" xfId="0" applyFont="1" applyFill="1" applyBorder="1" applyAlignment="1">
      <alignment horizontal="right" vertical="center" wrapText="1"/>
    </xf>
    <xf numFmtId="0" fontId="7" fillId="6" borderId="5" xfId="0" applyFont="1" applyFill="1" applyBorder="1" applyAlignment="1">
      <alignment horizontal="right" vertical="center" wrapText="1"/>
    </xf>
    <xf numFmtId="0" fontId="3" fillId="4" borderId="2" xfId="1" applyBorder="1">
      <alignment vertical="center"/>
    </xf>
    <xf numFmtId="0" fontId="2" fillId="2" borderId="2" xfId="2" applyBorder="1">
      <alignment vertical="center"/>
    </xf>
    <xf numFmtId="0" fontId="1" fillId="5" borderId="3" xfId="3">
      <alignment vertical="center"/>
    </xf>
    <xf numFmtId="0" fontId="1" fillId="5" borderId="3" xfId="3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7" fillId="6" borderId="5" xfId="0" applyFont="1" applyFill="1" applyBorder="1" applyAlignment="1">
      <alignment horizontal="right" vertical="center" wrapText="1"/>
    </xf>
    <xf numFmtId="0" fontId="7" fillId="6" borderId="7" xfId="0" applyFont="1" applyFill="1" applyBorder="1" applyAlignment="1">
      <alignment horizontal="right" vertical="center" wrapText="1"/>
    </xf>
    <xf numFmtId="0" fontId="7" fillId="6" borderId="6" xfId="0" applyFont="1" applyFill="1" applyBorder="1" applyAlignment="1">
      <alignment horizontal="right" vertical="center" wrapText="1"/>
    </xf>
    <xf numFmtId="176" fontId="0" fillId="0" borderId="1" xfId="0" applyNumberFormat="1">
      <alignment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right" vertical="center"/>
    </xf>
    <xf numFmtId="0" fontId="8" fillId="0" borderId="11" xfId="0" applyFont="1" applyBorder="1" applyAlignment="1">
      <alignment horizontal="right" vertical="top" wrapText="1"/>
    </xf>
    <xf numFmtId="0" fontId="8" fillId="0" borderId="11" xfId="0" applyFont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 vertical="top" wrapText="1"/>
    </xf>
  </cellXfs>
  <cellStyles count="5">
    <cellStyle name="差" xfId="2"/>
    <cellStyle name="常规" xfId="0" builtinId="0"/>
    <cellStyle name="好" xfId="1"/>
    <cellStyle name="计算" xfId="3"/>
    <cellStyle name="适中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opLeftCell="C4" workbookViewId="0">
      <selection activeCell="J24" sqref="J24"/>
    </sheetView>
  </sheetViews>
  <sheetFormatPr defaultColWidth="9" defaultRowHeight="13.5"/>
  <cols>
    <col min="1" max="1" width="8.875" style="1" customWidth="1"/>
    <col min="2" max="2" width="10.375" style="10"/>
    <col min="3" max="3" width="10.125" style="10" customWidth="1"/>
    <col min="4" max="4" width="9" style="6"/>
    <col min="5" max="5" width="8" style="6" customWidth="1"/>
    <col min="6" max="6" width="9" style="8"/>
    <col min="7" max="7" width="8.875" style="8" customWidth="1"/>
    <col min="9" max="9" width="8.875" style="1" customWidth="1"/>
    <col min="10" max="10" width="9" style="10"/>
    <col min="11" max="11" width="10.125" style="10" customWidth="1"/>
    <col min="12" max="13" width="10.125" style="18" customWidth="1"/>
  </cols>
  <sheetData>
    <row r="1" spans="1:13">
      <c r="B1" s="2" t="s">
        <v>5</v>
      </c>
      <c r="C1" s="9"/>
      <c r="D1" s="3" t="s">
        <v>6</v>
      </c>
      <c r="E1" s="5"/>
      <c r="F1" s="4" t="s">
        <v>7</v>
      </c>
      <c r="G1" s="7"/>
      <c r="J1" s="2" t="s">
        <v>5</v>
      </c>
      <c r="K1" s="9"/>
      <c r="L1" s="19"/>
      <c r="M1" s="19"/>
    </row>
    <row r="2" spans="1:13">
      <c r="B2" s="10" t="s">
        <v>10</v>
      </c>
      <c r="C2" s="10" t="s">
        <v>11</v>
      </c>
      <c r="D2" s="6" t="s">
        <v>10</v>
      </c>
      <c r="E2" s="6" t="s">
        <v>11</v>
      </c>
      <c r="F2" s="8" t="s">
        <v>10</v>
      </c>
      <c r="G2" s="8" t="s">
        <v>11</v>
      </c>
      <c r="J2" s="10" t="s">
        <v>10</v>
      </c>
      <c r="K2" s="10" t="s">
        <v>11</v>
      </c>
    </row>
    <row r="3" spans="1:13">
      <c r="A3" s="1" t="s">
        <v>0</v>
      </c>
      <c r="B3" s="10">
        <v>10</v>
      </c>
      <c r="C3" s="10">
        <v>2</v>
      </c>
      <c r="D3" s="6">
        <v>11</v>
      </c>
      <c r="E3" s="6">
        <v>1.5</v>
      </c>
      <c r="F3" s="8">
        <v>11</v>
      </c>
      <c r="G3" s="8">
        <v>2.5</v>
      </c>
      <c r="I3" s="1" t="s">
        <v>0</v>
      </c>
      <c r="J3" s="10">
        <v>10</v>
      </c>
      <c r="K3" s="10">
        <v>2</v>
      </c>
    </row>
    <row r="4" spans="1:13">
      <c r="A4" s="1" t="s">
        <v>1</v>
      </c>
      <c r="B4" s="10">
        <v>10</v>
      </c>
      <c r="C4" s="10">
        <v>2</v>
      </c>
      <c r="D4" s="6">
        <v>5</v>
      </c>
      <c r="E4" s="6">
        <v>3</v>
      </c>
      <c r="F4" s="8">
        <v>11</v>
      </c>
      <c r="G4" s="8">
        <v>1.5</v>
      </c>
      <c r="I4" s="1" t="s">
        <v>1</v>
      </c>
      <c r="J4" s="10">
        <v>10</v>
      </c>
      <c r="K4" s="10">
        <v>2</v>
      </c>
    </row>
    <row r="5" spans="1:13">
      <c r="A5" s="1" t="s">
        <v>2</v>
      </c>
      <c r="B5" s="10">
        <v>10</v>
      </c>
      <c r="C5" s="10">
        <v>2</v>
      </c>
      <c r="D5" s="6">
        <v>12</v>
      </c>
      <c r="E5" s="6">
        <v>1.5</v>
      </c>
      <c r="F5" s="8">
        <v>12</v>
      </c>
      <c r="G5" s="8">
        <v>2.5</v>
      </c>
      <c r="I5" s="1" t="s">
        <v>2</v>
      </c>
      <c r="J5" s="10">
        <v>10</v>
      </c>
      <c r="K5" s="10">
        <v>2</v>
      </c>
    </row>
    <row r="6" spans="1:13">
      <c r="A6" s="1" t="s">
        <v>3</v>
      </c>
      <c r="B6" s="10">
        <v>10</v>
      </c>
      <c r="C6" s="10">
        <v>2</v>
      </c>
      <c r="D6" s="6">
        <v>12</v>
      </c>
      <c r="E6" s="6">
        <v>2.5</v>
      </c>
      <c r="F6" s="8">
        <v>8</v>
      </c>
      <c r="G6" s="8">
        <v>1.5</v>
      </c>
      <c r="I6" s="1" t="s">
        <v>3</v>
      </c>
      <c r="J6" s="10">
        <v>10</v>
      </c>
      <c r="K6" s="10">
        <v>2</v>
      </c>
    </row>
    <row r="7" spans="1:13">
      <c r="A7" s="1" t="s">
        <v>4</v>
      </c>
      <c r="B7" s="10">
        <v>10</v>
      </c>
      <c r="C7" s="10">
        <v>2</v>
      </c>
      <c r="D7" s="6">
        <v>10</v>
      </c>
      <c r="E7" s="6">
        <v>1.5</v>
      </c>
      <c r="F7" s="8">
        <v>8</v>
      </c>
      <c r="G7" s="8">
        <v>2</v>
      </c>
      <c r="I7" s="1" t="s">
        <v>4</v>
      </c>
      <c r="J7" s="10">
        <v>10</v>
      </c>
      <c r="K7" s="10">
        <v>2</v>
      </c>
    </row>
    <row r="9" spans="1:13">
      <c r="A9" s="20" t="s">
        <v>12</v>
      </c>
      <c r="B9" s="20"/>
      <c r="C9" s="20"/>
      <c r="D9" s="20"/>
      <c r="E9" s="20"/>
      <c r="F9" s="20"/>
      <c r="G9" s="20"/>
      <c r="I9"/>
      <c r="J9"/>
      <c r="K9"/>
    </row>
    <row r="10" spans="1:13">
      <c r="A10" s="11" t="s">
        <v>13</v>
      </c>
      <c r="B10" s="10">
        <v>100</v>
      </c>
      <c r="D10" s="6">
        <v>97</v>
      </c>
      <c r="F10" s="8">
        <v>100</v>
      </c>
      <c r="I10" s="11" t="s">
        <v>13</v>
      </c>
      <c r="J10" s="10">
        <v>100</v>
      </c>
    </row>
    <row r="11" spans="1:13">
      <c r="A11" s="1" t="s">
        <v>0</v>
      </c>
      <c r="B11" s="10">
        <f>B3+B$10*C3</f>
        <v>210</v>
      </c>
      <c r="D11" s="6">
        <f>D3+E3*D10</f>
        <v>156.5</v>
      </c>
      <c r="F11" s="8">
        <f>F3+G3*F$10</f>
        <v>261</v>
      </c>
      <c r="I11" s="1" t="s">
        <v>0</v>
      </c>
      <c r="J11" s="10">
        <f>J3+J$10*K3</f>
        <v>210</v>
      </c>
    </row>
    <row r="12" spans="1:13">
      <c r="A12" s="1" t="s">
        <v>1</v>
      </c>
      <c r="B12" s="10">
        <f>B4+B$10*C4</f>
        <v>210</v>
      </c>
      <c r="D12" s="6">
        <f>D4+D$10*E4</f>
        <v>296</v>
      </c>
      <c r="F12" s="8">
        <f>F4+G4*F$10</f>
        <v>161</v>
      </c>
      <c r="I12" s="1" t="s">
        <v>1</v>
      </c>
      <c r="J12" s="10">
        <f>J4+J$10*K4</f>
        <v>210</v>
      </c>
    </row>
    <row r="13" spans="1:13">
      <c r="A13" s="1" t="s">
        <v>2</v>
      </c>
      <c r="B13" s="10">
        <f>B5+B$10*C5</f>
        <v>210</v>
      </c>
      <c r="D13" s="6">
        <f>D5+D$10*E5</f>
        <v>157.5</v>
      </c>
      <c r="F13" s="8">
        <f>F5+G5*F$10</f>
        <v>262</v>
      </c>
      <c r="I13" s="1" t="s">
        <v>2</v>
      </c>
      <c r="J13" s="10">
        <f>J5+J$10*K5</f>
        <v>210</v>
      </c>
    </row>
    <row r="14" spans="1:13">
      <c r="A14" s="1" t="s">
        <v>3</v>
      </c>
      <c r="B14" s="10">
        <f>B6+B$10*C6</f>
        <v>210</v>
      </c>
      <c r="D14" s="6">
        <f>D6+D$10*E6</f>
        <v>254.5</v>
      </c>
      <c r="F14" s="8">
        <f>F6+G6*F$10</f>
        <v>158</v>
      </c>
      <c r="I14" s="1" t="s">
        <v>3</v>
      </c>
      <c r="J14" s="10">
        <f>J6+J$10*K6</f>
        <v>210</v>
      </c>
    </row>
    <row r="15" spans="1:13">
      <c r="A15" s="1" t="s">
        <v>4</v>
      </c>
      <c r="B15" s="10">
        <f>B7+B$10*C7</f>
        <v>210</v>
      </c>
      <c r="D15" s="6">
        <f>D7+D$10*E7</f>
        <v>155.5</v>
      </c>
      <c r="F15" s="8">
        <f>F7+G7*F$10</f>
        <v>208</v>
      </c>
      <c r="I15" s="1" t="s">
        <v>4</v>
      </c>
      <c r="J15" s="10">
        <f>J7+J$10*K7</f>
        <v>210</v>
      </c>
    </row>
    <row r="16" spans="1:13">
      <c r="A16" s="20" t="s">
        <v>14</v>
      </c>
      <c r="B16" s="20"/>
      <c r="C16" s="20"/>
      <c r="D16" s="20"/>
      <c r="E16" s="20"/>
      <c r="F16" s="20"/>
      <c r="G16" s="20"/>
      <c r="I16"/>
      <c r="J16"/>
      <c r="K16"/>
      <c r="L16" s="18" t="s">
        <v>155</v>
      </c>
      <c r="M16" s="18">
        <v>1.254</v>
      </c>
    </row>
    <row r="17" spans="1:13">
      <c r="A17" s="1" t="s">
        <v>8</v>
      </c>
      <c r="B17" s="10">
        <f>(B3+B10*C3)*2+30</f>
        <v>450</v>
      </c>
      <c r="D17" s="6">
        <f>(D3+D10*E3)*1.7+30</f>
        <v>296.05</v>
      </c>
      <c r="F17" s="8">
        <f>(F3+F10*G3)*2.3+30</f>
        <v>630.29999999999995</v>
      </c>
      <c r="I17" s="1" t="s">
        <v>8</v>
      </c>
      <c r="J17" s="10">
        <f>(J3+J10*K3)*2*M16+J10*3.2*M18/1000*M16*0.95</f>
        <v>907.89599999999996</v>
      </c>
    </row>
    <row r="18" spans="1:13">
      <c r="A18" s="1" t="s">
        <v>9</v>
      </c>
      <c r="B18" s="10">
        <f>(B3+B10*C3)*2/3+40</f>
        <v>180</v>
      </c>
      <c r="D18" s="6">
        <f>(D3+D10*E3)*17/30+40</f>
        <v>128.68333333333334</v>
      </c>
      <c r="F18" s="8">
        <f>(F3+F10*G3)*23/30+40</f>
        <v>240.1</v>
      </c>
      <c r="I18" s="1" t="s">
        <v>9</v>
      </c>
      <c r="J18" s="10">
        <f>(J3+J10*K3)*M16+J10*3.2*M18/1000*M16*0.95</f>
        <v>644.55599999999993</v>
      </c>
      <c r="K18" s="16"/>
      <c r="L18" s="18" t="s">
        <v>149</v>
      </c>
      <c r="M18" s="18">
        <v>1000</v>
      </c>
    </row>
    <row r="19" spans="1:13">
      <c r="A19" s="1" t="s">
        <v>15</v>
      </c>
      <c r="B19" s="10">
        <f>(B4+B10*C4)*3+80</f>
        <v>710</v>
      </c>
      <c r="D19" s="6">
        <f>(D4+D10*E4)*3.5+80</f>
        <v>1116</v>
      </c>
      <c r="F19" s="8">
        <f>(F4+F10*G4)*2.5+80</f>
        <v>482.5</v>
      </c>
      <c r="I19" s="1" t="s">
        <v>15</v>
      </c>
      <c r="J19" s="10">
        <f>(J4+J10*K4)*3*M16+J10*2*M19/1000</f>
        <v>990.02</v>
      </c>
      <c r="L19" s="18" t="s">
        <v>150</v>
      </c>
      <c r="M19" s="18">
        <v>1000</v>
      </c>
    </row>
    <row r="20" spans="1:13">
      <c r="A20" s="1" t="s">
        <v>16</v>
      </c>
      <c r="B20" s="10">
        <f>(B5+B10*C5)*5+100</f>
        <v>1150</v>
      </c>
      <c r="D20" s="6">
        <f>(D5+D10*E5)*4.5+100</f>
        <v>808.75</v>
      </c>
      <c r="F20" s="8">
        <f>(F5+F10*G5)*6+100</f>
        <v>1672</v>
      </c>
      <c r="I20" s="1" t="s">
        <v>16</v>
      </c>
      <c r="J20" s="10">
        <f>(J5+J10*K5)*6*M16+J10*M20/1000</f>
        <v>1980.04</v>
      </c>
      <c r="K20" s="17"/>
      <c r="L20" s="18" t="s">
        <v>151</v>
      </c>
      <c r="M20" s="18">
        <v>4000</v>
      </c>
    </row>
    <row r="21" spans="1:13">
      <c r="A21" s="1" t="s">
        <v>17</v>
      </c>
      <c r="B21" s="10">
        <f>(B3+B10*C3)*0.4+(B5+B10*C5)*0.3+(B4+B10*C4)*0.7+(B6+B10*C6)*0.2</f>
        <v>336</v>
      </c>
      <c r="D21" s="6">
        <f>(D3+D10*E3)*0.4+(D5+D10*E5)*0.3+(D4+D10*E4)*0.7+(D6+D10*E6)*0.2</f>
        <v>367.94999999999993</v>
      </c>
      <c r="F21" s="8">
        <f>(F3+F10*G3)*0.4+(F5+F10*G5)*0.3+(F4+F10*G4)*0.7+(F6+F10*G6)*0.2</f>
        <v>327.3</v>
      </c>
      <c r="I21" s="1" t="s">
        <v>17</v>
      </c>
      <c r="J21" s="10">
        <f>(J3+J10*K3)*0.4+(J5+J10*K5)*0.3+(J4+J10*K4)*0.7+(J6+J10*K6)*0.2+J10*M19/1000</f>
        <v>436</v>
      </c>
    </row>
    <row r="22" spans="1:13">
      <c r="A22" s="1" t="s">
        <v>18</v>
      </c>
      <c r="B22" s="10">
        <f>(B3+B10*C3)*0.1+(B7+B10*C7)*0.7+(B5+B10*C5)*0.1+(B6+B10*C6)*0.1</f>
        <v>210</v>
      </c>
      <c r="D22" s="6">
        <f>(D3+D10*E3)*0.1+(D7+D10*E7)*0.7+(D5+D10*E5)*0.1+(D6+D10*E6)*0.1</f>
        <v>165.7</v>
      </c>
      <c r="F22" s="8">
        <f>(F3+F10*G3)*0.1+(F7+F10*G7)*0.7+(F5+F10*G5)*0.1+(F6+F10*G6)*0.1</f>
        <v>213.7</v>
      </c>
      <c r="I22" s="1" t="s">
        <v>18</v>
      </c>
      <c r="J22" s="10">
        <f>((J3+J10*K3)*0.1+(J7+J10*K7)*0.7+(J5+J10*K5)*0.1+(J6+J10*K6)*0.1)*M22/1000</f>
        <v>210</v>
      </c>
      <c r="K22" s="16"/>
      <c r="L22" s="18" t="s">
        <v>152</v>
      </c>
      <c r="M22" s="18">
        <v>1000</v>
      </c>
    </row>
    <row r="23" spans="1:13">
      <c r="A23" s="1" t="s">
        <v>19</v>
      </c>
      <c r="B23" s="10">
        <f>(B6+B10*C6)*1.5</f>
        <v>315</v>
      </c>
      <c r="D23" s="6">
        <f>(D6+D10*E6)*1.6</f>
        <v>407.20000000000005</v>
      </c>
      <c r="F23" s="8">
        <f>(F6+F10*G6)*1.4</f>
        <v>221.2</v>
      </c>
      <c r="I23" s="1" t="s">
        <v>19</v>
      </c>
      <c r="J23" s="10">
        <f>(J6+J10*K6)*1.3*M16+(J10)*2.15*M23/1000*M16*0.95</f>
        <v>598.47149999999999</v>
      </c>
      <c r="K23" s="16"/>
      <c r="L23" s="18" t="s">
        <v>153</v>
      </c>
      <c r="M23" s="18">
        <v>1000</v>
      </c>
    </row>
    <row r="24" spans="1:13">
      <c r="A24" s="1" t="s">
        <v>20</v>
      </c>
      <c r="B24" s="10">
        <f>(B7+B10*C7)*1</f>
        <v>210</v>
      </c>
      <c r="D24" s="6">
        <f>(D7+D10*E7)*1</f>
        <v>155.5</v>
      </c>
      <c r="F24" s="8">
        <f>(F7+F10*G7)*1</f>
        <v>208</v>
      </c>
      <c r="I24" s="1" t="s">
        <v>20</v>
      </c>
      <c r="J24" s="10">
        <f>(J15)*1+J10*M24/1000</f>
        <v>310</v>
      </c>
      <c r="L24" s="18" t="s">
        <v>154</v>
      </c>
      <c r="M24" s="18">
        <v>1000</v>
      </c>
    </row>
    <row r="25" spans="1:13">
      <c r="A25" s="20" t="s">
        <v>21</v>
      </c>
      <c r="B25" s="20"/>
      <c r="C25" s="20"/>
      <c r="D25" s="20"/>
      <c r="E25" s="20"/>
      <c r="F25" s="20"/>
      <c r="G25" s="20"/>
      <c r="I25"/>
      <c r="J25"/>
      <c r="K25"/>
    </row>
    <row r="26" spans="1:13">
      <c r="A26" s="1" t="s">
        <v>8</v>
      </c>
      <c r="B26" s="10">
        <f>B17+B36*1.01+0.02*(B36^2+B36)/2</f>
        <v>683.2</v>
      </c>
      <c r="D26" s="6">
        <f>D17</f>
        <v>296.05</v>
      </c>
      <c r="F26" s="8">
        <f>F17</f>
        <v>630.29999999999995</v>
      </c>
    </row>
    <row r="27" spans="1:13">
      <c r="A27" s="1" t="s">
        <v>9</v>
      </c>
      <c r="B27" s="10">
        <f>B18+B36*2.5+0.014*(B36^2+B36)/2</f>
        <v>540.47</v>
      </c>
      <c r="D27" s="6">
        <f>D18+2.01*D36+0.02*(D36^2+D36)/2</f>
        <v>471.88333333333333</v>
      </c>
      <c r="F27" s="8">
        <f>F18+2.02*F36+0.01*(F36^2+F36)/2</f>
        <v>523.34999999999991</v>
      </c>
    </row>
    <row r="28" spans="1:13">
      <c r="A28" s="1" t="s">
        <v>15</v>
      </c>
      <c r="B28" s="10">
        <f>B19</f>
        <v>710</v>
      </c>
      <c r="D28" s="6">
        <f>D19</f>
        <v>1116</v>
      </c>
      <c r="F28" s="8">
        <f>F19</f>
        <v>482.5</v>
      </c>
    </row>
    <row r="29" spans="1:13">
      <c r="A29" s="1" t="s">
        <v>16</v>
      </c>
      <c r="B29" s="10">
        <f>B20</f>
        <v>1150</v>
      </c>
      <c r="D29" s="6">
        <f>D20</f>
        <v>808.75</v>
      </c>
      <c r="F29" s="8">
        <f>F20</f>
        <v>1672</v>
      </c>
    </row>
    <row r="30" spans="1:13">
      <c r="A30" s="1" t="s">
        <v>17</v>
      </c>
      <c r="B30" s="10">
        <f>B21+B39*0.5+0.009*(B39^2+B39)/2</f>
        <v>445.94499999999999</v>
      </c>
      <c r="D30" s="10">
        <f>D21+D37*0.5+0.009*(D37^2+D37)/2</f>
        <v>477.89499999999992</v>
      </c>
      <c r="F30" s="10">
        <f>F21+F40*0.5+0.009*(F40^2+F40)/2</f>
        <v>437.245</v>
      </c>
    </row>
    <row r="31" spans="1:13">
      <c r="A31" s="1" t="s">
        <v>18</v>
      </c>
      <c r="B31" s="10">
        <f>B22</f>
        <v>210</v>
      </c>
      <c r="D31" s="6">
        <f>D22</f>
        <v>165.7</v>
      </c>
      <c r="F31" s="8">
        <f>F22</f>
        <v>213.7</v>
      </c>
    </row>
    <row r="32" spans="1:13">
      <c r="A32" s="1" t="s">
        <v>19</v>
      </c>
      <c r="B32" s="10">
        <f>B23+B41*1+0.014*(B41^2+B41)/2</f>
        <v>510.47</v>
      </c>
      <c r="D32" s="6">
        <f>D23+D41+0.014*(D41^2+D41)/2</f>
        <v>602.67000000000007</v>
      </c>
      <c r="F32" s="6">
        <f>F23+F41+0.014*(F41^2+F41)/2</f>
        <v>416.66999999999996</v>
      </c>
    </row>
    <row r="33" spans="1:13">
      <c r="A33" s="1" t="s">
        <v>20</v>
      </c>
      <c r="B33" s="10">
        <f>B24+B40*2.01+0.02*(B40^2+B40)/2</f>
        <v>553.19999999999993</v>
      </c>
      <c r="D33" s="10">
        <f>D24+D39*2.01+0.02*(D39^2+D39)/2</f>
        <v>498.7</v>
      </c>
      <c r="F33" s="10">
        <f>F24+F38*2.01+0.02*(F38^2+F38)/2</f>
        <v>551.19999999999993</v>
      </c>
    </row>
    <row r="34" spans="1:13">
      <c r="A34" s="12"/>
      <c r="B34" s="9"/>
      <c r="C34" s="9"/>
      <c r="D34" s="5"/>
      <c r="E34" s="5"/>
      <c r="F34" s="7"/>
      <c r="I34" s="12"/>
      <c r="J34" s="9"/>
      <c r="K34" s="9"/>
      <c r="L34" s="19"/>
      <c r="M34" s="19"/>
    </row>
    <row r="35" spans="1:13">
      <c r="A35" s="20" t="s">
        <v>22</v>
      </c>
      <c r="B35" s="20"/>
      <c r="C35" s="20"/>
      <c r="D35" s="20"/>
      <c r="E35" s="20"/>
      <c r="F35" s="20"/>
      <c r="I35"/>
      <c r="J35"/>
      <c r="K35"/>
    </row>
    <row r="36" spans="1:13">
      <c r="A36" s="13" t="s">
        <v>24</v>
      </c>
      <c r="B36" s="10">
        <v>110</v>
      </c>
      <c r="C36" s="10" t="s">
        <v>30</v>
      </c>
      <c r="D36" s="6">
        <v>110</v>
      </c>
      <c r="E36" s="6" t="s">
        <v>36</v>
      </c>
      <c r="F36" s="8">
        <v>110</v>
      </c>
      <c r="I36" s="13" t="s">
        <v>24</v>
      </c>
      <c r="J36" s="10">
        <v>110</v>
      </c>
      <c r="K36" s="10" t="s">
        <v>30</v>
      </c>
    </row>
    <row r="37" spans="1:13">
      <c r="A37" s="13" t="s">
        <v>25</v>
      </c>
      <c r="B37" s="10">
        <v>110</v>
      </c>
      <c r="C37" s="10" t="s">
        <v>31</v>
      </c>
      <c r="D37" s="6">
        <v>110</v>
      </c>
      <c r="E37" s="6" t="s">
        <v>37</v>
      </c>
      <c r="F37" s="8">
        <v>110</v>
      </c>
      <c r="I37" s="13" t="s">
        <v>25</v>
      </c>
      <c r="J37" s="10">
        <v>110</v>
      </c>
      <c r="K37" s="10" t="s">
        <v>31</v>
      </c>
    </row>
    <row r="38" spans="1:13">
      <c r="A38" s="13" t="s">
        <v>26</v>
      </c>
      <c r="B38" s="10">
        <v>110</v>
      </c>
      <c r="C38" s="10" t="s">
        <v>32</v>
      </c>
      <c r="D38" s="6">
        <v>110</v>
      </c>
      <c r="E38" s="6" t="s">
        <v>38</v>
      </c>
      <c r="F38" s="8">
        <v>110</v>
      </c>
      <c r="I38" s="13" t="s">
        <v>26</v>
      </c>
      <c r="J38" s="10">
        <v>110</v>
      </c>
      <c r="K38" s="10" t="s">
        <v>32</v>
      </c>
    </row>
    <row r="39" spans="1:13">
      <c r="A39" s="13" t="s">
        <v>27</v>
      </c>
      <c r="B39" s="10">
        <v>110</v>
      </c>
      <c r="C39" s="10" t="s">
        <v>33</v>
      </c>
      <c r="D39" s="6">
        <v>110</v>
      </c>
      <c r="E39" s="6" t="s">
        <v>39</v>
      </c>
      <c r="F39" s="8">
        <v>110</v>
      </c>
      <c r="I39" s="13" t="s">
        <v>27</v>
      </c>
      <c r="J39" s="10">
        <v>110</v>
      </c>
      <c r="K39" s="10" t="s">
        <v>33</v>
      </c>
    </row>
    <row r="40" spans="1:13">
      <c r="A40" s="13" t="s">
        <v>28</v>
      </c>
      <c r="B40" s="10">
        <v>110</v>
      </c>
      <c r="C40" s="10" t="s">
        <v>34</v>
      </c>
      <c r="D40" s="6">
        <v>110</v>
      </c>
      <c r="E40" s="6" t="s">
        <v>40</v>
      </c>
      <c r="F40" s="8">
        <v>110</v>
      </c>
      <c r="I40" s="13" t="s">
        <v>28</v>
      </c>
      <c r="J40" s="10">
        <v>110</v>
      </c>
      <c r="K40" s="10" t="s">
        <v>34</v>
      </c>
    </row>
    <row r="41" spans="1:13">
      <c r="A41" s="13" t="s">
        <v>29</v>
      </c>
      <c r="B41" s="10">
        <v>110</v>
      </c>
      <c r="C41" s="10" t="s">
        <v>41</v>
      </c>
      <c r="D41" s="6">
        <v>110</v>
      </c>
      <c r="E41" s="6" t="s">
        <v>35</v>
      </c>
      <c r="F41" s="8">
        <v>110</v>
      </c>
      <c r="I41" s="13" t="s">
        <v>29</v>
      </c>
      <c r="J41" s="10">
        <v>110</v>
      </c>
      <c r="K41" s="10" t="s">
        <v>41</v>
      </c>
    </row>
    <row r="42" spans="1:13">
      <c r="A42" s="21" t="s">
        <v>23</v>
      </c>
      <c r="B42" s="21"/>
      <c r="C42" s="21"/>
      <c r="D42" s="21"/>
      <c r="E42" s="21"/>
      <c r="F42" s="21"/>
      <c r="I42"/>
      <c r="J42"/>
      <c r="K42"/>
    </row>
    <row r="43" spans="1:13">
      <c r="A43" s="13" t="s">
        <v>24</v>
      </c>
      <c r="B43" s="10">
        <f ca="1">(RANDBETWEEN(0,B10)+B26/3+B27+RANDBETWEEN(0,B11*5%))*(70%+80%+100%)</f>
        <v>1980.5083333333334</v>
      </c>
      <c r="C43" s="10" t="s">
        <v>42</v>
      </c>
      <c r="D43" s="6">
        <f ca="1">D36*3.3+RANDBETWEEN(D30*95%,D30*105%)+D27*0.3</f>
        <v>986.56500000000005</v>
      </c>
      <c r="E43" s="6" t="s">
        <v>48</v>
      </c>
      <c r="F43" s="8">
        <f ca="1">(RANDBETWEEN(0,F10)+F26/3+F27+RANDBETWEEN(0,F11*5%))*135%</f>
        <v>1098.1575</v>
      </c>
      <c r="I43" s="13" t="s">
        <v>24</v>
      </c>
      <c r="J43" s="10">
        <f ca="1">(RANDBETWEEN(0,J10)+J26/3+J27+RANDBETWEEN(0,J11*5%))*(70%+80%+100%)</f>
        <v>10</v>
      </c>
      <c r="K43" s="10" t="s">
        <v>30</v>
      </c>
    </row>
    <row r="44" spans="1:13">
      <c r="A44" s="13" t="s">
        <v>25</v>
      </c>
      <c r="C44" s="10" t="s">
        <v>43</v>
      </c>
      <c r="D44" s="6">
        <f ca="1">(D37*2.8+RANDBETWEEN(D30*95%,D30*105%)+D27*0.3)*(1-(INT(D37/25))/20)</f>
        <v>742.85200000000009</v>
      </c>
      <c r="E44" s="6" t="s">
        <v>49</v>
      </c>
      <c r="F44" s="8">
        <f ca="1">(RANDBETWEEN(0,F10)+F26/3+F27+RANDBETWEEN(0,F11*5%))*105%</f>
        <v>802.67250000000001</v>
      </c>
      <c r="I44" s="13" t="s">
        <v>25</v>
      </c>
      <c r="K44" s="10" t="s">
        <v>31</v>
      </c>
    </row>
    <row r="45" spans="1:13">
      <c r="A45" s="13" t="s">
        <v>26</v>
      </c>
      <c r="C45" s="10" t="s">
        <v>44</v>
      </c>
      <c r="D45" s="6">
        <f>D38+25</f>
        <v>135</v>
      </c>
      <c r="E45" s="6" t="s">
        <v>50</v>
      </c>
      <c r="I45" s="13" t="s">
        <v>26</v>
      </c>
      <c r="K45" s="10" t="s">
        <v>32</v>
      </c>
    </row>
    <row r="46" spans="1:13">
      <c r="A46" s="13" t="s">
        <v>27</v>
      </c>
      <c r="C46" s="10" t="s">
        <v>45</v>
      </c>
      <c r="D46" s="6">
        <f>(D39*3+(D26/3+D27)/3+D30/3)*(1-INT(D39/30)/20)</f>
        <v>577.56413888888881</v>
      </c>
      <c r="E46" s="6" t="s">
        <v>51</v>
      </c>
      <c r="F46" s="8">
        <f>F39*3+(F26/3+F27)/6+F30/6</f>
        <v>525.11583333333328</v>
      </c>
      <c r="I46" s="13" t="s">
        <v>27</v>
      </c>
      <c r="K46" s="10" t="s">
        <v>33</v>
      </c>
    </row>
    <row r="47" spans="1:13">
      <c r="A47" s="13" t="s">
        <v>28</v>
      </c>
      <c r="B47" s="10">
        <f>B40*4.5+(B26/3+B27)/3*2+B30/3*2</f>
        <v>1304.4322222222222</v>
      </c>
      <c r="C47" s="10" t="s">
        <v>46</v>
      </c>
      <c r="D47" s="6">
        <f>D40/4</f>
        <v>27.5</v>
      </c>
      <c r="E47" s="6" t="s">
        <v>52</v>
      </c>
      <c r="F47" s="8">
        <f>F40/4</f>
        <v>27.5</v>
      </c>
      <c r="I47" s="13" t="s">
        <v>28</v>
      </c>
      <c r="J47" s="10">
        <f>J40*4.5+(J26/3+J27)/3*2+J30/3*2</f>
        <v>495</v>
      </c>
      <c r="K47" s="10" t="s">
        <v>46</v>
      </c>
    </row>
    <row r="48" spans="1:13">
      <c r="A48" s="13" t="s">
        <v>29</v>
      </c>
      <c r="B48" s="10">
        <f ca="1">(RANDBETWEEN(0,B10)+B26/3+B27+RANDBETWEEN(0,B11*5%))</f>
        <v>829.20333333333338</v>
      </c>
      <c r="C48" s="10" t="s">
        <v>47</v>
      </c>
      <c r="D48" s="10">
        <f ca="1">(RANDBETWEEN(0,D10)+D26/3+D27+RANDBETWEEN(0,D11*5%))</f>
        <v>651.56666666666661</v>
      </c>
      <c r="E48" s="6" t="s">
        <v>47</v>
      </c>
      <c r="F48" s="10">
        <f ca="1">(RANDBETWEEN(0,F10)+F26/3+F27+RANDBETWEEN(0,F11*5%))</f>
        <v>742.44999999999993</v>
      </c>
      <c r="I48" s="13" t="s">
        <v>29</v>
      </c>
      <c r="J48" s="10">
        <f ca="1">(RANDBETWEEN(0,J10)+J26/3+J27+RANDBETWEEN(0,J11*5%))</f>
        <v>22</v>
      </c>
      <c r="K48" s="10" t="s">
        <v>47</v>
      </c>
    </row>
    <row r="49" spans="1:9">
      <c r="A49" s="13"/>
      <c r="I49" s="13"/>
    </row>
  </sheetData>
  <mergeCells count="5">
    <mergeCell ref="A35:F35"/>
    <mergeCell ref="A42:F42"/>
    <mergeCell ref="A9:G9"/>
    <mergeCell ref="A16:G16"/>
    <mergeCell ref="A25:G25"/>
  </mergeCells>
  <phoneticPr fontId="4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1"/>
  <sheetViews>
    <sheetView topLeftCell="A70" workbookViewId="0">
      <selection activeCell="C2" sqref="C2"/>
    </sheetView>
  </sheetViews>
  <sheetFormatPr defaultRowHeight="13.5"/>
  <sheetData>
    <row r="1" spans="1:3">
      <c r="B1">
        <v>1000</v>
      </c>
    </row>
    <row r="2" spans="1:3">
      <c r="A2">
        <v>1</v>
      </c>
      <c r="B2">
        <f>B1*1.002+0.5</f>
        <v>1002.5</v>
      </c>
      <c r="C2">
        <f>$B$1*1.002^A2+0.5*(1.002^A2-1)/(1.002-1)</f>
        <v>1002.5</v>
      </c>
    </row>
    <row r="3" spans="1:3">
      <c r="A3">
        <v>2</v>
      </c>
      <c r="B3">
        <f t="shared" ref="B3:B66" si="0">B2*1.002+0.5</f>
        <v>1005.005</v>
      </c>
      <c r="C3">
        <f>$B$1*1.002^A3+0.5*(1.002^A3-1)/(1.002-1)</f>
        <v>1005.0049999999999</v>
      </c>
    </row>
    <row r="4" spans="1:3">
      <c r="A4">
        <v>3</v>
      </c>
      <c r="B4">
        <f t="shared" si="0"/>
        <v>1007.51501</v>
      </c>
      <c r="C4">
        <f t="shared" ref="C4:C67" si="1">$B$1*1.002^A4+0.5*(1.002^A4-1)/(1.002-1)</f>
        <v>1007.5150099999998</v>
      </c>
    </row>
    <row r="5" spans="1:3">
      <c r="A5">
        <v>4</v>
      </c>
      <c r="B5">
        <f t="shared" si="0"/>
        <v>1010.03004002</v>
      </c>
      <c r="C5">
        <f t="shared" si="1"/>
        <v>1010.0300400199999</v>
      </c>
    </row>
    <row r="6" spans="1:3">
      <c r="A6">
        <v>5</v>
      </c>
      <c r="B6">
        <f t="shared" si="0"/>
        <v>1012.55010010004</v>
      </c>
      <c r="C6">
        <f t="shared" si="1"/>
        <v>1012.55010010004</v>
      </c>
    </row>
    <row r="7" spans="1:3">
      <c r="A7">
        <v>6</v>
      </c>
      <c r="B7">
        <f t="shared" si="0"/>
        <v>1015.0752003002401</v>
      </c>
      <c r="C7">
        <f t="shared" si="1"/>
        <v>1015.0752003002397</v>
      </c>
    </row>
    <row r="8" spans="1:3">
      <c r="A8">
        <v>7</v>
      </c>
      <c r="B8">
        <f t="shared" si="0"/>
        <v>1017.6053507008406</v>
      </c>
      <c r="C8">
        <f t="shared" si="1"/>
        <v>1017.6053507008403</v>
      </c>
    </row>
    <row r="9" spans="1:3">
      <c r="A9">
        <v>8</v>
      </c>
      <c r="B9">
        <f t="shared" si="0"/>
        <v>1020.1405614022423</v>
      </c>
      <c r="C9">
        <f t="shared" si="1"/>
        <v>1020.1405614022422</v>
      </c>
    </row>
    <row r="10" spans="1:3">
      <c r="A10">
        <v>9</v>
      </c>
      <c r="B10">
        <f t="shared" si="0"/>
        <v>1022.6808425250467</v>
      </c>
      <c r="C10">
        <f t="shared" si="1"/>
        <v>1022.6808425250466</v>
      </c>
    </row>
    <row r="11" spans="1:3">
      <c r="A11">
        <v>10</v>
      </c>
      <c r="B11">
        <f t="shared" si="0"/>
        <v>1025.2262042100967</v>
      </c>
      <c r="C11">
        <f t="shared" si="1"/>
        <v>1025.2262042100965</v>
      </c>
    </row>
    <row r="12" spans="1:3">
      <c r="A12">
        <v>11</v>
      </c>
      <c r="B12">
        <f t="shared" si="0"/>
        <v>1027.7766566185169</v>
      </c>
      <c r="C12">
        <f t="shared" si="1"/>
        <v>1027.7766566185167</v>
      </c>
    </row>
    <row r="13" spans="1:3">
      <c r="A13">
        <v>12</v>
      </c>
      <c r="B13">
        <f t="shared" si="0"/>
        <v>1030.3322099317538</v>
      </c>
      <c r="C13">
        <f t="shared" si="1"/>
        <v>1030.3322099317538</v>
      </c>
    </row>
    <row r="14" spans="1:3">
      <c r="A14">
        <v>13</v>
      </c>
      <c r="B14">
        <f t="shared" si="0"/>
        <v>1032.8928743516174</v>
      </c>
      <c r="C14">
        <f t="shared" si="1"/>
        <v>1032.8928743516176</v>
      </c>
    </row>
    <row r="15" spans="1:3">
      <c r="A15">
        <v>14</v>
      </c>
      <c r="B15">
        <f t="shared" si="0"/>
        <v>1035.4586601003207</v>
      </c>
      <c r="C15">
        <f t="shared" si="1"/>
        <v>1035.45866010032</v>
      </c>
    </row>
    <row r="16" spans="1:3">
      <c r="A16">
        <v>15</v>
      </c>
      <c r="B16">
        <f t="shared" si="0"/>
        <v>1038.0295774205213</v>
      </c>
      <c r="C16">
        <f t="shared" si="1"/>
        <v>1038.029577420521</v>
      </c>
    </row>
    <row r="17" spans="1:3">
      <c r="A17">
        <v>16</v>
      </c>
      <c r="B17">
        <f t="shared" si="0"/>
        <v>1040.6056365753623</v>
      </c>
      <c r="C17">
        <f t="shared" si="1"/>
        <v>1040.6056365753623</v>
      </c>
    </row>
    <row r="18" spans="1:3">
      <c r="A18">
        <v>17</v>
      </c>
      <c r="B18">
        <f t="shared" si="0"/>
        <v>1043.186847848513</v>
      </c>
      <c r="C18">
        <f t="shared" si="1"/>
        <v>1043.1868478485128</v>
      </c>
    </row>
    <row r="19" spans="1:3">
      <c r="A19">
        <v>18</v>
      </c>
      <c r="B19">
        <f t="shared" si="0"/>
        <v>1045.7732215442099</v>
      </c>
      <c r="C19">
        <f t="shared" si="1"/>
        <v>1045.7732215442097</v>
      </c>
    </row>
    <row r="20" spans="1:3">
      <c r="A20">
        <v>19</v>
      </c>
      <c r="B20">
        <f t="shared" si="0"/>
        <v>1048.3647679872984</v>
      </c>
      <c r="C20">
        <f t="shared" si="1"/>
        <v>1048.3647679872981</v>
      </c>
    </row>
    <row r="21" spans="1:3">
      <c r="A21">
        <v>20</v>
      </c>
      <c r="B21">
        <f t="shared" si="0"/>
        <v>1050.961497523273</v>
      </c>
      <c r="C21">
        <f t="shared" si="1"/>
        <v>1050.9614975232728</v>
      </c>
    </row>
    <row r="22" spans="1:3">
      <c r="A22">
        <v>21</v>
      </c>
      <c r="B22">
        <f t="shared" si="0"/>
        <v>1053.5634205183196</v>
      </c>
      <c r="C22">
        <f t="shared" si="1"/>
        <v>1053.5634205183194</v>
      </c>
    </row>
    <row r="23" spans="1:3">
      <c r="A23">
        <v>22</v>
      </c>
      <c r="B23">
        <f t="shared" si="0"/>
        <v>1056.1705473593563</v>
      </c>
      <c r="C23">
        <f t="shared" si="1"/>
        <v>1056.1705473593556</v>
      </c>
    </row>
    <row r="24" spans="1:3">
      <c r="A24">
        <v>23</v>
      </c>
      <c r="B24">
        <f t="shared" si="0"/>
        <v>1058.782888454075</v>
      </c>
      <c r="C24">
        <f t="shared" si="1"/>
        <v>1058.7828884540745</v>
      </c>
    </row>
    <row r="25" spans="1:3">
      <c r="A25">
        <v>24</v>
      </c>
      <c r="B25">
        <f t="shared" si="0"/>
        <v>1061.4004542309831</v>
      </c>
      <c r="C25">
        <f t="shared" si="1"/>
        <v>1061.4004542309826</v>
      </c>
    </row>
    <row r="26" spans="1:3">
      <c r="A26">
        <v>25</v>
      </c>
      <c r="B26">
        <f t="shared" si="0"/>
        <v>1064.0232551394452</v>
      </c>
      <c r="C26">
        <f t="shared" si="1"/>
        <v>1064.0232551394447</v>
      </c>
    </row>
    <row r="27" spans="1:3">
      <c r="A27">
        <v>26</v>
      </c>
      <c r="B27">
        <f t="shared" si="0"/>
        <v>1066.651301649724</v>
      </c>
      <c r="C27">
        <f t="shared" si="1"/>
        <v>1066.6513016497233</v>
      </c>
    </row>
    <row r="28" spans="1:3">
      <c r="A28">
        <v>27</v>
      </c>
      <c r="B28">
        <f t="shared" si="0"/>
        <v>1069.2846042530234</v>
      </c>
      <c r="C28">
        <f t="shared" si="1"/>
        <v>1069.284604253023</v>
      </c>
    </row>
    <row r="29" spans="1:3">
      <c r="A29">
        <v>28</v>
      </c>
      <c r="B29">
        <f t="shared" si="0"/>
        <v>1071.9231734615294</v>
      </c>
      <c r="C29">
        <f t="shared" si="1"/>
        <v>1071.9231734615289</v>
      </c>
    </row>
    <row r="30" spans="1:3">
      <c r="A30">
        <v>29</v>
      </c>
      <c r="B30">
        <f t="shared" si="0"/>
        <v>1074.5670198084524</v>
      </c>
      <c r="C30">
        <f t="shared" si="1"/>
        <v>1074.5670198084522</v>
      </c>
    </row>
    <row r="31" spans="1:3">
      <c r="A31">
        <v>30</v>
      </c>
      <c r="B31">
        <f t="shared" si="0"/>
        <v>1077.2161538480693</v>
      </c>
      <c r="C31">
        <f t="shared" si="1"/>
        <v>1077.2161538480684</v>
      </c>
    </row>
    <row r="32" spans="1:3">
      <c r="A32">
        <v>31</v>
      </c>
      <c r="B32">
        <f t="shared" si="0"/>
        <v>1079.8705861557655</v>
      </c>
      <c r="C32">
        <f t="shared" si="1"/>
        <v>1079.8705861557651</v>
      </c>
    </row>
    <row r="33" spans="1:3">
      <c r="A33">
        <v>32</v>
      </c>
      <c r="B33">
        <f t="shared" si="0"/>
        <v>1082.530327328077</v>
      </c>
      <c r="C33">
        <f t="shared" si="1"/>
        <v>1082.5303273280763</v>
      </c>
    </row>
    <row r="34" spans="1:3">
      <c r="A34">
        <v>33</v>
      </c>
      <c r="B34">
        <f t="shared" si="0"/>
        <v>1085.1953879827331</v>
      </c>
      <c r="C34">
        <f t="shared" si="1"/>
        <v>1085.1953879827327</v>
      </c>
    </row>
    <row r="35" spans="1:3">
      <c r="A35">
        <v>34</v>
      </c>
      <c r="B35">
        <f t="shared" si="0"/>
        <v>1087.8657787586985</v>
      </c>
      <c r="C35">
        <f t="shared" si="1"/>
        <v>1087.8657787586978</v>
      </c>
    </row>
    <row r="36" spans="1:3">
      <c r="A36">
        <v>35</v>
      </c>
      <c r="B36">
        <f t="shared" si="0"/>
        <v>1090.5415103162159</v>
      </c>
      <c r="C36">
        <f t="shared" si="1"/>
        <v>1090.5415103162152</v>
      </c>
    </row>
    <row r="37" spans="1:3">
      <c r="A37">
        <v>36</v>
      </c>
      <c r="B37">
        <f t="shared" si="0"/>
        <v>1093.2225933368484</v>
      </c>
      <c r="C37">
        <f t="shared" si="1"/>
        <v>1093.2225933368477</v>
      </c>
    </row>
    <row r="38" spans="1:3">
      <c r="A38">
        <v>37</v>
      </c>
      <c r="B38">
        <f t="shared" si="0"/>
        <v>1095.909038523522</v>
      </c>
      <c r="C38">
        <f t="shared" si="1"/>
        <v>1095.9090385235213</v>
      </c>
    </row>
    <row r="39" spans="1:3">
      <c r="A39">
        <v>38</v>
      </c>
      <c r="B39">
        <f t="shared" si="0"/>
        <v>1098.6008566005689</v>
      </c>
      <c r="C39">
        <f t="shared" si="1"/>
        <v>1098.600856600568</v>
      </c>
    </row>
    <row r="40" spans="1:3">
      <c r="A40">
        <v>39</v>
      </c>
      <c r="B40">
        <f t="shared" si="0"/>
        <v>1101.2980583137701</v>
      </c>
      <c r="C40">
        <f t="shared" si="1"/>
        <v>1101.2980583137696</v>
      </c>
    </row>
    <row r="41" spans="1:3">
      <c r="A41">
        <v>40</v>
      </c>
      <c r="B41">
        <f t="shared" si="0"/>
        <v>1104.0006544303976</v>
      </c>
      <c r="C41">
        <f t="shared" si="1"/>
        <v>1104.0006544303969</v>
      </c>
    </row>
    <row r="42" spans="1:3">
      <c r="A42">
        <v>41</v>
      </c>
      <c r="B42">
        <f t="shared" si="0"/>
        <v>1106.7086557392583</v>
      </c>
      <c r="C42">
        <f t="shared" si="1"/>
        <v>1106.7086557392579</v>
      </c>
    </row>
    <row r="43" spans="1:3">
      <c r="A43">
        <v>42</v>
      </c>
      <c r="B43">
        <f t="shared" si="0"/>
        <v>1109.4220730507368</v>
      </c>
      <c r="C43">
        <f t="shared" si="1"/>
        <v>1109.4220730507361</v>
      </c>
    </row>
    <row r="44" spans="1:3">
      <c r="A44">
        <v>43</v>
      </c>
      <c r="B44">
        <f t="shared" si="0"/>
        <v>1112.1409171968382</v>
      </c>
      <c r="C44">
        <f t="shared" si="1"/>
        <v>1112.1409171968378</v>
      </c>
    </row>
    <row r="45" spans="1:3">
      <c r="A45">
        <v>44</v>
      </c>
      <c r="B45">
        <f t="shared" si="0"/>
        <v>1114.8651990312319</v>
      </c>
      <c r="C45">
        <f t="shared" si="1"/>
        <v>1114.8651990312314</v>
      </c>
    </row>
    <row r="46" spans="1:3">
      <c r="A46">
        <v>45</v>
      </c>
      <c r="B46">
        <f t="shared" si="0"/>
        <v>1117.5949294292943</v>
      </c>
      <c r="C46">
        <f t="shared" si="1"/>
        <v>1117.5949294292941</v>
      </c>
    </row>
    <row r="47" spans="1:3">
      <c r="A47">
        <v>46</v>
      </c>
      <c r="B47">
        <f t="shared" si="0"/>
        <v>1120.3301192881529</v>
      </c>
      <c r="C47">
        <f t="shared" si="1"/>
        <v>1120.330119288152</v>
      </c>
    </row>
    <row r="48" spans="1:3">
      <c r="A48">
        <v>47</v>
      </c>
      <c r="B48">
        <f t="shared" si="0"/>
        <v>1123.0707795267292</v>
      </c>
      <c r="C48">
        <f t="shared" si="1"/>
        <v>1123.070779526729</v>
      </c>
    </row>
    <row r="49" spans="1:3">
      <c r="A49">
        <v>48</v>
      </c>
      <c r="B49">
        <f t="shared" si="0"/>
        <v>1125.8169210857827</v>
      </c>
      <c r="C49">
        <f t="shared" si="1"/>
        <v>1125.816921085782</v>
      </c>
    </row>
    <row r="50" spans="1:3">
      <c r="A50">
        <v>49</v>
      </c>
      <c r="B50">
        <f t="shared" si="0"/>
        <v>1128.5685549279542</v>
      </c>
      <c r="C50">
        <f t="shared" si="1"/>
        <v>1128.5685549279535</v>
      </c>
    </row>
    <row r="51" spans="1:3">
      <c r="A51">
        <v>50</v>
      </c>
      <c r="B51">
        <f t="shared" si="0"/>
        <v>1131.3256920378101</v>
      </c>
      <c r="C51">
        <f t="shared" si="1"/>
        <v>1131.3256920378094</v>
      </c>
    </row>
    <row r="52" spans="1:3">
      <c r="A52">
        <v>51</v>
      </c>
      <c r="B52">
        <f t="shared" si="0"/>
        <v>1134.0883434218856</v>
      </c>
      <c r="C52">
        <f t="shared" si="1"/>
        <v>1134.0883434218849</v>
      </c>
    </row>
    <row r="53" spans="1:3">
      <c r="A53">
        <v>52</v>
      </c>
      <c r="B53">
        <f t="shared" si="0"/>
        <v>1136.8565201087295</v>
      </c>
      <c r="C53">
        <f t="shared" si="1"/>
        <v>1136.8565201087288</v>
      </c>
    </row>
    <row r="54" spans="1:3">
      <c r="A54">
        <v>53</v>
      </c>
      <c r="B54">
        <f t="shared" si="0"/>
        <v>1139.6302331489469</v>
      </c>
      <c r="C54">
        <f t="shared" si="1"/>
        <v>1139.6302331489464</v>
      </c>
    </row>
    <row r="55" spans="1:3">
      <c r="A55">
        <v>54</v>
      </c>
      <c r="B55">
        <f t="shared" si="0"/>
        <v>1142.4094936152449</v>
      </c>
      <c r="C55">
        <f t="shared" si="1"/>
        <v>1142.4094936152439</v>
      </c>
    </row>
    <row r="56" spans="1:3">
      <c r="A56">
        <v>55</v>
      </c>
      <c r="B56">
        <f t="shared" si="0"/>
        <v>1145.1943126024753</v>
      </c>
      <c r="C56">
        <f t="shared" si="1"/>
        <v>1145.1943126024746</v>
      </c>
    </row>
    <row r="57" spans="1:3">
      <c r="A57">
        <v>56</v>
      </c>
      <c r="B57">
        <f t="shared" si="0"/>
        <v>1147.9847012276803</v>
      </c>
      <c r="C57">
        <f t="shared" si="1"/>
        <v>1147.9847012276796</v>
      </c>
    </row>
    <row r="58" spans="1:3">
      <c r="A58">
        <v>57</v>
      </c>
      <c r="B58">
        <f t="shared" si="0"/>
        <v>1150.7806706301355</v>
      </c>
      <c r="C58">
        <f t="shared" si="1"/>
        <v>1150.7806706301351</v>
      </c>
    </row>
    <row r="59" spans="1:3">
      <c r="A59">
        <v>58</v>
      </c>
      <c r="B59">
        <f t="shared" si="0"/>
        <v>1153.5822319713959</v>
      </c>
      <c r="C59">
        <f t="shared" si="1"/>
        <v>1153.582231971395</v>
      </c>
    </row>
    <row r="60" spans="1:3">
      <c r="A60">
        <v>59</v>
      </c>
      <c r="B60">
        <f t="shared" si="0"/>
        <v>1156.3893964353388</v>
      </c>
      <c r="C60">
        <f t="shared" si="1"/>
        <v>1156.3893964353381</v>
      </c>
    </row>
    <row r="61" spans="1:3">
      <c r="A61">
        <v>60</v>
      </c>
      <c r="B61">
        <f t="shared" si="0"/>
        <v>1159.2021752282094</v>
      </c>
      <c r="C61">
        <f t="shared" si="1"/>
        <v>1159.2021752282085</v>
      </c>
    </row>
    <row r="62" spans="1:3">
      <c r="A62">
        <v>61</v>
      </c>
      <c r="B62">
        <f t="shared" si="0"/>
        <v>1162.0205795786658</v>
      </c>
      <c r="C62">
        <f t="shared" si="1"/>
        <v>1162.0205795786651</v>
      </c>
    </row>
    <row r="63" spans="1:3">
      <c r="A63">
        <v>62</v>
      </c>
      <c r="B63">
        <f t="shared" si="0"/>
        <v>1164.8446207378231</v>
      </c>
      <c r="C63">
        <f t="shared" si="1"/>
        <v>1164.8446207378217</v>
      </c>
    </row>
    <row r="64" spans="1:3">
      <c r="A64">
        <v>63</v>
      </c>
      <c r="B64">
        <f t="shared" si="0"/>
        <v>1167.6743099792986</v>
      </c>
      <c r="C64">
        <f t="shared" si="1"/>
        <v>1167.674309979298</v>
      </c>
    </row>
    <row r="65" spans="1:3">
      <c r="A65">
        <v>64</v>
      </c>
      <c r="B65">
        <f t="shared" si="0"/>
        <v>1170.5096585992571</v>
      </c>
      <c r="C65">
        <f t="shared" si="1"/>
        <v>1170.5096585992565</v>
      </c>
    </row>
    <row r="66" spans="1:3">
      <c r="A66">
        <v>65</v>
      </c>
      <c r="B66">
        <f t="shared" si="0"/>
        <v>1173.3506779164557</v>
      </c>
      <c r="C66">
        <f t="shared" si="1"/>
        <v>1173.3506779164547</v>
      </c>
    </row>
    <row r="67" spans="1:3">
      <c r="A67">
        <v>66</v>
      </c>
      <c r="B67">
        <f t="shared" ref="B67:B101" si="2">B66*1.002+0.5</f>
        <v>1176.1973792722886</v>
      </c>
      <c r="C67">
        <f t="shared" si="1"/>
        <v>1176.1973792722874</v>
      </c>
    </row>
    <row r="68" spans="1:3">
      <c r="A68">
        <v>67</v>
      </c>
      <c r="B68">
        <f t="shared" si="2"/>
        <v>1179.0497740308331</v>
      </c>
      <c r="C68">
        <f t="shared" ref="C68:C101" si="3">$B$1*1.002^A68+0.5*(1.002^A68-1)/(1.002-1)</f>
        <v>1179.0497740308322</v>
      </c>
    </row>
    <row r="69" spans="1:3">
      <c r="A69">
        <v>68</v>
      </c>
      <c r="B69">
        <f t="shared" si="2"/>
        <v>1181.9078735788949</v>
      </c>
      <c r="C69">
        <f t="shared" si="3"/>
        <v>1181.9078735788937</v>
      </c>
    </row>
    <row r="70" spans="1:3">
      <c r="A70">
        <v>69</v>
      </c>
      <c r="B70">
        <f t="shared" si="2"/>
        <v>1184.7716893260526</v>
      </c>
      <c r="C70">
        <f t="shared" si="3"/>
        <v>1184.7716893260517</v>
      </c>
    </row>
    <row r="71" spans="1:3">
      <c r="A71">
        <v>70</v>
      </c>
      <c r="B71">
        <f t="shared" si="2"/>
        <v>1187.6412327047046</v>
      </c>
      <c r="C71">
        <f t="shared" si="3"/>
        <v>1187.6412327047033</v>
      </c>
    </row>
    <row r="72" spans="1:3">
      <c r="A72">
        <v>71</v>
      </c>
      <c r="B72">
        <f t="shared" si="2"/>
        <v>1190.516515170114</v>
      </c>
      <c r="C72">
        <f t="shared" si="3"/>
        <v>1190.5165151701128</v>
      </c>
    </row>
    <row r="73" spans="1:3">
      <c r="A73">
        <v>72</v>
      </c>
      <c r="B73">
        <f t="shared" si="2"/>
        <v>1193.3975482004541</v>
      </c>
      <c r="C73">
        <f t="shared" si="3"/>
        <v>1193.3975482004532</v>
      </c>
    </row>
    <row r="74" spans="1:3">
      <c r="A74">
        <v>73</v>
      </c>
      <c r="B74">
        <f t="shared" si="2"/>
        <v>1196.284343296855</v>
      </c>
      <c r="C74">
        <f t="shared" si="3"/>
        <v>1196.2843432968541</v>
      </c>
    </row>
    <row r="75" spans="1:3">
      <c r="A75">
        <v>74</v>
      </c>
      <c r="B75">
        <f t="shared" si="2"/>
        <v>1199.1769119834487</v>
      </c>
      <c r="C75">
        <f t="shared" si="3"/>
        <v>1199.1769119834478</v>
      </c>
    </row>
    <row r="76" spans="1:3">
      <c r="A76">
        <v>75</v>
      </c>
      <c r="B76">
        <f t="shared" si="2"/>
        <v>1202.0752658074157</v>
      </c>
      <c r="C76">
        <f t="shared" si="3"/>
        <v>1202.0752658074146</v>
      </c>
    </row>
    <row r="77" spans="1:3">
      <c r="A77">
        <v>76</v>
      </c>
      <c r="B77">
        <f t="shared" si="2"/>
        <v>1204.9794163390304</v>
      </c>
      <c r="C77">
        <f t="shared" si="3"/>
        <v>1204.9794163390293</v>
      </c>
    </row>
    <row r="78" spans="1:3">
      <c r="A78">
        <v>77</v>
      </c>
      <c r="B78">
        <f t="shared" si="2"/>
        <v>1207.8893751717085</v>
      </c>
      <c r="C78">
        <f t="shared" si="3"/>
        <v>1207.8893751717078</v>
      </c>
    </row>
    <row r="79" spans="1:3">
      <c r="A79">
        <v>78</v>
      </c>
      <c r="B79">
        <f t="shared" si="2"/>
        <v>1210.8051539220519</v>
      </c>
      <c r="C79">
        <f t="shared" si="3"/>
        <v>1210.8051539220505</v>
      </c>
    </row>
    <row r="80" spans="1:3">
      <c r="A80">
        <v>79</v>
      </c>
      <c r="B80">
        <f t="shared" si="2"/>
        <v>1213.7267642298959</v>
      </c>
      <c r="C80">
        <f t="shared" si="3"/>
        <v>1213.726764229895</v>
      </c>
    </row>
    <row r="81" spans="1:3">
      <c r="A81">
        <v>80</v>
      </c>
      <c r="B81">
        <f t="shared" si="2"/>
        <v>1216.6542177583558</v>
      </c>
      <c r="C81">
        <f t="shared" si="3"/>
        <v>1216.6542177583547</v>
      </c>
    </row>
    <row r="82" spans="1:3">
      <c r="A82">
        <v>81</v>
      </c>
      <c r="B82">
        <f t="shared" si="2"/>
        <v>1219.5875261938725</v>
      </c>
      <c r="C82">
        <f t="shared" si="3"/>
        <v>1219.5875261938716</v>
      </c>
    </row>
    <row r="83" spans="1:3">
      <c r="A83">
        <v>82</v>
      </c>
      <c r="B83">
        <f t="shared" si="2"/>
        <v>1222.5267012462602</v>
      </c>
      <c r="C83">
        <f t="shared" si="3"/>
        <v>1222.5267012462589</v>
      </c>
    </row>
    <row r="84" spans="1:3">
      <c r="A84">
        <v>83</v>
      </c>
      <c r="B84">
        <f t="shared" si="2"/>
        <v>1225.4717546487527</v>
      </c>
      <c r="C84">
        <f t="shared" si="3"/>
        <v>1225.4717546487518</v>
      </c>
    </row>
    <row r="85" spans="1:3">
      <c r="A85">
        <v>84</v>
      </c>
      <c r="B85">
        <f t="shared" si="2"/>
        <v>1228.4226981580503</v>
      </c>
      <c r="C85">
        <f t="shared" si="3"/>
        <v>1228.4226981580491</v>
      </c>
    </row>
    <row r="86" spans="1:3">
      <c r="A86">
        <v>85</v>
      </c>
      <c r="B86">
        <f t="shared" si="2"/>
        <v>1231.3795435543664</v>
      </c>
      <c r="C86">
        <f t="shared" si="3"/>
        <v>1231.3795435543652</v>
      </c>
    </row>
    <row r="87" spans="1:3">
      <c r="A87">
        <v>86</v>
      </c>
      <c r="B87">
        <f t="shared" si="2"/>
        <v>1234.342302641475</v>
      </c>
      <c r="C87">
        <f t="shared" si="3"/>
        <v>1234.3423026414737</v>
      </c>
    </row>
    <row r="88" spans="1:3">
      <c r="A88">
        <v>87</v>
      </c>
      <c r="B88">
        <f t="shared" si="2"/>
        <v>1237.310987246758</v>
      </c>
      <c r="C88">
        <f t="shared" si="3"/>
        <v>1237.3109872467567</v>
      </c>
    </row>
    <row r="89" spans="1:3">
      <c r="A89">
        <v>88</v>
      </c>
      <c r="B89">
        <f t="shared" si="2"/>
        <v>1240.2856092212517</v>
      </c>
      <c r="C89">
        <f t="shared" si="3"/>
        <v>1240.2856092212503</v>
      </c>
    </row>
    <row r="90" spans="1:3">
      <c r="A90">
        <v>89</v>
      </c>
      <c r="B90">
        <f t="shared" si="2"/>
        <v>1243.2661804396942</v>
      </c>
      <c r="C90">
        <f t="shared" si="3"/>
        <v>1243.2661804396928</v>
      </c>
    </row>
    <row r="91" spans="1:3">
      <c r="A91">
        <v>90</v>
      </c>
      <c r="B91">
        <f t="shared" si="2"/>
        <v>1246.2527128005736</v>
      </c>
      <c r="C91">
        <f t="shared" si="3"/>
        <v>1246.252712800572</v>
      </c>
    </row>
    <row r="92" spans="1:3">
      <c r="A92">
        <v>91</v>
      </c>
      <c r="B92">
        <f t="shared" si="2"/>
        <v>1249.2452182261748</v>
      </c>
      <c r="C92">
        <f t="shared" si="3"/>
        <v>1249.2452182261732</v>
      </c>
    </row>
    <row r="93" spans="1:3">
      <c r="A93">
        <v>92</v>
      </c>
      <c r="B93">
        <f t="shared" si="2"/>
        <v>1252.2437086626271</v>
      </c>
      <c r="C93">
        <f t="shared" si="3"/>
        <v>1252.2437086626255</v>
      </c>
    </row>
    <row r="94" spans="1:3">
      <c r="A94">
        <v>93</v>
      </c>
      <c r="B94">
        <f t="shared" si="2"/>
        <v>1255.2481960799523</v>
      </c>
      <c r="C94">
        <f t="shared" si="3"/>
        <v>1255.248196079951</v>
      </c>
    </row>
    <row r="95" spans="1:3">
      <c r="A95">
        <v>94</v>
      </c>
      <c r="B95">
        <f t="shared" si="2"/>
        <v>1258.2586924721122</v>
      </c>
      <c r="C95">
        <f t="shared" si="3"/>
        <v>1258.2586924721102</v>
      </c>
    </row>
    <row r="96" spans="1:3">
      <c r="A96">
        <v>95</v>
      </c>
      <c r="B96">
        <f t="shared" si="2"/>
        <v>1261.2752098570566</v>
      </c>
      <c r="C96">
        <f t="shared" si="3"/>
        <v>1261.2752098570547</v>
      </c>
    </row>
    <row r="97" spans="1:3">
      <c r="A97">
        <v>96</v>
      </c>
      <c r="B97">
        <f t="shared" si="2"/>
        <v>1264.2977602767708</v>
      </c>
      <c r="C97">
        <f t="shared" si="3"/>
        <v>1264.2977602767687</v>
      </c>
    </row>
    <row r="98" spans="1:3">
      <c r="A98">
        <v>97</v>
      </c>
      <c r="B98">
        <f t="shared" si="2"/>
        <v>1267.3263557973244</v>
      </c>
      <c r="C98">
        <f t="shared" si="3"/>
        <v>1267.3263557973223</v>
      </c>
    </row>
    <row r="99" spans="1:3">
      <c r="A99">
        <v>98</v>
      </c>
      <c r="B99">
        <f t="shared" si="2"/>
        <v>1270.361008508919</v>
      </c>
      <c r="C99">
        <f t="shared" si="3"/>
        <v>1270.3610085089167</v>
      </c>
    </row>
    <row r="100" spans="1:3">
      <c r="A100">
        <v>99</v>
      </c>
      <c r="B100">
        <f t="shared" si="2"/>
        <v>1273.4017305259367</v>
      </c>
      <c r="C100">
        <f t="shared" si="3"/>
        <v>1273.4017305259345</v>
      </c>
    </row>
    <row r="101" spans="1:3">
      <c r="A101">
        <v>100</v>
      </c>
      <c r="B101">
        <f t="shared" si="2"/>
        <v>1276.4485339869887</v>
      </c>
      <c r="C101">
        <f t="shared" si="3"/>
        <v>1276.4485339869864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3" sqref="C3"/>
    </sheetView>
  </sheetViews>
  <sheetFormatPr defaultRowHeight="13.5"/>
  <sheetData>
    <row r="1" spans="1:3">
      <c r="A1">
        <v>1</v>
      </c>
      <c r="B1">
        <f>2+A1*0.03</f>
        <v>2.0299999999999998</v>
      </c>
      <c r="C1">
        <f>2*A1+0.03*(A1^2+A1)/2</f>
        <v>2.0299999999999998</v>
      </c>
    </row>
    <row r="2" spans="1:3">
      <c r="A2">
        <v>2</v>
      </c>
      <c r="B2">
        <f>2+A2*0.03</f>
        <v>2.06</v>
      </c>
      <c r="C2">
        <f t="shared" ref="C2:C65" si="0">2*A2+0.03*(A2^2+A2)/2</f>
        <v>4.09</v>
      </c>
    </row>
    <row r="3" spans="1:3">
      <c r="A3">
        <v>3</v>
      </c>
      <c r="B3">
        <f t="shared" ref="B3:B66" si="1">2+A3*0.03</f>
        <v>2.09</v>
      </c>
      <c r="C3">
        <f t="shared" si="0"/>
        <v>6.18</v>
      </c>
    </row>
    <row r="4" spans="1:3">
      <c r="A4">
        <v>4</v>
      </c>
      <c r="B4">
        <f t="shared" si="1"/>
        <v>2.12</v>
      </c>
      <c r="C4">
        <f t="shared" si="0"/>
        <v>8.3000000000000007</v>
      </c>
    </row>
    <row r="5" spans="1:3">
      <c r="A5">
        <v>5</v>
      </c>
      <c r="B5">
        <f t="shared" si="1"/>
        <v>2.15</v>
      </c>
      <c r="C5">
        <f t="shared" si="0"/>
        <v>10.45</v>
      </c>
    </row>
    <row r="6" spans="1:3">
      <c r="A6">
        <v>6</v>
      </c>
      <c r="B6">
        <f t="shared" si="1"/>
        <v>2.1800000000000002</v>
      </c>
      <c r="C6">
        <f t="shared" si="0"/>
        <v>12.63</v>
      </c>
    </row>
    <row r="7" spans="1:3">
      <c r="A7">
        <v>7</v>
      </c>
      <c r="B7">
        <f t="shared" si="1"/>
        <v>2.21</v>
      </c>
      <c r="C7">
        <f t="shared" si="0"/>
        <v>14.84</v>
      </c>
    </row>
    <row r="8" spans="1:3">
      <c r="A8">
        <v>8</v>
      </c>
      <c r="B8">
        <f t="shared" si="1"/>
        <v>2.2400000000000002</v>
      </c>
      <c r="C8">
        <f t="shared" si="0"/>
        <v>17.079999999999998</v>
      </c>
    </row>
    <row r="9" spans="1:3">
      <c r="A9">
        <v>9</v>
      </c>
      <c r="B9">
        <f t="shared" si="1"/>
        <v>2.27</v>
      </c>
      <c r="C9">
        <f t="shared" si="0"/>
        <v>19.350000000000001</v>
      </c>
    </row>
    <row r="10" spans="1:3">
      <c r="A10">
        <v>10</v>
      </c>
      <c r="B10">
        <f t="shared" si="1"/>
        <v>2.2999999999999998</v>
      </c>
      <c r="C10">
        <f t="shared" si="0"/>
        <v>21.65</v>
      </c>
    </row>
    <row r="11" spans="1:3">
      <c r="A11">
        <v>11</v>
      </c>
      <c r="B11">
        <f t="shared" si="1"/>
        <v>2.33</v>
      </c>
      <c r="C11">
        <f t="shared" si="0"/>
        <v>23.98</v>
      </c>
    </row>
    <row r="12" spans="1:3">
      <c r="A12">
        <v>12</v>
      </c>
      <c r="B12">
        <f t="shared" si="1"/>
        <v>2.36</v>
      </c>
      <c r="C12">
        <f t="shared" si="0"/>
        <v>26.34</v>
      </c>
    </row>
    <row r="13" spans="1:3">
      <c r="A13">
        <v>13</v>
      </c>
      <c r="B13">
        <f t="shared" si="1"/>
        <v>2.39</v>
      </c>
      <c r="C13">
        <f t="shared" si="0"/>
        <v>28.73</v>
      </c>
    </row>
    <row r="14" spans="1:3">
      <c r="A14">
        <v>14</v>
      </c>
      <c r="B14">
        <f t="shared" si="1"/>
        <v>2.42</v>
      </c>
      <c r="C14">
        <f t="shared" si="0"/>
        <v>31.15</v>
      </c>
    </row>
    <row r="15" spans="1:3">
      <c r="A15">
        <v>15</v>
      </c>
      <c r="B15">
        <f t="shared" si="1"/>
        <v>2.4500000000000002</v>
      </c>
      <c r="C15">
        <f t="shared" si="0"/>
        <v>33.6</v>
      </c>
    </row>
    <row r="16" spans="1:3">
      <c r="A16">
        <v>16</v>
      </c>
      <c r="B16">
        <f t="shared" si="1"/>
        <v>2.48</v>
      </c>
      <c r="C16">
        <f t="shared" si="0"/>
        <v>36.08</v>
      </c>
    </row>
    <row r="17" spans="1:3">
      <c r="A17">
        <v>17</v>
      </c>
      <c r="B17">
        <f t="shared" si="1"/>
        <v>2.5099999999999998</v>
      </c>
      <c r="C17">
        <f t="shared" si="0"/>
        <v>38.590000000000003</v>
      </c>
    </row>
    <row r="18" spans="1:3">
      <c r="A18">
        <v>18</v>
      </c>
      <c r="B18">
        <f t="shared" si="1"/>
        <v>2.54</v>
      </c>
      <c r="C18">
        <f t="shared" si="0"/>
        <v>41.13</v>
      </c>
    </row>
    <row r="19" spans="1:3">
      <c r="A19">
        <v>19</v>
      </c>
      <c r="B19">
        <f t="shared" si="1"/>
        <v>2.57</v>
      </c>
      <c r="C19">
        <f t="shared" si="0"/>
        <v>43.7</v>
      </c>
    </row>
    <row r="20" spans="1:3">
      <c r="A20">
        <v>20</v>
      </c>
      <c r="B20">
        <f t="shared" si="1"/>
        <v>2.6</v>
      </c>
      <c r="C20">
        <f t="shared" si="0"/>
        <v>46.3</v>
      </c>
    </row>
    <row r="21" spans="1:3">
      <c r="A21">
        <v>21</v>
      </c>
      <c r="B21">
        <f t="shared" si="1"/>
        <v>2.63</v>
      </c>
      <c r="C21">
        <f t="shared" si="0"/>
        <v>48.93</v>
      </c>
    </row>
    <row r="22" spans="1:3">
      <c r="A22">
        <v>22</v>
      </c>
      <c r="B22">
        <f t="shared" si="1"/>
        <v>2.66</v>
      </c>
      <c r="C22">
        <f t="shared" si="0"/>
        <v>51.59</v>
      </c>
    </row>
    <row r="23" spans="1:3">
      <c r="A23">
        <v>23</v>
      </c>
      <c r="B23">
        <f t="shared" si="1"/>
        <v>2.69</v>
      </c>
      <c r="C23">
        <f t="shared" si="0"/>
        <v>54.28</v>
      </c>
    </row>
    <row r="24" spans="1:3">
      <c r="A24">
        <v>24</v>
      </c>
      <c r="B24">
        <f t="shared" si="1"/>
        <v>2.7199999999999998</v>
      </c>
      <c r="C24">
        <f t="shared" si="0"/>
        <v>57</v>
      </c>
    </row>
    <row r="25" spans="1:3">
      <c r="A25">
        <v>25</v>
      </c>
      <c r="B25">
        <f t="shared" si="1"/>
        <v>2.75</v>
      </c>
      <c r="C25">
        <f t="shared" si="0"/>
        <v>59.75</v>
      </c>
    </row>
    <row r="26" spans="1:3">
      <c r="A26">
        <v>26</v>
      </c>
      <c r="B26">
        <f t="shared" si="1"/>
        <v>2.7800000000000002</v>
      </c>
      <c r="C26">
        <f t="shared" si="0"/>
        <v>62.53</v>
      </c>
    </row>
    <row r="27" spans="1:3">
      <c r="A27">
        <v>27</v>
      </c>
      <c r="B27">
        <f t="shared" si="1"/>
        <v>2.81</v>
      </c>
      <c r="C27">
        <f t="shared" si="0"/>
        <v>65.34</v>
      </c>
    </row>
    <row r="28" spans="1:3">
      <c r="A28">
        <v>28</v>
      </c>
      <c r="B28">
        <f t="shared" si="1"/>
        <v>2.84</v>
      </c>
      <c r="C28">
        <f t="shared" si="0"/>
        <v>68.180000000000007</v>
      </c>
    </row>
    <row r="29" spans="1:3">
      <c r="A29">
        <v>29</v>
      </c>
      <c r="B29">
        <f t="shared" si="1"/>
        <v>2.87</v>
      </c>
      <c r="C29">
        <f t="shared" si="0"/>
        <v>71.05</v>
      </c>
    </row>
    <row r="30" spans="1:3">
      <c r="A30">
        <v>30</v>
      </c>
      <c r="B30">
        <f t="shared" si="1"/>
        <v>2.9</v>
      </c>
      <c r="C30">
        <f t="shared" si="0"/>
        <v>73.95</v>
      </c>
    </row>
    <row r="31" spans="1:3">
      <c r="A31">
        <v>31</v>
      </c>
      <c r="B31">
        <f t="shared" si="1"/>
        <v>2.9299999999999997</v>
      </c>
      <c r="C31">
        <f t="shared" si="0"/>
        <v>76.88</v>
      </c>
    </row>
    <row r="32" spans="1:3">
      <c r="A32">
        <v>32</v>
      </c>
      <c r="B32">
        <f t="shared" si="1"/>
        <v>2.96</v>
      </c>
      <c r="C32">
        <f t="shared" si="0"/>
        <v>79.84</v>
      </c>
    </row>
    <row r="33" spans="1:3">
      <c r="A33">
        <v>33</v>
      </c>
      <c r="B33">
        <f t="shared" si="1"/>
        <v>2.99</v>
      </c>
      <c r="C33">
        <f t="shared" si="0"/>
        <v>82.83</v>
      </c>
    </row>
    <row r="34" spans="1:3">
      <c r="A34">
        <v>34</v>
      </c>
      <c r="B34">
        <f t="shared" si="1"/>
        <v>3.02</v>
      </c>
      <c r="C34">
        <f t="shared" si="0"/>
        <v>85.85</v>
      </c>
    </row>
    <row r="35" spans="1:3">
      <c r="A35">
        <v>35</v>
      </c>
      <c r="B35">
        <f t="shared" si="1"/>
        <v>3.05</v>
      </c>
      <c r="C35">
        <f t="shared" si="0"/>
        <v>88.9</v>
      </c>
    </row>
    <row r="36" spans="1:3">
      <c r="A36">
        <v>36</v>
      </c>
      <c r="B36">
        <f t="shared" si="1"/>
        <v>3.08</v>
      </c>
      <c r="C36">
        <f t="shared" si="0"/>
        <v>91.98</v>
      </c>
    </row>
    <row r="37" spans="1:3">
      <c r="A37">
        <v>37</v>
      </c>
      <c r="B37">
        <f t="shared" si="1"/>
        <v>3.11</v>
      </c>
      <c r="C37">
        <f t="shared" si="0"/>
        <v>95.09</v>
      </c>
    </row>
    <row r="38" spans="1:3">
      <c r="A38">
        <v>38</v>
      </c>
      <c r="B38">
        <f t="shared" si="1"/>
        <v>3.1399999999999997</v>
      </c>
      <c r="C38">
        <f t="shared" si="0"/>
        <v>98.23</v>
      </c>
    </row>
    <row r="39" spans="1:3">
      <c r="A39">
        <v>39</v>
      </c>
      <c r="B39">
        <f t="shared" si="1"/>
        <v>3.17</v>
      </c>
      <c r="C39">
        <f t="shared" si="0"/>
        <v>101.4</v>
      </c>
    </row>
    <row r="40" spans="1:3">
      <c r="A40">
        <v>40</v>
      </c>
      <c r="B40">
        <f t="shared" si="1"/>
        <v>3.2</v>
      </c>
      <c r="C40">
        <f t="shared" si="0"/>
        <v>104.6</v>
      </c>
    </row>
    <row r="41" spans="1:3">
      <c r="A41">
        <v>41</v>
      </c>
      <c r="B41">
        <f t="shared" si="1"/>
        <v>3.23</v>
      </c>
      <c r="C41">
        <f t="shared" si="0"/>
        <v>107.83</v>
      </c>
    </row>
    <row r="42" spans="1:3">
      <c r="A42">
        <v>42</v>
      </c>
      <c r="B42">
        <f t="shared" si="1"/>
        <v>3.26</v>
      </c>
      <c r="C42">
        <f t="shared" si="0"/>
        <v>111.09</v>
      </c>
    </row>
    <row r="43" spans="1:3">
      <c r="A43">
        <v>43</v>
      </c>
      <c r="B43">
        <f t="shared" si="1"/>
        <v>3.29</v>
      </c>
      <c r="C43">
        <f t="shared" si="0"/>
        <v>114.38</v>
      </c>
    </row>
    <row r="44" spans="1:3">
      <c r="A44">
        <v>44</v>
      </c>
      <c r="B44">
        <f t="shared" si="1"/>
        <v>3.32</v>
      </c>
      <c r="C44">
        <f t="shared" si="0"/>
        <v>117.7</v>
      </c>
    </row>
    <row r="45" spans="1:3">
      <c r="A45">
        <v>45</v>
      </c>
      <c r="B45">
        <f t="shared" si="1"/>
        <v>3.3499999999999996</v>
      </c>
      <c r="C45">
        <f t="shared" si="0"/>
        <v>121.05</v>
      </c>
    </row>
    <row r="46" spans="1:3">
      <c r="A46">
        <v>46</v>
      </c>
      <c r="B46">
        <f t="shared" si="1"/>
        <v>3.38</v>
      </c>
      <c r="C46">
        <f t="shared" si="0"/>
        <v>124.43</v>
      </c>
    </row>
    <row r="47" spans="1:3">
      <c r="A47">
        <v>47</v>
      </c>
      <c r="B47">
        <f t="shared" si="1"/>
        <v>3.41</v>
      </c>
      <c r="C47">
        <f t="shared" si="0"/>
        <v>127.84</v>
      </c>
    </row>
    <row r="48" spans="1:3">
      <c r="A48">
        <v>48</v>
      </c>
      <c r="B48">
        <f t="shared" si="1"/>
        <v>3.44</v>
      </c>
      <c r="C48">
        <f t="shared" si="0"/>
        <v>131.28</v>
      </c>
    </row>
    <row r="49" spans="1:3">
      <c r="A49">
        <v>49</v>
      </c>
      <c r="B49">
        <f t="shared" si="1"/>
        <v>3.4699999999999998</v>
      </c>
      <c r="C49">
        <f t="shared" si="0"/>
        <v>134.75</v>
      </c>
    </row>
    <row r="50" spans="1:3">
      <c r="A50">
        <v>50</v>
      </c>
      <c r="B50">
        <f t="shared" si="1"/>
        <v>3.5</v>
      </c>
      <c r="C50">
        <f t="shared" si="0"/>
        <v>138.25</v>
      </c>
    </row>
    <row r="51" spans="1:3">
      <c r="A51">
        <v>51</v>
      </c>
      <c r="B51">
        <f t="shared" si="1"/>
        <v>3.5300000000000002</v>
      </c>
      <c r="C51">
        <f t="shared" si="0"/>
        <v>141.78</v>
      </c>
    </row>
    <row r="52" spans="1:3">
      <c r="A52">
        <v>52</v>
      </c>
      <c r="B52">
        <f t="shared" si="1"/>
        <v>3.56</v>
      </c>
      <c r="C52">
        <f t="shared" si="0"/>
        <v>145.34</v>
      </c>
    </row>
    <row r="53" spans="1:3">
      <c r="A53">
        <v>53</v>
      </c>
      <c r="B53">
        <f t="shared" si="1"/>
        <v>3.59</v>
      </c>
      <c r="C53">
        <f t="shared" si="0"/>
        <v>148.93</v>
      </c>
    </row>
    <row r="54" spans="1:3">
      <c r="A54">
        <v>54</v>
      </c>
      <c r="B54">
        <f t="shared" si="1"/>
        <v>3.62</v>
      </c>
      <c r="C54">
        <f t="shared" si="0"/>
        <v>152.55000000000001</v>
      </c>
    </row>
    <row r="55" spans="1:3">
      <c r="A55">
        <v>55</v>
      </c>
      <c r="B55">
        <f t="shared" si="1"/>
        <v>3.65</v>
      </c>
      <c r="C55">
        <f t="shared" si="0"/>
        <v>156.19999999999999</v>
      </c>
    </row>
    <row r="56" spans="1:3">
      <c r="A56">
        <v>56</v>
      </c>
      <c r="B56">
        <f t="shared" si="1"/>
        <v>3.6799999999999997</v>
      </c>
      <c r="C56">
        <f t="shared" si="0"/>
        <v>159.88</v>
      </c>
    </row>
    <row r="57" spans="1:3">
      <c r="A57">
        <v>57</v>
      </c>
      <c r="B57">
        <f t="shared" si="1"/>
        <v>3.71</v>
      </c>
      <c r="C57">
        <f t="shared" si="0"/>
        <v>163.59</v>
      </c>
    </row>
    <row r="58" spans="1:3">
      <c r="A58">
        <v>58</v>
      </c>
      <c r="B58">
        <f t="shared" si="1"/>
        <v>3.74</v>
      </c>
      <c r="C58">
        <f t="shared" si="0"/>
        <v>167.32999999999998</v>
      </c>
    </row>
    <row r="59" spans="1:3">
      <c r="A59">
        <v>59</v>
      </c>
      <c r="B59">
        <f t="shared" si="1"/>
        <v>3.77</v>
      </c>
      <c r="C59">
        <f t="shared" si="0"/>
        <v>171.1</v>
      </c>
    </row>
    <row r="60" spans="1:3">
      <c r="A60">
        <v>60</v>
      </c>
      <c r="B60">
        <f t="shared" si="1"/>
        <v>3.8</v>
      </c>
      <c r="C60">
        <f t="shared" si="0"/>
        <v>174.9</v>
      </c>
    </row>
    <row r="61" spans="1:3">
      <c r="A61">
        <v>61</v>
      </c>
      <c r="B61">
        <f t="shared" si="1"/>
        <v>3.83</v>
      </c>
      <c r="C61">
        <f t="shared" si="0"/>
        <v>178.73</v>
      </c>
    </row>
    <row r="62" spans="1:3">
      <c r="A62">
        <v>62</v>
      </c>
      <c r="B62">
        <f t="shared" si="1"/>
        <v>3.86</v>
      </c>
      <c r="C62">
        <f t="shared" si="0"/>
        <v>182.59</v>
      </c>
    </row>
    <row r="63" spans="1:3">
      <c r="A63">
        <v>63</v>
      </c>
      <c r="B63">
        <f t="shared" si="1"/>
        <v>3.8899999999999997</v>
      </c>
      <c r="C63">
        <f t="shared" si="0"/>
        <v>186.48</v>
      </c>
    </row>
    <row r="64" spans="1:3">
      <c r="A64">
        <v>64</v>
      </c>
      <c r="B64">
        <f t="shared" si="1"/>
        <v>3.92</v>
      </c>
      <c r="C64">
        <f t="shared" si="0"/>
        <v>190.4</v>
      </c>
    </row>
    <row r="65" spans="1:3">
      <c r="A65">
        <v>65</v>
      </c>
      <c r="B65">
        <f t="shared" si="1"/>
        <v>3.95</v>
      </c>
      <c r="C65">
        <f t="shared" si="0"/>
        <v>194.35</v>
      </c>
    </row>
    <row r="66" spans="1:3">
      <c r="A66">
        <v>66</v>
      </c>
      <c r="B66">
        <f t="shared" si="1"/>
        <v>3.98</v>
      </c>
      <c r="C66">
        <f t="shared" ref="C66:C100" si="2">2*A66+0.03*(A66^2+A66)/2</f>
        <v>198.32999999999998</v>
      </c>
    </row>
    <row r="67" spans="1:3">
      <c r="A67">
        <v>67</v>
      </c>
      <c r="B67">
        <f t="shared" ref="B67:B100" si="3">2+A67*0.03</f>
        <v>4.01</v>
      </c>
      <c r="C67">
        <f t="shared" si="2"/>
        <v>202.34</v>
      </c>
    </row>
    <row r="68" spans="1:3">
      <c r="A68">
        <v>68</v>
      </c>
      <c r="B68">
        <f t="shared" si="3"/>
        <v>4.04</v>
      </c>
      <c r="C68">
        <f t="shared" si="2"/>
        <v>206.38</v>
      </c>
    </row>
    <row r="69" spans="1:3">
      <c r="A69">
        <v>69</v>
      </c>
      <c r="B69">
        <f t="shared" si="3"/>
        <v>4.07</v>
      </c>
      <c r="C69">
        <f t="shared" si="2"/>
        <v>210.45</v>
      </c>
    </row>
    <row r="70" spans="1:3">
      <c r="A70">
        <v>70</v>
      </c>
      <c r="B70">
        <f t="shared" si="3"/>
        <v>4.0999999999999996</v>
      </c>
      <c r="C70">
        <f t="shared" si="2"/>
        <v>214.55</v>
      </c>
    </row>
    <row r="71" spans="1:3">
      <c r="A71">
        <v>71</v>
      </c>
      <c r="B71">
        <f t="shared" si="3"/>
        <v>4.13</v>
      </c>
      <c r="C71">
        <f t="shared" si="2"/>
        <v>218.68</v>
      </c>
    </row>
    <row r="72" spans="1:3">
      <c r="A72">
        <v>72</v>
      </c>
      <c r="B72">
        <f t="shared" si="3"/>
        <v>4.16</v>
      </c>
      <c r="C72">
        <f t="shared" si="2"/>
        <v>222.84</v>
      </c>
    </row>
    <row r="73" spans="1:3">
      <c r="A73">
        <v>73</v>
      </c>
      <c r="B73">
        <f t="shared" si="3"/>
        <v>4.1899999999999995</v>
      </c>
      <c r="C73">
        <f t="shared" si="2"/>
        <v>227.03</v>
      </c>
    </row>
    <row r="74" spans="1:3">
      <c r="A74">
        <v>74</v>
      </c>
      <c r="B74">
        <f t="shared" si="3"/>
        <v>4.22</v>
      </c>
      <c r="C74">
        <f t="shared" si="2"/>
        <v>231.25</v>
      </c>
    </row>
    <row r="75" spans="1:3">
      <c r="A75">
        <v>75</v>
      </c>
      <c r="B75">
        <f t="shared" si="3"/>
        <v>4.25</v>
      </c>
      <c r="C75">
        <f t="shared" si="2"/>
        <v>235.5</v>
      </c>
    </row>
    <row r="76" spans="1:3">
      <c r="A76">
        <v>76</v>
      </c>
      <c r="B76">
        <f t="shared" si="3"/>
        <v>4.2799999999999994</v>
      </c>
      <c r="C76">
        <f t="shared" si="2"/>
        <v>239.78</v>
      </c>
    </row>
    <row r="77" spans="1:3">
      <c r="A77">
        <v>77</v>
      </c>
      <c r="B77">
        <f t="shared" si="3"/>
        <v>4.3100000000000005</v>
      </c>
      <c r="C77">
        <f t="shared" si="2"/>
        <v>244.09</v>
      </c>
    </row>
    <row r="78" spans="1:3">
      <c r="A78">
        <v>78</v>
      </c>
      <c r="B78">
        <f t="shared" si="3"/>
        <v>4.34</v>
      </c>
      <c r="C78">
        <f t="shared" si="2"/>
        <v>248.43</v>
      </c>
    </row>
    <row r="79" spans="1:3">
      <c r="A79">
        <v>79</v>
      </c>
      <c r="B79">
        <f t="shared" si="3"/>
        <v>4.37</v>
      </c>
      <c r="C79">
        <f t="shared" si="2"/>
        <v>252.8</v>
      </c>
    </row>
    <row r="80" spans="1:3">
      <c r="A80">
        <v>80</v>
      </c>
      <c r="B80">
        <f t="shared" si="3"/>
        <v>4.4000000000000004</v>
      </c>
      <c r="C80">
        <f t="shared" si="2"/>
        <v>257.2</v>
      </c>
    </row>
    <row r="81" spans="1:3">
      <c r="A81">
        <v>81</v>
      </c>
      <c r="B81">
        <f t="shared" si="3"/>
        <v>4.43</v>
      </c>
      <c r="C81">
        <f t="shared" si="2"/>
        <v>261.63</v>
      </c>
    </row>
    <row r="82" spans="1:3">
      <c r="A82">
        <v>82</v>
      </c>
      <c r="B82">
        <f t="shared" si="3"/>
        <v>4.46</v>
      </c>
      <c r="C82">
        <f t="shared" si="2"/>
        <v>266.08999999999997</v>
      </c>
    </row>
    <row r="83" spans="1:3">
      <c r="A83">
        <v>83</v>
      </c>
      <c r="B83">
        <f t="shared" si="3"/>
        <v>4.49</v>
      </c>
      <c r="C83">
        <f t="shared" si="2"/>
        <v>270.58</v>
      </c>
    </row>
    <row r="84" spans="1:3">
      <c r="A84">
        <v>84</v>
      </c>
      <c r="B84">
        <f t="shared" si="3"/>
        <v>4.5199999999999996</v>
      </c>
      <c r="C84">
        <f t="shared" si="2"/>
        <v>275.10000000000002</v>
      </c>
    </row>
    <row r="85" spans="1:3">
      <c r="A85">
        <v>85</v>
      </c>
      <c r="B85">
        <f t="shared" si="3"/>
        <v>4.55</v>
      </c>
      <c r="C85">
        <f t="shared" si="2"/>
        <v>279.64999999999998</v>
      </c>
    </row>
    <row r="86" spans="1:3">
      <c r="A86">
        <v>86</v>
      </c>
      <c r="B86">
        <f t="shared" si="3"/>
        <v>4.58</v>
      </c>
      <c r="C86">
        <f t="shared" si="2"/>
        <v>284.23</v>
      </c>
    </row>
    <row r="87" spans="1:3">
      <c r="A87">
        <v>87</v>
      </c>
      <c r="B87">
        <f t="shared" si="3"/>
        <v>4.6099999999999994</v>
      </c>
      <c r="C87">
        <f t="shared" si="2"/>
        <v>288.83999999999997</v>
      </c>
    </row>
    <row r="88" spans="1:3">
      <c r="A88">
        <v>88</v>
      </c>
      <c r="B88">
        <f t="shared" si="3"/>
        <v>4.6399999999999997</v>
      </c>
      <c r="C88">
        <f t="shared" si="2"/>
        <v>293.48</v>
      </c>
    </row>
    <row r="89" spans="1:3">
      <c r="A89">
        <v>89</v>
      </c>
      <c r="B89">
        <f t="shared" si="3"/>
        <v>4.67</v>
      </c>
      <c r="C89">
        <f t="shared" si="2"/>
        <v>298.14999999999998</v>
      </c>
    </row>
    <row r="90" spans="1:3">
      <c r="A90">
        <v>90</v>
      </c>
      <c r="B90">
        <f t="shared" si="3"/>
        <v>4.6999999999999993</v>
      </c>
      <c r="C90">
        <f t="shared" si="2"/>
        <v>302.85000000000002</v>
      </c>
    </row>
    <row r="91" spans="1:3">
      <c r="A91">
        <v>91</v>
      </c>
      <c r="B91">
        <f t="shared" si="3"/>
        <v>4.7300000000000004</v>
      </c>
      <c r="C91">
        <f t="shared" si="2"/>
        <v>307.58</v>
      </c>
    </row>
    <row r="92" spans="1:3">
      <c r="A92">
        <v>92</v>
      </c>
      <c r="B92">
        <f t="shared" si="3"/>
        <v>4.76</v>
      </c>
      <c r="C92">
        <f t="shared" si="2"/>
        <v>312.34000000000003</v>
      </c>
    </row>
    <row r="93" spans="1:3">
      <c r="A93">
        <v>93</v>
      </c>
      <c r="B93">
        <f t="shared" si="3"/>
        <v>4.79</v>
      </c>
      <c r="C93">
        <f t="shared" si="2"/>
        <v>317.13</v>
      </c>
    </row>
    <row r="94" spans="1:3">
      <c r="A94">
        <v>94</v>
      </c>
      <c r="B94">
        <f t="shared" si="3"/>
        <v>4.82</v>
      </c>
      <c r="C94">
        <f t="shared" si="2"/>
        <v>321.95</v>
      </c>
    </row>
    <row r="95" spans="1:3">
      <c r="A95">
        <v>95</v>
      </c>
      <c r="B95">
        <f t="shared" si="3"/>
        <v>4.8499999999999996</v>
      </c>
      <c r="C95">
        <f t="shared" si="2"/>
        <v>326.79999999999995</v>
      </c>
    </row>
    <row r="96" spans="1:3">
      <c r="A96">
        <v>96</v>
      </c>
      <c r="B96">
        <f t="shared" si="3"/>
        <v>4.88</v>
      </c>
      <c r="C96">
        <f t="shared" si="2"/>
        <v>331.68</v>
      </c>
    </row>
    <row r="97" spans="1:3">
      <c r="A97">
        <v>97</v>
      </c>
      <c r="B97">
        <f t="shared" si="3"/>
        <v>4.91</v>
      </c>
      <c r="C97">
        <f t="shared" si="2"/>
        <v>336.59000000000003</v>
      </c>
    </row>
    <row r="98" spans="1:3">
      <c r="A98">
        <v>98</v>
      </c>
      <c r="B98">
        <f t="shared" si="3"/>
        <v>4.9399999999999995</v>
      </c>
      <c r="C98">
        <f t="shared" si="2"/>
        <v>341.53</v>
      </c>
    </row>
    <row r="99" spans="1:3">
      <c r="A99">
        <v>99</v>
      </c>
      <c r="B99">
        <f t="shared" si="3"/>
        <v>4.97</v>
      </c>
      <c r="C99">
        <f t="shared" si="2"/>
        <v>346.5</v>
      </c>
    </row>
    <row r="100" spans="1:3">
      <c r="A100">
        <v>100</v>
      </c>
      <c r="B100">
        <f t="shared" si="3"/>
        <v>5</v>
      </c>
      <c r="C100">
        <f t="shared" si="2"/>
        <v>351.5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G8" sqref="G8"/>
    </sheetView>
  </sheetViews>
  <sheetFormatPr defaultRowHeight="13.5"/>
  <cols>
    <col min="1" max="1" width="9" customWidth="1"/>
    <col min="2" max="2" width="9.125" hidden="1" customWidth="1"/>
    <col min="3" max="3" width="9" hidden="1" customWidth="1"/>
    <col min="4" max="9" width="9.5" style="25" bestFit="1" customWidth="1"/>
  </cols>
  <sheetData>
    <row r="1" spans="1:9">
      <c r="A1" t="s">
        <v>164</v>
      </c>
      <c r="B1" t="s">
        <v>162</v>
      </c>
      <c r="D1" s="25" t="s">
        <v>156</v>
      </c>
      <c r="E1" s="25" t="s">
        <v>157</v>
      </c>
      <c r="F1" s="25" t="s">
        <v>158</v>
      </c>
      <c r="G1" s="25" t="s">
        <v>159</v>
      </c>
      <c r="H1" s="25" t="s">
        <v>160</v>
      </c>
      <c r="I1" s="25" t="s">
        <v>161</v>
      </c>
    </row>
    <row r="2" spans="1:9">
      <c r="A2">
        <v>1</v>
      </c>
      <c r="B2">
        <v>1</v>
      </c>
      <c r="C2">
        <v>10000</v>
      </c>
      <c r="D2" s="25">
        <v>1100</v>
      </c>
      <c r="E2" s="25">
        <v>1100</v>
      </c>
      <c r="F2" s="25">
        <v>2000</v>
      </c>
      <c r="G2" s="25">
        <v>1900</v>
      </c>
      <c r="H2" s="25">
        <v>1000</v>
      </c>
      <c r="I2" s="25">
        <v>1000</v>
      </c>
    </row>
    <row r="3" spans="1:9">
      <c r="A3">
        <v>2</v>
      </c>
      <c r="B3">
        <f>B2*1.012</f>
        <v>1.012</v>
      </c>
      <c r="C3">
        <f>C2+250</f>
        <v>10250</v>
      </c>
      <c r="D3" s="25">
        <f>D2+10</f>
        <v>1110</v>
      </c>
      <c r="E3" s="25">
        <f>E2+10</f>
        <v>1110</v>
      </c>
      <c r="F3" s="25">
        <f>F2+110</f>
        <v>2110</v>
      </c>
      <c r="G3" s="25">
        <f>G2+60</f>
        <v>1960</v>
      </c>
      <c r="H3" s="25">
        <f>H2+30</f>
        <v>1030</v>
      </c>
      <c r="I3" s="25">
        <f>I2+30</f>
        <v>1030</v>
      </c>
    </row>
    <row r="4" spans="1:9">
      <c r="A4">
        <v>3</v>
      </c>
      <c r="B4">
        <f t="shared" ref="B4:B21" si="0">B3*1.012</f>
        <v>1.0241439999999999</v>
      </c>
      <c r="C4">
        <f t="shared" ref="C4:C21" si="1">C3+250</f>
        <v>10500</v>
      </c>
      <c r="D4" s="25">
        <f t="shared" ref="D4:D21" si="2">D3+10</f>
        <v>1120</v>
      </c>
      <c r="E4" s="25">
        <f t="shared" ref="E4:E21" si="3">E3+10</f>
        <v>1120</v>
      </c>
      <c r="F4" s="25">
        <f t="shared" ref="F4:F21" si="4">F3+110</f>
        <v>2220</v>
      </c>
      <c r="G4" s="25">
        <f t="shared" ref="G4:G21" si="5">G3+60</f>
        <v>2020</v>
      </c>
      <c r="H4" s="25">
        <f t="shared" ref="H4:H21" si="6">H3+30</f>
        <v>1060</v>
      </c>
      <c r="I4" s="25">
        <f t="shared" ref="I4:I21" si="7">I3+30</f>
        <v>1060</v>
      </c>
    </row>
    <row r="5" spans="1:9">
      <c r="A5">
        <v>4</v>
      </c>
      <c r="B5">
        <f t="shared" si="0"/>
        <v>1.036433728</v>
      </c>
      <c r="C5">
        <f t="shared" si="1"/>
        <v>10750</v>
      </c>
      <c r="D5" s="25">
        <f t="shared" si="2"/>
        <v>1130</v>
      </c>
      <c r="E5" s="25">
        <f t="shared" si="3"/>
        <v>1130</v>
      </c>
      <c r="F5" s="25">
        <f t="shared" si="4"/>
        <v>2330</v>
      </c>
      <c r="G5" s="25">
        <f t="shared" si="5"/>
        <v>2080</v>
      </c>
      <c r="H5" s="25">
        <f t="shared" si="6"/>
        <v>1090</v>
      </c>
      <c r="I5" s="25">
        <f t="shared" si="7"/>
        <v>1090</v>
      </c>
    </row>
    <row r="6" spans="1:9">
      <c r="A6">
        <v>5</v>
      </c>
      <c r="B6">
        <f t="shared" si="0"/>
        <v>1.048870932736</v>
      </c>
      <c r="C6">
        <f t="shared" si="1"/>
        <v>11000</v>
      </c>
      <c r="D6" s="25">
        <f t="shared" si="2"/>
        <v>1140</v>
      </c>
      <c r="E6" s="25">
        <f t="shared" si="3"/>
        <v>1140</v>
      </c>
      <c r="F6" s="25">
        <f t="shared" si="4"/>
        <v>2440</v>
      </c>
      <c r="G6" s="25">
        <f t="shared" si="5"/>
        <v>2140</v>
      </c>
      <c r="H6" s="25">
        <f t="shared" si="6"/>
        <v>1120</v>
      </c>
      <c r="I6" s="25">
        <f t="shared" si="7"/>
        <v>1120</v>
      </c>
    </row>
    <row r="7" spans="1:9">
      <c r="A7">
        <v>6</v>
      </c>
      <c r="B7">
        <f t="shared" si="0"/>
        <v>1.0614573839288319</v>
      </c>
      <c r="C7">
        <f t="shared" si="1"/>
        <v>11250</v>
      </c>
      <c r="D7" s="25">
        <f t="shared" si="2"/>
        <v>1150</v>
      </c>
      <c r="E7" s="25">
        <f t="shared" si="3"/>
        <v>1150</v>
      </c>
      <c r="F7" s="25">
        <f t="shared" si="4"/>
        <v>2550</v>
      </c>
      <c r="G7" s="25">
        <f t="shared" si="5"/>
        <v>2200</v>
      </c>
      <c r="H7" s="25">
        <f t="shared" si="6"/>
        <v>1150</v>
      </c>
      <c r="I7" s="25">
        <f t="shared" si="7"/>
        <v>1150</v>
      </c>
    </row>
    <row r="8" spans="1:9">
      <c r="A8">
        <v>7</v>
      </c>
      <c r="B8">
        <f t="shared" si="0"/>
        <v>1.074194872535978</v>
      </c>
      <c r="C8">
        <f t="shared" si="1"/>
        <v>11500</v>
      </c>
      <c r="D8" s="25">
        <f t="shared" si="2"/>
        <v>1160</v>
      </c>
      <c r="E8" s="25">
        <f t="shared" si="3"/>
        <v>1160</v>
      </c>
      <c r="F8" s="25">
        <f t="shared" si="4"/>
        <v>2660</v>
      </c>
      <c r="G8" s="25">
        <f t="shared" si="5"/>
        <v>2260</v>
      </c>
      <c r="H8" s="25">
        <f t="shared" si="6"/>
        <v>1180</v>
      </c>
      <c r="I8" s="25">
        <f t="shared" si="7"/>
        <v>1180</v>
      </c>
    </row>
    <row r="9" spans="1:9">
      <c r="A9">
        <v>8</v>
      </c>
      <c r="B9">
        <f t="shared" si="0"/>
        <v>1.0870852110064098</v>
      </c>
      <c r="C9">
        <f t="shared" si="1"/>
        <v>11750</v>
      </c>
      <c r="D9" s="25">
        <f t="shared" si="2"/>
        <v>1170</v>
      </c>
      <c r="E9" s="25">
        <f t="shared" si="3"/>
        <v>1170</v>
      </c>
      <c r="F9" s="25">
        <f t="shared" si="4"/>
        <v>2770</v>
      </c>
      <c r="G9" s="25">
        <f t="shared" si="5"/>
        <v>2320</v>
      </c>
      <c r="H9" s="25">
        <f t="shared" si="6"/>
        <v>1210</v>
      </c>
      <c r="I9" s="25">
        <f t="shared" si="7"/>
        <v>1210</v>
      </c>
    </row>
    <row r="10" spans="1:9">
      <c r="A10">
        <v>9</v>
      </c>
      <c r="B10">
        <f t="shared" si="0"/>
        <v>1.1001302335384866</v>
      </c>
      <c r="C10">
        <f t="shared" si="1"/>
        <v>12000</v>
      </c>
      <c r="D10" s="25">
        <f t="shared" si="2"/>
        <v>1180</v>
      </c>
      <c r="E10" s="25">
        <f t="shared" si="3"/>
        <v>1180</v>
      </c>
      <c r="F10" s="25">
        <f t="shared" si="4"/>
        <v>2880</v>
      </c>
      <c r="G10" s="25">
        <f t="shared" si="5"/>
        <v>2380</v>
      </c>
      <c r="H10" s="25">
        <f t="shared" si="6"/>
        <v>1240</v>
      </c>
      <c r="I10" s="25">
        <f t="shared" si="7"/>
        <v>1240</v>
      </c>
    </row>
    <row r="11" spans="1:9">
      <c r="A11">
        <v>10</v>
      </c>
      <c r="B11">
        <f t="shared" si="0"/>
        <v>1.1133317963409484</v>
      </c>
      <c r="C11">
        <f t="shared" si="1"/>
        <v>12250</v>
      </c>
      <c r="D11" s="25">
        <f t="shared" si="2"/>
        <v>1190</v>
      </c>
      <c r="E11" s="25">
        <f t="shared" si="3"/>
        <v>1190</v>
      </c>
      <c r="F11" s="25">
        <f t="shared" si="4"/>
        <v>2990</v>
      </c>
      <c r="G11" s="25">
        <f t="shared" si="5"/>
        <v>2440</v>
      </c>
      <c r="H11" s="25">
        <f t="shared" si="6"/>
        <v>1270</v>
      </c>
      <c r="I11" s="25">
        <f t="shared" si="7"/>
        <v>1270</v>
      </c>
    </row>
    <row r="12" spans="1:9">
      <c r="A12">
        <v>11</v>
      </c>
      <c r="B12">
        <f t="shared" si="0"/>
        <v>1.1266917778970398</v>
      </c>
      <c r="C12">
        <f t="shared" si="1"/>
        <v>12500</v>
      </c>
      <c r="D12" s="25">
        <f t="shared" si="2"/>
        <v>1200</v>
      </c>
      <c r="E12" s="25">
        <f t="shared" si="3"/>
        <v>1200</v>
      </c>
      <c r="F12" s="25">
        <f t="shared" si="4"/>
        <v>3100</v>
      </c>
      <c r="G12" s="25">
        <f t="shared" si="5"/>
        <v>2500</v>
      </c>
      <c r="H12" s="25">
        <f t="shared" si="6"/>
        <v>1300</v>
      </c>
      <c r="I12" s="25">
        <f t="shared" si="7"/>
        <v>1300</v>
      </c>
    </row>
    <row r="13" spans="1:9">
      <c r="A13">
        <v>12</v>
      </c>
      <c r="B13">
        <f t="shared" si="0"/>
        <v>1.1402120792318042</v>
      </c>
      <c r="C13">
        <f t="shared" si="1"/>
        <v>12750</v>
      </c>
      <c r="D13" s="25">
        <f t="shared" si="2"/>
        <v>1210</v>
      </c>
      <c r="E13" s="25">
        <f t="shared" si="3"/>
        <v>1210</v>
      </c>
      <c r="F13" s="25">
        <f t="shared" si="4"/>
        <v>3210</v>
      </c>
      <c r="G13" s="25">
        <f t="shared" si="5"/>
        <v>2560</v>
      </c>
      <c r="H13" s="25">
        <f t="shared" si="6"/>
        <v>1330</v>
      </c>
      <c r="I13" s="25">
        <f t="shared" si="7"/>
        <v>1330</v>
      </c>
    </row>
    <row r="14" spans="1:9">
      <c r="A14">
        <v>13</v>
      </c>
      <c r="B14">
        <f t="shared" si="0"/>
        <v>1.1538946241825858</v>
      </c>
      <c r="C14">
        <f t="shared" si="1"/>
        <v>13000</v>
      </c>
      <c r="D14" s="25">
        <f t="shared" si="2"/>
        <v>1220</v>
      </c>
      <c r="E14" s="25">
        <f t="shared" si="3"/>
        <v>1220</v>
      </c>
      <c r="F14" s="25">
        <f t="shared" si="4"/>
        <v>3320</v>
      </c>
      <c r="G14" s="25">
        <f t="shared" si="5"/>
        <v>2620</v>
      </c>
      <c r="H14" s="25">
        <f t="shared" si="6"/>
        <v>1360</v>
      </c>
      <c r="I14" s="25">
        <f t="shared" si="7"/>
        <v>1360</v>
      </c>
    </row>
    <row r="15" spans="1:9">
      <c r="A15">
        <v>14</v>
      </c>
      <c r="B15">
        <f t="shared" si="0"/>
        <v>1.1677413596727768</v>
      </c>
      <c r="C15">
        <f t="shared" si="1"/>
        <v>13250</v>
      </c>
      <c r="D15" s="25">
        <f t="shared" si="2"/>
        <v>1230</v>
      </c>
      <c r="E15" s="25">
        <f t="shared" si="3"/>
        <v>1230</v>
      </c>
      <c r="F15" s="25">
        <f t="shared" si="4"/>
        <v>3430</v>
      </c>
      <c r="G15" s="25">
        <f t="shared" si="5"/>
        <v>2680</v>
      </c>
      <c r="H15" s="25">
        <f t="shared" si="6"/>
        <v>1390</v>
      </c>
      <c r="I15" s="25">
        <f t="shared" si="7"/>
        <v>1390</v>
      </c>
    </row>
    <row r="16" spans="1:9">
      <c r="A16">
        <v>15</v>
      </c>
      <c r="B16">
        <f t="shared" si="0"/>
        <v>1.1817542559888501</v>
      </c>
      <c r="C16">
        <f t="shared" si="1"/>
        <v>13500</v>
      </c>
      <c r="D16" s="25">
        <f t="shared" si="2"/>
        <v>1240</v>
      </c>
      <c r="E16" s="25">
        <f t="shared" si="3"/>
        <v>1240</v>
      </c>
      <c r="F16" s="25">
        <f t="shared" si="4"/>
        <v>3540</v>
      </c>
      <c r="G16" s="25">
        <f t="shared" si="5"/>
        <v>2740</v>
      </c>
      <c r="H16" s="25">
        <f t="shared" si="6"/>
        <v>1420</v>
      </c>
      <c r="I16" s="25">
        <f t="shared" si="7"/>
        <v>1420</v>
      </c>
    </row>
    <row r="17" spans="1:9">
      <c r="A17">
        <v>16</v>
      </c>
      <c r="B17">
        <f t="shared" si="0"/>
        <v>1.1959353070607164</v>
      </c>
      <c r="C17">
        <f t="shared" si="1"/>
        <v>13750</v>
      </c>
      <c r="D17" s="25">
        <f t="shared" si="2"/>
        <v>1250</v>
      </c>
      <c r="E17" s="25">
        <f t="shared" si="3"/>
        <v>1250</v>
      </c>
      <c r="F17" s="25">
        <f t="shared" si="4"/>
        <v>3650</v>
      </c>
      <c r="G17" s="25">
        <f t="shared" si="5"/>
        <v>2800</v>
      </c>
      <c r="H17" s="25">
        <f t="shared" si="6"/>
        <v>1450</v>
      </c>
      <c r="I17" s="25">
        <f t="shared" si="7"/>
        <v>1450</v>
      </c>
    </row>
    <row r="18" spans="1:9">
      <c r="A18">
        <v>17</v>
      </c>
      <c r="B18">
        <f t="shared" si="0"/>
        <v>1.2102865307454449</v>
      </c>
      <c r="C18">
        <f t="shared" si="1"/>
        <v>14000</v>
      </c>
      <c r="D18" s="25">
        <f t="shared" si="2"/>
        <v>1260</v>
      </c>
      <c r="E18" s="25">
        <f t="shared" si="3"/>
        <v>1260</v>
      </c>
      <c r="F18" s="25">
        <f t="shared" si="4"/>
        <v>3760</v>
      </c>
      <c r="G18" s="25">
        <f t="shared" si="5"/>
        <v>2860</v>
      </c>
      <c r="H18" s="25">
        <f t="shared" si="6"/>
        <v>1480</v>
      </c>
      <c r="I18" s="25">
        <f t="shared" si="7"/>
        <v>1480</v>
      </c>
    </row>
    <row r="19" spans="1:9">
      <c r="A19">
        <v>18</v>
      </c>
      <c r="B19">
        <f t="shared" si="0"/>
        <v>1.2248099691143903</v>
      </c>
      <c r="C19">
        <f t="shared" si="1"/>
        <v>14250</v>
      </c>
      <c r="D19" s="25">
        <f t="shared" si="2"/>
        <v>1270</v>
      </c>
      <c r="E19" s="25">
        <f t="shared" si="3"/>
        <v>1270</v>
      </c>
      <c r="F19" s="25">
        <f t="shared" si="4"/>
        <v>3870</v>
      </c>
      <c r="G19" s="25">
        <f t="shared" si="5"/>
        <v>2920</v>
      </c>
      <c r="H19" s="25">
        <f t="shared" si="6"/>
        <v>1510</v>
      </c>
      <c r="I19" s="25">
        <f t="shared" si="7"/>
        <v>1510</v>
      </c>
    </row>
    <row r="20" spans="1:9">
      <c r="A20">
        <v>19</v>
      </c>
      <c r="B20">
        <f t="shared" si="0"/>
        <v>1.239507688743763</v>
      </c>
      <c r="C20">
        <f t="shared" si="1"/>
        <v>14500</v>
      </c>
      <c r="D20" s="25">
        <f t="shared" si="2"/>
        <v>1280</v>
      </c>
      <c r="E20" s="25">
        <f t="shared" si="3"/>
        <v>1280</v>
      </c>
      <c r="F20" s="25">
        <f t="shared" si="4"/>
        <v>3980</v>
      </c>
      <c r="G20" s="25">
        <f t="shared" si="5"/>
        <v>2980</v>
      </c>
      <c r="H20" s="25">
        <f t="shared" si="6"/>
        <v>1540</v>
      </c>
      <c r="I20" s="25">
        <f t="shared" si="7"/>
        <v>1540</v>
      </c>
    </row>
    <row r="21" spans="1:9">
      <c r="A21">
        <v>20</v>
      </c>
      <c r="B21">
        <f t="shared" si="0"/>
        <v>1.2543817810086881</v>
      </c>
      <c r="C21">
        <f t="shared" si="1"/>
        <v>14750</v>
      </c>
      <c r="D21" s="25">
        <f t="shared" si="2"/>
        <v>1290</v>
      </c>
      <c r="E21" s="25">
        <f t="shared" si="3"/>
        <v>1290</v>
      </c>
      <c r="F21" s="25">
        <f t="shared" si="4"/>
        <v>4090</v>
      </c>
      <c r="G21" s="25">
        <f t="shared" si="5"/>
        <v>3040</v>
      </c>
      <c r="H21" s="25">
        <f t="shared" si="6"/>
        <v>1570</v>
      </c>
      <c r="I21" s="25">
        <f t="shared" si="7"/>
        <v>1570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5"/>
  <sheetViews>
    <sheetView topLeftCell="A43" workbookViewId="0">
      <selection activeCell="N77" sqref="N77"/>
    </sheetView>
  </sheetViews>
  <sheetFormatPr defaultRowHeight="13.5"/>
  <cols>
    <col min="10" max="10" width="15.375" bestFit="1" customWidth="1"/>
  </cols>
  <sheetData>
    <row r="1" spans="1:11" ht="15" thickBot="1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/>
      <c r="J1" s="14"/>
      <c r="K1" s="14" t="s">
        <v>11</v>
      </c>
    </row>
    <row r="2" spans="1:11" ht="15" thickBot="1">
      <c r="A2" s="22">
        <v>0</v>
      </c>
      <c r="B2" s="14" t="s">
        <v>53</v>
      </c>
      <c r="C2" s="14">
        <v>1080</v>
      </c>
      <c r="D2" s="14">
        <v>840</v>
      </c>
      <c r="E2" s="14">
        <v>2700</v>
      </c>
      <c r="F2" s="14">
        <v>1200</v>
      </c>
      <c r="G2" s="14">
        <v>1320</v>
      </c>
      <c r="H2" s="14">
        <v>1020</v>
      </c>
      <c r="I2" s="14">
        <f>SUM(C2:H2)</f>
        <v>8160</v>
      </c>
      <c r="J2" s="14">
        <f>SUM(I2:I5)/4</f>
        <v>8805</v>
      </c>
      <c r="K2" s="14">
        <v>0.91800000000000004</v>
      </c>
    </row>
    <row r="3" spans="1:11" ht="15" thickBot="1">
      <c r="A3" s="24"/>
      <c r="B3" s="14" t="s">
        <v>54</v>
      </c>
      <c r="C3" s="14">
        <v>960</v>
      </c>
      <c r="D3" s="14">
        <v>960</v>
      </c>
      <c r="E3" s="14">
        <v>3600</v>
      </c>
      <c r="F3" s="14">
        <v>1200</v>
      </c>
      <c r="G3" s="14">
        <v>840</v>
      </c>
      <c r="H3" s="14">
        <v>1320</v>
      </c>
      <c r="I3" s="14">
        <f t="shared" ref="I3:I66" si="0">SUM(C3:H3)</f>
        <v>8880</v>
      </c>
      <c r="J3" s="14"/>
      <c r="K3" s="14">
        <v>0.91800000000000004</v>
      </c>
    </row>
    <row r="4" spans="1:11" ht="15" thickBot="1">
      <c r="A4" s="24"/>
      <c r="B4" s="14" t="s">
        <v>55</v>
      </c>
      <c r="C4" s="14">
        <v>1140</v>
      </c>
      <c r="D4" s="14">
        <v>1020</v>
      </c>
      <c r="E4" s="14">
        <v>2700</v>
      </c>
      <c r="F4" s="14">
        <v>1800</v>
      </c>
      <c r="G4" s="14">
        <v>1200</v>
      </c>
      <c r="H4" s="14">
        <v>1200</v>
      </c>
      <c r="I4" s="14">
        <f t="shared" si="0"/>
        <v>9060</v>
      </c>
      <c r="J4" s="14"/>
      <c r="K4" s="14">
        <v>0.96899999999999997</v>
      </c>
    </row>
    <row r="5" spans="1:11" ht="15" thickBot="1">
      <c r="A5" s="23"/>
      <c r="B5" s="14" t="s">
        <v>56</v>
      </c>
      <c r="C5" s="14">
        <v>1320</v>
      </c>
      <c r="D5" s="14">
        <v>1320</v>
      </c>
      <c r="E5" s="14">
        <v>3300</v>
      </c>
      <c r="F5" s="14">
        <v>1320</v>
      </c>
      <c r="G5" s="14">
        <v>900</v>
      </c>
      <c r="H5" s="14">
        <v>960</v>
      </c>
      <c r="I5" s="14">
        <f t="shared" si="0"/>
        <v>9120</v>
      </c>
      <c r="J5" s="14"/>
      <c r="K5" s="14">
        <v>0.91800000000000004</v>
      </c>
    </row>
    <row r="6" spans="1:11" ht="15" thickBot="1">
      <c r="A6" s="22">
        <v>5</v>
      </c>
      <c r="B6" s="14" t="s">
        <v>57</v>
      </c>
      <c r="C6" s="14">
        <v>1020</v>
      </c>
      <c r="D6" s="14">
        <v>1140</v>
      </c>
      <c r="E6" s="14">
        <v>3000</v>
      </c>
      <c r="F6" s="14">
        <v>1440</v>
      </c>
      <c r="G6" s="14">
        <v>1440</v>
      </c>
      <c r="H6" s="14">
        <v>1380</v>
      </c>
      <c r="I6" s="14">
        <f t="shared" si="0"/>
        <v>9420</v>
      </c>
      <c r="J6" s="14"/>
      <c r="K6" s="14">
        <v>0.96899999999999997</v>
      </c>
    </row>
    <row r="7" spans="1:11" ht="15" thickBot="1">
      <c r="A7" s="24"/>
      <c r="B7" s="14" t="s">
        <v>58</v>
      </c>
      <c r="C7" s="14">
        <v>1260</v>
      </c>
      <c r="D7" s="14">
        <v>1260</v>
      </c>
      <c r="E7" s="14">
        <v>3300</v>
      </c>
      <c r="F7" s="14">
        <v>1380</v>
      </c>
      <c r="G7" s="14">
        <v>1200</v>
      </c>
      <c r="H7" s="14">
        <v>1200</v>
      </c>
      <c r="I7" s="14">
        <f t="shared" si="0"/>
        <v>9600</v>
      </c>
      <c r="J7" s="14">
        <f>SUM(I6:I11)/6</f>
        <v>9390</v>
      </c>
      <c r="K7" s="14">
        <v>1.03</v>
      </c>
    </row>
    <row r="8" spans="1:11" ht="15" thickBot="1">
      <c r="A8" s="24"/>
      <c r="B8" s="14" t="s">
        <v>59</v>
      </c>
      <c r="C8" s="14">
        <v>1440</v>
      </c>
      <c r="D8" s="14">
        <v>900</v>
      </c>
      <c r="E8" s="14">
        <v>2400</v>
      </c>
      <c r="F8" s="14">
        <v>1200</v>
      </c>
      <c r="G8" s="14">
        <v>1320</v>
      </c>
      <c r="H8" s="14">
        <v>1200</v>
      </c>
      <c r="I8" s="14">
        <f t="shared" si="0"/>
        <v>8460</v>
      </c>
      <c r="J8" s="14"/>
      <c r="K8" s="14">
        <v>1.03</v>
      </c>
    </row>
    <row r="9" spans="1:11" ht="15" thickBot="1">
      <c r="A9" s="24"/>
      <c r="B9" s="14" t="s">
        <v>60</v>
      </c>
      <c r="C9" s="14">
        <v>1080</v>
      </c>
      <c r="D9" s="14">
        <v>1140</v>
      </c>
      <c r="E9" s="14">
        <v>2520</v>
      </c>
      <c r="F9" s="14">
        <v>1800</v>
      </c>
      <c r="G9" s="14">
        <v>1500</v>
      </c>
      <c r="H9" s="14">
        <v>1500</v>
      </c>
      <c r="I9" s="14">
        <f t="shared" si="0"/>
        <v>9540</v>
      </c>
      <c r="J9" s="14"/>
      <c r="K9" s="14">
        <v>1.101</v>
      </c>
    </row>
    <row r="10" spans="1:11" ht="15" thickBot="1">
      <c r="A10" s="24"/>
      <c r="B10" s="14" t="s">
        <v>61</v>
      </c>
      <c r="C10" s="14">
        <v>1080</v>
      </c>
      <c r="D10" s="14">
        <v>1200</v>
      </c>
      <c r="E10" s="14">
        <v>3600</v>
      </c>
      <c r="F10" s="14">
        <v>1200</v>
      </c>
      <c r="G10" s="14">
        <v>1200</v>
      </c>
      <c r="H10" s="14">
        <v>1320</v>
      </c>
      <c r="I10" s="14">
        <f t="shared" si="0"/>
        <v>9600</v>
      </c>
      <c r="J10" s="14"/>
      <c r="K10" s="14">
        <v>1.0349999999999999</v>
      </c>
    </row>
    <row r="11" spans="1:11" ht="15" thickBot="1">
      <c r="A11" s="23"/>
      <c r="B11" s="14" t="s">
        <v>62</v>
      </c>
      <c r="C11" s="14">
        <v>1140</v>
      </c>
      <c r="D11" s="14">
        <v>1140</v>
      </c>
      <c r="E11" s="14">
        <v>3840</v>
      </c>
      <c r="F11" s="14">
        <v>1260</v>
      </c>
      <c r="G11" s="14">
        <v>1140</v>
      </c>
      <c r="H11" s="14">
        <v>1200</v>
      </c>
      <c r="I11" s="14">
        <f t="shared" si="0"/>
        <v>9720</v>
      </c>
      <c r="J11" s="14"/>
      <c r="K11" s="14">
        <v>1.04</v>
      </c>
    </row>
    <row r="12" spans="1:11" ht="15" thickBot="1">
      <c r="A12" s="22">
        <v>15</v>
      </c>
      <c r="B12" s="14" t="s">
        <v>63</v>
      </c>
      <c r="C12" s="14">
        <v>1200</v>
      </c>
      <c r="D12" s="14">
        <v>1200</v>
      </c>
      <c r="E12" s="14">
        <v>3000</v>
      </c>
      <c r="F12" s="14">
        <v>1200</v>
      </c>
      <c r="G12" s="14">
        <v>1200</v>
      </c>
      <c r="H12" s="14">
        <v>1500</v>
      </c>
      <c r="I12" s="14">
        <f t="shared" si="0"/>
        <v>9300</v>
      </c>
      <c r="J12" s="14">
        <f>SUM(I12:I18)/7</f>
        <v>9754</v>
      </c>
      <c r="K12" s="14">
        <v>1.05</v>
      </c>
    </row>
    <row r="13" spans="1:11" ht="15" thickBot="1">
      <c r="A13" s="24"/>
      <c r="B13" s="14" t="s">
        <v>64</v>
      </c>
      <c r="C13" s="14">
        <v>1260</v>
      </c>
      <c r="D13" s="14">
        <v>1380</v>
      </c>
      <c r="E13" s="14">
        <v>3360</v>
      </c>
      <c r="F13" s="14">
        <v>1320</v>
      </c>
      <c r="G13" s="14">
        <v>1200</v>
      </c>
      <c r="H13" s="14">
        <v>1200</v>
      </c>
      <c r="I13" s="14">
        <f t="shared" si="0"/>
        <v>9720</v>
      </c>
      <c r="J13" s="14"/>
      <c r="K13" s="14">
        <v>1.0449999999999999</v>
      </c>
    </row>
    <row r="14" spans="1:11" ht="15" thickBot="1">
      <c r="A14" s="24"/>
      <c r="B14" s="14" t="s">
        <v>65</v>
      </c>
      <c r="C14" s="14">
        <v>1380</v>
      </c>
      <c r="D14" s="14">
        <v>1140</v>
      </c>
      <c r="E14" s="14">
        <v>3300</v>
      </c>
      <c r="F14" s="14">
        <v>1200</v>
      </c>
      <c r="G14" s="14">
        <v>1320</v>
      </c>
      <c r="H14" s="14">
        <v>1320</v>
      </c>
      <c r="I14" s="14">
        <f t="shared" si="0"/>
        <v>9660</v>
      </c>
      <c r="J14" s="14"/>
      <c r="K14" s="14">
        <v>1.05</v>
      </c>
    </row>
    <row r="15" spans="1:11" ht="15" thickBot="1">
      <c r="A15" s="24"/>
      <c r="B15" s="14" t="s">
        <v>66</v>
      </c>
      <c r="C15" s="14">
        <v>1320</v>
      </c>
      <c r="D15" s="14">
        <v>1260</v>
      </c>
      <c r="E15" s="14">
        <v>3000</v>
      </c>
      <c r="F15" s="14">
        <v>1440</v>
      </c>
      <c r="G15" s="14">
        <v>1320</v>
      </c>
      <c r="H15" s="14">
        <v>1200</v>
      </c>
      <c r="I15" s="14">
        <f t="shared" si="0"/>
        <v>9540</v>
      </c>
      <c r="J15" s="14"/>
      <c r="K15" s="14">
        <v>1.05</v>
      </c>
    </row>
    <row r="16" spans="1:11" ht="15" thickBot="1">
      <c r="A16" s="24"/>
      <c r="B16" s="14" t="s">
        <v>67</v>
      </c>
      <c r="C16" s="14">
        <v>1380</v>
      </c>
      <c r="D16" s="14">
        <v>1080</v>
      </c>
      <c r="E16" s="14">
        <v>3600</v>
      </c>
      <c r="F16" s="14">
        <v>1380</v>
      </c>
      <c r="G16" s="14">
        <v>1200</v>
      </c>
      <c r="H16" s="14">
        <v>1080</v>
      </c>
      <c r="I16" s="14">
        <f t="shared" si="0"/>
        <v>9720</v>
      </c>
      <c r="J16" s="14"/>
      <c r="K16" s="14">
        <v>1.0449999999999999</v>
      </c>
    </row>
    <row r="17" spans="1:11" ht="15" thickBot="1">
      <c r="A17" s="24"/>
      <c r="B17" s="14" t="s">
        <v>68</v>
      </c>
      <c r="C17" s="14">
        <v>1140</v>
      </c>
      <c r="D17" s="14">
        <v>1320</v>
      </c>
      <c r="E17" s="14">
        <v>4200</v>
      </c>
      <c r="F17" s="14">
        <v>1320</v>
      </c>
      <c r="G17" s="14">
        <v>1080</v>
      </c>
      <c r="H17" s="14">
        <v>1320</v>
      </c>
      <c r="I17" s="14">
        <f t="shared" si="0"/>
        <v>10380</v>
      </c>
      <c r="J17" s="14"/>
      <c r="K17" s="14">
        <v>1.0449999999999999</v>
      </c>
    </row>
    <row r="18" spans="1:11" ht="15" thickBot="1">
      <c r="A18" s="23"/>
      <c r="B18" s="14" t="s">
        <v>69</v>
      </c>
      <c r="C18" s="14">
        <v>1020</v>
      </c>
      <c r="D18" s="14">
        <v>1440</v>
      </c>
      <c r="E18" s="14">
        <v>3778</v>
      </c>
      <c r="F18" s="14">
        <v>1440</v>
      </c>
      <c r="G18" s="14">
        <v>1140</v>
      </c>
      <c r="H18" s="14">
        <v>1140</v>
      </c>
      <c r="I18" s="14">
        <f t="shared" si="0"/>
        <v>9958</v>
      </c>
      <c r="J18" s="14"/>
      <c r="K18" s="14">
        <v>1.071</v>
      </c>
    </row>
    <row r="19" spans="1:11" ht="15" thickBot="1">
      <c r="A19" s="22">
        <v>25</v>
      </c>
      <c r="B19" s="14" t="s">
        <v>70</v>
      </c>
      <c r="C19" s="14">
        <v>1500</v>
      </c>
      <c r="D19" s="14">
        <v>1020</v>
      </c>
      <c r="E19" s="14">
        <v>3000</v>
      </c>
      <c r="F19" s="14">
        <v>1140</v>
      </c>
      <c r="G19" s="14">
        <v>1320</v>
      </c>
      <c r="H19" s="14">
        <v>960</v>
      </c>
      <c r="I19" s="14">
        <f t="shared" si="0"/>
        <v>8940</v>
      </c>
      <c r="J19" s="14">
        <f>SUM(I19:I24)/6</f>
        <v>10804</v>
      </c>
      <c r="K19" s="14">
        <v>1.1220000000000001</v>
      </c>
    </row>
    <row r="20" spans="1:11" ht="15" thickBot="1">
      <c r="A20" s="24"/>
      <c r="B20" s="14" t="s">
        <v>71</v>
      </c>
      <c r="C20" s="14">
        <v>1140</v>
      </c>
      <c r="D20" s="14">
        <v>1380</v>
      </c>
      <c r="E20" s="14">
        <v>3840</v>
      </c>
      <c r="F20" s="14">
        <v>1800</v>
      </c>
      <c r="G20" s="14">
        <v>1440</v>
      </c>
      <c r="H20" s="14">
        <v>1080</v>
      </c>
      <c r="I20" s="14">
        <f t="shared" si="0"/>
        <v>10680</v>
      </c>
      <c r="J20" s="14"/>
      <c r="K20" s="14">
        <v>1.0860000000000001</v>
      </c>
    </row>
    <row r="21" spans="1:11" ht="15" thickBot="1">
      <c r="A21" s="24"/>
      <c r="B21" s="14" t="s">
        <v>72</v>
      </c>
      <c r="C21" s="14">
        <v>1320</v>
      </c>
      <c r="D21" s="14">
        <v>1320</v>
      </c>
      <c r="E21" s="14">
        <v>4200</v>
      </c>
      <c r="F21" s="14">
        <v>1200</v>
      </c>
      <c r="G21" s="14">
        <v>1140</v>
      </c>
      <c r="H21" s="14">
        <v>1260</v>
      </c>
      <c r="I21" s="14">
        <f t="shared" si="0"/>
        <v>10440</v>
      </c>
      <c r="J21" s="14"/>
      <c r="K21" s="14">
        <v>1.0349999999999999</v>
      </c>
    </row>
    <row r="22" spans="1:11" ht="15" thickBot="1">
      <c r="A22" s="24"/>
      <c r="B22" s="14" t="s">
        <v>73</v>
      </c>
      <c r="C22" s="14">
        <v>1440</v>
      </c>
      <c r="D22" s="14">
        <v>960</v>
      </c>
      <c r="E22" s="14">
        <v>3600</v>
      </c>
      <c r="F22" s="14">
        <v>1200</v>
      </c>
      <c r="G22" s="14">
        <v>1500</v>
      </c>
      <c r="H22" s="14">
        <v>1464</v>
      </c>
      <c r="I22" s="14">
        <f t="shared" si="0"/>
        <v>10164</v>
      </c>
      <c r="J22" s="14"/>
      <c r="K22" s="14">
        <v>1.04</v>
      </c>
    </row>
    <row r="23" spans="1:11" ht="15" thickBot="1">
      <c r="A23" s="24"/>
      <c r="B23" s="14" t="s">
        <v>74</v>
      </c>
      <c r="C23" s="14">
        <v>1200</v>
      </c>
      <c r="D23" s="14">
        <v>1380</v>
      </c>
      <c r="E23" s="14">
        <v>4800</v>
      </c>
      <c r="F23" s="14">
        <v>2400</v>
      </c>
      <c r="G23" s="14">
        <v>1080</v>
      </c>
      <c r="H23" s="14">
        <v>1440</v>
      </c>
      <c r="I23" s="14">
        <f t="shared" si="0"/>
        <v>12300</v>
      </c>
      <c r="J23" s="14"/>
      <c r="K23" s="14">
        <v>1.0549999999999999</v>
      </c>
    </row>
    <row r="24" spans="1:11" ht="15" thickBot="1">
      <c r="A24" s="23"/>
      <c r="B24" s="14" t="s">
        <v>75</v>
      </c>
      <c r="C24" s="14">
        <v>1320</v>
      </c>
      <c r="D24" s="14">
        <v>1200</v>
      </c>
      <c r="E24" s="14">
        <v>5100</v>
      </c>
      <c r="F24" s="14">
        <v>2280</v>
      </c>
      <c r="G24" s="14">
        <v>1200</v>
      </c>
      <c r="H24" s="14">
        <v>1200</v>
      </c>
      <c r="I24" s="14">
        <f t="shared" si="0"/>
        <v>12300</v>
      </c>
      <c r="J24" s="14"/>
      <c r="K24" s="14">
        <v>1.0660000000000001</v>
      </c>
    </row>
    <row r="25" spans="1:11" ht="15" thickBot="1">
      <c r="A25" s="22">
        <v>35</v>
      </c>
      <c r="B25" s="14" t="s">
        <v>76</v>
      </c>
      <c r="C25" s="14">
        <v>1020</v>
      </c>
      <c r="D25" s="14">
        <v>1440</v>
      </c>
      <c r="E25" s="14">
        <v>5820</v>
      </c>
      <c r="F25" s="14">
        <v>1980</v>
      </c>
      <c r="G25" s="14">
        <v>900</v>
      </c>
      <c r="H25" s="14">
        <v>1140</v>
      </c>
      <c r="I25" s="14">
        <f t="shared" si="0"/>
        <v>12300</v>
      </c>
      <c r="J25" s="14">
        <f>SUM(I25:I31)/7</f>
        <v>11662</v>
      </c>
      <c r="K25" s="14">
        <v>1.081</v>
      </c>
    </row>
    <row r="26" spans="1:11" ht="15" thickBot="1">
      <c r="A26" s="24"/>
      <c r="B26" s="14" t="s">
        <v>77</v>
      </c>
      <c r="C26" s="14">
        <v>1320</v>
      </c>
      <c r="D26" s="14">
        <v>1140</v>
      </c>
      <c r="E26" s="14">
        <v>4200</v>
      </c>
      <c r="F26" s="14">
        <v>2400</v>
      </c>
      <c r="G26" s="14">
        <v>1440</v>
      </c>
      <c r="H26" s="14">
        <v>1140</v>
      </c>
      <c r="I26" s="14">
        <f t="shared" si="0"/>
        <v>11640</v>
      </c>
      <c r="J26" s="14"/>
      <c r="K26" s="14">
        <v>1.1419999999999999</v>
      </c>
    </row>
    <row r="27" spans="1:11" ht="15" thickBot="1">
      <c r="A27" s="24"/>
      <c r="B27" s="14" t="s">
        <v>78</v>
      </c>
      <c r="C27" s="14">
        <v>1140</v>
      </c>
      <c r="D27" s="14">
        <v>1356</v>
      </c>
      <c r="E27" s="14">
        <v>4980</v>
      </c>
      <c r="F27" s="14">
        <v>2578</v>
      </c>
      <c r="G27" s="14">
        <v>1080</v>
      </c>
      <c r="H27" s="14">
        <v>1200</v>
      </c>
      <c r="I27" s="14">
        <f t="shared" si="0"/>
        <v>12334</v>
      </c>
      <c r="J27" s="14"/>
      <c r="K27" s="14">
        <v>1.111</v>
      </c>
    </row>
    <row r="28" spans="1:11" ht="15" thickBot="1">
      <c r="A28" s="24"/>
      <c r="B28" s="14" t="s">
        <v>79</v>
      </c>
      <c r="C28" s="14">
        <v>1380</v>
      </c>
      <c r="D28" s="14">
        <v>1260</v>
      </c>
      <c r="E28" s="14">
        <v>5040</v>
      </c>
      <c r="F28" s="14">
        <v>2160</v>
      </c>
      <c r="G28" s="14">
        <v>1020</v>
      </c>
      <c r="H28" s="14">
        <v>1320</v>
      </c>
      <c r="I28" s="14">
        <f t="shared" si="0"/>
        <v>12180</v>
      </c>
      <c r="J28" s="14"/>
      <c r="K28" s="14">
        <v>1.0649999999999999</v>
      </c>
    </row>
    <row r="29" spans="1:11" ht="15" thickBot="1">
      <c r="A29" s="24"/>
      <c r="B29" s="14" t="s">
        <v>80</v>
      </c>
      <c r="C29" s="14">
        <v>1440</v>
      </c>
      <c r="D29" s="14">
        <v>1080</v>
      </c>
      <c r="E29" s="14">
        <v>4320</v>
      </c>
      <c r="F29" s="14">
        <v>2400</v>
      </c>
      <c r="G29" s="14">
        <v>1200</v>
      </c>
      <c r="H29" s="14">
        <v>1380</v>
      </c>
      <c r="I29" s="14">
        <f t="shared" si="0"/>
        <v>11820</v>
      </c>
      <c r="J29" s="14"/>
      <c r="K29" s="14">
        <v>1.091</v>
      </c>
    </row>
    <row r="30" spans="1:11" ht="15" thickBot="1">
      <c r="A30" s="24"/>
      <c r="B30" s="14" t="s">
        <v>81</v>
      </c>
      <c r="C30" s="14">
        <v>1320</v>
      </c>
      <c r="D30" s="14">
        <v>1320</v>
      </c>
      <c r="E30" s="14">
        <v>3600</v>
      </c>
      <c r="F30" s="14">
        <v>1800</v>
      </c>
      <c r="G30" s="14">
        <v>1440</v>
      </c>
      <c r="H30" s="14">
        <v>1200</v>
      </c>
      <c r="I30" s="14">
        <f t="shared" si="0"/>
        <v>10680</v>
      </c>
      <c r="J30" s="14"/>
      <c r="K30" s="14">
        <v>1.101</v>
      </c>
    </row>
    <row r="31" spans="1:11" ht="15" thickBot="1">
      <c r="A31" s="23"/>
      <c r="B31" s="14" t="s">
        <v>82</v>
      </c>
      <c r="C31" s="14">
        <v>1320</v>
      </c>
      <c r="D31" s="14">
        <v>1320</v>
      </c>
      <c r="E31" s="14">
        <v>3600</v>
      </c>
      <c r="F31" s="14">
        <v>1800</v>
      </c>
      <c r="G31" s="14">
        <v>1440</v>
      </c>
      <c r="H31" s="14">
        <v>1200</v>
      </c>
      <c r="I31" s="14">
        <f t="shared" si="0"/>
        <v>10680</v>
      </c>
      <c r="J31" s="14"/>
      <c r="K31" s="14">
        <v>1.091</v>
      </c>
    </row>
    <row r="32" spans="1:11" ht="15" thickBot="1">
      <c r="A32" s="22">
        <v>45</v>
      </c>
      <c r="B32" s="14" t="s">
        <v>83</v>
      </c>
      <c r="C32" s="14">
        <v>1200</v>
      </c>
      <c r="D32" s="14">
        <v>1200</v>
      </c>
      <c r="E32" s="14">
        <v>4200</v>
      </c>
      <c r="F32" s="14">
        <v>1920</v>
      </c>
      <c r="G32" s="14">
        <v>1440</v>
      </c>
      <c r="H32" s="14">
        <v>1140</v>
      </c>
      <c r="I32" s="14">
        <f t="shared" si="0"/>
        <v>11100</v>
      </c>
      <c r="J32" s="14">
        <f>SUM(I32:I36)/5</f>
        <v>11748</v>
      </c>
      <c r="K32" s="14">
        <v>1.173</v>
      </c>
    </row>
    <row r="33" spans="1:11" ht="15" thickBot="1">
      <c r="A33" s="24"/>
      <c r="B33" s="14" t="s">
        <v>84</v>
      </c>
      <c r="C33" s="14">
        <v>1320</v>
      </c>
      <c r="D33" s="14">
        <v>1140</v>
      </c>
      <c r="E33" s="14">
        <v>3000</v>
      </c>
      <c r="F33" s="14">
        <v>3000</v>
      </c>
      <c r="G33" s="14">
        <v>1440</v>
      </c>
      <c r="H33" s="14">
        <v>1440</v>
      </c>
      <c r="I33" s="14">
        <f t="shared" si="0"/>
        <v>11340</v>
      </c>
      <c r="J33" s="14"/>
      <c r="K33" s="14">
        <v>1.1220000000000001</v>
      </c>
    </row>
    <row r="34" spans="1:11" ht="15" thickBot="1">
      <c r="A34" s="24"/>
      <c r="B34" s="14" t="s">
        <v>85</v>
      </c>
      <c r="C34" s="14">
        <v>1140</v>
      </c>
      <c r="D34" s="14">
        <v>1260</v>
      </c>
      <c r="E34" s="14">
        <v>3600</v>
      </c>
      <c r="F34" s="14">
        <v>2400</v>
      </c>
      <c r="G34" s="14">
        <v>1380</v>
      </c>
      <c r="H34" s="14">
        <v>1200</v>
      </c>
      <c r="I34" s="14">
        <f t="shared" si="0"/>
        <v>10980</v>
      </c>
      <c r="J34" s="14"/>
      <c r="K34" s="14">
        <v>1.173</v>
      </c>
    </row>
    <row r="35" spans="1:11" ht="15" thickBot="1">
      <c r="A35" s="24"/>
      <c r="B35" s="14" t="s">
        <v>86</v>
      </c>
      <c r="C35" s="14">
        <v>1320</v>
      </c>
      <c r="D35" s="14">
        <v>1320</v>
      </c>
      <c r="E35" s="14">
        <v>5280</v>
      </c>
      <c r="F35" s="14">
        <v>1800</v>
      </c>
      <c r="G35" s="14">
        <v>960</v>
      </c>
      <c r="H35" s="14">
        <v>1380</v>
      </c>
      <c r="I35" s="14">
        <f t="shared" si="0"/>
        <v>12060</v>
      </c>
      <c r="J35" s="14"/>
      <c r="K35" s="14">
        <v>1.1419999999999999</v>
      </c>
    </row>
    <row r="36" spans="1:11" ht="15" thickBot="1">
      <c r="A36" s="23"/>
      <c r="B36" s="14" t="s">
        <v>87</v>
      </c>
      <c r="C36" s="14">
        <v>1140</v>
      </c>
      <c r="D36" s="14">
        <v>1440</v>
      </c>
      <c r="E36" s="14">
        <v>6000</v>
      </c>
      <c r="F36" s="14">
        <v>2400</v>
      </c>
      <c r="G36" s="14">
        <v>960</v>
      </c>
      <c r="H36" s="14">
        <v>1320</v>
      </c>
      <c r="I36" s="14">
        <f t="shared" si="0"/>
        <v>13260</v>
      </c>
      <c r="J36" s="14"/>
      <c r="K36" s="14">
        <v>1.1519999999999999</v>
      </c>
    </row>
    <row r="37" spans="1:11" ht="15" thickBot="1">
      <c r="A37" s="22">
        <v>55</v>
      </c>
      <c r="B37" s="14" t="s">
        <v>88</v>
      </c>
      <c r="C37" s="14">
        <v>1320</v>
      </c>
      <c r="D37" s="14">
        <v>1500</v>
      </c>
      <c r="E37" s="14">
        <v>5100</v>
      </c>
      <c r="F37" s="14">
        <v>2218</v>
      </c>
      <c r="G37" s="14">
        <v>1320</v>
      </c>
      <c r="H37" s="14">
        <v>1320</v>
      </c>
      <c r="I37" s="14">
        <f t="shared" si="0"/>
        <v>12778</v>
      </c>
      <c r="J37" s="14">
        <f>SUM(I37:I40)/4</f>
        <v>12238</v>
      </c>
      <c r="K37" s="14">
        <v>1.173</v>
      </c>
    </row>
    <row r="38" spans="1:11" ht="15" thickBot="1">
      <c r="A38" s="24"/>
      <c r="B38" s="14" t="s">
        <v>89</v>
      </c>
      <c r="C38" s="14">
        <v>1380</v>
      </c>
      <c r="D38" s="14">
        <v>1140</v>
      </c>
      <c r="E38" s="14">
        <v>4800</v>
      </c>
      <c r="F38" s="14">
        <v>2338</v>
      </c>
      <c r="G38" s="14">
        <v>1380</v>
      </c>
      <c r="H38" s="14">
        <v>1200</v>
      </c>
      <c r="I38" s="14">
        <f t="shared" si="0"/>
        <v>12238</v>
      </c>
      <c r="J38" s="14"/>
      <c r="K38" s="14">
        <v>1.1830000000000001</v>
      </c>
    </row>
    <row r="39" spans="1:11" ht="15" thickBot="1">
      <c r="A39" s="24"/>
      <c r="B39" s="14" t="s">
        <v>90</v>
      </c>
      <c r="C39" s="14">
        <v>1500</v>
      </c>
      <c r="D39" s="14">
        <v>1440</v>
      </c>
      <c r="E39" s="14">
        <v>4500</v>
      </c>
      <c r="F39" s="14">
        <v>1800</v>
      </c>
      <c r="G39" s="14">
        <v>1080</v>
      </c>
      <c r="H39" s="14">
        <v>1500</v>
      </c>
      <c r="I39" s="14">
        <f t="shared" si="0"/>
        <v>11820</v>
      </c>
      <c r="J39" s="14"/>
      <c r="K39" s="14">
        <v>1.1519999999999999</v>
      </c>
    </row>
    <row r="40" spans="1:11" ht="15" thickBot="1">
      <c r="A40" s="23"/>
      <c r="B40" s="14" t="s">
        <v>91</v>
      </c>
      <c r="C40" s="14">
        <v>1380</v>
      </c>
      <c r="D40" s="14">
        <v>1378</v>
      </c>
      <c r="E40" s="14">
        <v>4200</v>
      </c>
      <c r="F40" s="14">
        <v>2218</v>
      </c>
      <c r="G40" s="14">
        <v>1500</v>
      </c>
      <c r="H40" s="14">
        <v>1440</v>
      </c>
      <c r="I40" s="14">
        <f t="shared" si="0"/>
        <v>12116</v>
      </c>
      <c r="J40" s="14"/>
      <c r="K40" s="14">
        <v>1.173</v>
      </c>
    </row>
    <row r="41" spans="1:11" ht="15" thickBot="1">
      <c r="A41" s="22">
        <v>65</v>
      </c>
      <c r="B41" s="14" t="s">
        <v>92</v>
      </c>
      <c r="C41" s="14">
        <v>1200</v>
      </c>
      <c r="D41" s="14">
        <v>1440</v>
      </c>
      <c r="E41" s="14">
        <v>4200</v>
      </c>
      <c r="F41" s="14">
        <v>2400</v>
      </c>
      <c r="G41" s="14">
        <v>1560</v>
      </c>
      <c r="H41" s="14">
        <v>1320</v>
      </c>
      <c r="I41" s="14">
        <f t="shared" si="0"/>
        <v>12120</v>
      </c>
      <c r="J41" s="14">
        <f>SUM(I41:I46)/6</f>
        <v>12459.666666666666</v>
      </c>
      <c r="K41" s="14">
        <v>1.224</v>
      </c>
    </row>
    <row r="42" spans="1:11" ht="15" thickBot="1">
      <c r="A42" s="24"/>
      <c r="B42" s="14" t="s">
        <v>93</v>
      </c>
      <c r="C42" s="14">
        <v>1440</v>
      </c>
      <c r="D42" s="14">
        <v>1440</v>
      </c>
      <c r="E42" s="14">
        <v>4560</v>
      </c>
      <c r="F42" s="14">
        <v>3000</v>
      </c>
      <c r="G42" s="14">
        <v>1200</v>
      </c>
      <c r="H42" s="14">
        <v>1320</v>
      </c>
      <c r="I42" s="14">
        <f t="shared" si="0"/>
        <v>12960</v>
      </c>
      <c r="J42" s="14"/>
      <c r="K42" s="14">
        <v>1.224</v>
      </c>
    </row>
    <row r="43" spans="1:11" ht="15" thickBot="1">
      <c r="A43" s="24"/>
      <c r="B43" s="14" t="s">
        <v>124</v>
      </c>
      <c r="C43" s="14">
        <v>1440</v>
      </c>
      <c r="D43" s="14">
        <v>1440</v>
      </c>
      <c r="E43" s="14">
        <v>4560</v>
      </c>
      <c r="F43" s="14">
        <v>1920</v>
      </c>
      <c r="G43" s="14">
        <v>1380</v>
      </c>
      <c r="H43" s="14">
        <v>1440</v>
      </c>
      <c r="I43" s="14">
        <f t="shared" si="0"/>
        <v>12180</v>
      </c>
      <c r="J43" s="14"/>
      <c r="K43" s="14">
        <v>1.224</v>
      </c>
    </row>
    <row r="44" spans="1:11" ht="15" thickBot="1">
      <c r="A44" s="24"/>
      <c r="B44" s="14" t="s">
        <v>125</v>
      </c>
      <c r="C44" s="14">
        <v>1380</v>
      </c>
      <c r="D44" s="14">
        <v>1320</v>
      </c>
      <c r="E44" s="14">
        <v>4200</v>
      </c>
      <c r="F44" s="14">
        <v>2760</v>
      </c>
      <c r="G44" s="14">
        <v>1440</v>
      </c>
      <c r="H44" s="14">
        <v>1800</v>
      </c>
      <c r="I44" s="14">
        <f t="shared" si="0"/>
        <v>12900</v>
      </c>
      <c r="J44" s="14"/>
      <c r="K44" s="14">
        <v>1.234</v>
      </c>
    </row>
    <row r="45" spans="1:11" ht="15" thickBot="1">
      <c r="A45" s="24"/>
      <c r="B45" s="14" t="s">
        <v>123</v>
      </c>
      <c r="C45" s="14">
        <v>1200</v>
      </c>
      <c r="D45" s="14">
        <v>1500</v>
      </c>
      <c r="E45" s="14">
        <v>3840</v>
      </c>
      <c r="F45" s="14">
        <v>2880</v>
      </c>
      <c r="G45" s="14">
        <v>1200</v>
      </c>
      <c r="H45" s="14">
        <v>1140</v>
      </c>
      <c r="I45" s="14">
        <f t="shared" si="0"/>
        <v>11760</v>
      </c>
      <c r="J45" s="14"/>
      <c r="K45" s="14">
        <v>1.224</v>
      </c>
    </row>
    <row r="46" spans="1:11" ht="15" thickBot="1">
      <c r="A46" s="23"/>
      <c r="B46" s="14" t="s">
        <v>94</v>
      </c>
      <c r="C46" s="14">
        <v>1200</v>
      </c>
      <c r="D46" s="14">
        <v>1380</v>
      </c>
      <c r="E46" s="14">
        <v>4200</v>
      </c>
      <c r="F46" s="14">
        <v>3000</v>
      </c>
      <c r="G46" s="14">
        <v>1440</v>
      </c>
      <c r="H46" s="14">
        <v>1618</v>
      </c>
      <c r="I46" s="14">
        <f t="shared" si="0"/>
        <v>12838</v>
      </c>
      <c r="J46" s="14"/>
      <c r="K46" s="14">
        <v>1.2030000000000001</v>
      </c>
    </row>
    <row r="47" spans="1:11" ht="15" thickBot="1">
      <c r="A47" s="22">
        <v>75</v>
      </c>
      <c r="B47" s="14" t="s">
        <v>95</v>
      </c>
      <c r="C47" s="14">
        <v>1200</v>
      </c>
      <c r="D47" s="14">
        <v>1416</v>
      </c>
      <c r="E47" s="14">
        <v>4378</v>
      </c>
      <c r="F47" s="14">
        <v>2700</v>
      </c>
      <c r="G47" s="14">
        <v>1440</v>
      </c>
      <c r="H47" s="14">
        <v>1380</v>
      </c>
      <c r="I47" s="14">
        <f t="shared" si="0"/>
        <v>12514</v>
      </c>
      <c r="J47" s="14">
        <f>SUM(I47:I54)/8</f>
        <v>12721</v>
      </c>
      <c r="K47" s="14">
        <v>1.254</v>
      </c>
    </row>
    <row r="48" spans="1:11" ht="15" thickBot="1">
      <c r="A48" s="24"/>
      <c r="B48" s="14" t="s">
        <v>96</v>
      </c>
      <c r="C48" s="14">
        <v>1440</v>
      </c>
      <c r="D48" s="14">
        <v>1440</v>
      </c>
      <c r="E48" s="14">
        <v>4560</v>
      </c>
      <c r="F48" s="14">
        <v>2400</v>
      </c>
      <c r="G48" s="14">
        <v>1380</v>
      </c>
      <c r="H48" s="14">
        <v>1440</v>
      </c>
      <c r="I48" s="14">
        <f t="shared" si="0"/>
        <v>12660</v>
      </c>
      <c r="J48" s="14"/>
      <c r="K48" s="14">
        <v>1.254</v>
      </c>
    </row>
    <row r="49" spans="1:11" ht="15" thickBot="1">
      <c r="A49" s="24"/>
      <c r="B49" s="14" t="s">
        <v>97</v>
      </c>
      <c r="C49" s="14">
        <v>1380</v>
      </c>
      <c r="D49" s="14">
        <v>1380</v>
      </c>
      <c r="E49" s="14">
        <v>5400</v>
      </c>
      <c r="F49" s="14">
        <v>2640</v>
      </c>
      <c r="G49" s="14">
        <v>1200</v>
      </c>
      <c r="H49" s="14">
        <v>1680</v>
      </c>
      <c r="I49" s="14">
        <f t="shared" si="0"/>
        <v>13680</v>
      </c>
      <c r="J49" s="14"/>
      <c r="K49" s="14">
        <v>1.244</v>
      </c>
    </row>
    <row r="50" spans="1:11" ht="15" thickBot="1">
      <c r="A50" s="24"/>
      <c r="B50" s="14" t="s">
        <v>98</v>
      </c>
      <c r="C50" s="14">
        <v>1200</v>
      </c>
      <c r="D50" s="14">
        <v>1416</v>
      </c>
      <c r="E50" s="14">
        <v>4378</v>
      </c>
      <c r="F50" s="14">
        <v>2700</v>
      </c>
      <c r="G50" s="14">
        <v>1440</v>
      </c>
      <c r="H50" s="14">
        <v>1380</v>
      </c>
      <c r="I50" s="14">
        <f t="shared" si="0"/>
        <v>12514</v>
      </c>
      <c r="J50" s="14"/>
      <c r="K50" s="14">
        <v>1.254</v>
      </c>
    </row>
    <row r="51" spans="1:11" ht="15" thickBot="1">
      <c r="A51" s="24"/>
      <c r="B51" s="14" t="s">
        <v>126</v>
      </c>
      <c r="C51" s="14">
        <v>1200</v>
      </c>
      <c r="D51" s="14">
        <v>1260</v>
      </c>
      <c r="E51" s="14">
        <v>4200</v>
      </c>
      <c r="F51" s="14">
        <v>2712</v>
      </c>
      <c r="G51" s="14">
        <v>1560</v>
      </c>
      <c r="H51" s="14">
        <v>1680</v>
      </c>
      <c r="I51" s="14">
        <f t="shared" si="0"/>
        <v>12612</v>
      </c>
      <c r="J51" s="14"/>
      <c r="K51" s="14">
        <v>1.254</v>
      </c>
    </row>
    <row r="52" spans="1:11" ht="15" thickBot="1">
      <c r="A52" s="24"/>
      <c r="B52" s="14" t="s">
        <v>127</v>
      </c>
      <c r="C52" s="14">
        <v>1380</v>
      </c>
      <c r="D52" s="14">
        <v>1320</v>
      </c>
      <c r="E52" s="14">
        <v>4380</v>
      </c>
      <c r="F52" s="14">
        <v>2640</v>
      </c>
      <c r="G52" s="14">
        <v>1440</v>
      </c>
      <c r="H52" s="14">
        <v>1500</v>
      </c>
      <c r="I52" s="14">
        <f t="shared" si="0"/>
        <v>12660</v>
      </c>
      <c r="J52" s="14"/>
      <c r="K52" s="14">
        <v>1.244</v>
      </c>
    </row>
    <row r="53" spans="1:11" ht="29.25" thickBot="1">
      <c r="A53" s="24"/>
      <c r="B53" s="14" t="s">
        <v>128</v>
      </c>
      <c r="C53" s="14">
        <v>1440</v>
      </c>
      <c r="D53" s="14">
        <v>1464</v>
      </c>
      <c r="E53" s="14">
        <v>4800</v>
      </c>
      <c r="F53" s="14">
        <v>2520</v>
      </c>
      <c r="G53" s="14">
        <v>1200</v>
      </c>
      <c r="H53" s="14">
        <v>1140</v>
      </c>
      <c r="I53" s="14">
        <f t="shared" si="0"/>
        <v>12564</v>
      </c>
      <c r="J53" s="14"/>
      <c r="K53" s="14">
        <v>1.254</v>
      </c>
    </row>
    <row r="54" spans="1:11" ht="29.25" thickBot="1">
      <c r="A54" s="23"/>
      <c r="B54" s="14" t="s">
        <v>129</v>
      </c>
      <c r="C54" s="14">
        <v>1440</v>
      </c>
      <c r="D54" s="14">
        <v>1464</v>
      </c>
      <c r="E54" s="14">
        <v>4800</v>
      </c>
      <c r="F54" s="14">
        <v>2520</v>
      </c>
      <c r="G54" s="14">
        <v>1200</v>
      </c>
      <c r="H54" s="14">
        <v>1140</v>
      </c>
      <c r="I54" s="14">
        <f t="shared" si="0"/>
        <v>12564</v>
      </c>
      <c r="J54" s="14"/>
      <c r="K54" s="14">
        <v>1.254</v>
      </c>
    </row>
    <row r="55" spans="1:11" ht="15" thickBot="1">
      <c r="A55" s="22">
        <v>85</v>
      </c>
      <c r="B55" s="14" t="s">
        <v>113</v>
      </c>
      <c r="C55" s="14">
        <v>1440</v>
      </c>
      <c r="D55" s="14">
        <v>1320</v>
      </c>
      <c r="E55" s="14">
        <v>4560</v>
      </c>
      <c r="F55" s="14">
        <v>2640</v>
      </c>
      <c r="G55" s="14">
        <v>1560</v>
      </c>
      <c r="H55" s="14">
        <v>1320</v>
      </c>
      <c r="I55" s="14">
        <f t="shared" si="0"/>
        <v>12840</v>
      </c>
      <c r="J55" s="14">
        <f>SUM(I55:I57)/3</f>
        <v>12888</v>
      </c>
      <c r="K55" s="14">
        <v>1.254</v>
      </c>
    </row>
    <row r="56" spans="1:11" ht="15" thickBot="1">
      <c r="A56" s="24"/>
      <c r="B56" s="14" t="s">
        <v>111</v>
      </c>
      <c r="C56" s="14">
        <v>1464</v>
      </c>
      <c r="D56" s="14">
        <v>1560</v>
      </c>
      <c r="E56" s="14">
        <v>4800</v>
      </c>
      <c r="F56" s="14">
        <v>2400</v>
      </c>
      <c r="G56" s="14">
        <v>1200</v>
      </c>
      <c r="H56" s="14">
        <v>1320</v>
      </c>
      <c r="I56" s="14">
        <f t="shared" si="0"/>
        <v>12744</v>
      </c>
      <c r="J56" s="14"/>
      <c r="K56" s="14">
        <v>1.254</v>
      </c>
    </row>
    <row r="57" spans="1:11" ht="15" thickBot="1">
      <c r="A57" s="23"/>
      <c r="B57" s="14" t="s">
        <v>112</v>
      </c>
      <c r="C57" s="14">
        <v>1200</v>
      </c>
      <c r="D57" s="14">
        <v>1440</v>
      </c>
      <c r="E57" s="14">
        <v>4440</v>
      </c>
      <c r="F57" s="14">
        <v>2880</v>
      </c>
      <c r="G57" s="14">
        <v>1560</v>
      </c>
      <c r="H57" s="14">
        <v>1560</v>
      </c>
      <c r="I57" s="14">
        <f t="shared" si="0"/>
        <v>13080</v>
      </c>
      <c r="J57" s="14"/>
      <c r="K57" s="14">
        <v>1.254</v>
      </c>
    </row>
    <row r="58" spans="1:11" ht="15" thickBot="1">
      <c r="A58" s="22">
        <v>95</v>
      </c>
      <c r="B58" s="14" t="s">
        <v>117</v>
      </c>
      <c r="C58" s="14">
        <v>1440</v>
      </c>
      <c r="D58" s="14">
        <v>1440</v>
      </c>
      <c r="E58" s="14">
        <v>4800</v>
      </c>
      <c r="F58" s="14">
        <v>3000</v>
      </c>
      <c r="G58" s="14">
        <v>1500</v>
      </c>
      <c r="H58" s="14">
        <v>1440</v>
      </c>
      <c r="I58" s="14">
        <f t="shared" si="0"/>
        <v>13620</v>
      </c>
      <c r="J58" s="14">
        <f>SUM(I58:I62)/5</f>
        <v>12955.2</v>
      </c>
      <c r="K58" s="14">
        <v>1.264</v>
      </c>
    </row>
    <row r="59" spans="1:11" ht="15" thickBot="1">
      <c r="A59" s="24"/>
      <c r="B59" s="14" t="s">
        <v>99</v>
      </c>
      <c r="C59" s="14">
        <v>1476</v>
      </c>
      <c r="D59" s="14">
        <v>1440</v>
      </c>
      <c r="E59" s="14">
        <v>4200</v>
      </c>
      <c r="F59" s="14">
        <v>2640</v>
      </c>
      <c r="G59" s="14">
        <v>1320</v>
      </c>
      <c r="H59" s="14">
        <v>1680</v>
      </c>
      <c r="I59" s="14">
        <f t="shared" si="0"/>
        <v>12756</v>
      </c>
      <c r="J59" s="14"/>
      <c r="K59" s="14">
        <v>1.254</v>
      </c>
    </row>
    <row r="60" spans="1:11" ht="15" thickBot="1">
      <c r="A60" s="24"/>
      <c r="B60" s="14" t="s">
        <v>101</v>
      </c>
      <c r="C60" s="14">
        <v>1440</v>
      </c>
      <c r="D60" s="14">
        <v>1320</v>
      </c>
      <c r="E60" s="14">
        <v>3600</v>
      </c>
      <c r="F60" s="14">
        <v>2400</v>
      </c>
      <c r="G60" s="14">
        <v>1320</v>
      </c>
      <c r="H60" s="14">
        <v>1800</v>
      </c>
      <c r="I60" s="14">
        <f t="shared" si="0"/>
        <v>11880</v>
      </c>
      <c r="J60" s="14"/>
      <c r="K60" s="14">
        <v>1.254</v>
      </c>
    </row>
    <row r="61" spans="1:11" ht="15" thickBot="1">
      <c r="A61" s="24"/>
      <c r="B61" s="14" t="s">
        <v>104</v>
      </c>
      <c r="C61" s="14">
        <v>1320</v>
      </c>
      <c r="D61" s="14">
        <v>1560</v>
      </c>
      <c r="E61" s="14">
        <v>4800</v>
      </c>
      <c r="F61" s="14">
        <v>3000</v>
      </c>
      <c r="G61" s="14">
        <v>1440</v>
      </c>
      <c r="H61" s="14">
        <v>1440</v>
      </c>
      <c r="I61" s="14">
        <f t="shared" si="0"/>
        <v>13560</v>
      </c>
      <c r="J61" s="14"/>
      <c r="K61" s="14">
        <v>1.254</v>
      </c>
    </row>
    <row r="62" spans="1:11" ht="15" thickBot="1">
      <c r="A62" s="23"/>
      <c r="B62" s="14" t="s">
        <v>103</v>
      </c>
      <c r="C62" s="14">
        <v>1440</v>
      </c>
      <c r="D62" s="14">
        <v>1560</v>
      </c>
      <c r="E62" s="14">
        <v>4440</v>
      </c>
      <c r="F62" s="14">
        <v>2400</v>
      </c>
      <c r="G62" s="14">
        <v>1440</v>
      </c>
      <c r="H62" s="14">
        <v>1680</v>
      </c>
      <c r="I62" s="14">
        <f t="shared" si="0"/>
        <v>12960</v>
      </c>
      <c r="J62" s="14"/>
      <c r="K62" s="14">
        <v>1.254</v>
      </c>
    </row>
    <row r="63" spans="1:11" ht="15" thickBot="1">
      <c r="A63" s="22">
        <v>105</v>
      </c>
      <c r="B63" s="14" t="s">
        <v>100</v>
      </c>
      <c r="C63" s="14">
        <v>1524</v>
      </c>
      <c r="D63" s="14">
        <v>1380</v>
      </c>
      <c r="E63" s="14">
        <v>5040</v>
      </c>
      <c r="F63" s="14">
        <v>1440</v>
      </c>
      <c r="G63" s="14">
        <v>1320</v>
      </c>
      <c r="H63" s="14">
        <v>1320</v>
      </c>
      <c r="I63" s="14">
        <f t="shared" si="0"/>
        <v>12024</v>
      </c>
      <c r="J63" s="14">
        <f>SUM(I63:I64)/2</f>
        <v>12834</v>
      </c>
      <c r="K63" s="14">
        <v>1.264</v>
      </c>
    </row>
    <row r="64" spans="1:11" ht="15" thickBot="1">
      <c r="A64" s="23"/>
      <c r="B64" s="14" t="s">
        <v>102</v>
      </c>
      <c r="C64" s="14">
        <v>1464</v>
      </c>
      <c r="D64" s="14">
        <v>1440</v>
      </c>
      <c r="E64" s="14">
        <v>4800</v>
      </c>
      <c r="F64" s="14">
        <v>2820</v>
      </c>
      <c r="G64" s="14">
        <v>1560</v>
      </c>
      <c r="H64" s="14">
        <v>1560</v>
      </c>
      <c r="I64" s="14">
        <f t="shared" si="0"/>
        <v>13644</v>
      </c>
      <c r="J64" s="14"/>
      <c r="K64" s="14">
        <v>1.264</v>
      </c>
    </row>
    <row r="65" spans="1:14" ht="15" thickBot="1">
      <c r="A65" s="22">
        <v>125</v>
      </c>
      <c r="B65" s="14" t="s">
        <v>110</v>
      </c>
      <c r="C65" s="14">
        <v>1500</v>
      </c>
      <c r="D65" s="14">
        <v>1440</v>
      </c>
      <c r="E65" s="14">
        <v>4800</v>
      </c>
      <c r="F65" s="14">
        <v>2400</v>
      </c>
      <c r="G65" s="14">
        <v>1500</v>
      </c>
      <c r="H65" s="14">
        <v>1560</v>
      </c>
      <c r="I65" s="14">
        <f t="shared" si="0"/>
        <v>13200</v>
      </c>
      <c r="J65" s="14"/>
      <c r="K65" s="14">
        <v>1.264</v>
      </c>
    </row>
    <row r="66" spans="1:14" ht="15" thickBot="1">
      <c r="A66" s="24"/>
      <c r="B66" s="14" t="s">
        <v>109</v>
      </c>
      <c r="C66" s="14">
        <v>1500</v>
      </c>
      <c r="D66" s="14">
        <v>1440</v>
      </c>
      <c r="E66" s="14">
        <v>4800</v>
      </c>
      <c r="F66" s="14">
        <v>3000</v>
      </c>
      <c r="G66" s="14">
        <v>1440</v>
      </c>
      <c r="H66" s="14">
        <v>1320</v>
      </c>
      <c r="I66" s="14">
        <f t="shared" si="0"/>
        <v>13500</v>
      </c>
      <c r="J66" s="14"/>
      <c r="K66" s="14">
        <v>1.264</v>
      </c>
    </row>
    <row r="67" spans="1:14" ht="15" thickBot="1">
      <c r="A67" s="24"/>
      <c r="B67" s="14" t="s">
        <v>107</v>
      </c>
      <c r="C67" s="14">
        <v>1440</v>
      </c>
      <c r="D67" s="14">
        <v>1440</v>
      </c>
      <c r="E67" s="14">
        <v>4560</v>
      </c>
      <c r="F67" s="14">
        <v>2760</v>
      </c>
      <c r="G67" s="14">
        <v>1560</v>
      </c>
      <c r="H67" s="14">
        <v>1440</v>
      </c>
      <c r="I67" s="14">
        <f t="shared" ref="I67:I85" si="1">SUM(C67:H67)</f>
        <v>13200</v>
      </c>
      <c r="J67" s="14"/>
      <c r="K67" s="14">
        <v>1.264</v>
      </c>
    </row>
    <row r="68" spans="1:14" ht="15" thickBot="1">
      <c r="A68" s="23"/>
      <c r="B68" s="14" t="s">
        <v>106</v>
      </c>
      <c r="C68" s="14">
        <v>1440</v>
      </c>
      <c r="D68" s="14">
        <v>1500</v>
      </c>
      <c r="E68" s="14">
        <v>5400</v>
      </c>
      <c r="F68" s="14">
        <v>3000</v>
      </c>
      <c r="G68" s="14">
        <v>1320</v>
      </c>
      <c r="H68" s="14">
        <v>1800</v>
      </c>
      <c r="I68" s="14">
        <f t="shared" si="1"/>
        <v>14460</v>
      </c>
      <c r="J68" s="14"/>
      <c r="K68" s="14">
        <v>1.264</v>
      </c>
    </row>
    <row r="69" spans="1:14" ht="15" thickBot="1">
      <c r="A69" s="22">
        <v>135</v>
      </c>
      <c r="B69" s="14" t="s">
        <v>114</v>
      </c>
      <c r="C69" s="14">
        <v>1524</v>
      </c>
      <c r="D69" s="14">
        <v>1440</v>
      </c>
      <c r="E69" s="14">
        <v>5400</v>
      </c>
      <c r="F69" s="14">
        <v>1800</v>
      </c>
      <c r="G69" s="14">
        <v>1440</v>
      </c>
      <c r="H69" s="14">
        <v>1440</v>
      </c>
      <c r="I69" s="14">
        <f t="shared" si="1"/>
        <v>13044</v>
      </c>
      <c r="J69" s="14"/>
      <c r="K69" s="14">
        <v>1.264</v>
      </c>
    </row>
    <row r="70" spans="1:14" ht="15" thickBot="1">
      <c r="A70" s="24"/>
      <c r="B70" s="14" t="s">
        <v>115</v>
      </c>
      <c r="C70" s="14">
        <v>1500</v>
      </c>
      <c r="D70" s="14">
        <v>1500</v>
      </c>
      <c r="E70" s="14">
        <v>5400</v>
      </c>
      <c r="F70" s="14">
        <v>3000</v>
      </c>
      <c r="G70" s="14">
        <v>960</v>
      </c>
      <c r="H70" s="14">
        <v>1800</v>
      </c>
      <c r="I70" s="14">
        <f t="shared" si="1"/>
        <v>14160</v>
      </c>
      <c r="J70" s="14"/>
      <c r="K70" s="14">
        <v>1.2749999999999999</v>
      </c>
    </row>
    <row r="71" spans="1:14" ht="15" thickBot="1">
      <c r="A71" s="24"/>
      <c r="B71" s="14" t="s">
        <v>130</v>
      </c>
      <c r="C71" s="14">
        <v>1440</v>
      </c>
      <c r="D71" s="14">
        <v>1500</v>
      </c>
      <c r="E71" s="14">
        <v>4800</v>
      </c>
      <c r="F71" s="14">
        <v>2760</v>
      </c>
      <c r="G71" s="14">
        <v>1320</v>
      </c>
      <c r="H71" s="14">
        <v>1800</v>
      </c>
      <c r="I71" s="14">
        <f t="shared" si="1"/>
        <v>13620</v>
      </c>
      <c r="J71" s="14"/>
      <c r="K71" s="14">
        <v>1.264</v>
      </c>
    </row>
    <row r="72" spans="1:14" ht="15" thickBot="1">
      <c r="A72" s="23"/>
      <c r="B72" s="14" t="s">
        <v>131</v>
      </c>
      <c r="C72" s="14">
        <v>1464</v>
      </c>
      <c r="D72" s="14">
        <v>1464</v>
      </c>
      <c r="E72" s="14">
        <v>6240</v>
      </c>
      <c r="F72" s="14">
        <v>2880</v>
      </c>
      <c r="G72" s="14">
        <v>1320</v>
      </c>
      <c r="H72" s="14">
        <v>1920</v>
      </c>
      <c r="I72" s="14">
        <f t="shared" si="1"/>
        <v>15288</v>
      </c>
      <c r="J72" s="14"/>
      <c r="K72" s="14">
        <v>1.2749999999999999</v>
      </c>
    </row>
    <row r="73" spans="1:14" ht="15" thickBot="1">
      <c r="A73" s="22">
        <v>145</v>
      </c>
      <c r="B73" s="14" t="s">
        <v>118</v>
      </c>
      <c r="C73" s="14">
        <v>1440</v>
      </c>
      <c r="D73" s="14">
        <v>1500</v>
      </c>
      <c r="E73" s="14">
        <v>5280</v>
      </c>
      <c r="F73" s="14">
        <v>2880</v>
      </c>
      <c r="G73" s="14">
        <v>1440</v>
      </c>
      <c r="H73" s="14">
        <v>1440</v>
      </c>
      <c r="I73" s="14">
        <f t="shared" si="1"/>
        <v>13980</v>
      </c>
      <c r="J73" s="14"/>
      <c r="K73" s="14">
        <v>1.264</v>
      </c>
    </row>
    <row r="74" spans="1:14" ht="15" thickBot="1">
      <c r="A74" s="23"/>
      <c r="B74" s="14" t="s">
        <v>119</v>
      </c>
      <c r="C74" s="14">
        <v>1500</v>
      </c>
      <c r="D74" s="14">
        <v>1344</v>
      </c>
      <c r="E74" s="14">
        <v>4800</v>
      </c>
      <c r="F74" s="14">
        <v>2520</v>
      </c>
      <c r="G74" s="14">
        <v>1560</v>
      </c>
      <c r="H74" s="14">
        <v>1560</v>
      </c>
      <c r="I74" s="14">
        <f t="shared" si="1"/>
        <v>13284</v>
      </c>
      <c r="J74" s="14"/>
      <c r="K74" s="14">
        <v>1.264</v>
      </c>
    </row>
    <row r="75" spans="1:14" ht="15" thickBot="1">
      <c r="A75" s="22" t="s">
        <v>141</v>
      </c>
      <c r="B75" s="14" t="s">
        <v>108</v>
      </c>
      <c r="C75" s="14">
        <v>1500</v>
      </c>
      <c r="D75" s="14">
        <v>1440</v>
      </c>
      <c r="E75" s="14">
        <v>5760</v>
      </c>
      <c r="F75" s="14">
        <v>2880</v>
      </c>
      <c r="G75" s="14">
        <v>1440</v>
      </c>
      <c r="H75" s="14">
        <v>1440</v>
      </c>
      <c r="I75" s="14">
        <f t="shared" si="1"/>
        <v>14460</v>
      </c>
      <c r="J75" s="14"/>
      <c r="K75" s="14">
        <v>1.264</v>
      </c>
    </row>
    <row r="76" spans="1:14" ht="15" thickBot="1">
      <c r="A76" s="23"/>
      <c r="B76" s="14" t="s">
        <v>105</v>
      </c>
      <c r="C76" s="14">
        <v>1548</v>
      </c>
      <c r="D76" s="14">
        <v>1344</v>
      </c>
      <c r="E76" s="14">
        <v>6000</v>
      </c>
      <c r="F76" s="14">
        <v>2640</v>
      </c>
      <c r="G76" s="14">
        <v>1200</v>
      </c>
      <c r="H76" s="14">
        <v>1320</v>
      </c>
      <c r="I76" s="14">
        <f t="shared" si="1"/>
        <v>14052</v>
      </c>
      <c r="J76" s="14"/>
      <c r="K76" s="14">
        <v>1.264</v>
      </c>
    </row>
    <row r="77" spans="1:14" ht="15" thickBot="1">
      <c r="A77" s="22" t="s">
        <v>142</v>
      </c>
      <c r="B77" s="14" t="s">
        <v>116</v>
      </c>
      <c r="C77" s="14">
        <v>1440</v>
      </c>
      <c r="D77" s="14">
        <v>1560</v>
      </c>
      <c r="E77" s="14">
        <v>5760</v>
      </c>
      <c r="F77" s="14">
        <v>3000</v>
      </c>
      <c r="G77" s="14">
        <v>1200</v>
      </c>
      <c r="H77" s="14">
        <v>1560</v>
      </c>
      <c r="I77" s="14">
        <f t="shared" si="1"/>
        <v>14520</v>
      </c>
      <c r="J77" s="14"/>
      <c r="K77" s="14">
        <v>1.2749999999999999</v>
      </c>
      <c r="M77">
        <f>E77/I77</f>
        <v>0.39669421487603307</v>
      </c>
      <c r="N77">
        <f>C77/I77</f>
        <v>9.9173553719008267E-2</v>
      </c>
    </row>
    <row r="78" spans="1:14" ht="15" thickBot="1">
      <c r="A78" s="24"/>
      <c r="B78" s="14" t="s">
        <v>120</v>
      </c>
      <c r="C78" s="14">
        <v>1500</v>
      </c>
      <c r="D78" s="14">
        <v>1500</v>
      </c>
      <c r="E78" s="14">
        <v>5400</v>
      </c>
      <c r="F78" s="14">
        <v>1680</v>
      </c>
      <c r="G78" s="14">
        <v>1320</v>
      </c>
      <c r="H78" s="14">
        <v>1440</v>
      </c>
      <c r="I78" s="14">
        <f t="shared" si="1"/>
        <v>12840</v>
      </c>
      <c r="J78" s="14"/>
      <c r="K78" s="14">
        <v>1.2749999999999999</v>
      </c>
    </row>
    <row r="79" spans="1:14" ht="29.25" thickBot="1">
      <c r="A79" s="24"/>
      <c r="B79" s="14" t="s">
        <v>143</v>
      </c>
      <c r="C79" s="14">
        <v>1464</v>
      </c>
      <c r="D79" s="14">
        <v>1464</v>
      </c>
      <c r="E79" s="14">
        <v>4080</v>
      </c>
      <c r="F79" s="14">
        <v>2400</v>
      </c>
      <c r="G79" s="14">
        <v>1560</v>
      </c>
      <c r="H79" s="14">
        <v>1680</v>
      </c>
      <c r="I79" s="14">
        <f t="shared" si="1"/>
        <v>12648</v>
      </c>
      <c r="J79" s="14"/>
      <c r="K79" s="14">
        <v>1.264</v>
      </c>
    </row>
    <row r="80" spans="1:14" ht="29.25" thickBot="1">
      <c r="A80" s="23"/>
      <c r="B80" s="14" t="s">
        <v>144</v>
      </c>
      <c r="C80" s="14">
        <v>1476</v>
      </c>
      <c r="D80" s="14">
        <v>1440</v>
      </c>
      <c r="E80" s="14">
        <v>4560</v>
      </c>
      <c r="F80" s="14">
        <v>2160</v>
      </c>
      <c r="G80" s="14">
        <v>1320</v>
      </c>
      <c r="H80" s="14">
        <v>1560</v>
      </c>
      <c r="I80" s="14">
        <f t="shared" si="1"/>
        <v>12516</v>
      </c>
      <c r="J80" s="14"/>
      <c r="K80" s="14">
        <v>1.264</v>
      </c>
    </row>
    <row r="81" spans="1:11" ht="15" thickBot="1">
      <c r="A81" s="22" t="s">
        <v>145</v>
      </c>
      <c r="B81" s="14" t="s">
        <v>121</v>
      </c>
      <c r="C81" s="14">
        <v>1500</v>
      </c>
      <c r="D81" s="14">
        <v>1560</v>
      </c>
      <c r="E81" s="14">
        <v>5400</v>
      </c>
      <c r="F81" s="14">
        <v>2400</v>
      </c>
      <c r="G81" s="14">
        <v>1200</v>
      </c>
      <c r="H81" s="14">
        <v>1320</v>
      </c>
      <c r="I81" s="14">
        <f t="shared" si="1"/>
        <v>13380</v>
      </c>
      <c r="J81" s="14"/>
      <c r="K81" s="14">
        <v>1.264</v>
      </c>
    </row>
    <row r="82" spans="1:11" ht="15" thickBot="1">
      <c r="A82" s="23"/>
      <c r="B82" s="14" t="s">
        <v>122</v>
      </c>
      <c r="C82" s="14">
        <v>1524</v>
      </c>
      <c r="D82" s="14">
        <v>1440</v>
      </c>
      <c r="E82" s="14">
        <v>4800</v>
      </c>
      <c r="F82" s="14">
        <v>1560</v>
      </c>
      <c r="G82" s="14">
        <v>1560</v>
      </c>
      <c r="H82" s="14">
        <v>1560</v>
      </c>
      <c r="I82" s="14">
        <f t="shared" si="1"/>
        <v>12444</v>
      </c>
      <c r="J82" s="14"/>
      <c r="K82" s="14">
        <v>1.2849999999999999</v>
      </c>
    </row>
    <row r="83" spans="1:11" ht="29.25" thickBot="1">
      <c r="A83" s="22" t="s">
        <v>146</v>
      </c>
      <c r="B83" s="14" t="s">
        <v>147</v>
      </c>
      <c r="C83" s="14">
        <v>1524</v>
      </c>
      <c r="D83" s="14">
        <v>1464</v>
      </c>
      <c r="E83" s="14">
        <v>4560</v>
      </c>
      <c r="F83" s="14">
        <v>2640</v>
      </c>
      <c r="G83" s="14">
        <v>1500</v>
      </c>
      <c r="H83" s="14">
        <v>1680</v>
      </c>
      <c r="I83" s="14">
        <f t="shared" si="1"/>
        <v>13368</v>
      </c>
      <c r="J83" s="14"/>
      <c r="K83" s="14">
        <v>1.2849999999999999</v>
      </c>
    </row>
    <row r="84" spans="1:11" ht="29.25" thickBot="1">
      <c r="A84" s="24"/>
      <c r="B84" s="14" t="s">
        <v>148</v>
      </c>
      <c r="C84" s="14">
        <v>1536</v>
      </c>
      <c r="D84" s="14">
        <v>1440</v>
      </c>
      <c r="E84" s="14">
        <v>4800</v>
      </c>
      <c r="F84" s="14">
        <v>2280</v>
      </c>
      <c r="G84" s="14">
        <v>1440</v>
      </c>
      <c r="H84" s="14">
        <v>1560</v>
      </c>
      <c r="I84" s="14">
        <f t="shared" si="1"/>
        <v>13056</v>
      </c>
      <c r="J84" s="14"/>
      <c r="K84" s="14">
        <v>1.2749999999999999</v>
      </c>
    </row>
    <row r="85" spans="1:11" ht="15" thickBot="1">
      <c r="A85" s="24"/>
      <c r="B85" s="15" t="s">
        <v>132</v>
      </c>
      <c r="C85" s="15">
        <v>1440</v>
      </c>
      <c r="D85" s="15">
        <v>1476</v>
      </c>
      <c r="E85" s="15">
        <v>5400</v>
      </c>
      <c r="F85" s="15">
        <v>3240</v>
      </c>
      <c r="G85" s="15">
        <v>1320</v>
      </c>
      <c r="H85" s="15">
        <v>1560</v>
      </c>
      <c r="I85" s="14">
        <f t="shared" si="1"/>
        <v>14436</v>
      </c>
      <c r="J85" s="15"/>
      <c r="K85" s="15">
        <v>1.2949999999999999</v>
      </c>
    </row>
  </sheetData>
  <mergeCells count="19">
    <mergeCell ref="A83:A85"/>
    <mergeCell ref="A65:A68"/>
    <mergeCell ref="A69:A72"/>
    <mergeCell ref="A73:A74"/>
    <mergeCell ref="A75:A76"/>
    <mergeCell ref="A77:A80"/>
    <mergeCell ref="A81:A82"/>
    <mergeCell ref="A63:A64"/>
    <mergeCell ref="A2:A5"/>
    <mergeCell ref="A6:A11"/>
    <mergeCell ref="A12:A18"/>
    <mergeCell ref="A19:A24"/>
    <mergeCell ref="A25:A31"/>
    <mergeCell ref="A32:A36"/>
    <mergeCell ref="A37:A40"/>
    <mergeCell ref="A41:A46"/>
    <mergeCell ref="A47:A54"/>
    <mergeCell ref="A55:A57"/>
    <mergeCell ref="A58:A62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E1" sqref="A1:E1048576"/>
    </sheetView>
  </sheetViews>
  <sheetFormatPr defaultRowHeight="13.5"/>
  <cols>
    <col min="1" max="1" width="8.875" style="1" customWidth="1"/>
    <col min="2" max="2" width="9" style="10"/>
    <col min="3" max="3" width="10.125" style="10" customWidth="1"/>
    <col min="4" max="5" width="10.125" style="18" customWidth="1"/>
  </cols>
  <sheetData>
    <row r="1" spans="1:5">
      <c r="B1" s="2" t="s">
        <v>5</v>
      </c>
      <c r="C1" s="9"/>
      <c r="D1" s="19"/>
      <c r="E1" s="19"/>
    </row>
    <row r="2" spans="1:5">
      <c r="B2" s="10" t="s">
        <v>10</v>
      </c>
      <c r="C2" s="10" t="s">
        <v>11</v>
      </c>
    </row>
    <row r="3" spans="1:5">
      <c r="A3" s="1" t="s">
        <v>0</v>
      </c>
      <c r="B3" s="10">
        <v>10</v>
      </c>
      <c r="C3" s="10">
        <v>2</v>
      </c>
    </row>
    <row r="4" spans="1:5">
      <c r="A4" s="1" t="s">
        <v>1</v>
      </c>
      <c r="B4" s="10">
        <v>10</v>
      </c>
      <c r="C4" s="10">
        <v>2</v>
      </c>
    </row>
    <row r="5" spans="1:5">
      <c r="A5" s="1" t="s">
        <v>2</v>
      </c>
      <c r="B5" s="10">
        <v>10</v>
      </c>
      <c r="C5" s="10">
        <v>2</v>
      </c>
    </row>
    <row r="6" spans="1:5">
      <c r="A6" s="1" t="s">
        <v>3</v>
      </c>
      <c r="B6" s="10">
        <v>10</v>
      </c>
      <c r="C6" s="10">
        <v>2</v>
      </c>
    </row>
    <row r="7" spans="1:5">
      <c r="A7" s="1" t="s">
        <v>4</v>
      </c>
      <c r="B7" s="10">
        <v>10</v>
      </c>
      <c r="C7" s="10">
        <v>2</v>
      </c>
    </row>
    <row r="9" spans="1:5">
      <c r="A9"/>
      <c r="B9"/>
      <c r="C9"/>
    </row>
    <row r="10" spans="1:5">
      <c r="A10" s="11" t="s">
        <v>13</v>
      </c>
      <c r="B10" s="10">
        <v>100</v>
      </c>
    </row>
    <row r="11" spans="1:5">
      <c r="A11" s="1" t="s">
        <v>0</v>
      </c>
      <c r="B11" s="10">
        <f>B3+B$10*C3</f>
        <v>210</v>
      </c>
    </row>
    <row r="12" spans="1:5">
      <c r="A12" s="1" t="s">
        <v>1</v>
      </c>
      <c r="B12" s="10">
        <f>B4+B$10*C4</f>
        <v>210</v>
      </c>
    </row>
    <row r="13" spans="1:5">
      <c r="A13" s="1" t="s">
        <v>2</v>
      </c>
      <c r="B13" s="10">
        <f>B5+B$10*C5</f>
        <v>210</v>
      </c>
    </row>
    <row r="14" spans="1:5">
      <c r="A14" s="1" t="s">
        <v>3</v>
      </c>
      <c r="B14" s="10">
        <f>B6+B$10*C6</f>
        <v>210</v>
      </c>
    </row>
    <row r="15" spans="1:5">
      <c r="A15" s="1" t="s">
        <v>4</v>
      </c>
      <c r="B15" s="10">
        <f>B7+B$10*C7</f>
        <v>210</v>
      </c>
    </row>
    <row r="16" spans="1:5">
      <c r="A16"/>
      <c r="B16"/>
      <c r="C16"/>
      <c r="D16" s="18" t="s">
        <v>155</v>
      </c>
      <c r="E16" s="18">
        <v>1.254</v>
      </c>
    </row>
    <row r="17" spans="1:5">
      <c r="A17" s="1" t="s">
        <v>8</v>
      </c>
      <c r="B17" s="10">
        <f>(B3+B10*C3)*2*E16+B10*3.2*E18/1000*E16*0.95</f>
        <v>907.89599999999996</v>
      </c>
    </row>
    <row r="18" spans="1:5">
      <c r="A18" s="1" t="s">
        <v>9</v>
      </c>
      <c r="B18" s="10">
        <f>(B3+B10*C3)*E16+B10*3.2*E18/1000*E16*0.95</f>
        <v>644.55599999999993</v>
      </c>
      <c r="C18" s="16"/>
      <c r="D18" s="18" t="s">
        <v>149</v>
      </c>
      <c r="E18" s="18">
        <v>1000</v>
      </c>
    </row>
    <row r="19" spans="1:5">
      <c r="A19" s="1" t="s">
        <v>15</v>
      </c>
      <c r="B19" s="10">
        <f>(B4+B10*C4)*3*E16+B10*2*E19/1000</f>
        <v>990.02</v>
      </c>
      <c r="D19" s="18" t="s">
        <v>150</v>
      </c>
      <c r="E19" s="18">
        <v>1000</v>
      </c>
    </row>
    <row r="20" spans="1:5">
      <c r="A20" s="1" t="s">
        <v>16</v>
      </c>
      <c r="B20" s="10">
        <f>(B5+B10*C5)*6*E16+B10*E20/1000</f>
        <v>1980.04</v>
      </c>
      <c r="C20" s="17"/>
      <c r="D20" s="18" t="s">
        <v>151</v>
      </c>
      <c r="E20" s="18">
        <v>4000</v>
      </c>
    </row>
    <row r="21" spans="1:5">
      <c r="A21" s="1" t="s">
        <v>17</v>
      </c>
      <c r="B21" s="10">
        <f>(B3+B10*C3)*0.4+(B5+B10*C5)*0.3+(B4+B10*C4)*0.7+(B6+B10*C6)*0.2+B10*E19/1000</f>
        <v>436</v>
      </c>
    </row>
    <row r="22" spans="1:5">
      <c r="A22" s="1" t="s">
        <v>18</v>
      </c>
      <c r="B22" s="10">
        <f>((B3+B10*C3)*0.1+(B7+B10*C7)*0.7+(B5+B10*C5)*0.1+(B6+B10*C6)*0.1)*E22/1000</f>
        <v>210</v>
      </c>
      <c r="C22" s="16"/>
      <c r="D22" s="18" t="s">
        <v>152</v>
      </c>
      <c r="E22" s="18">
        <v>1000</v>
      </c>
    </row>
    <row r="23" spans="1:5">
      <c r="A23" s="1" t="s">
        <v>19</v>
      </c>
      <c r="B23" s="10">
        <f>(B6+B10*C6)*1.3*E16+(B10)*2.15*E23/1000*E16*0.95</f>
        <v>598.47149999999999</v>
      </c>
      <c r="C23" s="16"/>
      <c r="D23" s="18" t="s">
        <v>153</v>
      </c>
      <c r="E23" s="18">
        <v>1000</v>
      </c>
    </row>
    <row r="24" spans="1:5">
      <c r="A24" s="1" t="s">
        <v>20</v>
      </c>
      <c r="B24" s="10">
        <f>(B7+B10*C7)*1+B10*E24/1000</f>
        <v>310</v>
      </c>
      <c r="D24" s="18" t="s">
        <v>154</v>
      </c>
      <c r="E24" s="18">
        <v>1000</v>
      </c>
    </row>
    <row r="25" spans="1:5">
      <c r="A25"/>
      <c r="B25"/>
      <c r="C25"/>
    </row>
    <row r="26" spans="1:5">
      <c r="A26" s="1" t="s">
        <v>8</v>
      </c>
      <c r="B26" s="10">
        <f>B17+B36*1.01+0.02*(B36^2+B36)/2</f>
        <v>1141.096</v>
      </c>
    </row>
    <row r="27" spans="1:5">
      <c r="A27" s="1" t="s">
        <v>9</v>
      </c>
      <c r="B27" s="10">
        <f>B18+B36*2.5+0.014*(B36^2+B36)/2</f>
        <v>1005.026</v>
      </c>
    </row>
    <row r="28" spans="1:5">
      <c r="A28" s="1" t="s">
        <v>15</v>
      </c>
      <c r="B28" s="10">
        <f>B19</f>
        <v>990.02</v>
      </c>
    </row>
    <row r="29" spans="1:5">
      <c r="A29" s="1" t="s">
        <v>16</v>
      </c>
      <c r="B29" s="10">
        <f>B20</f>
        <v>1980.04</v>
      </c>
    </row>
    <row r="30" spans="1:5">
      <c r="A30" s="1" t="s">
        <v>17</v>
      </c>
      <c r="B30" s="10">
        <f>B21+B39*0.5+0.009*(B39^2+B39)/2</f>
        <v>545.94499999999994</v>
      </c>
    </row>
    <row r="31" spans="1:5">
      <c r="A31" s="1" t="s">
        <v>18</v>
      </c>
      <c r="B31" s="10">
        <f>B22</f>
        <v>210</v>
      </c>
    </row>
    <row r="32" spans="1:5">
      <c r="A32" s="1" t="s">
        <v>19</v>
      </c>
      <c r="B32" s="10">
        <f>B23+B41*1+0.014*(B41^2+B41)/2</f>
        <v>793.94150000000002</v>
      </c>
    </row>
    <row r="33" spans="1:5">
      <c r="A33" s="1" t="s">
        <v>20</v>
      </c>
      <c r="B33" s="10">
        <f>B24+B40*2.01+0.02*(B40^2+B40)/2</f>
        <v>653.19999999999993</v>
      </c>
    </row>
    <row r="34" spans="1:5">
      <c r="A34" s="12"/>
      <c r="B34" s="9"/>
      <c r="C34" s="9"/>
      <c r="D34" s="19"/>
      <c r="E34" s="19"/>
    </row>
    <row r="35" spans="1:5">
      <c r="A35"/>
      <c r="B35"/>
      <c r="C35"/>
    </row>
    <row r="36" spans="1:5">
      <c r="A36" s="13" t="s">
        <v>24</v>
      </c>
      <c r="B36" s="10">
        <v>110</v>
      </c>
      <c r="C36" s="10" t="s">
        <v>30</v>
      </c>
    </row>
    <row r="37" spans="1:5">
      <c r="A37" s="13" t="s">
        <v>25</v>
      </c>
      <c r="B37" s="10">
        <v>110</v>
      </c>
      <c r="C37" s="10" t="s">
        <v>31</v>
      </c>
    </row>
    <row r="38" spans="1:5">
      <c r="A38" s="13" t="s">
        <v>26</v>
      </c>
      <c r="B38" s="10">
        <v>110</v>
      </c>
      <c r="C38" s="10" t="s">
        <v>32</v>
      </c>
    </row>
    <row r="39" spans="1:5">
      <c r="A39" s="13" t="s">
        <v>27</v>
      </c>
      <c r="B39" s="10">
        <v>110</v>
      </c>
      <c r="C39" s="10" t="s">
        <v>33</v>
      </c>
    </row>
    <row r="40" spans="1:5">
      <c r="A40" s="13" t="s">
        <v>28</v>
      </c>
      <c r="B40" s="10">
        <v>110</v>
      </c>
      <c r="C40" s="10" t="s">
        <v>34</v>
      </c>
    </row>
    <row r="41" spans="1:5">
      <c r="A41" s="13" t="s">
        <v>29</v>
      </c>
      <c r="B41" s="10">
        <v>110</v>
      </c>
      <c r="C41" s="10" t="s">
        <v>41</v>
      </c>
    </row>
    <row r="42" spans="1:5">
      <c r="A42"/>
      <c r="B42"/>
      <c r="C42"/>
    </row>
    <row r="43" spans="1:5">
      <c r="A43" s="13" t="s">
        <v>24</v>
      </c>
      <c r="B43" s="10">
        <f ca="1">(RANDBETWEEN(0,B10)+B26/3+B27+RANDBETWEEN(0,B11*5%))*(70%+80%+100%)</f>
        <v>3648.478333333333</v>
      </c>
      <c r="C43" s="10" t="s">
        <v>30</v>
      </c>
    </row>
    <row r="44" spans="1:5">
      <c r="A44" s="13" t="s">
        <v>25</v>
      </c>
      <c r="C44" s="10" t="s">
        <v>31</v>
      </c>
    </row>
    <row r="45" spans="1:5">
      <c r="A45" s="13" t="s">
        <v>26</v>
      </c>
      <c r="C45" s="10" t="s">
        <v>32</v>
      </c>
    </row>
    <row r="46" spans="1:5">
      <c r="A46" s="13" t="s">
        <v>27</v>
      </c>
      <c r="C46" s="10" t="s">
        <v>33</v>
      </c>
    </row>
    <row r="47" spans="1:5">
      <c r="A47" s="13" t="s">
        <v>28</v>
      </c>
      <c r="B47" s="10">
        <f>B40*4.5+(B26/3+B27)/3*2+B30/3*2</f>
        <v>1782.5575555555554</v>
      </c>
      <c r="C47" s="10" t="s">
        <v>46</v>
      </c>
    </row>
    <row r="48" spans="1:5">
      <c r="A48" s="13" t="s">
        <v>29</v>
      </c>
      <c r="B48" s="10">
        <f ca="1">(RANDBETWEEN(0,B10)+B26/3+B27+RANDBETWEEN(0,B11*5%))</f>
        <v>1422.3913333333333</v>
      </c>
      <c r="C48" s="10" t="s">
        <v>47</v>
      </c>
    </row>
    <row r="49" spans="1:1">
      <c r="A49" s="13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2"/>
  <sheetViews>
    <sheetView workbookViewId="0">
      <selection activeCell="J28" sqref="J28"/>
    </sheetView>
  </sheetViews>
  <sheetFormatPr defaultRowHeight="13.5"/>
  <cols>
    <col min="1" max="1" width="9" customWidth="1"/>
    <col min="2" max="2" width="9.125" customWidth="1"/>
  </cols>
  <sheetData>
    <row r="1" spans="1:6" ht="14.25" thickBot="1">
      <c r="A1" s="26" t="s">
        <v>163</v>
      </c>
      <c r="B1" s="27" t="s">
        <v>165</v>
      </c>
      <c r="C1" s="28" t="s">
        <v>166</v>
      </c>
      <c r="D1" s="28" t="s">
        <v>167</v>
      </c>
      <c r="E1" s="28" t="s">
        <v>168</v>
      </c>
      <c r="F1" s="28" t="s">
        <v>169</v>
      </c>
    </row>
    <row r="2" spans="1:6" ht="14.25" thickBot="1">
      <c r="A2" s="29">
        <v>1</v>
      </c>
      <c r="B2" s="31">
        <v>1</v>
      </c>
      <c r="C2" s="30">
        <f>B2-0.012</f>
        <v>0.98799999999999999</v>
      </c>
      <c r="D2" s="30">
        <f>C2-0.012</f>
        <v>0.97599999999999998</v>
      </c>
      <c r="E2" s="30">
        <f>D2-0.012</f>
        <v>0.96399999999999997</v>
      </c>
      <c r="F2" s="30">
        <f>E2-0.012</f>
        <v>0.95199999999999996</v>
      </c>
    </row>
    <row r="3" spans="1:6" ht="14.25" thickBot="1">
      <c r="A3" s="29">
        <v>2</v>
      </c>
      <c r="B3" s="31">
        <f>B2*1.012</f>
        <v>1.012</v>
      </c>
      <c r="C3" s="30">
        <f t="shared" ref="C3:D3" si="0">B3-0.012</f>
        <v>1</v>
      </c>
      <c r="D3" s="30">
        <f t="shared" si="0"/>
        <v>0.98799999999999999</v>
      </c>
      <c r="E3" s="30">
        <f t="shared" ref="E3:F3" si="1">D3-0.012</f>
        <v>0.97599999999999998</v>
      </c>
      <c r="F3" s="30">
        <f t="shared" si="1"/>
        <v>0.96399999999999997</v>
      </c>
    </row>
    <row r="4" spans="1:6" ht="14.25" thickBot="1">
      <c r="A4" s="29">
        <v>3</v>
      </c>
      <c r="B4" s="31">
        <f t="shared" ref="B4:B21" si="2">B3*1.012</f>
        <v>1.0241439999999999</v>
      </c>
      <c r="C4" s="30">
        <f t="shared" ref="C4:D4" si="3">B4-0.012</f>
        <v>1.0121439999999999</v>
      </c>
      <c r="D4" s="30">
        <f t="shared" si="3"/>
        <v>1.0001439999999999</v>
      </c>
      <c r="E4" s="30">
        <f t="shared" ref="E4:F4" si="4">D4-0.012</f>
        <v>0.98814399999999991</v>
      </c>
      <c r="F4" s="30">
        <f t="shared" si="4"/>
        <v>0.9761439999999999</v>
      </c>
    </row>
    <row r="5" spans="1:6" ht="14.25" thickBot="1">
      <c r="A5" s="29">
        <v>4</v>
      </c>
      <c r="B5" s="31">
        <f t="shared" si="2"/>
        <v>1.036433728</v>
      </c>
      <c r="C5" s="30">
        <f t="shared" ref="C5:D5" si="5">B5-0.012</f>
        <v>1.024433728</v>
      </c>
      <c r="D5" s="30">
        <f t="shared" si="5"/>
        <v>1.012433728</v>
      </c>
      <c r="E5" s="30">
        <f t="shared" ref="E5:F5" si="6">D5-0.012</f>
        <v>1.000433728</v>
      </c>
      <c r="F5" s="30">
        <f t="shared" si="6"/>
        <v>0.98843372799999996</v>
      </c>
    </row>
    <row r="6" spans="1:6" ht="14.25" thickBot="1">
      <c r="A6" s="29">
        <v>5</v>
      </c>
      <c r="B6" s="31">
        <f t="shared" si="2"/>
        <v>1.048870932736</v>
      </c>
      <c r="C6" s="30">
        <f t="shared" ref="C6:D6" si="7">B6-0.012</f>
        <v>1.036870932736</v>
      </c>
      <c r="D6" s="30">
        <f t="shared" si="7"/>
        <v>1.0248709327359999</v>
      </c>
      <c r="E6" s="30">
        <f t="shared" ref="E6:F6" si="8">D6-0.012</f>
        <v>1.0128709327359999</v>
      </c>
      <c r="F6" s="30">
        <f t="shared" si="8"/>
        <v>1.0008709327359999</v>
      </c>
    </row>
    <row r="7" spans="1:6" ht="14.25" thickBot="1">
      <c r="A7" s="29">
        <v>6</v>
      </c>
      <c r="B7" s="31">
        <f t="shared" si="2"/>
        <v>1.0614573839288319</v>
      </c>
      <c r="C7" s="30">
        <f t="shared" ref="C7:D7" si="9">B7-0.012</f>
        <v>1.0494573839288319</v>
      </c>
      <c r="D7" s="30">
        <f t="shared" si="9"/>
        <v>1.0374573839288319</v>
      </c>
      <c r="E7" s="30">
        <f t="shared" ref="E7:F7" si="10">D7-0.012</f>
        <v>1.0254573839288319</v>
      </c>
      <c r="F7" s="30">
        <f t="shared" si="10"/>
        <v>1.0134573839288319</v>
      </c>
    </row>
    <row r="8" spans="1:6" ht="14.25" thickBot="1">
      <c r="A8" s="29">
        <v>7</v>
      </c>
      <c r="B8" s="31">
        <f t="shared" si="2"/>
        <v>1.074194872535978</v>
      </c>
      <c r="C8" s="30">
        <f t="shared" ref="C8:D8" si="11">B8-0.012</f>
        <v>1.062194872535978</v>
      </c>
      <c r="D8" s="30">
        <f t="shared" si="11"/>
        <v>1.050194872535978</v>
      </c>
      <c r="E8" s="30">
        <f t="shared" ref="E8:F8" si="12">D8-0.012</f>
        <v>1.038194872535978</v>
      </c>
      <c r="F8" s="30">
        <f t="shared" si="12"/>
        <v>1.026194872535978</v>
      </c>
    </row>
    <row r="9" spans="1:6" ht="14.25" thickBot="1">
      <c r="A9" s="29">
        <v>8</v>
      </c>
      <c r="B9" s="31">
        <f t="shared" si="2"/>
        <v>1.0870852110064098</v>
      </c>
      <c r="C9" s="30">
        <f t="shared" ref="C9:D9" si="13">B9-0.012</f>
        <v>1.0750852110064097</v>
      </c>
      <c r="D9" s="30">
        <f t="shared" si="13"/>
        <v>1.0630852110064097</v>
      </c>
      <c r="E9" s="30">
        <f t="shared" ref="E9:F9" si="14">D9-0.012</f>
        <v>1.0510852110064097</v>
      </c>
      <c r="F9" s="30">
        <f t="shared" si="14"/>
        <v>1.0390852110064097</v>
      </c>
    </row>
    <row r="10" spans="1:6" ht="14.25" thickBot="1">
      <c r="A10" s="29">
        <v>9</v>
      </c>
      <c r="B10" s="31">
        <f t="shared" si="2"/>
        <v>1.1001302335384866</v>
      </c>
      <c r="C10" s="30">
        <f t="shared" ref="C10:D10" si="15">B10-0.012</f>
        <v>1.0881302335384866</v>
      </c>
      <c r="D10" s="30">
        <f t="shared" si="15"/>
        <v>1.0761302335384866</v>
      </c>
      <c r="E10" s="30">
        <f t="shared" ref="E10:F10" si="16">D10-0.012</f>
        <v>1.0641302335384866</v>
      </c>
      <c r="F10" s="30">
        <f t="shared" si="16"/>
        <v>1.0521302335384866</v>
      </c>
    </row>
    <row r="11" spans="1:6" ht="14.25" thickBot="1">
      <c r="A11" s="29">
        <v>10</v>
      </c>
      <c r="B11" s="31">
        <f t="shared" si="2"/>
        <v>1.1133317963409484</v>
      </c>
      <c r="C11" s="30">
        <f t="shared" ref="C11:D11" si="17">B11-0.012</f>
        <v>1.1013317963409484</v>
      </c>
      <c r="D11" s="30">
        <f t="shared" si="17"/>
        <v>1.0893317963409483</v>
      </c>
      <c r="E11" s="30">
        <f t="shared" ref="E11:F11" si="18">D11-0.012</f>
        <v>1.0773317963409483</v>
      </c>
      <c r="F11" s="30">
        <f t="shared" si="18"/>
        <v>1.0653317963409483</v>
      </c>
    </row>
    <row r="12" spans="1:6" ht="14.25" thickBot="1">
      <c r="A12" s="29">
        <v>11</v>
      </c>
      <c r="B12" s="31">
        <f t="shared" si="2"/>
        <v>1.1266917778970398</v>
      </c>
      <c r="C12" s="30">
        <f t="shared" ref="C12:D12" si="19">B12-0.012</f>
        <v>1.1146917778970398</v>
      </c>
      <c r="D12" s="30">
        <f t="shared" si="19"/>
        <v>1.1026917778970398</v>
      </c>
      <c r="E12" s="30">
        <f t="shared" ref="E12:F12" si="20">D12-0.012</f>
        <v>1.0906917778970397</v>
      </c>
      <c r="F12" s="30">
        <f t="shared" si="20"/>
        <v>1.0786917778970397</v>
      </c>
    </row>
    <row r="13" spans="1:6" ht="14.25" thickBot="1">
      <c r="A13" s="29">
        <v>12</v>
      </c>
      <c r="B13" s="31">
        <f t="shared" si="2"/>
        <v>1.1402120792318042</v>
      </c>
      <c r="C13" s="30">
        <f t="shared" ref="C13:D13" si="21">B13-0.012</f>
        <v>1.1282120792318042</v>
      </c>
      <c r="D13" s="30">
        <f t="shared" si="21"/>
        <v>1.1162120792318042</v>
      </c>
      <c r="E13" s="30">
        <f t="shared" ref="E13:F13" si="22">D13-0.012</f>
        <v>1.1042120792318042</v>
      </c>
      <c r="F13" s="30">
        <f t="shared" si="22"/>
        <v>1.0922120792318042</v>
      </c>
    </row>
    <row r="14" spans="1:6" ht="14.25" thickBot="1">
      <c r="A14" s="29">
        <v>13</v>
      </c>
      <c r="B14" s="31">
        <f t="shared" si="2"/>
        <v>1.1538946241825858</v>
      </c>
      <c r="C14" s="30">
        <f t="shared" ref="C14:D14" si="23">B14-0.012</f>
        <v>1.1418946241825858</v>
      </c>
      <c r="D14" s="30">
        <f t="shared" si="23"/>
        <v>1.1298946241825858</v>
      </c>
      <c r="E14" s="30">
        <f t="shared" ref="E14:F14" si="24">D14-0.012</f>
        <v>1.1178946241825858</v>
      </c>
      <c r="F14" s="30">
        <f t="shared" si="24"/>
        <v>1.1058946241825858</v>
      </c>
    </row>
    <row r="15" spans="1:6" ht="14.25" thickBot="1">
      <c r="A15" s="29">
        <v>14</v>
      </c>
      <c r="B15" s="31">
        <f t="shared" si="2"/>
        <v>1.1677413596727768</v>
      </c>
      <c r="C15" s="30">
        <f t="shared" ref="C15:D15" si="25">B15-0.012</f>
        <v>1.1557413596727768</v>
      </c>
      <c r="D15" s="30">
        <f t="shared" si="25"/>
        <v>1.1437413596727768</v>
      </c>
      <c r="E15" s="30">
        <f t="shared" ref="E15:F15" si="26">D15-0.012</f>
        <v>1.1317413596727768</v>
      </c>
      <c r="F15" s="30">
        <f t="shared" si="26"/>
        <v>1.1197413596727768</v>
      </c>
    </row>
    <row r="16" spans="1:6" ht="14.25" thickBot="1">
      <c r="A16" s="29">
        <v>15</v>
      </c>
      <c r="B16" s="31">
        <f t="shared" si="2"/>
        <v>1.1817542559888501</v>
      </c>
      <c r="C16" s="30">
        <f t="shared" ref="C16:D16" si="27">B16-0.012</f>
        <v>1.1697542559888501</v>
      </c>
      <c r="D16" s="30">
        <f t="shared" si="27"/>
        <v>1.1577542559888501</v>
      </c>
      <c r="E16" s="30">
        <f t="shared" ref="E16:F16" si="28">D16-0.012</f>
        <v>1.1457542559888501</v>
      </c>
      <c r="F16" s="30">
        <f t="shared" si="28"/>
        <v>1.13375425598885</v>
      </c>
    </row>
    <row r="17" spans="1:6" ht="14.25" thickBot="1">
      <c r="A17" s="29">
        <v>16</v>
      </c>
      <c r="B17" s="31">
        <f t="shared" si="2"/>
        <v>1.1959353070607164</v>
      </c>
      <c r="C17" s="30">
        <f t="shared" ref="C17:D17" si="29">B17-0.012</f>
        <v>1.1839353070607164</v>
      </c>
      <c r="D17" s="30">
        <f t="shared" si="29"/>
        <v>1.1719353070607164</v>
      </c>
      <c r="E17" s="30">
        <f t="shared" ref="E17:F17" si="30">D17-0.012</f>
        <v>1.1599353070607163</v>
      </c>
      <c r="F17" s="30">
        <f t="shared" si="30"/>
        <v>1.1479353070607163</v>
      </c>
    </row>
    <row r="18" spans="1:6" ht="14.25" thickBot="1">
      <c r="A18" s="29">
        <v>17</v>
      </c>
      <c r="B18" s="31">
        <f t="shared" si="2"/>
        <v>1.2102865307454449</v>
      </c>
      <c r="C18" s="30">
        <f t="shared" ref="C18:D18" si="31">B18-0.012</f>
        <v>1.1982865307454449</v>
      </c>
      <c r="D18" s="30">
        <f t="shared" si="31"/>
        <v>1.1862865307454449</v>
      </c>
      <c r="E18" s="30">
        <f t="shared" ref="E18:F18" si="32">D18-0.012</f>
        <v>1.1742865307454449</v>
      </c>
      <c r="F18" s="30">
        <f t="shared" si="32"/>
        <v>1.1622865307454449</v>
      </c>
    </row>
    <row r="19" spans="1:6" ht="14.25" thickBot="1">
      <c r="A19" s="29">
        <v>18</v>
      </c>
      <c r="B19" s="31">
        <f t="shared" si="2"/>
        <v>1.2248099691143903</v>
      </c>
      <c r="C19" s="30">
        <f t="shared" ref="C19:D19" si="33">B19-0.012</f>
        <v>1.2128099691143903</v>
      </c>
      <c r="D19" s="30">
        <f t="shared" si="33"/>
        <v>1.2008099691143903</v>
      </c>
      <c r="E19" s="30">
        <f t="shared" ref="E19:F19" si="34">D19-0.012</f>
        <v>1.1888099691143903</v>
      </c>
      <c r="F19" s="30">
        <f t="shared" si="34"/>
        <v>1.1768099691143903</v>
      </c>
    </row>
    <row r="20" spans="1:6" ht="14.25" thickBot="1">
      <c r="A20" s="29">
        <v>19</v>
      </c>
      <c r="B20" s="31">
        <f t="shared" si="2"/>
        <v>1.239507688743763</v>
      </c>
      <c r="C20" s="30">
        <f t="shared" ref="C20:D20" si="35">B20-0.012</f>
        <v>1.227507688743763</v>
      </c>
      <c r="D20" s="30">
        <f t="shared" si="35"/>
        <v>1.215507688743763</v>
      </c>
      <c r="E20" s="30">
        <f t="shared" ref="E20:F20" si="36">D20-0.012</f>
        <v>1.203507688743763</v>
      </c>
      <c r="F20" s="30">
        <f t="shared" si="36"/>
        <v>1.191507688743763</v>
      </c>
    </row>
    <row r="21" spans="1:6" ht="14.25" thickBot="1">
      <c r="A21" s="29">
        <v>20</v>
      </c>
      <c r="B21" s="31">
        <f t="shared" si="2"/>
        <v>1.2543817810086881</v>
      </c>
      <c r="C21" s="30">
        <f t="shared" ref="C21:D21" si="37">B21-0.012</f>
        <v>1.2423817810086881</v>
      </c>
      <c r="D21" s="30">
        <f t="shared" si="37"/>
        <v>1.2303817810086881</v>
      </c>
      <c r="E21" s="30">
        <f t="shared" ref="E21:F21" si="38">D21-0.012</f>
        <v>1.2183817810086881</v>
      </c>
      <c r="F21" s="30">
        <f t="shared" si="38"/>
        <v>1.2063817810086881</v>
      </c>
    </row>
    <row r="23" spans="1:6" ht="14.25" thickBot="1">
      <c r="A23" s="29">
        <v>1</v>
      </c>
      <c r="B23">
        <v>1</v>
      </c>
      <c r="C23" s="32">
        <f>B23-0.012</f>
        <v>0.98799999999999999</v>
      </c>
      <c r="D23" s="32">
        <f>B23-0.012*2</f>
        <v>0.97599999999999998</v>
      </c>
      <c r="E23" s="32">
        <f>D23-0.012</f>
        <v>0.96399999999999997</v>
      </c>
      <c r="F23" s="32">
        <f>E23-0.012</f>
        <v>0.95199999999999996</v>
      </c>
    </row>
    <row r="24" spans="1:6" ht="14.25" thickBot="1">
      <c r="A24" s="29">
        <v>2</v>
      </c>
    </row>
    <row r="25" spans="1:6" ht="14.25" thickBot="1">
      <c r="A25" s="29">
        <v>3</v>
      </c>
    </row>
    <row r="26" spans="1:6" ht="14.25" thickBot="1">
      <c r="A26" s="29">
        <v>4</v>
      </c>
    </row>
    <row r="27" spans="1:6" ht="14.25" thickBot="1">
      <c r="A27" s="29">
        <v>5</v>
      </c>
    </row>
    <row r="28" spans="1:6" ht="14.25" thickBot="1">
      <c r="A28" s="29">
        <v>6</v>
      </c>
    </row>
    <row r="29" spans="1:6" ht="14.25" thickBot="1">
      <c r="A29" s="29">
        <v>7</v>
      </c>
    </row>
    <row r="30" spans="1:6" ht="14.25" thickBot="1">
      <c r="A30" s="29">
        <v>8</v>
      </c>
    </row>
    <row r="31" spans="1:6" ht="14.25" thickBot="1">
      <c r="A31" s="29">
        <v>9</v>
      </c>
    </row>
    <row r="32" spans="1:6" ht="14.25" thickBot="1">
      <c r="A32" s="29">
        <v>10</v>
      </c>
    </row>
    <row r="33" spans="1:1" ht="14.25" thickBot="1">
      <c r="A33" s="29">
        <v>11</v>
      </c>
    </row>
    <row r="34" spans="1:1" ht="14.25" thickBot="1">
      <c r="A34" s="29">
        <v>12</v>
      </c>
    </row>
    <row r="35" spans="1:1" ht="14.25" thickBot="1">
      <c r="A35" s="29">
        <v>13</v>
      </c>
    </row>
    <row r="36" spans="1:1" ht="14.25" thickBot="1">
      <c r="A36" s="29">
        <v>14</v>
      </c>
    </row>
    <row r="37" spans="1:1" ht="14.25" thickBot="1">
      <c r="A37" s="29">
        <v>15</v>
      </c>
    </row>
    <row r="38" spans="1:1" ht="14.25" thickBot="1">
      <c r="A38" s="29">
        <v>16</v>
      </c>
    </row>
    <row r="39" spans="1:1" ht="14.25" thickBot="1">
      <c r="A39" s="29">
        <v>17</v>
      </c>
    </row>
    <row r="40" spans="1:1" ht="14.25" thickBot="1">
      <c r="A40" s="29">
        <v>18</v>
      </c>
    </row>
    <row r="41" spans="1:1" ht="14.25" thickBot="1">
      <c r="A41" s="29">
        <v>19</v>
      </c>
    </row>
    <row r="42" spans="1:1" ht="14.25" thickBot="1">
      <c r="A42" s="29">
        <v>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技能计算表</vt:lpstr>
      <vt:lpstr>修炼核对公式</vt:lpstr>
      <vt:lpstr>内丹核对公式</vt:lpstr>
      <vt:lpstr>怪物成长计算公式</vt:lpstr>
      <vt:lpstr>Sheet1</vt:lpstr>
      <vt:lpstr>怪物属性计算公式</vt:lpstr>
      <vt:lpstr>成长属性表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ylkj_god</dc:creator>
  <cp:lastModifiedBy>liwei</cp:lastModifiedBy>
  <dcterms:created xsi:type="dcterms:W3CDTF">2013-07-21T17:45:06Z</dcterms:created>
  <dcterms:modified xsi:type="dcterms:W3CDTF">2013-10-17T06:58:40Z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