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1495" windowHeight="10485" activeTab="4"/>
  </bookViews>
  <sheets>
    <sheet name="人物属性" sheetId="1" r:id="rId1"/>
    <sheet name="装备品质" sheetId="2" r:id="rId2"/>
    <sheet name="武器基本属性" sheetId="3" r:id="rId3"/>
    <sheet name="获得装备" sheetId="4" r:id="rId4"/>
    <sheet name="人物基本属性" sheetId="5" r:id="rId5"/>
    <sheet name="人物成长属性" sheetId="6" r:id="rId6"/>
    <sheet name="计算表" sheetId="7" r:id="rId7"/>
    <sheet name="Sheet8" sheetId="8" r:id="rId8"/>
  </sheets>
  <calcPr calcId="125725"/>
</workbook>
</file>

<file path=xl/calcChain.xml><?xml version="1.0" encoding="utf-8"?>
<calcChain xmlns="http://schemas.openxmlformats.org/spreadsheetml/2006/main">
  <c r="B12" i="8"/>
  <c r="B11"/>
  <c r="J7" i="7"/>
  <c r="B7"/>
  <c r="J6"/>
  <c r="B6"/>
  <c r="J5"/>
  <c r="B5"/>
  <c r="J4"/>
  <c r="B4"/>
  <c r="J3"/>
  <c r="B3"/>
  <c r="G33" i="5"/>
  <c r="F33"/>
  <c r="E33"/>
  <c r="D33"/>
  <c r="C33"/>
  <c r="B33"/>
  <c r="G32"/>
  <c r="F32"/>
  <c r="E32"/>
  <c r="D32"/>
  <c r="C32"/>
  <c r="B32"/>
  <c r="F31"/>
  <c r="D31"/>
  <c r="B31"/>
  <c r="F30"/>
  <c r="D30"/>
  <c r="B30"/>
  <c r="G29"/>
  <c r="F29"/>
  <c r="E29"/>
  <c r="D29"/>
  <c r="C29"/>
  <c r="B29"/>
  <c r="G28"/>
  <c r="F28"/>
  <c r="E28"/>
  <c r="D28"/>
  <c r="C28"/>
  <c r="B10" i="8" s="1"/>
  <c r="B28" i="5"/>
  <c r="F24"/>
  <c r="D24"/>
  <c r="B24"/>
  <c r="F23"/>
  <c r="D23"/>
  <c r="B23"/>
  <c r="F22"/>
  <c r="D22"/>
  <c r="B22"/>
  <c r="F21"/>
  <c r="D6" i="6" s="1"/>
  <c r="D21" i="5"/>
  <c r="B21"/>
  <c r="F20"/>
  <c r="D20"/>
  <c r="B20"/>
  <c r="F19"/>
  <c r="D4" i="6" s="1"/>
  <c r="D19" i="5"/>
  <c r="C4" i="6" s="1"/>
  <c r="B19" i="5"/>
  <c r="B4" i="6" s="1"/>
  <c r="F18" i="5"/>
  <c r="D18"/>
  <c r="B18"/>
  <c r="F17"/>
  <c r="D17"/>
  <c r="B17"/>
  <c r="F15"/>
  <c r="D15"/>
  <c r="B15"/>
  <c r="F14"/>
  <c r="D14"/>
  <c r="B14"/>
  <c r="F13"/>
  <c r="D13"/>
  <c r="B13"/>
  <c r="F12"/>
  <c r="D12"/>
  <c r="B12"/>
  <c r="F11"/>
  <c r="D11"/>
  <c r="B11"/>
  <c r="C2" i="4"/>
  <c r="B2"/>
  <c r="D41" i="5" l="1"/>
  <c r="F42"/>
  <c r="F41"/>
  <c r="B41"/>
  <c r="B42"/>
  <c r="C2" i="6"/>
  <c r="F46" i="5"/>
  <c r="D3" i="6"/>
  <c r="C6"/>
  <c r="C5"/>
  <c r="B9"/>
  <c r="D7"/>
  <c r="B6"/>
  <c r="C3"/>
  <c r="B5"/>
  <c r="D5"/>
  <c r="C9"/>
  <c r="B40" i="5"/>
  <c r="F40"/>
  <c r="D2" i="6"/>
  <c r="B7"/>
  <c r="D45" i="5"/>
  <c r="B2" i="6"/>
  <c r="B8"/>
  <c r="D8"/>
  <c r="C8"/>
  <c r="B46" i="5"/>
  <c r="D9" i="6"/>
  <c r="F45" i="5"/>
  <c r="B3" i="6"/>
  <c r="B9" i="8"/>
  <c r="D40" i="5"/>
  <c r="B45"/>
  <c r="D46"/>
  <c r="C7" i="6"/>
  <c r="D42" i="5"/>
  <c r="C11" i="6" l="1"/>
  <c r="D11"/>
  <c r="B51" i="5"/>
  <c r="B48"/>
  <c r="B53"/>
  <c r="B50"/>
  <c r="B49"/>
  <c r="B52"/>
  <c r="B11" i="6"/>
</calcChain>
</file>

<file path=xl/sharedStrings.xml><?xml version="1.0" encoding="utf-8"?>
<sst xmlns="http://schemas.openxmlformats.org/spreadsheetml/2006/main" count="269" uniqueCount="149">
  <si>
    <t>编号</t>
  </si>
  <si>
    <t>种族</t>
  </si>
  <si>
    <t>力量</t>
  </si>
  <si>
    <t>魔力</t>
  </si>
  <si>
    <t>体质</t>
  </si>
  <si>
    <t>耐力</t>
  </si>
  <si>
    <t>敏捷</t>
  </si>
  <si>
    <t>力成</t>
  </si>
  <si>
    <t>魔成</t>
  </si>
  <si>
    <t>体成</t>
  </si>
  <si>
    <t>耐成</t>
  </si>
  <si>
    <t>敏成</t>
  </si>
  <si>
    <t>人族</t>
  </si>
  <si>
    <t>仙族</t>
  </si>
  <si>
    <t>魔族</t>
  </si>
  <si>
    <t>品质</t>
  </si>
  <si>
    <t>灰色</t>
  </si>
  <si>
    <t>白色</t>
  </si>
  <si>
    <t>绿色</t>
  </si>
  <si>
    <t>蓝色</t>
  </si>
  <si>
    <t>紫色</t>
  </si>
  <si>
    <t>橙色</t>
  </si>
  <si>
    <t>基本属性等级</t>
  </si>
  <si>
    <t>一般</t>
  </si>
  <si>
    <t>高</t>
  </si>
  <si>
    <t>很高</t>
  </si>
  <si>
    <t>0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</si>
  <si>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</si>
  <si>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</si>
  <si>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</si>
  <si>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</si>
  <si>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</si>
  <si>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</si>
  <si>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</si>
  <si>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</si>
  <si>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</si>
  <si>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100</t>
  </si>
  <si>
    <t>武器</t>
  </si>
  <si>
    <t>增加属性</t>
  </si>
  <si>
    <t>命中低</t>
  </si>
  <si>
    <t>命中高</t>
  </si>
  <si>
    <t>伤害低</t>
  </si>
  <si>
    <t>伤害高</t>
  </si>
  <si>
    <t>命中</t>
  </si>
  <si>
    <t>伤害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</si>
  <si>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3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</si>
  <si>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</t>
    </r>
  </si>
  <si>
    <t>13</t>
  </si>
  <si>
    <t>40-68</t>
  </si>
  <si>
    <t>28-48</t>
  </si>
  <si>
    <t>64-109</t>
  </si>
  <si>
    <t>48-82</t>
  </si>
  <si>
    <t>88-105</t>
  </si>
  <si>
    <t>68-116</t>
  </si>
  <si>
    <t>112-190</t>
  </si>
  <si>
    <t>88-150</t>
  </si>
  <si>
    <t>136-231</t>
  </si>
  <si>
    <t>108-184</t>
  </si>
  <si>
    <t>160-272</t>
  </si>
  <si>
    <t>128-218</t>
  </si>
  <si>
    <t>184-313</t>
  </si>
  <si>
    <t>148-252</t>
  </si>
  <si>
    <t>208-354</t>
  </si>
  <si>
    <t>168-286</t>
  </si>
  <si>
    <t>45-58</t>
  </si>
  <si>
    <t>40-52</t>
  </si>
  <si>
    <t>80-104</t>
  </si>
  <si>
    <t>70-91</t>
  </si>
  <si>
    <t>115-149</t>
  </si>
  <si>
    <t>100-130</t>
  </si>
  <si>
    <t>150-195</t>
  </si>
  <si>
    <t>130-169</t>
  </si>
  <si>
    <t>185-240</t>
  </si>
  <si>
    <t>160-208</t>
  </si>
  <si>
    <t>220-286</t>
  </si>
  <si>
    <t>190-247</t>
  </si>
  <si>
    <t>255-331</t>
  </si>
  <si>
    <t>290-377</t>
  </si>
  <si>
    <t>250-325</t>
  </si>
  <si>
    <t>325-422</t>
  </si>
  <si>
    <t>280-364</t>
  </si>
  <si>
    <t>360-468</t>
  </si>
  <si>
    <t>310-403</t>
  </si>
  <si>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4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</si>
  <si>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5</t>
    </r>
  </si>
  <si>
    <t>26</t>
  </si>
  <si>
    <t>47-60</t>
  </si>
  <si>
    <t>42-54</t>
  </si>
  <si>
    <t>84-109</t>
  </si>
  <si>
    <t>73-95</t>
  </si>
  <si>
    <t>120-156</t>
  </si>
  <si>
    <t>105-136</t>
  </si>
  <si>
    <t>157-204</t>
  </si>
  <si>
    <t>136-177</t>
  </si>
  <si>
    <t>194-252</t>
  </si>
  <si>
    <t>168-218</t>
  </si>
  <si>
    <t>231-300</t>
  </si>
  <si>
    <t>199-259</t>
  </si>
  <si>
    <t>267-347</t>
  </si>
  <si>
    <t>304-395</t>
  </si>
  <si>
    <t>262-341</t>
  </si>
  <si>
    <t>341-443</t>
  </si>
  <si>
    <t>294-382</t>
  </si>
  <si>
    <t>378-491</t>
  </si>
  <si>
    <t>325-423</t>
  </si>
  <si>
    <t>武器等级</t>
  </si>
  <si>
    <t>颜色</t>
  </si>
  <si>
    <t>基本</t>
  </si>
  <si>
    <t>成长</t>
  </si>
  <si>
    <t>角色基本属性</t>
  </si>
  <si>
    <t>等级</t>
  </si>
  <si>
    <t>角色成长属性</t>
  </si>
  <si>
    <t>魔法</t>
  </si>
  <si>
    <t>气血</t>
  </si>
  <si>
    <t>灵力</t>
  </si>
  <si>
    <t>速度</t>
  </si>
  <si>
    <t>防御</t>
  </si>
  <si>
    <t>躲闪</t>
  </si>
  <si>
    <t>装备</t>
  </si>
  <si>
    <t>头盔</t>
  </si>
  <si>
    <t>项链</t>
  </si>
  <si>
    <t>衣服</t>
  </si>
  <si>
    <t>腰带</t>
  </si>
  <si>
    <t>鞋子</t>
  </si>
  <si>
    <t>攻击</t>
  </si>
  <si>
    <t>技能等级</t>
  </si>
  <si>
    <t>普通攻击</t>
  </si>
  <si>
    <t>五雷决</t>
  </si>
  <si>
    <t>暴击</t>
  </si>
  <si>
    <t>三昧真火</t>
  </si>
  <si>
    <t>连击</t>
  </si>
  <si>
    <t>呼风唤雨</t>
  </si>
  <si>
    <t>物防</t>
  </si>
  <si>
    <t>法防</t>
  </si>
  <si>
    <t>人族-》仙族</t>
  </si>
  <si>
    <t>人族-》魔族</t>
  </si>
  <si>
    <t>仙族-》人族</t>
  </si>
  <si>
    <t>仙族-》魔族</t>
  </si>
  <si>
    <t>魔族-》人族</t>
  </si>
  <si>
    <t>魔族-》选族</t>
  </si>
  <si>
    <t>物攻</t>
  </si>
  <si>
    <t>法功</t>
  </si>
  <si>
    <t>技能攻击</t>
  </si>
  <si>
    <t>百分比</t>
  </si>
  <si>
    <t>减血</t>
  </si>
  <si>
    <t>灵犀一指</t>
  </si>
  <si>
    <t>装备等级</t>
  </si>
  <si>
    <t>技能</t>
    <phoneticPr fontId="10" type="noConversion"/>
  </si>
  <si>
    <t>被动技能</t>
    <phoneticPr fontId="10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</si>
</sst>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family val="2"/>
      <charset val="134"/>
    </font>
    <font>
      <b/>
      <sz val="11"/>
      <color indexed="52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17"/>
      <name val="宋体"/>
      <family val="2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8"/>
      <name val="宋体"/>
      <charset val="134"/>
    </font>
    <font>
      <b/>
      <sz val="12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5">
    <xf numFmtId="0" fontId="0" fillId="0" borderId="1">
      <alignment vertical="center"/>
    </xf>
    <xf numFmtId="0" fontId="3" fillId="4" borderId="1" applyNumberFormat="0" applyBorder="0" applyAlignment="0" applyProtection="0">
      <alignment vertical="center"/>
    </xf>
    <xf numFmtId="0" fontId="2" fillId="2" borderId="1" applyNumberFormat="0" applyBorder="0" applyAlignment="0" applyProtection="0">
      <alignment vertical="center"/>
    </xf>
    <xf numFmtId="0" fontId="1" fillId="5" borderId="3" applyNumberFormat="0" applyAlignment="0" applyProtection="0">
      <alignment vertical="center"/>
    </xf>
    <xf numFmtId="0" fontId="2" fillId="3" borderId="1" applyNumberFormat="0" applyBorder="0" applyAlignment="0" applyProtection="0">
      <alignment vertical="center"/>
    </xf>
  </cellStyleXfs>
  <cellXfs count="21">
    <xf numFmtId="0" fontId="0" fillId="0" borderId="1" xfId="0">
      <alignment vertical="center"/>
    </xf>
    <xf numFmtId="0" fontId="4" fillId="2" borderId="2" xfId="2" applyFont="1" applyBorder="1">
      <alignment vertical="center"/>
    </xf>
    <xf numFmtId="0" fontId="0" fillId="0" borderId="2" xfId="0" applyBorder="1">
      <alignment vertical="center"/>
    </xf>
    <xf numFmtId="0" fontId="4" fillId="2" borderId="1" xfId="2" applyFont="1">
      <alignment vertical="center"/>
    </xf>
    <xf numFmtId="0" fontId="4" fillId="3" borderId="1" xfId="4" applyFont="1">
      <alignment vertical="center"/>
    </xf>
    <xf numFmtId="0" fontId="5" fillId="4" borderId="1" xfId="1" applyFont="1">
      <alignment vertical="center"/>
    </xf>
    <xf numFmtId="0" fontId="2" fillId="2" borderId="2" xfId="2" applyBorder="1" applyAlignment="1">
      <alignment vertical="center"/>
    </xf>
    <xf numFmtId="0" fontId="2" fillId="3" borderId="2" xfId="4" applyBorder="1" applyAlignment="1">
      <alignment vertical="center"/>
    </xf>
    <xf numFmtId="0" fontId="3" fillId="4" borderId="2" xfId="1" applyBorder="1" applyAlignment="1">
      <alignment vertical="center"/>
    </xf>
    <xf numFmtId="0" fontId="4" fillId="3" borderId="2" xfId="4" applyFont="1" applyBorder="1">
      <alignment vertical="center"/>
    </xf>
    <xf numFmtId="0" fontId="5" fillId="4" borderId="2" xfId="1" applyFont="1" applyBorder="1">
      <alignment vertical="center"/>
    </xf>
    <xf numFmtId="0" fontId="1" fillId="5" borderId="3" xfId="3">
      <alignment vertical="center"/>
    </xf>
    <xf numFmtId="0" fontId="6" fillId="5" borderId="3" xfId="3" applyFont="1">
      <alignment vertical="center"/>
    </xf>
    <xf numFmtId="0" fontId="7" fillId="0" borderId="1" xfId="0" applyNumberFormat="1" applyFont="1" applyBorder="1" applyAlignment="1" applyProtection="1">
      <alignment vertical="center" wrapText="1"/>
    </xf>
    <xf numFmtId="49" fontId="9" fillId="0" borderId="1" xfId="0" applyNumberFormat="1" applyFont="1" applyBorder="1" applyAlignment="1" applyProtection="1">
      <alignment vertical="center" wrapText="1"/>
    </xf>
    <xf numFmtId="49" fontId="7" fillId="0" borderId="1" xfId="0" applyNumberFormat="1" applyFont="1" applyBorder="1" applyAlignment="1" applyProtection="1">
      <alignment vertical="center" wrapText="1"/>
    </xf>
    <xf numFmtId="49" fontId="7" fillId="0" borderId="1" xfId="0" applyNumberFormat="1" applyFont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vertical="center"/>
    </xf>
    <xf numFmtId="0" fontId="7" fillId="0" borderId="1" xfId="0" applyNumberFormat="1" applyFont="1" applyBorder="1" applyAlignment="1" applyProtection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Alignment="1">
      <alignment horizontal="center" vertical="center"/>
    </xf>
  </cellXfs>
  <cellStyles count="5">
    <cellStyle name="差" xfId="2"/>
    <cellStyle name="常规" xfId="0" builtinId="0"/>
    <cellStyle name="好" xfId="1"/>
    <cellStyle name="计算" xfId="3"/>
    <cellStyle name="适中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J14" sqref="J14"/>
    </sheetView>
  </sheetViews>
  <sheetFormatPr defaultColWidth="9"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 t="s">
        <v>12</v>
      </c>
      <c r="C2">
        <v>10</v>
      </c>
      <c r="D2">
        <v>10</v>
      </c>
      <c r="E2">
        <v>10</v>
      </c>
      <c r="F2">
        <v>10</v>
      </c>
      <c r="G2">
        <v>10</v>
      </c>
      <c r="H2">
        <v>2</v>
      </c>
      <c r="I2">
        <v>2</v>
      </c>
      <c r="J2">
        <v>2</v>
      </c>
      <c r="K2">
        <v>2</v>
      </c>
      <c r="L2">
        <v>2</v>
      </c>
    </row>
    <row r="3" spans="1:12">
      <c r="A3">
        <v>2</v>
      </c>
      <c r="B3" t="s">
        <v>13</v>
      </c>
      <c r="C3">
        <v>11</v>
      </c>
      <c r="D3">
        <v>5</v>
      </c>
      <c r="E3">
        <v>12</v>
      </c>
      <c r="F3">
        <v>12</v>
      </c>
      <c r="G3">
        <v>10</v>
      </c>
      <c r="H3">
        <v>1.5</v>
      </c>
      <c r="I3">
        <v>3</v>
      </c>
      <c r="J3">
        <v>1</v>
      </c>
      <c r="K3">
        <v>2.5</v>
      </c>
      <c r="L3">
        <v>2</v>
      </c>
    </row>
    <row r="4" spans="1:12">
      <c r="A4">
        <v>3</v>
      </c>
      <c r="B4" t="s">
        <v>14</v>
      </c>
      <c r="C4">
        <v>11</v>
      </c>
      <c r="D4">
        <v>11</v>
      </c>
      <c r="E4">
        <v>12</v>
      </c>
      <c r="F4">
        <v>8</v>
      </c>
      <c r="G4">
        <v>8</v>
      </c>
      <c r="H4">
        <v>2.5</v>
      </c>
      <c r="I4">
        <v>1</v>
      </c>
      <c r="J4">
        <v>3</v>
      </c>
      <c r="K4">
        <v>1.5</v>
      </c>
      <c r="L4">
        <v>2</v>
      </c>
    </row>
  </sheetData>
  <phoneticPr fontId="10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A10" sqref="A10"/>
    </sheetView>
  </sheetViews>
  <sheetFormatPr defaultColWidth="9" defaultRowHeight="13.5"/>
  <cols>
    <col min="1" max="1" width="12.875" customWidth="1"/>
  </cols>
  <sheetData>
    <row r="1" spans="1:7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22</v>
      </c>
      <c r="B2" t="s">
        <v>23</v>
      </c>
      <c r="C2" t="s">
        <v>23</v>
      </c>
      <c r="D2" t="s">
        <v>23</v>
      </c>
      <c r="E2" t="s">
        <v>24</v>
      </c>
      <c r="F2" t="s">
        <v>24</v>
      </c>
      <c r="G2" t="s">
        <v>25</v>
      </c>
    </row>
  </sheetData>
  <phoneticPr fontId="10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26"/>
  <sheetViews>
    <sheetView topLeftCell="AI1" workbookViewId="0">
      <selection activeCell="AQ11" sqref="AQ11:AT11"/>
    </sheetView>
  </sheetViews>
  <sheetFormatPr defaultColWidth="9" defaultRowHeight="13.5"/>
  <sheetData>
    <row r="1" spans="1:46" ht="14.25">
      <c r="A1" s="13"/>
      <c r="B1" s="13"/>
      <c r="C1" s="16" t="s">
        <v>26</v>
      </c>
      <c r="D1" s="16"/>
      <c r="E1" s="16"/>
      <c r="F1" s="17"/>
      <c r="G1" s="16" t="s">
        <v>27</v>
      </c>
      <c r="H1" s="16"/>
      <c r="I1" s="16"/>
      <c r="J1" s="17"/>
      <c r="K1" s="16" t="s">
        <v>28</v>
      </c>
      <c r="L1" s="16"/>
      <c r="M1" s="16"/>
      <c r="N1" s="17"/>
      <c r="O1" s="16" t="s">
        <v>29</v>
      </c>
      <c r="P1" s="16"/>
      <c r="Q1" s="16"/>
      <c r="R1" s="17"/>
      <c r="S1" s="16" t="s">
        <v>30</v>
      </c>
      <c r="T1" s="16"/>
      <c r="U1" s="16"/>
      <c r="V1" s="17"/>
      <c r="W1" s="16" t="s">
        <v>31</v>
      </c>
      <c r="X1" s="16"/>
      <c r="Y1" s="16"/>
      <c r="Z1" s="17"/>
      <c r="AA1" s="16" t="s">
        <v>32</v>
      </c>
      <c r="AB1" s="16"/>
      <c r="AC1" s="16"/>
      <c r="AD1" s="17"/>
      <c r="AE1" s="16" t="s">
        <v>33</v>
      </c>
      <c r="AF1" s="16"/>
      <c r="AG1" s="16"/>
      <c r="AH1" s="17"/>
      <c r="AI1" s="16" t="s">
        <v>34</v>
      </c>
      <c r="AJ1" s="16"/>
      <c r="AK1" s="16"/>
      <c r="AL1" s="17"/>
      <c r="AM1" s="16" t="s">
        <v>35</v>
      </c>
      <c r="AN1" s="16"/>
      <c r="AO1" s="16"/>
      <c r="AP1" s="17"/>
      <c r="AQ1" s="16" t="s">
        <v>36</v>
      </c>
      <c r="AR1" s="16"/>
      <c r="AS1" s="16"/>
      <c r="AT1" s="17"/>
    </row>
    <row r="2" spans="1:46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</row>
    <row r="3" spans="1:46">
      <c r="A3" s="18" t="s">
        <v>37</v>
      </c>
      <c r="B3" s="13" t="s">
        <v>38</v>
      </c>
      <c r="C3" s="14" t="s">
        <v>39</v>
      </c>
      <c r="D3" s="14" t="s">
        <v>40</v>
      </c>
      <c r="E3" s="14" t="s">
        <v>41</v>
      </c>
      <c r="F3" s="14" t="s">
        <v>42</v>
      </c>
      <c r="G3" s="14" t="s">
        <v>39</v>
      </c>
      <c r="H3" s="14" t="s">
        <v>40</v>
      </c>
      <c r="I3" s="14" t="s">
        <v>41</v>
      </c>
      <c r="J3" s="14" t="s">
        <v>42</v>
      </c>
      <c r="K3" s="15" t="s">
        <v>43</v>
      </c>
      <c r="L3" s="15"/>
      <c r="M3" s="15"/>
      <c r="N3" s="15" t="s">
        <v>44</v>
      </c>
      <c r="O3" s="15" t="s">
        <v>43</v>
      </c>
      <c r="P3" s="15"/>
      <c r="Q3" s="15"/>
      <c r="R3" s="15" t="s">
        <v>44</v>
      </c>
      <c r="S3" s="15" t="s">
        <v>43</v>
      </c>
      <c r="T3" s="15"/>
      <c r="U3" s="15"/>
      <c r="V3" s="15" t="s">
        <v>44</v>
      </c>
      <c r="W3" s="15" t="s">
        <v>43</v>
      </c>
      <c r="X3" s="15"/>
      <c r="Y3" s="15"/>
      <c r="Z3" s="15" t="s">
        <v>44</v>
      </c>
      <c r="AA3" s="15" t="s">
        <v>43</v>
      </c>
      <c r="AB3" s="15"/>
      <c r="AC3" s="15"/>
      <c r="AD3" s="15" t="s">
        <v>44</v>
      </c>
      <c r="AE3" s="15" t="s">
        <v>43</v>
      </c>
      <c r="AF3" s="15"/>
      <c r="AG3" s="15"/>
      <c r="AH3" s="15" t="s">
        <v>44</v>
      </c>
      <c r="AI3" s="15" t="s">
        <v>43</v>
      </c>
      <c r="AJ3" s="15"/>
      <c r="AK3" s="15"/>
      <c r="AL3" s="15" t="s">
        <v>44</v>
      </c>
      <c r="AM3" s="15" t="s">
        <v>43</v>
      </c>
      <c r="AN3" s="15"/>
      <c r="AO3" s="15"/>
      <c r="AP3" s="15" t="s">
        <v>44</v>
      </c>
      <c r="AQ3" s="15" t="s">
        <v>43</v>
      </c>
      <c r="AR3" s="15"/>
      <c r="AS3" s="15"/>
      <c r="AT3" s="15" t="s">
        <v>44</v>
      </c>
    </row>
    <row r="4" spans="1:46">
      <c r="A4" s="17"/>
      <c r="B4" s="13" t="s">
        <v>23</v>
      </c>
      <c r="C4" s="14" t="s">
        <v>27</v>
      </c>
      <c r="D4" s="14" t="s">
        <v>45</v>
      </c>
      <c r="E4" s="14" t="s">
        <v>46</v>
      </c>
      <c r="F4" s="14" t="s">
        <v>47</v>
      </c>
      <c r="G4" s="15" t="s">
        <v>48</v>
      </c>
      <c r="H4" s="15"/>
      <c r="I4" s="15"/>
      <c r="J4" s="15" t="s">
        <v>49</v>
      </c>
      <c r="K4" s="15" t="s">
        <v>50</v>
      </c>
      <c r="L4" s="15"/>
      <c r="M4" s="15"/>
      <c r="N4" s="15" t="s">
        <v>51</v>
      </c>
      <c r="O4" s="15" t="s">
        <v>52</v>
      </c>
      <c r="P4" s="15"/>
      <c r="Q4" s="15"/>
      <c r="R4" s="15" t="s">
        <v>53</v>
      </c>
      <c r="S4" s="15" t="s">
        <v>54</v>
      </c>
      <c r="T4" s="15"/>
      <c r="U4" s="15"/>
      <c r="V4" s="15" t="s">
        <v>55</v>
      </c>
      <c r="W4" s="15" t="s">
        <v>56</v>
      </c>
      <c r="X4" s="15"/>
      <c r="Y4" s="15"/>
      <c r="Z4" s="15" t="s">
        <v>57</v>
      </c>
      <c r="AA4" s="15" t="s">
        <v>58</v>
      </c>
      <c r="AB4" s="15"/>
      <c r="AC4" s="15"/>
      <c r="AD4" s="15" t="s">
        <v>59</v>
      </c>
      <c r="AE4" s="15" t="s">
        <v>60</v>
      </c>
      <c r="AF4" s="15"/>
      <c r="AG4" s="15"/>
      <c r="AH4" s="15" t="s">
        <v>61</v>
      </c>
      <c r="AI4" s="15" t="s">
        <v>62</v>
      </c>
      <c r="AJ4" s="15"/>
      <c r="AK4" s="15"/>
      <c r="AL4" s="15" t="s">
        <v>63</v>
      </c>
      <c r="AM4" s="13"/>
      <c r="AN4" s="13"/>
      <c r="AO4" s="13"/>
      <c r="AP4" s="13"/>
      <c r="AQ4" s="13"/>
      <c r="AR4" s="13"/>
      <c r="AS4" s="13"/>
      <c r="AT4" s="13"/>
    </row>
    <row r="5" spans="1:46">
      <c r="A5" s="17"/>
      <c r="B5" s="13" t="s">
        <v>24</v>
      </c>
      <c r="C5" s="14" t="s">
        <v>27</v>
      </c>
      <c r="D5" s="14" t="s">
        <v>45</v>
      </c>
      <c r="E5" s="14" t="s">
        <v>46</v>
      </c>
      <c r="F5" s="14" t="s">
        <v>47</v>
      </c>
      <c r="G5" s="15" t="s">
        <v>64</v>
      </c>
      <c r="H5" s="15"/>
      <c r="I5" s="15"/>
      <c r="J5" s="15" t="s">
        <v>65</v>
      </c>
      <c r="K5" s="15" t="s">
        <v>66</v>
      </c>
      <c r="L5" s="15"/>
      <c r="M5" s="15"/>
      <c r="N5" s="15" t="s">
        <v>67</v>
      </c>
      <c r="O5" s="15" t="s">
        <v>68</v>
      </c>
      <c r="P5" s="15"/>
      <c r="Q5" s="15"/>
      <c r="R5" s="15" t="s">
        <v>69</v>
      </c>
      <c r="S5" s="15" t="s">
        <v>70</v>
      </c>
      <c r="T5" s="15"/>
      <c r="U5" s="15"/>
      <c r="V5" s="15" t="s">
        <v>71</v>
      </c>
      <c r="W5" s="15" t="s">
        <v>72</v>
      </c>
      <c r="X5" s="15"/>
      <c r="Y5" s="15"/>
      <c r="Z5" s="15" t="s">
        <v>73</v>
      </c>
      <c r="AA5" s="15" t="s">
        <v>74</v>
      </c>
      <c r="AB5" s="15"/>
      <c r="AC5" s="15"/>
      <c r="AD5" s="15" t="s">
        <v>75</v>
      </c>
      <c r="AE5" s="15" t="s">
        <v>76</v>
      </c>
      <c r="AF5" s="15"/>
      <c r="AG5" s="15"/>
      <c r="AH5" s="15" t="s">
        <v>74</v>
      </c>
      <c r="AI5" s="15" t="s">
        <v>77</v>
      </c>
      <c r="AJ5" s="15"/>
      <c r="AK5" s="15"/>
      <c r="AL5" s="15" t="s">
        <v>78</v>
      </c>
      <c r="AM5" s="15" t="s">
        <v>79</v>
      </c>
      <c r="AN5" s="15"/>
      <c r="AO5" s="15"/>
      <c r="AP5" s="15" t="s">
        <v>80</v>
      </c>
      <c r="AQ5" s="15" t="s">
        <v>81</v>
      </c>
      <c r="AR5" s="15"/>
      <c r="AS5" s="15"/>
      <c r="AT5" s="15" t="s">
        <v>82</v>
      </c>
    </row>
    <row r="6" spans="1:46">
      <c r="A6" s="17"/>
      <c r="B6" s="13" t="s">
        <v>25</v>
      </c>
      <c r="C6" s="14" t="s">
        <v>28</v>
      </c>
      <c r="D6" s="14" t="s">
        <v>83</v>
      </c>
      <c r="E6" s="14" t="s">
        <v>84</v>
      </c>
      <c r="F6" s="14" t="s">
        <v>85</v>
      </c>
      <c r="G6" s="15" t="s">
        <v>86</v>
      </c>
      <c r="H6" s="15"/>
      <c r="I6" s="15"/>
      <c r="J6" s="15" t="s">
        <v>87</v>
      </c>
      <c r="K6" s="15" t="s">
        <v>88</v>
      </c>
      <c r="L6" s="15"/>
      <c r="M6" s="15"/>
      <c r="N6" s="15" t="s">
        <v>89</v>
      </c>
      <c r="O6" s="15" t="s">
        <v>90</v>
      </c>
      <c r="P6" s="15"/>
      <c r="Q6" s="15"/>
      <c r="R6" s="15" t="s">
        <v>91</v>
      </c>
      <c r="S6" s="15" t="s">
        <v>92</v>
      </c>
      <c r="T6" s="15"/>
      <c r="U6" s="15"/>
      <c r="V6" s="15" t="s">
        <v>93</v>
      </c>
      <c r="W6" s="15" t="s">
        <v>94</v>
      </c>
      <c r="X6" s="15"/>
      <c r="Y6" s="15"/>
      <c r="Z6" s="15" t="s">
        <v>95</v>
      </c>
      <c r="AA6" s="15" t="s">
        <v>96</v>
      </c>
      <c r="AB6" s="15"/>
      <c r="AC6" s="15"/>
      <c r="AD6" s="15" t="s">
        <v>97</v>
      </c>
      <c r="AE6" s="15" t="s">
        <v>98</v>
      </c>
      <c r="AF6" s="15"/>
      <c r="AG6" s="15"/>
      <c r="AH6" s="15" t="s">
        <v>96</v>
      </c>
      <c r="AI6" s="15" t="s">
        <v>99</v>
      </c>
      <c r="AJ6" s="15"/>
      <c r="AK6" s="15"/>
      <c r="AL6" s="15" t="s">
        <v>100</v>
      </c>
      <c r="AM6" s="15" t="s">
        <v>101</v>
      </c>
      <c r="AN6" s="15"/>
      <c r="AO6" s="15"/>
      <c r="AP6" s="15" t="s">
        <v>102</v>
      </c>
      <c r="AQ6" s="15" t="s">
        <v>103</v>
      </c>
      <c r="AR6" s="15"/>
      <c r="AS6" s="15"/>
      <c r="AT6" s="15" t="s">
        <v>104</v>
      </c>
    </row>
    <row r="7" spans="1:46">
      <c r="A7" s="18"/>
      <c r="B7" s="13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</row>
    <row r="8" spans="1:46">
      <c r="A8" s="17"/>
      <c r="B8" s="13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3"/>
      <c r="AN8" s="13"/>
      <c r="AO8" s="13"/>
      <c r="AP8" s="13"/>
      <c r="AQ8" s="13"/>
      <c r="AR8" s="13"/>
      <c r="AS8" s="13"/>
      <c r="AT8" s="13"/>
    </row>
    <row r="9" spans="1:46">
      <c r="A9" s="17"/>
      <c r="B9" s="13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46">
      <c r="A10" s="17"/>
      <c r="B10" s="13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</row>
    <row r="11" spans="1:46" ht="14.25">
      <c r="A11" s="18"/>
      <c r="B11" s="13"/>
      <c r="C11" s="16"/>
      <c r="D11" s="16"/>
      <c r="E11" s="16"/>
      <c r="F11" s="17"/>
      <c r="G11" s="16"/>
      <c r="H11" s="16"/>
      <c r="I11" s="16"/>
      <c r="J11" s="17"/>
      <c r="K11" s="16"/>
      <c r="L11" s="16"/>
      <c r="M11" s="16"/>
      <c r="N11" s="17"/>
      <c r="O11" s="16"/>
      <c r="P11" s="16"/>
      <c r="Q11" s="16"/>
      <c r="R11" s="17"/>
      <c r="S11" s="16"/>
      <c r="T11" s="16"/>
      <c r="U11" s="16"/>
      <c r="V11" s="17"/>
      <c r="W11" s="16"/>
      <c r="X11" s="16"/>
      <c r="Y11" s="16"/>
      <c r="Z11" s="17"/>
      <c r="AA11" s="16"/>
      <c r="AB11" s="16"/>
      <c r="AC11" s="16"/>
      <c r="AD11" s="17"/>
      <c r="AE11" s="16"/>
      <c r="AF11" s="16"/>
      <c r="AG11" s="16"/>
      <c r="AH11" s="17"/>
      <c r="AI11" s="16"/>
      <c r="AJ11" s="16"/>
      <c r="AK11" s="16"/>
      <c r="AL11" s="17"/>
      <c r="AM11" s="16"/>
      <c r="AN11" s="16"/>
      <c r="AO11" s="16"/>
      <c r="AP11" s="17"/>
      <c r="AQ11" s="16"/>
      <c r="AR11" s="16"/>
      <c r="AS11" s="16"/>
      <c r="AT11" s="17"/>
    </row>
    <row r="12" spans="1:46" ht="14.25">
      <c r="A12" s="17"/>
      <c r="B12" s="13"/>
      <c r="C12" s="16"/>
      <c r="D12" s="16"/>
      <c r="E12" s="16"/>
      <c r="F12" s="17"/>
      <c r="G12" s="16"/>
      <c r="H12" s="16"/>
      <c r="I12" s="16"/>
      <c r="J12" s="17"/>
      <c r="K12" s="16"/>
      <c r="L12" s="16"/>
      <c r="M12" s="16"/>
      <c r="N12" s="17"/>
      <c r="O12" s="16"/>
      <c r="P12" s="16"/>
      <c r="Q12" s="16"/>
      <c r="R12" s="17"/>
      <c r="S12" s="16"/>
      <c r="T12" s="16"/>
      <c r="U12" s="16"/>
      <c r="V12" s="17"/>
      <c r="W12" s="16"/>
      <c r="X12" s="16"/>
      <c r="Y12" s="16"/>
      <c r="Z12" s="17"/>
      <c r="AA12" s="16"/>
      <c r="AB12" s="16"/>
      <c r="AC12" s="16"/>
      <c r="AD12" s="17"/>
      <c r="AE12" s="16"/>
      <c r="AF12" s="16"/>
      <c r="AG12" s="16"/>
      <c r="AH12" s="17"/>
      <c r="AI12" s="16"/>
      <c r="AJ12" s="16"/>
      <c r="AK12" s="16"/>
      <c r="AL12" s="17"/>
      <c r="AM12" s="16"/>
      <c r="AN12" s="16"/>
      <c r="AO12" s="16"/>
      <c r="AP12" s="17"/>
      <c r="AQ12" s="16"/>
      <c r="AR12" s="16"/>
      <c r="AS12" s="16"/>
      <c r="AT12" s="17"/>
    </row>
    <row r="13" spans="1:46" ht="14.25">
      <c r="A13" s="17"/>
      <c r="B13" s="13"/>
      <c r="C13" s="16"/>
      <c r="D13" s="16"/>
      <c r="E13" s="16"/>
      <c r="F13" s="17"/>
      <c r="G13" s="16"/>
      <c r="H13" s="16"/>
      <c r="I13" s="16"/>
      <c r="J13" s="17"/>
      <c r="K13" s="16"/>
      <c r="L13" s="16"/>
      <c r="M13" s="16"/>
      <c r="N13" s="17"/>
      <c r="O13" s="16"/>
      <c r="P13" s="16"/>
      <c r="Q13" s="16"/>
      <c r="R13" s="17"/>
      <c r="S13" s="16"/>
      <c r="T13" s="16"/>
      <c r="U13" s="16"/>
      <c r="V13" s="17"/>
      <c r="W13" s="16"/>
      <c r="X13" s="16"/>
      <c r="Y13" s="16"/>
      <c r="Z13" s="17"/>
      <c r="AA13" s="16"/>
      <c r="AB13" s="16"/>
      <c r="AC13" s="16"/>
      <c r="AD13" s="17"/>
      <c r="AE13" s="16"/>
      <c r="AF13" s="16"/>
      <c r="AG13" s="16"/>
      <c r="AH13" s="17"/>
      <c r="AI13" s="16"/>
      <c r="AJ13" s="16"/>
      <c r="AK13" s="16"/>
      <c r="AL13" s="17"/>
      <c r="AM13" s="16"/>
      <c r="AN13" s="16"/>
      <c r="AO13" s="16"/>
      <c r="AP13" s="17"/>
      <c r="AQ13" s="16"/>
      <c r="AR13" s="16"/>
      <c r="AS13" s="16"/>
      <c r="AT13" s="17"/>
    </row>
    <row r="14" spans="1:46" ht="14.25">
      <c r="A14" s="17"/>
      <c r="B14" s="13"/>
      <c r="C14" s="16"/>
      <c r="D14" s="16"/>
      <c r="E14" s="16"/>
      <c r="F14" s="17"/>
      <c r="G14" s="16"/>
      <c r="H14" s="16"/>
      <c r="I14" s="16"/>
      <c r="J14" s="17"/>
      <c r="K14" s="16"/>
      <c r="L14" s="16"/>
      <c r="M14" s="16"/>
      <c r="N14" s="17"/>
      <c r="O14" s="16"/>
      <c r="P14" s="16"/>
      <c r="Q14" s="16"/>
      <c r="R14" s="17"/>
      <c r="S14" s="16"/>
      <c r="T14" s="16"/>
      <c r="U14" s="16"/>
      <c r="V14" s="17"/>
      <c r="W14" s="16"/>
      <c r="X14" s="16"/>
      <c r="Y14" s="16"/>
      <c r="Z14" s="17"/>
      <c r="AA14" s="16"/>
      <c r="AB14" s="16"/>
      <c r="AC14" s="16"/>
      <c r="AD14" s="17"/>
      <c r="AE14" s="16"/>
      <c r="AF14" s="16"/>
      <c r="AG14" s="16"/>
      <c r="AH14" s="17"/>
      <c r="AI14" s="16"/>
      <c r="AJ14" s="16"/>
      <c r="AK14" s="16"/>
      <c r="AL14" s="17"/>
      <c r="AM14" s="16"/>
      <c r="AN14" s="16"/>
      <c r="AO14" s="16"/>
      <c r="AP14" s="17"/>
      <c r="AQ14" s="16"/>
      <c r="AR14" s="16"/>
      <c r="AS14" s="16"/>
      <c r="AT14" s="17"/>
    </row>
    <row r="15" spans="1:46" ht="14.25">
      <c r="A15" s="18"/>
      <c r="B15" s="13"/>
      <c r="C15" s="16"/>
      <c r="D15" s="16"/>
      <c r="E15" s="16"/>
      <c r="F15" s="17"/>
      <c r="G15" s="16"/>
      <c r="H15" s="16"/>
      <c r="I15" s="16"/>
      <c r="J15" s="17"/>
      <c r="K15" s="16"/>
      <c r="L15" s="16"/>
      <c r="M15" s="16"/>
      <c r="N15" s="17"/>
      <c r="O15" s="16"/>
      <c r="P15" s="16"/>
      <c r="Q15" s="16"/>
      <c r="R15" s="17"/>
      <c r="S15" s="16"/>
      <c r="T15" s="16"/>
      <c r="U15" s="16"/>
      <c r="V15" s="17"/>
      <c r="W15" s="16"/>
      <c r="X15" s="16"/>
      <c r="Y15" s="16"/>
      <c r="Z15" s="17"/>
      <c r="AA15" s="16"/>
      <c r="AB15" s="16"/>
      <c r="AC15" s="16"/>
      <c r="AD15" s="17"/>
      <c r="AE15" s="16"/>
      <c r="AF15" s="16"/>
      <c r="AG15" s="16"/>
      <c r="AH15" s="17"/>
      <c r="AI15" s="16"/>
      <c r="AJ15" s="16"/>
      <c r="AK15" s="16"/>
      <c r="AL15" s="17"/>
      <c r="AM15" s="16"/>
      <c r="AN15" s="16"/>
      <c r="AO15" s="16"/>
      <c r="AP15" s="17"/>
      <c r="AQ15" s="16"/>
      <c r="AR15" s="16"/>
      <c r="AS15" s="16"/>
      <c r="AT15" s="17"/>
    </row>
    <row r="16" spans="1:46" ht="14.25">
      <c r="A16" s="17"/>
      <c r="B16" s="13"/>
      <c r="C16" s="16"/>
      <c r="D16" s="16"/>
      <c r="E16" s="16"/>
      <c r="F16" s="17"/>
      <c r="G16" s="16"/>
      <c r="H16" s="16"/>
      <c r="I16" s="16"/>
      <c r="J16" s="17"/>
      <c r="K16" s="16"/>
      <c r="L16" s="16"/>
      <c r="M16" s="16"/>
      <c r="N16" s="17"/>
      <c r="O16" s="16"/>
      <c r="P16" s="16"/>
      <c r="Q16" s="16"/>
      <c r="R16" s="17"/>
      <c r="S16" s="16"/>
      <c r="T16" s="16"/>
      <c r="U16" s="16"/>
      <c r="V16" s="17"/>
      <c r="W16" s="16"/>
      <c r="X16" s="16"/>
      <c r="Y16" s="16"/>
      <c r="Z16" s="17"/>
      <c r="AA16" s="16"/>
      <c r="AB16" s="16"/>
      <c r="AC16" s="16"/>
      <c r="AD16" s="17"/>
      <c r="AE16" s="16"/>
      <c r="AF16" s="16"/>
      <c r="AG16" s="16"/>
      <c r="AH16" s="17"/>
      <c r="AI16" s="16"/>
      <c r="AJ16" s="16"/>
      <c r="AK16" s="16"/>
      <c r="AL16" s="17"/>
      <c r="AM16" s="16"/>
      <c r="AN16" s="16"/>
      <c r="AO16" s="16"/>
      <c r="AP16" s="17"/>
      <c r="AQ16" s="16"/>
      <c r="AR16" s="16"/>
      <c r="AS16" s="16"/>
      <c r="AT16" s="17"/>
    </row>
    <row r="17" spans="1:46" ht="14.25">
      <c r="A17" s="17"/>
      <c r="B17" s="13"/>
      <c r="C17" s="16"/>
      <c r="D17" s="16"/>
      <c r="E17" s="16"/>
      <c r="F17" s="17"/>
      <c r="G17" s="16"/>
      <c r="H17" s="16"/>
      <c r="I17" s="16"/>
      <c r="J17" s="17"/>
      <c r="K17" s="16"/>
      <c r="L17" s="16"/>
      <c r="M17" s="16"/>
      <c r="N17" s="17"/>
      <c r="O17" s="16"/>
      <c r="P17" s="16"/>
      <c r="Q17" s="16"/>
      <c r="R17" s="17"/>
      <c r="S17" s="16"/>
      <c r="T17" s="16"/>
      <c r="U17" s="16"/>
      <c r="V17" s="17"/>
      <c r="W17" s="16"/>
      <c r="X17" s="16"/>
      <c r="Y17" s="16"/>
      <c r="Z17" s="17"/>
      <c r="AA17" s="16"/>
      <c r="AB17" s="16"/>
      <c r="AC17" s="16"/>
      <c r="AD17" s="17"/>
      <c r="AE17" s="16"/>
      <c r="AF17" s="16"/>
      <c r="AG17" s="16"/>
      <c r="AH17" s="17"/>
      <c r="AI17" s="16"/>
      <c r="AJ17" s="16"/>
      <c r="AK17" s="16"/>
      <c r="AL17" s="17"/>
      <c r="AM17" s="16"/>
      <c r="AN17" s="16"/>
      <c r="AO17" s="16"/>
      <c r="AP17" s="17"/>
      <c r="AQ17" s="16"/>
      <c r="AR17" s="16"/>
      <c r="AS17" s="16"/>
      <c r="AT17" s="17"/>
    </row>
    <row r="18" spans="1:46" ht="14.25">
      <c r="A18" s="17"/>
      <c r="B18" s="13"/>
      <c r="C18" s="16"/>
      <c r="D18" s="16"/>
      <c r="E18" s="16"/>
      <c r="F18" s="17"/>
      <c r="G18" s="16"/>
      <c r="H18" s="16"/>
      <c r="I18" s="16"/>
      <c r="J18" s="17"/>
      <c r="K18" s="16"/>
      <c r="L18" s="16"/>
      <c r="M18" s="16"/>
      <c r="N18" s="17"/>
      <c r="O18" s="16"/>
      <c r="P18" s="16"/>
      <c r="Q18" s="16"/>
      <c r="R18" s="17"/>
      <c r="S18" s="16"/>
      <c r="T18" s="16"/>
      <c r="U18" s="16"/>
      <c r="V18" s="17"/>
      <c r="W18" s="16"/>
      <c r="X18" s="16"/>
      <c r="Y18" s="16"/>
      <c r="Z18" s="17"/>
      <c r="AA18" s="16"/>
      <c r="AB18" s="16"/>
      <c r="AC18" s="16"/>
      <c r="AD18" s="17"/>
      <c r="AE18" s="16"/>
      <c r="AF18" s="16"/>
      <c r="AG18" s="16"/>
      <c r="AH18" s="17"/>
      <c r="AI18" s="16"/>
      <c r="AJ18" s="16"/>
      <c r="AK18" s="16"/>
      <c r="AL18" s="17"/>
      <c r="AM18" s="16"/>
      <c r="AN18" s="16"/>
      <c r="AO18" s="16"/>
      <c r="AP18" s="17"/>
      <c r="AQ18" s="16"/>
      <c r="AR18" s="16"/>
      <c r="AS18" s="16"/>
      <c r="AT18" s="17"/>
    </row>
    <row r="19" spans="1:46">
      <c r="A19" s="18"/>
      <c r="B19" s="13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>
      <c r="A20" s="17"/>
      <c r="B20" s="13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3"/>
      <c r="AN20" s="13"/>
      <c r="AO20" s="13"/>
      <c r="AP20" s="13"/>
      <c r="AQ20" s="13"/>
      <c r="AR20" s="13"/>
      <c r="AS20" s="13"/>
      <c r="AT20" s="13"/>
    </row>
    <row r="21" spans="1:46">
      <c r="A21" s="17"/>
      <c r="B21" s="13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>
      <c r="A22" s="17"/>
      <c r="B22" s="13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>
      <c r="A23" s="18"/>
      <c r="B23" s="13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>
      <c r="A24" s="17"/>
      <c r="B24" s="13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3"/>
      <c r="AN24" s="13"/>
      <c r="AO24" s="13"/>
      <c r="AP24" s="13"/>
      <c r="AQ24" s="13"/>
      <c r="AR24" s="13"/>
      <c r="AS24" s="13"/>
      <c r="AT24" s="13"/>
    </row>
    <row r="25" spans="1:46">
      <c r="A25" s="17"/>
      <c r="B25" s="13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</row>
    <row r="26" spans="1:46">
      <c r="A26" s="17"/>
      <c r="B26" s="13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</row>
  </sheetData>
  <mergeCells count="105">
    <mergeCell ref="AM1:AP1"/>
    <mergeCell ref="AQ1:AT1"/>
    <mergeCell ref="C11:F11"/>
    <mergeCell ref="G11:J11"/>
    <mergeCell ref="K11:N11"/>
    <mergeCell ref="O11:R11"/>
    <mergeCell ref="S11:V11"/>
    <mergeCell ref="W11:Z11"/>
    <mergeCell ref="AA11:AD11"/>
    <mergeCell ref="AE11:AH11"/>
    <mergeCell ref="AI11:AL11"/>
    <mergeCell ref="AM11:AP11"/>
    <mergeCell ref="AQ11:AT11"/>
    <mergeCell ref="C1:F1"/>
    <mergeCell ref="G1:J1"/>
    <mergeCell ref="K1:N1"/>
    <mergeCell ref="O1:R1"/>
    <mergeCell ref="S1:V1"/>
    <mergeCell ref="W1:Z1"/>
    <mergeCell ref="AA1:AD1"/>
    <mergeCell ref="AE1:AH1"/>
    <mergeCell ref="AI1:AL1"/>
    <mergeCell ref="AM12:AP12"/>
    <mergeCell ref="AQ12:AT12"/>
    <mergeCell ref="C13:F13"/>
    <mergeCell ref="G13:J13"/>
    <mergeCell ref="K13:N13"/>
    <mergeCell ref="O13:R13"/>
    <mergeCell ref="S13:V13"/>
    <mergeCell ref="W13:Z13"/>
    <mergeCell ref="AA13:AD13"/>
    <mergeCell ref="AE13:AH13"/>
    <mergeCell ref="AI13:AL13"/>
    <mergeCell ref="AM13:AP13"/>
    <mergeCell ref="AQ13:AT13"/>
    <mergeCell ref="C12:F12"/>
    <mergeCell ref="G12:J12"/>
    <mergeCell ref="K12:N12"/>
    <mergeCell ref="O12:R12"/>
    <mergeCell ref="S12:V12"/>
    <mergeCell ref="W12:Z12"/>
    <mergeCell ref="AA12:AD12"/>
    <mergeCell ref="AE12:AH12"/>
    <mergeCell ref="AI12:AL12"/>
    <mergeCell ref="AM14:AP14"/>
    <mergeCell ref="AQ14:AT14"/>
    <mergeCell ref="C15:F15"/>
    <mergeCell ref="G15:J15"/>
    <mergeCell ref="K15:N15"/>
    <mergeCell ref="O15:R15"/>
    <mergeCell ref="S15:V15"/>
    <mergeCell ref="W15:Z15"/>
    <mergeCell ref="AA15:AD15"/>
    <mergeCell ref="AE15:AH15"/>
    <mergeCell ref="AI15:AL15"/>
    <mergeCell ref="AM15:AP15"/>
    <mergeCell ref="AQ15:AT15"/>
    <mergeCell ref="C14:F14"/>
    <mergeCell ref="G14:J14"/>
    <mergeCell ref="K14:N14"/>
    <mergeCell ref="O14:R14"/>
    <mergeCell ref="S14:V14"/>
    <mergeCell ref="W14:Z14"/>
    <mergeCell ref="AA14:AD14"/>
    <mergeCell ref="AE14:AH14"/>
    <mergeCell ref="AI14:AL14"/>
    <mergeCell ref="W17:Z17"/>
    <mergeCell ref="AA17:AD17"/>
    <mergeCell ref="AE17:AH17"/>
    <mergeCell ref="AI17:AL17"/>
    <mergeCell ref="AM17:AP17"/>
    <mergeCell ref="AQ17:AT17"/>
    <mergeCell ref="C16:F16"/>
    <mergeCell ref="G16:J16"/>
    <mergeCell ref="K16:N16"/>
    <mergeCell ref="O16:R16"/>
    <mergeCell ref="S16:V16"/>
    <mergeCell ref="W16:Z16"/>
    <mergeCell ref="AA16:AD16"/>
    <mergeCell ref="AE16:AH16"/>
    <mergeCell ref="AI16:AL16"/>
    <mergeCell ref="AM18:AP18"/>
    <mergeCell ref="AQ18:AT18"/>
    <mergeCell ref="A3:A6"/>
    <mergeCell ref="A7:A10"/>
    <mergeCell ref="A11:A14"/>
    <mergeCell ref="A15:A18"/>
    <mergeCell ref="A19:A22"/>
    <mergeCell ref="A23:A26"/>
    <mergeCell ref="C18:F18"/>
    <mergeCell ref="G18:J18"/>
    <mergeCell ref="K18:N18"/>
    <mergeCell ref="O18:R18"/>
    <mergeCell ref="S18:V18"/>
    <mergeCell ref="W18:Z18"/>
    <mergeCell ref="AA18:AD18"/>
    <mergeCell ref="AE18:AH18"/>
    <mergeCell ref="AI18:AL18"/>
    <mergeCell ref="AM16:AP16"/>
    <mergeCell ref="AQ16:AT16"/>
    <mergeCell ref="C17:F17"/>
    <mergeCell ref="G17:J17"/>
    <mergeCell ref="K17:N17"/>
    <mergeCell ref="O17:R17"/>
    <mergeCell ref="S17:V17"/>
  </mergeCells>
  <phoneticPr fontId="10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D2" sqref="D2"/>
    </sheetView>
  </sheetViews>
  <sheetFormatPr defaultColWidth="9" defaultRowHeight="13.5"/>
  <cols>
    <col min="3" max="3" width="12.375" customWidth="1"/>
  </cols>
  <sheetData>
    <row r="1" spans="1:5">
      <c r="B1" t="s">
        <v>105</v>
      </c>
      <c r="C1" t="s">
        <v>106</v>
      </c>
      <c r="D1" t="s">
        <v>43</v>
      </c>
      <c r="E1" t="s">
        <v>44</v>
      </c>
    </row>
    <row r="2" spans="1:5">
      <c r="A2" t="s">
        <v>37</v>
      </c>
      <c r="B2">
        <f>计算表!B8</f>
        <v>0</v>
      </c>
      <c r="C2" t="str">
        <f ca="1">INDEX(装备品质!B1:G1,1,INT(RAND()*(6-0)))</f>
        <v>蓝色</v>
      </c>
    </row>
  </sheetData>
  <phoneticPr fontId="10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3"/>
  <sheetViews>
    <sheetView tabSelected="1" workbookViewId="0">
      <selection activeCell="F32" sqref="F32"/>
    </sheetView>
  </sheetViews>
  <sheetFormatPr defaultColWidth="9" defaultRowHeight="13.5"/>
  <cols>
    <col min="1" max="1" width="12.125" customWidth="1"/>
    <col min="2" max="2" width="12.75" style="3" customWidth="1"/>
    <col min="3" max="3" width="9" style="3"/>
    <col min="4" max="5" width="9" style="4"/>
    <col min="6" max="7" width="9" style="5"/>
  </cols>
  <sheetData>
    <row r="1" spans="1:7">
      <c r="A1" s="2"/>
      <c r="B1" s="6" t="s">
        <v>12</v>
      </c>
      <c r="C1" s="6"/>
      <c r="D1" s="7" t="s">
        <v>13</v>
      </c>
      <c r="E1" s="7"/>
      <c r="F1" s="8" t="s">
        <v>14</v>
      </c>
      <c r="G1" s="8"/>
    </row>
    <row r="2" spans="1:7">
      <c r="A2" s="2"/>
      <c r="B2" s="1" t="s">
        <v>107</v>
      </c>
      <c r="C2" s="1" t="s">
        <v>108</v>
      </c>
      <c r="D2" s="9" t="s">
        <v>107</v>
      </c>
      <c r="E2" s="9" t="s">
        <v>108</v>
      </c>
      <c r="F2" s="10" t="s">
        <v>107</v>
      </c>
      <c r="G2" s="10" t="s">
        <v>108</v>
      </c>
    </row>
    <row r="3" spans="1:7">
      <c r="A3" s="2" t="s">
        <v>2</v>
      </c>
      <c r="B3" s="1">
        <v>10</v>
      </c>
      <c r="C3" s="1">
        <v>2</v>
      </c>
      <c r="D3" s="9">
        <v>11</v>
      </c>
      <c r="E3" s="9">
        <v>1.5</v>
      </c>
      <c r="F3" s="10">
        <v>11</v>
      </c>
      <c r="G3" s="10">
        <v>2.5</v>
      </c>
    </row>
    <row r="4" spans="1:7">
      <c r="A4" s="2" t="s">
        <v>3</v>
      </c>
      <c r="B4" s="1">
        <v>10</v>
      </c>
      <c r="C4" s="1">
        <v>2</v>
      </c>
      <c r="D4" s="9">
        <v>5</v>
      </c>
      <c r="E4" s="9">
        <v>3</v>
      </c>
      <c r="F4" s="10">
        <v>11</v>
      </c>
      <c r="G4" s="10">
        <v>1.5</v>
      </c>
    </row>
    <row r="5" spans="1:7">
      <c r="A5" s="2" t="s">
        <v>4</v>
      </c>
      <c r="B5" s="1">
        <v>10</v>
      </c>
      <c r="C5" s="1">
        <v>2</v>
      </c>
      <c r="D5" s="9">
        <v>12</v>
      </c>
      <c r="E5" s="9">
        <v>1.5</v>
      </c>
      <c r="F5" s="10">
        <v>12</v>
      </c>
      <c r="G5" s="10">
        <v>2.5</v>
      </c>
    </row>
    <row r="6" spans="1:7">
      <c r="A6" s="2" t="s">
        <v>5</v>
      </c>
      <c r="B6" s="1">
        <v>10</v>
      </c>
      <c r="C6" s="1">
        <v>2</v>
      </c>
      <c r="D6" s="9">
        <v>12</v>
      </c>
      <c r="E6" s="9">
        <v>2.5</v>
      </c>
      <c r="F6" s="10">
        <v>8</v>
      </c>
      <c r="G6" s="10">
        <v>1.5</v>
      </c>
    </row>
    <row r="7" spans="1:7">
      <c r="A7" s="2" t="s">
        <v>6</v>
      </c>
      <c r="B7" s="1">
        <v>10</v>
      </c>
      <c r="C7" s="1">
        <v>2</v>
      </c>
      <c r="D7" s="9">
        <v>10</v>
      </c>
      <c r="E7" s="9">
        <v>1.5</v>
      </c>
      <c r="F7" s="10">
        <v>8</v>
      </c>
      <c r="G7" s="10">
        <v>2</v>
      </c>
    </row>
    <row r="8" spans="1:7">
      <c r="A8" s="2"/>
      <c r="B8" s="1"/>
      <c r="C8" s="1"/>
      <c r="D8" s="9"/>
      <c r="E8" s="9"/>
      <c r="F8" s="10"/>
      <c r="G8" s="10"/>
    </row>
    <row r="9" spans="1:7">
      <c r="A9" s="19" t="s">
        <v>109</v>
      </c>
      <c r="B9" s="19"/>
      <c r="C9" s="19"/>
      <c r="D9" s="19"/>
      <c r="E9" s="19"/>
      <c r="F9" s="19"/>
      <c r="G9" s="19"/>
    </row>
    <row r="10" spans="1:7">
      <c r="A10" s="11" t="s">
        <v>110</v>
      </c>
      <c r="B10" s="12">
        <v>70</v>
      </c>
      <c r="C10" s="12"/>
      <c r="D10" s="12">
        <v>70</v>
      </c>
      <c r="E10" s="12"/>
      <c r="F10" s="12">
        <v>70</v>
      </c>
      <c r="G10" s="12"/>
    </row>
    <row r="11" spans="1:7">
      <c r="A11" s="2" t="s">
        <v>2</v>
      </c>
      <c r="B11" s="1">
        <f>B3+B$10*C3</f>
        <v>150</v>
      </c>
      <c r="C11" s="1"/>
      <c r="D11" s="9">
        <f>D3+E3*D10</f>
        <v>116</v>
      </c>
      <c r="E11" s="9"/>
      <c r="F11" s="10">
        <f>F3+G3*F$10</f>
        <v>186</v>
      </c>
      <c r="G11" s="10"/>
    </row>
    <row r="12" spans="1:7">
      <c r="A12" s="2" t="s">
        <v>3</v>
      </c>
      <c r="B12" s="1">
        <f>B4+B$10*C4</f>
        <v>150</v>
      </c>
      <c r="C12" s="1"/>
      <c r="D12" s="9">
        <f>D4+D$10*E4</f>
        <v>215</v>
      </c>
      <c r="E12" s="9"/>
      <c r="F12" s="10">
        <f>F4+G4*F$10</f>
        <v>116</v>
      </c>
      <c r="G12" s="10"/>
    </row>
    <row r="13" spans="1:7">
      <c r="A13" s="2" t="s">
        <v>4</v>
      </c>
      <c r="B13" s="1">
        <f>B5+B$10*C5</f>
        <v>150</v>
      </c>
      <c r="C13" s="1"/>
      <c r="D13" s="9">
        <f>D5+D$10*E5</f>
        <v>117</v>
      </c>
      <c r="E13" s="9"/>
      <c r="F13" s="10">
        <f>F5+G5*F$10</f>
        <v>187</v>
      </c>
      <c r="G13" s="10"/>
    </row>
    <row r="14" spans="1:7">
      <c r="A14" s="2" t="s">
        <v>5</v>
      </c>
      <c r="B14" s="1">
        <f>B6+B$10*C6</f>
        <v>150</v>
      </c>
      <c r="C14" s="1"/>
      <c r="D14" s="9">
        <f>D6+D$10*E6</f>
        <v>187</v>
      </c>
      <c r="E14" s="9"/>
      <c r="F14" s="10">
        <f>F6+G6*F$10</f>
        <v>113</v>
      </c>
      <c r="G14" s="10"/>
    </row>
    <row r="15" spans="1:7">
      <c r="A15" s="2" t="s">
        <v>6</v>
      </c>
      <c r="B15" s="1">
        <f>B7+B$10*C7</f>
        <v>150</v>
      </c>
      <c r="C15" s="1"/>
      <c r="D15" s="9">
        <f>D7+D$10*E7</f>
        <v>115</v>
      </c>
      <c r="E15" s="9"/>
      <c r="F15" s="10">
        <f>F7+G7*F$10</f>
        <v>148</v>
      </c>
      <c r="G15" s="10"/>
    </row>
    <row r="16" spans="1:7">
      <c r="A16" s="19" t="s">
        <v>111</v>
      </c>
      <c r="B16" s="19"/>
      <c r="C16" s="19"/>
      <c r="D16" s="19"/>
      <c r="E16" s="19"/>
      <c r="F16" s="19"/>
      <c r="G16" s="19"/>
    </row>
    <row r="17" spans="1:7">
      <c r="A17" s="2" t="s">
        <v>43</v>
      </c>
      <c r="B17" s="1">
        <f>(B3+B10*C3)*2.01+30</f>
        <v>331.49999999999994</v>
      </c>
      <c r="C17" s="1"/>
      <c r="D17" s="9">
        <f>(D3+D10*E3)*1.71+30</f>
        <v>228.35999999999999</v>
      </c>
      <c r="E17" s="9"/>
      <c r="F17" s="10">
        <f>(F3+F10*G3)*2.31+27</f>
        <v>456.66</v>
      </c>
      <c r="G17" s="10"/>
    </row>
    <row r="18" spans="1:7">
      <c r="A18" s="2" t="s">
        <v>44</v>
      </c>
      <c r="B18" s="1">
        <f>(B3+B10*C3)*0.67+34</f>
        <v>134.5</v>
      </c>
      <c r="C18" s="1"/>
      <c r="D18" s="9">
        <f>(D3+D10*E3)*0.57+40</f>
        <v>106.11999999999999</v>
      </c>
      <c r="E18" s="9"/>
      <c r="F18" s="10">
        <f>(F3+F10*G3)*0.77+34</f>
        <v>177.22</v>
      </c>
      <c r="G18" s="10"/>
    </row>
    <row r="19" spans="1:7">
      <c r="A19" s="2" t="s">
        <v>112</v>
      </c>
      <c r="B19" s="1">
        <f>(B4+B10*C4)*3+80</f>
        <v>530</v>
      </c>
      <c r="C19" s="1"/>
      <c r="D19" s="9">
        <f>(D4+D10*E4)*3.5+80</f>
        <v>832.5</v>
      </c>
      <c r="E19" s="9"/>
      <c r="F19" s="10">
        <f>(F4+F10*G4)*2.5+80</f>
        <v>370</v>
      </c>
      <c r="G19" s="10"/>
    </row>
    <row r="20" spans="1:7">
      <c r="A20" s="2" t="s">
        <v>113</v>
      </c>
      <c r="B20" s="1">
        <f>(B5+B10*C5)*5+100</f>
        <v>850</v>
      </c>
      <c r="C20" s="1"/>
      <c r="D20" s="9">
        <f>(D5+D10*E5)*4.5+100</f>
        <v>626.5</v>
      </c>
      <c r="E20" s="9"/>
      <c r="F20" s="10">
        <f>(F5+F10*G5)*6+100</f>
        <v>1222</v>
      </c>
      <c r="G20" s="10"/>
    </row>
    <row r="21" spans="1:7">
      <c r="A21" s="2" t="s">
        <v>114</v>
      </c>
      <c r="B21" s="1">
        <f>(B3+B10*C3)*0.4+(B5+B10*C5)*0.3+(B4+B10*C4)*0.7+(B6+B10*C6)*0.2</f>
        <v>240</v>
      </c>
      <c r="C21" s="1"/>
      <c r="D21" s="9">
        <f>(D3+D10*E3)*0.4+(D5+D10*E5)*0.3+(D4+D10*E4)*0.7+(D6+D10*E6)*0.2</f>
        <v>269.39999999999998</v>
      </c>
      <c r="E21" s="9"/>
      <c r="F21" s="10">
        <f>(F3+F10*G3)*0.4+(F5+F10*G5)*0.3+(F4+F10*G4)*0.7+(F6+F10*G6)*0.2</f>
        <v>234.29999999999998</v>
      </c>
      <c r="G21" s="10"/>
    </row>
    <row r="22" spans="1:7">
      <c r="A22" s="2" t="s">
        <v>115</v>
      </c>
      <c r="B22" s="1">
        <f>(B3+B10*C3)*0.1+(B7+B10*C7)*0.7+(B5+B10*C5)*0.1+(B6+B10*C6)*0.1</f>
        <v>150</v>
      </c>
      <c r="C22" s="1"/>
      <c r="D22" s="9">
        <f>(D3+D10*E3)*0.1+(D7+D10*E7)*0.7+(D5+D10*E5)*0.1+(D6+D10*E6)*0.1</f>
        <v>122.5</v>
      </c>
      <c r="E22" s="9"/>
      <c r="F22" s="10">
        <f>(F3+F10*G3)*0.1+(F7+F10*G7)*0.7+(F5+F10*G5)*0.1+(F6+F10*G6)*0.1</f>
        <v>152.19999999999999</v>
      </c>
      <c r="G22" s="10"/>
    </row>
    <row r="23" spans="1:7">
      <c r="A23" s="2" t="s">
        <v>116</v>
      </c>
      <c r="B23" s="1">
        <f>(B6+B10*C6)*1.5</f>
        <v>225</v>
      </c>
      <c r="C23" s="1"/>
      <c r="D23" s="9">
        <f>(D6+D10*E6)*1.6</f>
        <v>299.2</v>
      </c>
      <c r="E23" s="9"/>
      <c r="F23" s="10">
        <f>(F6+F10*G6)*1.4</f>
        <v>158.19999999999999</v>
      </c>
      <c r="G23" s="10"/>
    </row>
    <row r="24" spans="1:7">
      <c r="A24" s="2" t="s">
        <v>117</v>
      </c>
      <c r="B24" s="1">
        <f>(B7+B10*C7)*1</f>
        <v>150</v>
      </c>
      <c r="C24" s="1"/>
      <c r="D24" s="9">
        <f>(D7+D10*E7)*1</f>
        <v>115</v>
      </c>
      <c r="E24" s="9"/>
      <c r="F24" s="10">
        <f>(F7+F10*G7)*1</f>
        <v>148</v>
      </c>
      <c r="G24" s="10"/>
    </row>
    <row r="26" spans="1:7">
      <c r="A26" s="20" t="s">
        <v>118</v>
      </c>
      <c r="B26" s="20"/>
      <c r="C26" s="20"/>
      <c r="D26" s="20"/>
      <c r="E26" s="20"/>
      <c r="F26" s="20"/>
      <c r="G26" s="20"/>
    </row>
    <row r="28" spans="1:7">
      <c r="A28" t="s">
        <v>37</v>
      </c>
      <c r="B28" s="3">
        <f ca="1">INT(RAND()*(347-267))+267</f>
        <v>331</v>
      </c>
      <c r="C28" s="3">
        <f ca="1">INT(RAND()*(300-231))+231</f>
        <v>263</v>
      </c>
      <c r="D28" s="4">
        <f ca="1">INT(RAND()*(347-267))+267</f>
        <v>299</v>
      </c>
      <c r="E28" s="4">
        <f ca="1">INT(RAND()*(300-231))+231</f>
        <v>232</v>
      </c>
      <c r="F28" s="5">
        <f ca="1">INT(RAND()*(347-267))+267</f>
        <v>307</v>
      </c>
      <c r="G28" s="5">
        <f ca="1">INT(RAND()*(300-231))+231</f>
        <v>238</v>
      </c>
    </row>
    <row r="29" spans="1:7">
      <c r="A29" t="s">
        <v>119</v>
      </c>
      <c r="B29" s="3">
        <f ca="1">INT(RAND()*(54-42))+42</f>
        <v>43</v>
      </c>
      <c r="C29" s="3">
        <f ca="1">INT(RAND()*(102-78))+78</f>
        <v>99</v>
      </c>
      <c r="D29" s="4">
        <f ca="1">INT(RAND()*(54-42))+42</f>
        <v>45</v>
      </c>
      <c r="E29" s="4">
        <f ca="1">INT(RAND()*(102-78))+78</f>
        <v>82</v>
      </c>
      <c r="F29" s="5">
        <f ca="1">INT(RAND()*(54-42))+42</f>
        <v>51</v>
      </c>
      <c r="G29" s="5">
        <f ca="1">INT(RAND()*(102-78))+78</f>
        <v>85</v>
      </c>
    </row>
    <row r="30" spans="1:7">
      <c r="A30" t="s">
        <v>120</v>
      </c>
      <c r="B30" s="3">
        <f ca="1">INT(RAND()*(102-93))+93</f>
        <v>93</v>
      </c>
      <c r="D30" s="4">
        <f ca="1">INT(RAND()*(102-93))+93</f>
        <v>96</v>
      </c>
      <c r="F30" s="5">
        <f ca="1">INT(RAND()*(102-93))+93</f>
        <v>99</v>
      </c>
    </row>
    <row r="31" spans="1:7">
      <c r="A31" t="s">
        <v>121</v>
      </c>
      <c r="B31" s="3">
        <f ca="1">INT(RAND()*(156-120))+120</f>
        <v>121</v>
      </c>
      <c r="D31" s="4">
        <f ca="1">INT(RAND()*(156-120))+120</f>
        <v>132</v>
      </c>
      <c r="F31" s="5">
        <f ca="1">INT(RAND()*(156-120))+120</f>
        <v>124</v>
      </c>
    </row>
    <row r="32" spans="1:7">
      <c r="A32" t="s">
        <v>122</v>
      </c>
      <c r="B32" s="3">
        <f ca="1">INT(RAND()*(54-42))+42</f>
        <v>46</v>
      </c>
      <c r="C32" s="3">
        <f ca="1">INT(RAND()*(204-157))+157</f>
        <v>171</v>
      </c>
      <c r="D32" s="4">
        <f ca="1">INT(RAND()*(54-42))+42</f>
        <v>53</v>
      </c>
      <c r="E32" s="4">
        <f ca="1">INT(RAND()*(204-157))+157</f>
        <v>159</v>
      </c>
      <c r="F32" s="5">
        <f ca="1">INT(RAND()*(54-42))+42</f>
        <v>46</v>
      </c>
      <c r="G32" s="5">
        <f ca="1">INT(RAND()*(204-157))+157</f>
        <v>161</v>
      </c>
    </row>
    <row r="33" spans="1:7">
      <c r="A33" t="s">
        <v>123</v>
      </c>
      <c r="B33" s="3">
        <f ca="1">INT(RAND()*(54-42))+42</f>
        <v>46</v>
      </c>
      <c r="C33" s="3">
        <f ca="1">INT(RAND()*(35-27))+27</f>
        <v>30</v>
      </c>
      <c r="D33" s="4">
        <f ca="1">INT(RAND()*(54-42))+42</f>
        <v>46</v>
      </c>
      <c r="E33" s="4">
        <f ca="1">INT(RAND()*(35-27))+27</f>
        <v>28</v>
      </c>
      <c r="F33" s="5">
        <f ca="1">INT(RAND()*(54-42))+42</f>
        <v>46</v>
      </c>
      <c r="G33" s="5">
        <f ca="1">INT(RAND()*(35-27))+27</f>
        <v>29</v>
      </c>
    </row>
    <row r="35" spans="1:7">
      <c r="A35" s="20" t="s">
        <v>147</v>
      </c>
      <c r="B35" s="20"/>
      <c r="C35" s="20"/>
      <c r="D35" s="20"/>
      <c r="E35" s="20"/>
      <c r="F35" s="20"/>
      <c r="G35" s="20"/>
    </row>
    <row r="36" spans="1:7">
      <c r="A36" t="s">
        <v>148</v>
      </c>
    </row>
    <row r="38" spans="1:7">
      <c r="A38" s="20" t="s">
        <v>124</v>
      </c>
      <c r="B38" s="20"/>
      <c r="C38" s="20"/>
      <c r="D38" s="20"/>
      <c r="E38" s="20"/>
      <c r="F38" s="20"/>
    </row>
    <row r="39" spans="1:7">
      <c r="A39" t="s">
        <v>125</v>
      </c>
      <c r="B39" s="3">
        <v>80</v>
      </c>
      <c r="D39" s="4">
        <v>80</v>
      </c>
      <c r="F39" s="5">
        <v>80</v>
      </c>
    </row>
    <row r="40" spans="1:7">
      <c r="A40" t="s">
        <v>126</v>
      </c>
      <c r="B40" s="3">
        <f ca="1">INT((B17+B28)/3+B18+C28+RAND()*((B3+C3*B10)*5%-0))</f>
        <v>624</v>
      </c>
      <c r="C40" s="3" t="s">
        <v>127</v>
      </c>
      <c r="D40" s="4">
        <f ca="1">(D21+D39*1+D30)+INT(RAND()*((D18+E28)*9%-(D18+E28)*3%)+(D18+E28)*3%)+D39*1</f>
        <v>544.4</v>
      </c>
      <c r="E40" s="4" t="s">
        <v>126</v>
      </c>
      <c r="F40" s="5">
        <f ca="1">((F17+F28)/3+F18+G28+RAND()*((F3+G3*F10)*5%-0))</f>
        <v>670.81773928266125</v>
      </c>
    </row>
    <row r="41" spans="1:7">
      <c r="A41" t="s">
        <v>128</v>
      </c>
      <c r="B41" s="3">
        <f ca="1">INT(((B17+B39*4+B28)/3+B18+C28+RAND()*((B3+C3*B10)*5%-0))*(120%+B39*0.5%))</f>
        <v>1164</v>
      </c>
      <c r="C41" s="3" t="s">
        <v>129</v>
      </c>
      <c r="D41" s="4">
        <f ca="1">((D21+D39*2+D30)+INT(RAND()*((D18+E28)*9%-(D18+E28)*3%)+(D18+E28)*3%)+D39*1.3)*(D39*0.5%+120%)</f>
        <v>1051.8399999999999</v>
      </c>
      <c r="E41" s="4" t="s">
        <v>128</v>
      </c>
      <c r="F41" s="5">
        <f ca="1">((F17+F39*4+F28)/3+F18+G28+RAND()*((F3+G3*F10)*5%-0))*(120%+F39*0.5%)</f>
        <v>1256.5567007077498</v>
      </c>
    </row>
    <row r="42" spans="1:7">
      <c r="A42" t="s">
        <v>130</v>
      </c>
      <c r="B42" s="3">
        <f ca="1">INT(((B17+B28)/3+B18+C28+B39+RAND()*((B3+C3*B10)*5%-0))*(70%))+INT(((B17+B28)/3+B18+C28+B39+RAND()*((B3+C3*B10)*5%-0))*(80%))+INT(((B17+B28)/3+B18+C28+B39+RAND()*((B3+C3*B10)*5%-0))*(100%))</f>
        <v>1746</v>
      </c>
      <c r="C42" s="3" t="s">
        <v>131</v>
      </c>
      <c r="D42" s="4">
        <f ca="1">((D21+D39*3+D30)+INT(RAND()*((D18+E28)*9%-(D18+E28)*3%)+(D18+E28)*3%)+D39*1.3)*(200%)</f>
        <v>1458.8</v>
      </c>
      <c r="E42" s="4" t="s">
        <v>130</v>
      </c>
      <c r="F42" s="5">
        <f ca="1">((F17+F28)/3+F18+G28+F39+RAND()*((F3+G3*F10)*5%-0))*(70%)+((F17+F28)/3+F18+G28+F39+RAND()*((F3+G3*F10)*5%-0))*(80%)+((F17+F28)/3+F18+G28+F39+RAND()*((F3+G3*F10)*5%-0))*(100%)</f>
        <v>1889.4344286809478</v>
      </c>
    </row>
    <row r="44" spans="1:7">
      <c r="A44" s="20" t="s">
        <v>116</v>
      </c>
      <c r="B44" s="20"/>
      <c r="C44" s="20"/>
      <c r="D44" s="20"/>
      <c r="E44" s="20"/>
      <c r="F44" s="20"/>
      <c r="G44" s="20"/>
    </row>
    <row r="45" spans="1:7">
      <c r="A45" t="s">
        <v>132</v>
      </c>
      <c r="B45" s="3">
        <f ca="1">INT((B24+C33)/3)+B23+B29+B31+B32+B33+INT(RAND()*((B6+C6*B10)*5%-0))</f>
        <v>544</v>
      </c>
      <c r="C45" s="3" t="s">
        <v>132</v>
      </c>
      <c r="D45" s="4">
        <f ca="1">INT((D24+E33)/3)+D23+D29+D31+D32+D33+INT(RAND()*((D6+E6*D10)*5%-0))</f>
        <v>625.20000000000005</v>
      </c>
      <c r="E45" s="4" t="s">
        <v>132</v>
      </c>
      <c r="F45" s="5">
        <f ca="1">INT((F24+G33)/3)+F23+F29+F31+F32+F33+INT(RAND()*((F6+G6*F10)*5%-0))</f>
        <v>489.2</v>
      </c>
    </row>
    <row r="46" spans="1:7">
      <c r="A46" t="s">
        <v>133</v>
      </c>
      <c r="B46" s="3">
        <f ca="1">(B21+B30)+INT(RAND()*((B24+B38*1)*9%-(B24+B38*1)*3%)+(B24+B38*1)*3%)</f>
        <v>340</v>
      </c>
      <c r="C46" s="3" t="s">
        <v>133</v>
      </c>
      <c r="D46" s="4">
        <f ca="1">(D21+D30)+INT(RAND()*((D24+D38*1)*9%-(D24+D38*1)*3%)+(D24+D38*1)*3%)</f>
        <v>373.4</v>
      </c>
      <c r="E46" s="4" t="s">
        <v>133</v>
      </c>
      <c r="F46" s="5">
        <f ca="1">(F21+F30)+INT(RAND()*((F24+F38*1)*9%-(F24+F38*1)*3%)+(F24+F38*1)*3%)</f>
        <v>341.29999999999995</v>
      </c>
    </row>
    <row r="48" spans="1:7">
      <c r="A48" t="s">
        <v>134</v>
      </c>
      <c r="B48" s="3">
        <f ca="1">INDEX(B40:B42,ROUNDUP(RAND()*(3-0),0))-D45</f>
        <v>-1.2000000000000455</v>
      </c>
    </row>
    <row r="49" spans="1:2">
      <c r="A49" t="s">
        <v>135</v>
      </c>
      <c r="B49" s="3">
        <f ca="1">INDEX(B40:B42,ROUNDUP(RAND()*(3-0),0))-F45</f>
        <v>134.80000000000001</v>
      </c>
    </row>
    <row r="50" spans="1:2">
      <c r="A50" t="s">
        <v>136</v>
      </c>
      <c r="B50" s="3">
        <f ca="1">INDEX(D40:D42,ROUNDUP(RAND()*(3-0),0))-B46</f>
        <v>1118.8</v>
      </c>
    </row>
    <row r="51" spans="1:2">
      <c r="A51" t="s">
        <v>137</v>
      </c>
      <c r="B51" s="3">
        <f ca="1">INDEX(D40:D42,ROUNDUP(RAND()*(3-0),0))-F46</f>
        <v>1117.5</v>
      </c>
    </row>
    <row r="52" spans="1:2">
      <c r="A52" t="s">
        <v>138</v>
      </c>
      <c r="B52" s="3">
        <f ca="1">INDEX(F40:F42,ROUNDUP(RAND()*(3-0),0))-B45</f>
        <v>712.55670070774977</v>
      </c>
    </row>
    <row r="53" spans="1:2">
      <c r="A53" t="s">
        <v>139</v>
      </c>
      <c r="B53" s="3">
        <f ca="1">INDEX(F40:F42,ROUNDUP(RAND()*(3-0),0))-D45</f>
        <v>1264.2344286809478</v>
      </c>
    </row>
  </sheetData>
  <mergeCells count="6">
    <mergeCell ref="A9:G9"/>
    <mergeCell ref="A16:G16"/>
    <mergeCell ref="A26:G26"/>
    <mergeCell ref="A38:F38"/>
    <mergeCell ref="A44:G44"/>
    <mergeCell ref="A35:G35"/>
  </mergeCells>
  <phoneticPr fontId="10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A14" sqref="A14"/>
    </sheetView>
  </sheetViews>
  <sheetFormatPr defaultColWidth="9" defaultRowHeight="13.5"/>
  <cols>
    <col min="2" max="2" width="9.875" customWidth="1"/>
  </cols>
  <sheetData>
    <row r="1" spans="1:6">
      <c r="B1" t="s">
        <v>12</v>
      </c>
      <c r="C1" t="s">
        <v>13</v>
      </c>
      <c r="D1" t="s">
        <v>14</v>
      </c>
    </row>
    <row r="2" spans="1:6">
      <c r="A2" t="s">
        <v>43</v>
      </c>
      <c r="B2">
        <f ca="1">人物基本属性!B17+人物基本属性!B28</f>
        <v>662.5</v>
      </c>
      <c r="C2">
        <f ca="1">人物基本属性!D17+人物基本属性!D28</f>
        <v>527.36</v>
      </c>
      <c r="D2">
        <f ca="1">人物基本属性!F17+人物基本属性!F28</f>
        <v>763.66000000000008</v>
      </c>
    </row>
    <row r="3" spans="1:6">
      <c r="A3" t="s">
        <v>44</v>
      </c>
      <c r="B3">
        <f ca="1">人物基本属性!B18+人物基本属性!C28</f>
        <v>397.5</v>
      </c>
      <c r="C3">
        <f ca="1">人物基本属性!D18+人物基本属性!E28</f>
        <v>338.12</v>
      </c>
      <c r="D3">
        <f ca="1">人物基本属性!F18+人物基本属性!G28</f>
        <v>415.22</v>
      </c>
    </row>
    <row r="4" spans="1:6">
      <c r="A4" t="s">
        <v>112</v>
      </c>
      <c r="B4">
        <f>人物基本属性!B19</f>
        <v>530</v>
      </c>
      <c r="C4">
        <f>人物基本属性!D19</f>
        <v>832.5</v>
      </c>
      <c r="D4">
        <f>人物基本属性!F19</f>
        <v>370</v>
      </c>
    </row>
    <row r="5" spans="1:6">
      <c r="A5" t="s">
        <v>113</v>
      </c>
      <c r="B5">
        <f ca="1">人物基本属性!B20+人物基本属性!C32</f>
        <v>1021</v>
      </c>
      <c r="C5">
        <f ca="1">人物基本属性!D20+人物基本属性!E32</f>
        <v>785.5</v>
      </c>
      <c r="D5">
        <f ca="1">人物基本属性!F20+人物基本属性!G32</f>
        <v>1383</v>
      </c>
    </row>
    <row r="6" spans="1:6">
      <c r="A6" t="s">
        <v>114</v>
      </c>
      <c r="B6">
        <f ca="1">人物基本属性!B21+人物基本属性!B30</f>
        <v>333</v>
      </c>
      <c r="C6">
        <f ca="1">人物基本属性!D21+人物基本属性!D30</f>
        <v>365.4</v>
      </c>
      <c r="D6">
        <f>人物基本属性!F21+人物基本属性!G30</f>
        <v>234.29999999999998</v>
      </c>
    </row>
    <row r="7" spans="1:6">
      <c r="A7" t="s">
        <v>115</v>
      </c>
      <c r="B7">
        <f ca="1">人物基本属性!B22+人物基本属性!C33*0.7</f>
        <v>171</v>
      </c>
      <c r="C7">
        <f ca="1">人物基本属性!D22+人物基本属性!E33*0.7</f>
        <v>142.1</v>
      </c>
      <c r="D7">
        <f ca="1">人物基本属性!F22+人物基本属性!G33*0.7</f>
        <v>172.5</v>
      </c>
    </row>
    <row r="8" spans="1:6">
      <c r="A8" t="s">
        <v>116</v>
      </c>
      <c r="B8">
        <f ca="1">人物基本属性!B23+人物基本属性!B29+人物基本属性!B31+人物基本属性!B32+人物基本属性!B33</f>
        <v>481</v>
      </c>
      <c r="C8">
        <f ca="1">人物基本属性!D23+人物基本属性!D29+人物基本属性!D31+人物基本属性!D32+人物基本属性!D33</f>
        <v>575.20000000000005</v>
      </c>
      <c r="D8">
        <f ca="1">人物基本属性!F23+人物基本属性!F29+人物基本属性!F31+人物基本属性!F32+人物基本属性!F33</f>
        <v>425.2</v>
      </c>
    </row>
    <row r="9" spans="1:6">
      <c r="A9" t="s">
        <v>117</v>
      </c>
      <c r="B9">
        <f ca="1">人物基本属性!B24+人物基本属性!C33</f>
        <v>180</v>
      </c>
      <c r="C9">
        <f ca="1">人物基本属性!D24+人物基本属性!E33</f>
        <v>143</v>
      </c>
      <c r="D9">
        <f ca="1">人物基本属性!F24+人物基本属性!G33</f>
        <v>177</v>
      </c>
    </row>
    <row r="11" spans="1:6">
      <c r="A11" t="s">
        <v>140</v>
      </c>
      <c r="B11">
        <f ca="1">INT(B2/3+B3+RAND()*((人物基本属性!B3+人物基本属性!B10*人物基本属性!C3)*5%-0))</f>
        <v>624</v>
      </c>
      <c r="C11">
        <f ca="1">INT(C2/3+C3+RAND()*((人物基本属性!D3+人物基本属性!D10*人物基本属性!E3)*5%-0))</f>
        <v>517</v>
      </c>
      <c r="D11">
        <f ca="1">INT(D2/3+D3+RAND()*((人物基本属性!F3+人物基本属性!F10*人物基本属性!G3)*5%-0))</f>
        <v>678</v>
      </c>
    </row>
    <row r="12" spans="1:6">
      <c r="A12" t="s">
        <v>141</v>
      </c>
    </row>
    <row r="13" spans="1:6">
      <c r="A13" t="s">
        <v>132</v>
      </c>
    </row>
    <row r="14" spans="1:6">
      <c r="A14" t="s">
        <v>133</v>
      </c>
    </row>
    <row r="15" spans="1:6">
      <c r="B15" t="s">
        <v>124</v>
      </c>
      <c r="C15" t="s">
        <v>142</v>
      </c>
      <c r="D15" t="s">
        <v>116</v>
      </c>
      <c r="E15" t="s">
        <v>143</v>
      </c>
      <c r="F15" t="s">
        <v>144</v>
      </c>
    </row>
    <row r="16" spans="1:6">
      <c r="A16" t="s">
        <v>128</v>
      </c>
    </row>
    <row r="17" spans="1:1">
      <c r="A17" t="s">
        <v>130</v>
      </c>
    </row>
    <row r="18" spans="1:1">
      <c r="A18" t="s">
        <v>145</v>
      </c>
    </row>
    <row r="19" spans="1:1">
      <c r="A19" t="s">
        <v>129</v>
      </c>
    </row>
    <row r="20" spans="1:1">
      <c r="A20" t="s">
        <v>131</v>
      </c>
    </row>
    <row r="21" spans="1:1">
      <c r="A21" t="s">
        <v>127</v>
      </c>
    </row>
  </sheetData>
  <phoneticPr fontId="10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I9" sqref="I9"/>
    </sheetView>
  </sheetViews>
  <sheetFormatPr defaultColWidth="9" defaultRowHeight="13.5"/>
  <cols>
    <col min="2" max="2" width="13.5" customWidth="1"/>
  </cols>
  <sheetData>
    <row r="1" spans="1:10">
      <c r="A1" t="s">
        <v>1</v>
      </c>
      <c r="B1" t="s">
        <v>14</v>
      </c>
      <c r="I1" t="s">
        <v>1</v>
      </c>
      <c r="J1" t="s">
        <v>14</v>
      </c>
    </row>
    <row r="2" spans="1:10">
      <c r="A2" t="s">
        <v>110</v>
      </c>
      <c r="B2">
        <v>75</v>
      </c>
      <c r="I2" t="s">
        <v>110</v>
      </c>
      <c r="J2">
        <v>75</v>
      </c>
    </row>
    <row r="3" spans="1:10">
      <c r="A3" s="2" t="s">
        <v>2</v>
      </c>
      <c r="B3">
        <f>VLOOKUP(B$1,人物属性!B:L,2,0)+B$2*VLOOKUP(B$1,人物属性!B:L,7,0)</f>
        <v>198.5</v>
      </c>
      <c r="I3" s="2" t="s">
        <v>2</v>
      </c>
      <c r="J3">
        <f>VLOOKUP(J$1,人物属性!B:L,2,0)+J$2*VLOOKUP(J$1,人物属性!B:L,7,0)</f>
        <v>198.5</v>
      </c>
    </row>
    <row r="4" spans="1:10">
      <c r="A4" s="2" t="s">
        <v>3</v>
      </c>
      <c r="B4">
        <f>VLOOKUP(B$1,人物属性!B:L,3,0)+B$2*VLOOKUP(B$1,人物属性!B:L,8,0)</f>
        <v>86</v>
      </c>
      <c r="I4" s="2" t="s">
        <v>3</v>
      </c>
      <c r="J4">
        <f>VLOOKUP(J$1,人物属性!B:L,3,0)+J$2*VLOOKUP(J$1,人物属性!B:L,8,0)</f>
        <v>86</v>
      </c>
    </row>
    <row r="5" spans="1:10">
      <c r="A5" s="2" t="s">
        <v>4</v>
      </c>
      <c r="B5">
        <f>VLOOKUP(B$1,人物属性!B:L,4,0)+B$2*VLOOKUP(B$1,人物属性!B:L,9,0)</f>
        <v>237</v>
      </c>
      <c r="I5" s="2" t="s">
        <v>4</v>
      </c>
      <c r="J5">
        <f>VLOOKUP(J$1,人物属性!B:L,4,0)+J$2*VLOOKUP(J$1,人物属性!B:L,9,0)</f>
        <v>237</v>
      </c>
    </row>
    <row r="6" spans="1:10">
      <c r="A6" s="2" t="s">
        <v>5</v>
      </c>
      <c r="B6">
        <f>VLOOKUP(B$1,人物属性!B:L,5,0)+B$2*VLOOKUP(B$1,人物属性!B:L,10,0)</f>
        <v>120.5</v>
      </c>
      <c r="I6" s="2" t="s">
        <v>5</v>
      </c>
      <c r="J6">
        <f>VLOOKUP(J$1,人物属性!B:L,5,0)+J$2*VLOOKUP(J$1,人物属性!B:L,10,0)</f>
        <v>120.5</v>
      </c>
    </row>
    <row r="7" spans="1:10">
      <c r="A7" s="2" t="s">
        <v>6</v>
      </c>
      <c r="B7">
        <f>VLOOKUP(B$1,人物属性!B:L,6,0)+B$2*VLOOKUP(B$1,人物属性!B:L,11,0)</f>
        <v>158</v>
      </c>
      <c r="I7" s="2" t="s">
        <v>6</v>
      </c>
      <c r="J7">
        <f>VLOOKUP(J$1,人物属性!B:L,6,0)+J$2*VLOOKUP(J$1,人物属性!B:L,11,0)</f>
        <v>158</v>
      </c>
    </row>
    <row r="8" spans="1:10">
      <c r="A8" t="s">
        <v>146</v>
      </c>
      <c r="I8" t="s">
        <v>146</v>
      </c>
    </row>
    <row r="9" spans="1:10">
      <c r="A9" t="s">
        <v>119</v>
      </c>
      <c r="I9" t="s">
        <v>119</v>
      </c>
    </row>
    <row r="10" spans="1:10">
      <c r="A10" t="s">
        <v>120</v>
      </c>
      <c r="I10" t="s">
        <v>120</v>
      </c>
    </row>
    <row r="11" spans="1:10">
      <c r="A11" t="s">
        <v>37</v>
      </c>
      <c r="I11" t="s">
        <v>37</v>
      </c>
    </row>
    <row r="12" spans="1:10">
      <c r="A12" t="s">
        <v>121</v>
      </c>
      <c r="I12" t="s">
        <v>121</v>
      </c>
    </row>
    <row r="13" spans="1:10">
      <c r="A13" t="s">
        <v>123</v>
      </c>
      <c r="I13" t="s">
        <v>123</v>
      </c>
    </row>
  </sheetData>
  <phoneticPr fontId="10" type="noConversion"/>
  <dataValidations count="1">
    <dataValidation allowBlank="1" showInputMessage="1" showErrorMessage="1" sqref="B2:B7 J2:J7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D22" sqref="D22"/>
    </sheetView>
  </sheetViews>
  <sheetFormatPr defaultColWidth="9" defaultRowHeight="13.5"/>
  <cols>
    <col min="1" max="1" width="8.875" customWidth="1"/>
    <col min="2" max="2" width="10.375"/>
  </cols>
  <sheetData>
    <row r="1" spans="1:2">
      <c r="A1" s="1">
        <v>331.5</v>
      </c>
      <c r="B1" t="s">
        <v>43</v>
      </c>
    </row>
    <row r="2" spans="1:2">
      <c r="A2" s="1">
        <v>134.5</v>
      </c>
      <c r="B2" t="s">
        <v>44</v>
      </c>
    </row>
    <row r="3" spans="1:2">
      <c r="A3" s="1">
        <v>240</v>
      </c>
      <c r="B3" t="s">
        <v>114</v>
      </c>
    </row>
    <row r="4" spans="1:2">
      <c r="A4" s="1">
        <v>225</v>
      </c>
      <c r="B4" t="s">
        <v>116</v>
      </c>
    </row>
    <row r="5" spans="1:2">
      <c r="A5" s="1"/>
    </row>
    <row r="6" spans="1:2">
      <c r="A6" s="1"/>
    </row>
    <row r="7" spans="1:2">
      <c r="A7" s="1"/>
    </row>
    <row r="8" spans="1:2">
      <c r="A8" s="1"/>
    </row>
    <row r="9" spans="1:2">
      <c r="A9" t="s">
        <v>126</v>
      </c>
      <c r="B9">
        <f ca="1">(331.5+人物基本属性!B28)/3+134.5+人物基本属性!C28+150*5%-225-人物基本属性!B29-人物基本属性!B31-人物基本属性!B32-人物基本属性!B33</f>
        <v>144.83333333333337</v>
      </c>
    </row>
    <row r="10" spans="1:2">
      <c r="A10" t="s">
        <v>128</v>
      </c>
      <c r="B10">
        <f ca="1">(((331.5+人物基本属性!S28+(80*12))/3+134.5+人物基本属性!C28+(150*5%)-225)*230%)</f>
        <v>1404.1499999999999</v>
      </c>
    </row>
    <row r="11" spans="1:2">
      <c r="A11" t="s">
        <v>127</v>
      </c>
      <c r="B11">
        <f>240+80+134.5*9%+80*1.1-240</f>
        <v>180.10499999999999</v>
      </c>
    </row>
    <row r="12" spans="1:2">
      <c r="A12" t="s">
        <v>129</v>
      </c>
      <c r="B12">
        <f>(240+80*4+134.5*9%+80*1.3-240)*230%</f>
        <v>1003.0415</v>
      </c>
    </row>
  </sheetData>
  <phoneticPr fontId="10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人物属性</vt:lpstr>
      <vt:lpstr>装备品质</vt:lpstr>
      <vt:lpstr>武器基本属性</vt:lpstr>
      <vt:lpstr>获得装备</vt:lpstr>
      <vt:lpstr>人物基本属性</vt:lpstr>
      <vt:lpstr>人物成长属性</vt:lpstr>
      <vt:lpstr>计算表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ylkj_god</dc:creator>
  <cp:lastModifiedBy>liwei</cp:lastModifiedBy>
  <dcterms:created xsi:type="dcterms:W3CDTF">2013-07-21T17:45:06Z</dcterms:created>
  <dcterms:modified xsi:type="dcterms:W3CDTF">2013-09-03T10:13:59Z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