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C4FD341-D2D0-41AA-821B-2E2EDB40FE9F}" xr6:coauthVersionLast="47" xr6:coauthVersionMax="47" xr10:uidLastSave="{00000000-0000-0000-0000-000000000000}"/>
  <bookViews>
    <workbookView xWindow="-120" yWindow="-120" windowWidth="20730" windowHeight="11160" firstSheet="2" activeTab="2" xr2:uid="{5A67C0C0-8357-47AD-9C23-69DD8CC557C4}"/>
  </bookViews>
  <sheets>
    <sheet name="MAQUINAS" sheetId="2" r:id="rId1"/>
    <sheet name="SUELDOS" sheetId="1" r:id="rId2"/>
    <sheet name="GASTOS FINALES" sheetId="8" r:id="rId3"/>
    <sheet name="GANANCIAS" sheetId="13" r:id="rId4"/>
    <sheet name="GASTO APP" sheetId="7" r:id="rId5"/>
    <sheet name="CATEGORIAS" sheetId="3" r:id="rId6"/>
    <sheet name="GRAFICA" sheetId="12" state="hidden" r:id="rId7"/>
    <sheet name="PROYECCION ESTUDIANTES" sheetId="4" r:id="rId8"/>
  </sheets>
  <calcPr calcId="191029"/>
  <pivotCaches>
    <pivotCache cacheId="1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8" l="1"/>
  <c r="M28" i="7"/>
  <c r="I10" i="3"/>
  <c r="I9" i="3"/>
  <c r="F18" i="3"/>
  <c r="I8" i="3"/>
  <c r="F16" i="3"/>
  <c r="F15" i="3"/>
  <c r="D16" i="3"/>
  <c r="D15" i="3"/>
  <c r="G13" i="8"/>
  <c r="C14" i="8"/>
  <c r="B3" i="8"/>
  <c r="H16" i="1"/>
  <c r="B14" i="4"/>
  <c r="B41" i="7"/>
  <c r="B31" i="7"/>
  <c r="B29" i="7"/>
  <c r="C29" i="7" s="1"/>
  <c r="C31" i="7" s="1"/>
  <c r="C22" i="7"/>
  <c r="C19" i="7"/>
  <c r="C21" i="7" s="1"/>
  <c r="C23" i="7" s="1"/>
  <c r="C18" i="7"/>
  <c r="C17" i="7"/>
  <c r="A40" i="7"/>
  <c r="G16" i="1"/>
  <c r="H18" i="2"/>
  <c r="H14" i="2"/>
  <c r="G14" i="2" s="1"/>
  <c r="B3" i="1"/>
  <c r="H16" i="2"/>
  <c r="G16" i="2" s="1"/>
  <c r="H15" i="2"/>
  <c r="G15" i="2" s="1"/>
  <c r="H13" i="2"/>
  <c r="G13" i="2" s="1"/>
  <c r="H12" i="2"/>
  <c r="G12" i="2" s="1"/>
  <c r="H11" i="2"/>
  <c r="G11" i="2" s="1"/>
  <c r="H10" i="2"/>
  <c r="G10" i="2" s="1"/>
  <c r="H9" i="2"/>
  <c r="G9" i="2" s="1"/>
  <c r="G12" i="1"/>
  <c r="F10" i="1"/>
  <c r="G10" i="1" s="1"/>
  <c r="F11" i="1"/>
  <c r="G11" i="1" s="1"/>
  <c r="F12" i="1"/>
  <c r="F13" i="1"/>
  <c r="G13" i="1" s="1"/>
  <c r="F14" i="1"/>
  <c r="G14" i="1" s="1"/>
  <c r="F9" i="1"/>
  <c r="G9" i="1" s="1"/>
  <c r="I15" i="3" l="1"/>
  <c r="D29" i="7"/>
  <c r="D31" i="7" s="1"/>
  <c r="C32" i="7"/>
  <c r="B32" i="7"/>
  <c r="E29" i="7" l="1"/>
  <c r="E31" i="7" s="1"/>
  <c r="D32" i="7"/>
  <c r="F29" i="7" l="1"/>
  <c r="F31" i="7" s="1"/>
  <c r="E32" i="7"/>
  <c r="G29" i="7" l="1"/>
  <c r="G31" i="7" s="1"/>
  <c r="G32" i="7" s="1"/>
  <c r="F32" i="7"/>
</calcChain>
</file>

<file path=xl/sharedStrings.xml><?xml version="1.0" encoding="utf-8"?>
<sst xmlns="http://schemas.openxmlformats.org/spreadsheetml/2006/main" count="251" uniqueCount="129">
  <si>
    <t>UNI-ON</t>
  </si>
  <si>
    <t>PROYECTO :</t>
  </si>
  <si>
    <t>AÑO:</t>
  </si>
  <si>
    <t>UNIDAD:</t>
  </si>
  <si>
    <t>COSTO UNITARIO</t>
  </si>
  <si>
    <t>DESCRIPCIÓN RECURSOS</t>
  </si>
  <si>
    <t>CANTIDAD NOMINAL</t>
  </si>
  <si>
    <t>PRECIO COMERCIAL</t>
  </si>
  <si>
    <t>TOTAL PRECIO</t>
  </si>
  <si>
    <t>UND</t>
  </si>
  <si>
    <t>SALARIOS</t>
  </si>
  <si>
    <t>CTO</t>
  </si>
  <si>
    <t>CEO</t>
  </si>
  <si>
    <t>MONEDA</t>
  </si>
  <si>
    <t>COP</t>
  </si>
  <si>
    <t>IPC</t>
  </si>
  <si>
    <t>VENTAS</t>
  </si>
  <si>
    <t>-</t>
  </si>
  <si>
    <t>ESTUDIANTES</t>
  </si>
  <si>
    <t>UNIVERSIDAD</t>
  </si>
  <si>
    <t>UNAL</t>
  </si>
  <si>
    <t>UDEA</t>
  </si>
  <si>
    <t>UDEM</t>
  </si>
  <si>
    <t>UPB</t>
  </si>
  <si>
    <t>UCO</t>
  </si>
  <si>
    <t>CES</t>
  </si>
  <si>
    <t>USB</t>
  </si>
  <si>
    <t>LUIS</t>
  </si>
  <si>
    <t>SENA</t>
  </si>
  <si>
    <t>TOTAL DE ESTUDIANTES</t>
  </si>
  <si>
    <t>USUARIOS REGISTRADOS</t>
  </si>
  <si>
    <t>DIAS ACTIVOS AL MES</t>
  </si>
  <si>
    <t>TOKENS ENTRADA</t>
  </si>
  <si>
    <t>TOKENS SALIDA</t>
  </si>
  <si>
    <t>TOKENS TOTALES ENTRADA</t>
  </si>
  <si>
    <t>TOKENS MENSUALES TOTALES</t>
  </si>
  <si>
    <t>TOKENS ENTRADA MENSUALES</t>
  </si>
  <si>
    <t>TOKENS SALIDA MENSUALES</t>
  </si>
  <si>
    <t>COSTO TOKENS ENTRADA</t>
  </si>
  <si>
    <t>COSTO TOKENS SALIDA</t>
  </si>
  <si>
    <t>GOOGLE ADS</t>
  </si>
  <si>
    <t>UNIDAD</t>
  </si>
  <si>
    <t xml:space="preserve">PORTÁTIL HP INTEL CORE I5-1235U, 16GB RAM, 512GB SSD, 14" HD
</t>
  </si>
  <si>
    <t>MONITOR 27" FULL HD</t>
  </si>
  <si>
    <t>MOUSE ÓPTICO INALÁMBRICO</t>
  </si>
  <si>
    <t>TECLADO ERGONÓMICO</t>
  </si>
  <si>
    <t>DIADEMA</t>
  </si>
  <si>
    <t>LICENCIAS DE VISUAL STUDIO CODE</t>
  </si>
  <si>
    <t>ARRIENDO COWORKING</t>
  </si>
  <si>
    <t>PAPELERÍA</t>
  </si>
  <si>
    <t>DESARROLLADOR SENIOR</t>
  </si>
  <si>
    <t>DESARROLLADOR JUNIOR</t>
  </si>
  <si>
    <t>AUXILIAR DE SOPORTE TÉCNICO</t>
  </si>
  <si>
    <t>ENTRADAS POR USUARIO AL DIA</t>
  </si>
  <si>
    <t>DIA</t>
  </si>
  <si>
    <t>COMUNIDAD TOTAL</t>
  </si>
  <si>
    <t>EVENTOS</t>
  </si>
  <si>
    <t>USUARIOS</t>
  </si>
  <si>
    <t>COSTO MENSUAL TOTAL</t>
  </si>
  <si>
    <t>TOKENS ENTRADA + TOKENS SALIDA</t>
  </si>
  <si>
    <t>USUARIOS × ENTRADAS_DIARIAS × TOKENS_TOTALES_POR_ENTRADA × DÍAS_MES</t>
  </si>
  <si>
    <t>USUARIOS × ENTRADAS_DIARIAS × TOKENS_OUTPUT × DÍAS_MES</t>
  </si>
  <si>
    <t>TOKENS_ENTRADA/1000000 × 0.15</t>
  </si>
  <si>
    <t>TOKENS_SALIDA/1000000 × 0.60</t>
  </si>
  <si>
    <t>COSTO_ENTRADA + COSTO_SALIDA</t>
  </si>
  <si>
    <t>FORMULA</t>
  </si>
  <si>
    <t>UNIDADES</t>
  </si>
  <si>
    <t>MES</t>
  </si>
  <si>
    <t>% CRECIMIENTOS</t>
  </si>
  <si>
    <t>USUARIOS FINALES</t>
  </si>
  <si>
    <t>COSTO TOTAL</t>
  </si>
  <si>
    <t>COSTO</t>
  </si>
  <si>
    <t>PAGINAS UNIVERSIDAD REDES</t>
  </si>
  <si>
    <t xml:space="preserve">Ingresos </t>
  </si>
  <si>
    <t>Espacios activos</t>
  </si>
  <si>
    <t>Espacios disponibles</t>
  </si>
  <si>
    <t>Precio mes/usuario</t>
  </si>
  <si>
    <t>Total mes en US</t>
  </si>
  <si>
    <t>Total mes en Cop</t>
  </si>
  <si>
    <t>Top 1</t>
  </si>
  <si>
    <t xml:space="preserve">activos + precio </t>
  </si>
  <si>
    <t>Top 2-5</t>
  </si>
  <si>
    <t>Top 6-10</t>
  </si>
  <si>
    <t>Recomendados</t>
  </si>
  <si>
    <t>PRECIO GIMINI</t>
  </si>
  <si>
    <t>IMPORTANTE</t>
  </si>
  <si>
    <t>MARKETING</t>
  </si>
  <si>
    <t>ADS</t>
  </si>
  <si>
    <t>API</t>
  </si>
  <si>
    <t>VERSEL</t>
  </si>
  <si>
    <t>NEON</t>
  </si>
  <si>
    <t>MAQUINA</t>
  </si>
  <si>
    <t>PRECIO</t>
  </si>
  <si>
    <t>USD</t>
  </si>
  <si>
    <t>PRIMER MES</t>
  </si>
  <si>
    <t>SEGUNDO MES</t>
  </si>
  <si>
    <t>Etiquetas de fila</t>
  </si>
  <si>
    <t>Total general</t>
  </si>
  <si>
    <t>Suma de ENERO</t>
  </si>
  <si>
    <t>Suma de FEBRERO</t>
  </si>
  <si>
    <t>Suma de MARZO</t>
  </si>
  <si>
    <t xml:space="preserve">Suma de ABRIL </t>
  </si>
  <si>
    <t>Suma de JULIO</t>
  </si>
  <si>
    <t>Suma de JUNIO</t>
  </si>
  <si>
    <t>Suma de MAYO</t>
  </si>
  <si>
    <t>Enero</t>
  </si>
  <si>
    <t>Febrero</t>
  </si>
  <si>
    <t>Marzo</t>
  </si>
  <si>
    <t>Abril</t>
  </si>
  <si>
    <t>Julio</t>
  </si>
  <si>
    <t>Junio</t>
  </si>
  <si>
    <t>Mayo</t>
  </si>
  <si>
    <t>VERCEL</t>
  </si>
  <si>
    <t>Basic</t>
  </si>
  <si>
    <t>Light</t>
  </si>
  <si>
    <t>Universidad (USD)</t>
  </si>
  <si>
    <t>Lista</t>
  </si>
  <si>
    <t>Total</t>
  </si>
  <si>
    <t>Ganancias privadas/mes</t>
  </si>
  <si>
    <t>Total Ingresos</t>
  </si>
  <si>
    <t>pago mes</t>
  </si>
  <si>
    <t>meses</t>
  </si>
  <si>
    <t>semestral</t>
  </si>
  <si>
    <t>universidades</t>
  </si>
  <si>
    <t>universidades *meses</t>
  </si>
  <si>
    <t>Ganancias</t>
  </si>
  <si>
    <t>% De crecimiento a lo largo del tiempo</t>
  </si>
  <si>
    <t>Costos que varian con escalamiento de % de usuarios activos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</si>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</sst>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"/>
    <numFmt numFmtId="165" formatCode="_-&quot;$&quot;\ * #,##0_-;\-&quot;$&quot;\ * #,##0_-;_-&quot;$&quot;\ * &quot;-&quot;??_-;_-@_-"/>
    <numFmt numFmtId="166" formatCode="0.000"/>
    <numFmt numFmtId="167" formatCode="#,##0.000"/>
    <numFmt numFmtId="168" formatCode="&quot;$&quot;\ #,##0"/>
    <numFmt numFmtId="169" formatCode="#,##0.0"/>
    <numFmt numFmtId="170" formatCode="&quot;$&quot;\ #,##0.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i/>
      <sz val="11"/>
      <color rgb="FFF8F8F8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0"/>
      <color theme="1"/>
      <name val="Arial"/>
      <family val="2"/>
    </font>
    <font>
      <b/>
      <i/>
      <sz val="10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5DC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/>
    <xf numFmtId="165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66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Fill="1" applyBorder="1"/>
    <xf numFmtId="165" fontId="0" fillId="0" borderId="1" xfId="1" applyNumberFormat="1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/>
    <xf numFmtId="0" fontId="6" fillId="3" borderId="1" xfId="0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9" fontId="10" fillId="7" borderId="1" xfId="0" applyNumberFormat="1" applyFont="1" applyFill="1" applyBorder="1" applyAlignment="1">
      <alignment horizontal="center" vertical="center" wrapText="1"/>
    </xf>
    <xf numFmtId="44" fontId="0" fillId="0" borderId="0" xfId="0" applyNumberFormat="1"/>
    <xf numFmtId="170" fontId="0" fillId="0" borderId="1" xfId="0" applyNumberFormat="1" applyBorder="1"/>
    <xf numFmtId="168" fontId="0" fillId="0" borderId="0" xfId="0" applyNumberFormat="1"/>
    <xf numFmtId="0" fontId="0" fillId="4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0" borderId="0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8" fontId="2" fillId="8" borderId="1" xfId="0" applyNumberFormat="1" applyFont="1" applyFill="1" applyBorder="1"/>
    <xf numFmtId="0" fontId="0" fillId="3" borderId="1" xfId="0" applyFill="1" applyBorder="1"/>
    <xf numFmtId="168" fontId="0" fillId="0" borderId="1" xfId="0" applyNumberFormat="1" applyBorder="1"/>
    <xf numFmtId="0" fontId="0" fillId="8" borderId="1" xfId="0" applyFill="1" applyBorder="1"/>
    <xf numFmtId="10" fontId="0" fillId="0" borderId="0" xfId="0" applyNumberFormat="1"/>
    <xf numFmtId="0" fontId="0" fillId="9" borderId="0" xfId="0" applyFill="1"/>
    <xf numFmtId="10" fontId="0" fillId="10" borderId="0" xfId="0" applyNumberForma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GASTOS</a:t>
            </a:r>
            <a:r>
              <a:rPr lang="es-CO" baseline="0"/>
              <a:t> SEMESTRAL USD</a:t>
            </a:r>
          </a:p>
        </c:rich>
      </c:tx>
      <c:layout>
        <c:manualLayout>
          <c:xMode val="edge"/>
          <c:yMode val="edge"/>
          <c:x val="0.37468148433025195"/>
          <c:y val="4.79760044425024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292135712833121"/>
          <c:y val="0.17306934358500378"/>
          <c:w val="0.85343414591089883"/>
          <c:h val="0.35977459073311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GANANCIAS!$B$11</c:f>
              <c:strCache>
                <c:ptCount val="1"/>
                <c:pt idx="0">
                  <c:v>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GANANCIAS!$A$12:$A$18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GANANCIAS!$B$12:$B$18</c:f>
              <c:numCache>
                <c:formatCode>General</c:formatCode>
                <c:ptCount val="7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C-4929-9DF1-450A7F72EB9E}"/>
            </c:ext>
          </c:extLst>
        </c:ser>
        <c:ser>
          <c:idx val="1"/>
          <c:order val="1"/>
          <c:tx>
            <c:strRef>
              <c:f>GANANCIAS!$C$11</c:f>
              <c:strCache>
                <c:ptCount val="1"/>
                <c:pt idx="0">
                  <c:v>API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GANANCIAS!$A$12:$A$18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GANANCIAS!$C$12:$C$18</c:f>
              <c:numCache>
                <c:formatCode>General</c:formatCode>
                <c:ptCount val="7"/>
                <c:pt idx="0">
                  <c:v>1</c:v>
                </c:pt>
                <c:pt idx="1">
                  <c:v>15</c:v>
                </c:pt>
                <c:pt idx="2">
                  <c:v>30</c:v>
                </c:pt>
                <c:pt idx="3">
                  <c:v>20</c:v>
                </c:pt>
                <c:pt idx="4">
                  <c:v>50</c:v>
                </c:pt>
                <c:pt idx="5">
                  <c:v>2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FC-4929-9DF1-450A7F72EB9E}"/>
            </c:ext>
          </c:extLst>
        </c:ser>
        <c:ser>
          <c:idx val="2"/>
          <c:order val="2"/>
          <c:tx>
            <c:strRef>
              <c:f>GANANCIAS!$D$11</c:f>
              <c:strCache>
                <c:ptCount val="1"/>
                <c:pt idx="0">
                  <c:v>NEON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GANANCIAS!$A$12:$A$18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GANANCIAS!$D$12:$D$18</c:f>
              <c:numCache>
                <c:formatCode>General</c:formatCode>
                <c:ptCount val="7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FC-4929-9DF1-450A7F72EB9E}"/>
            </c:ext>
          </c:extLst>
        </c:ser>
        <c:ser>
          <c:idx val="3"/>
          <c:order val="3"/>
          <c:tx>
            <c:strRef>
              <c:f>GANANCIAS!$E$11</c:f>
              <c:strCache>
                <c:ptCount val="1"/>
                <c:pt idx="0">
                  <c:v>MAQUINA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GANANCIAS!$A$12:$A$18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GANANCIAS!$E$12:$E$18</c:f>
              <c:numCache>
                <c:formatCode>General</c:formatCode>
                <c:ptCount val="7"/>
                <c:pt idx="0">
                  <c:v>8952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FC-4929-9DF1-450A7F72EB9E}"/>
            </c:ext>
          </c:extLst>
        </c:ser>
        <c:ser>
          <c:idx val="4"/>
          <c:order val="4"/>
          <c:tx>
            <c:strRef>
              <c:f>GANANCIAS!$F$11</c:f>
              <c:strCache>
                <c:ptCount val="1"/>
                <c:pt idx="0">
                  <c:v>VERCEL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GANANCIAS!$A$12:$A$18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GANANCIAS!$F$12:$F$18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FC-4929-9DF1-450A7F72E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4752024"/>
        <c:axId val="674758144"/>
      </c:barChart>
      <c:catAx>
        <c:axId val="674752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4758144"/>
        <c:crosses val="autoZero"/>
        <c:auto val="1"/>
        <c:lblAlgn val="ctr"/>
        <c:lblOffset val="100"/>
        <c:noMultiLvlLbl val="0"/>
      </c:catAx>
      <c:valAx>
        <c:axId val="67475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47520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GASTOS</a:t>
            </a:r>
            <a:r>
              <a:rPr lang="es-CO" baseline="0"/>
              <a:t> SEMESTRAL USD</a:t>
            </a:r>
          </a:p>
        </c:rich>
      </c:tx>
      <c:layout>
        <c:manualLayout>
          <c:xMode val="edge"/>
          <c:yMode val="edge"/>
          <c:x val="0.37468148433025195"/>
          <c:y val="4.79760044425024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292135712833121"/>
          <c:y val="0.17306934358500378"/>
          <c:w val="0.85343414591089883"/>
          <c:h val="0.35977459073311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GRAFICA!$B$11</c:f>
              <c:strCache>
                <c:ptCount val="1"/>
                <c:pt idx="0">
                  <c:v>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GRAFICA!$A$12:$A$18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GRAFICA!$B$12:$B$18</c:f>
              <c:numCache>
                <c:formatCode>General</c:formatCode>
                <c:ptCount val="7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4-4C0E-9C35-F47B00F101A2}"/>
            </c:ext>
          </c:extLst>
        </c:ser>
        <c:ser>
          <c:idx val="1"/>
          <c:order val="1"/>
          <c:tx>
            <c:strRef>
              <c:f>GRAFICA!$C$11</c:f>
              <c:strCache>
                <c:ptCount val="1"/>
                <c:pt idx="0">
                  <c:v>API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GRAFICA!$A$12:$A$18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GRAFICA!$C$12:$C$18</c:f>
              <c:numCache>
                <c:formatCode>General</c:formatCode>
                <c:ptCount val="7"/>
                <c:pt idx="0">
                  <c:v>1</c:v>
                </c:pt>
                <c:pt idx="1">
                  <c:v>15</c:v>
                </c:pt>
                <c:pt idx="2">
                  <c:v>30</c:v>
                </c:pt>
                <c:pt idx="3">
                  <c:v>20</c:v>
                </c:pt>
                <c:pt idx="4">
                  <c:v>50</c:v>
                </c:pt>
                <c:pt idx="5">
                  <c:v>2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74-4C0E-9C35-F47B00F101A2}"/>
            </c:ext>
          </c:extLst>
        </c:ser>
        <c:ser>
          <c:idx val="2"/>
          <c:order val="2"/>
          <c:tx>
            <c:strRef>
              <c:f>GRAFICA!$D$11</c:f>
              <c:strCache>
                <c:ptCount val="1"/>
                <c:pt idx="0">
                  <c:v>NEON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GRAFICA!$A$12:$A$18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GRAFICA!$D$12:$D$18</c:f>
              <c:numCache>
                <c:formatCode>General</c:formatCode>
                <c:ptCount val="7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74-4C0E-9C35-F47B00F101A2}"/>
            </c:ext>
          </c:extLst>
        </c:ser>
        <c:ser>
          <c:idx val="3"/>
          <c:order val="3"/>
          <c:tx>
            <c:strRef>
              <c:f>GRAFICA!$E$11</c:f>
              <c:strCache>
                <c:ptCount val="1"/>
                <c:pt idx="0">
                  <c:v>MAQUINA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GRAFICA!$A$12:$A$18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GRAFICA!$E$12:$E$18</c:f>
              <c:numCache>
                <c:formatCode>General</c:formatCode>
                <c:ptCount val="7"/>
                <c:pt idx="0">
                  <c:v>8952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74-4C0E-9C35-F47B00F101A2}"/>
            </c:ext>
          </c:extLst>
        </c:ser>
        <c:ser>
          <c:idx val="4"/>
          <c:order val="4"/>
          <c:tx>
            <c:strRef>
              <c:f>GRAFICA!$F$11</c:f>
              <c:strCache>
                <c:ptCount val="1"/>
                <c:pt idx="0">
                  <c:v>VERCEL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GRAFICA!$A$12:$A$18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GRAFICA!$F$12:$F$18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74-4C0E-9C35-F47B00F101A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4752024"/>
        <c:axId val="674758144"/>
      </c:barChart>
      <c:catAx>
        <c:axId val="674752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4758144"/>
        <c:crosses val="autoZero"/>
        <c:auto val="1"/>
        <c:lblAlgn val="ctr"/>
        <c:lblOffset val="100"/>
        <c:noMultiLvlLbl val="0"/>
      </c:catAx>
      <c:valAx>
        <c:axId val="67475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47520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56869</xdr:rowOff>
    </xdr:from>
    <xdr:to>
      <xdr:col>6</xdr:col>
      <xdr:colOff>452010</xdr:colOff>
      <xdr:row>35</xdr:row>
      <xdr:rowOff>185457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A757A6-6B56-4631-9A5D-5AAD4464B8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56869</xdr:rowOff>
    </xdr:from>
    <xdr:to>
      <xdr:col>6</xdr:col>
      <xdr:colOff>452010</xdr:colOff>
      <xdr:row>35</xdr:row>
      <xdr:rowOff>185457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F608EB1-5DE8-8333-7402-437B396DD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774.516100000001" createdVersion="8" refreshedVersion="8" minRefreshableVersion="3" recordCount="5" xr:uid="{8A1B5567-E986-42D2-88CB-1985722B080A}">
  <cacheSource type="worksheet">
    <worksheetSource ref="F7:M12" sheet="GASTOS FINALES (2)"/>
  </cacheSource>
  <cacheFields count="8">
    <cacheField name="MONEDA" numFmtId="0">
      <sharedItems count="5">
        <s v="ADS"/>
        <s v="API"/>
        <s v="VERSEL"/>
        <s v="NEON"/>
        <s v="SALARIOS"/>
      </sharedItems>
    </cacheField>
    <cacheField name="ENERO" numFmtId="0">
      <sharedItems containsSemiMixedTypes="0" containsString="0" containsNumber="1" containsInteger="1" minValue="1" maxValue="6569" count="5">
        <n v="350"/>
        <n v="1"/>
        <n v="20"/>
        <n v="19"/>
        <n v="6569"/>
      </sharedItems>
    </cacheField>
    <cacheField name="FEBRERO" numFmtId="0">
      <sharedItems containsSemiMixedTypes="0" containsString="0" containsNumber="1" containsInteger="1" minValue="19" maxValue="6569" count="4">
        <n v="350"/>
        <n v="20"/>
        <n v="19"/>
        <n v="6569"/>
      </sharedItems>
    </cacheField>
    <cacheField name="MARZO" numFmtId="0">
      <sharedItems containsSemiMixedTypes="0" containsString="0" containsNumber="1" containsInteger="1" minValue="19" maxValue="6569" count="4">
        <n v="350"/>
        <n v="20"/>
        <n v="19"/>
        <n v="6569"/>
      </sharedItems>
    </cacheField>
    <cacheField name="ABRIL " numFmtId="0">
      <sharedItems containsSemiMixedTypes="0" containsString="0" containsNumber="1" containsInteger="1" minValue="19" maxValue="6569" count="5">
        <n v="350"/>
        <n v="50"/>
        <n v="20"/>
        <n v="19"/>
        <n v="6569"/>
      </sharedItems>
    </cacheField>
    <cacheField name="MAYO" numFmtId="0">
      <sharedItems containsSemiMixedTypes="0" containsString="0" containsNumber="1" containsInteger="1" minValue="19" maxValue="6569" count="5">
        <n v="350"/>
        <n v="80"/>
        <n v="20"/>
        <n v="19"/>
        <n v="6569"/>
      </sharedItems>
    </cacheField>
    <cacheField name="JUNIO" numFmtId="0">
      <sharedItems containsSemiMixedTypes="0" containsString="0" containsNumber="1" containsInteger="1" minValue="19" maxValue="6569" count="4">
        <n v="350"/>
        <n v="20"/>
        <n v="19"/>
        <n v="6569"/>
      </sharedItems>
    </cacheField>
    <cacheField name="JULIO" numFmtId="0">
      <sharedItems containsSemiMixedTypes="0" containsString="0" containsNumber="1" containsInteger="1" minValue="10" maxValue="6569" count="5">
        <n v="350"/>
        <n v="10"/>
        <n v="20"/>
        <n v="19"/>
        <n v="65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x v="0"/>
    <x v="0"/>
    <x v="0"/>
    <x v="0"/>
    <x v="0"/>
    <x v="0"/>
  </r>
  <r>
    <x v="1"/>
    <x v="1"/>
    <x v="1"/>
    <x v="1"/>
    <x v="1"/>
    <x v="1"/>
    <x v="1"/>
    <x v="1"/>
  </r>
  <r>
    <x v="2"/>
    <x v="2"/>
    <x v="1"/>
    <x v="1"/>
    <x v="2"/>
    <x v="2"/>
    <x v="1"/>
    <x v="2"/>
  </r>
  <r>
    <x v="3"/>
    <x v="3"/>
    <x v="2"/>
    <x v="2"/>
    <x v="3"/>
    <x v="3"/>
    <x v="2"/>
    <x v="3"/>
  </r>
  <r>
    <x v="4"/>
    <x v="4"/>
    <x v="3"/>
    <x v="3"/>
    <x v="4"/>
    <x v="4"/>
    <x v="3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FE5DE3-8518-4537-AF74-4453F201747F}" name="TablaDinámica4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 chartFormat="12">
  <location ref="A3:H9" firstHeaderRow="0" firstDataRow="1" firstDataCol="1"/>
  <pivotFields count="8">
    <pivotField axis="axisRow" showAll="0">
      <items count="6">
        <item x="0"/>
        <item x="1"/>
        <item x="3"/>
        <item x="4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a de ENERO" fld="1" baseField="0" baseItem="0"/>
    <dataField name="Suma de FEBRERO" fld="2" baseField="0" baseItem="0"/>
    <dataField name="Suma de MARZO" fld="3" baseField="0" baseItem="0"/>
    <dataField name="Suma de ABRIL " fld="4" baseField="0" baseItem="0"/>
    <dataField name="Suma de JULIO" fld="7" baseField="0" baseItem="0"/>
    <dataField name="Suma de JUNIO" fld="6" baseField="0" baseItem="0"/>
    <dataField name="Suma de MAY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42D4-7E58-42A9-BC26-ACA1E16BE75E}" name="TablaDinámica4" cacheId="1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 chartFormat="12">
  <location ref="A3:H9" firstHeaderRow="0" firstDataRow="1" firstDataCol="1"/>
  <pivotFields count="8">
    <pivotField axis="axisRow" showAll="0">
      <items count="6">
        <item x="0"/>
        <item x="1"/>
        <item x="3"/>
        <item x="4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a de ENERO" fld="1" baseField="0" baseItem="0"/>
    <dataField name="Suma de FEBRERO" fld="2" baseField="0" baseItem="0"/>
    <dataField name="Suma de MARZO" fld="3" baseField="0" baseItem="0"/>
    <dataField name="Suma de ABRIL " fld="4" baseField="0" baseItem="0"/>
    <dataField name="Suma de JULIO" fld="7" baseField="0" baseItem="0"/>
    <dataField name="Suma de JUNIO" fld="6" baseField="0" baseItem="0"/>
    <dataField name="Suma de MAY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05C7-43DD-4D49-9E88-3A3079B48CF5}">
  <dimension ref="A2:K18"/>
  <sheetViews>
    <sheetView topLeftCell="B1" zoomScale="85" zoomScaleNormal="85" workbookViewId="0">
      <selection activeCell="D19" sqref="D19"/>
    </sheetView>
  </sheetViews>
  <sheetFormatPr baseColWidth="10" defaultRowHeight="15" x14ac:dyDescent="0.25"/>
  <cols>
    <col min="2" max="2" width="61.140625" customWidth="1"/>
    <col min="6" max="6" width="13" bestFit="1" customWidth="1"/>
    <col min="7" max="7" width="12" bestFit="1" customWidth="1"/>
    <col min="8" max="9" width="12.42578125" bestFit="1" customWidth="1"/>
  </cols>
  <sheetData>
    <row r="2" spans="1:11" x14ac:dyDescent="0.25">
      <c r="A2" s="3" t="s">
        <v>1</v>
      </c>
      <c r="B2" s="55" t="s">
        <v>0</v>
      </c>
      <c r="C2" s="55"/>
      <c r="D2" s="55"/>
      <c r="E2" s="55"/>
      <c r="F2" s="55"/>
      <c r="G2" s="55"/>
      <c r="H2" s="55"/>
      <c r="I2" s="55"/>
    </row>
    <row r="3" spans="1:11" x14ac:dyDescent="0.25">
      <c r="A3" s="3" t="s">
        <v>2</v>
      </c>
      <c r="B3" s="56">
        <v>45773</v>
      </c>
      <c r="C3" s="56"/>
      <c r="D3" s="56"/>
      <c r="E3" s="56"/>
      <c r="F3" s="56"/>
      <c r="G3" s="56"/>
      <c r="H3" s="56"/>
      <c r="I3" s="56"/>
    </row>
    <row r="4" spans="1:11" x14ac:dyDescent="0.25">
      <c r="A4" s="3" t="s">
        <v>3</v>
      </c>
      <c r="B4" s="57" t="s">
        <v>4</v>
      </c>
      <c r="C4" s="57"/>
      <c r="D4" s="57"/>
      <c r="E4" s="57"/>
      <c r="F4" s="57"/>
      <c r="G4" s="57"/>
      <c r="H4" s="57"/>
      <c r="I4" s="57"/>
    </row>
    <row r="6" spans="1:11" x14ac:dyDescent="0.25">
      <c r="J6" s="7" t="s">
        <v>15</v>
      </c>
      <c r="K6" s="19">
        <v>0.06</v>
      </c>
    </row>
    <row r="8" spans="1:11" ht="30" x14ac:dyDescent="0.25">
      <c r="A8" s="20" t="s">
        <v>10</v>
      </c>
      <c r="B8" s="23" t="s">
        <v>5</v>
      </c>
      <c r="C8" s="18" t="s">
        <v>41</v>
      </c>
      <c r="D8" s="18" t="s">
        <v>6</v>
      </c>
      <c r="E8" s="18" t="s">
        <v>13</v>
      </c>
      <c r="F8" s="18" t="s">
        <v>7</v>
      </c>
      <c r="G8" s="25" t="s">
        <v>15</v>
      </c>
      <c r="H8" s="18" t="s">
        <v>8</v>
      </c>
    </row>
    <row r="9" spans="1:11" ht="30.75" customHeight="1" x14ac:dyDescent="0.25">
      <c r="B9" s="24" t="s">
        <v>42</v>
      </c>
      <c r="C9" s="3" t="s">
        <v>9</v>
      </c>
      <c r="D9" s="3">
        <v>5</v>
      </c>
      <c r="E9" s="15" t="s">
        <v>14</v>
      </c>
      <c r="F9" s="21">
        <v>3886220.95</v>
      </c>
      <c r="G9" s="22">
        <f t="shared" ref="G9:G16" si="0">H9*$K$6</f>
        <v>1165866.2849999999</v>
      </c>
      <c r="H9" s="6">
        <f t="shared" ref="H9:H16" si="1">F9*D9</f>
        <v>19431104.75</v>
      </c>
    </row>
    <row r="10" spans="1:11" x14ac:dyDescent="0.25">
      <c r="B10" s="24" t="s">
        <v>43</v>
      </c>
      <c r="C10" s="3" t="s">
        <v>9</v>
      </c>
      <c r="D10" s="3">
        <v>6</v>
      </c>
      <c r="E10" s="15" t="s">
        <v>14</v>
      </c>
      <c r="F10" s="21">
        <v>769000</v>
      </c>
      <c r="G10" s="22">
        <f t="shared" si="0"/>
        <v>276840</v>
      </c>
      <c r="H10" s="6">
        <f t="shared" si="1"/>
        <v>4614000</v>
      </c>
    </row>
    <row r="11" spans="1:11" x14ac:dyDescent="0.25">
      <c r="B11" s="24" t="s">
        <v>44</v>
      </c>
      <c r="C11" s="3" t="s">
        <v>9</v>
      </c>
      <c r="D11" s="3">
        <v>6</v>
      </c>
      <c r="E11" s="15" t="s">
        <v>14</v>
      </c>
      <c r="F11" s="21">
        <v>36900</v>
      </c>
      <c r="G11" s="22">
        <f t="shared" si="0"/>
        <v>13284</v>
      </c>
      <c r="H11" s="6">
        <f t="shared" si="1"/>
        <v>221400</v>
      </c>
    </row>
    <row r="12" spans="1:11" x14ac:dyDescent="0.25">
      <c r="B12" s="24" t="s">
        <v>45</v>
      </c>
      <c r="C12" s="3" t="s">
        <v>9</v>
      </c>
      <c r="D12" s="3">
        <v>6</v>
      </c>
      <c r="E12" s="15" t="s">
        <v>14</v>
      </c>
      <c r="F12" s="21">
        <v>369900</v>
      </c>
      <c r="G12" s="22">
        <f t="shared" si="0"/>
        <v>133164</v>
      </c>
      <c r="H12" s="6">
        <f t="shared" si="1"/>
        <v>2219400</v>
      </c>
    </row>
    <row r="13" spans="1:11" x14ac:dyDescent="0.25">
      <c r="B13" s="24" t="s">
        <v>46</v>
      </c>
      <c r="C13" s="3" t="s">
        <v>9</v>
      </c>
      <c r="D13" s="3">
        <v>6</v>
      </c>
      <c r="E13" s="15" t="s">
        <v>14</v>
      </c>
      <c r="F13" s="21">
        <v>999917</v>
      </c>
      <c r="G13" s="22">
        <f t="shared" si="0"/>
        <v>359970.12</v>
      </c>
      <c r="H13" s="6">
        <f t="shared" si="1"/>
        <v>5999502</v>
      </c>
    </row>
    <row r="14" spans="1:11" x14ac:dyDescent="0.25">
      <c r="B14" s="24" t="s">
        <v>47</v>
      </c>
      <c r="C14" s="3" t="s">
        <v>9</v>
      </c>
      <c r="D14" s="3">
        <v>3</v>
      </c>
      <c r="E14" s="15" t="s">
        <v>14</v>
      </c>
      <c r="F14" s="21">
        <v>80000</v>
      </c>
      <c r="G14" s="22">
        <f t="shared" si="0"/>
        <v>14400</v>
      </c>
      <c r="H14" s="6">
        <f t="shared" si="1"/>
        <v>240000</v>
      </c>
    </row>
    <row r="15" spans="1:11" x14ac:dyDescent="0.25">
      <c r="B15" s="24" t="s">
        <v>48</v>
      </c>
      <c r="C15" s="3" t="s">
        <v>9</v>
      </c>
      <c r="D15" s="3">
        <v>1</v>
      </c>
      <c r="E15" s="15" t="s">
        <v>14</v>
      </c>
      <c r="F15" s="21">
        <v>1800000</v>
      </c>
      <c r="G15" s="22">
        <f t="shared" si="0"/>
        <v>108000</v>
      </c>
      <c r="H15" s="6">
        <f t="shared" si="1"/>
        <v>1800000</v>
      </c>
    </row>
    <row r="16" spans="1:11" x14ac:dyDescent="0.25">
      <c r="B16" s="24" t="s">
        <v>49</v>
      </c>
      <c r="C16" s="3" t="s">
        <v>9</v>
      </c>
      <c r="D16" s="3">
        <v>1</v>
      </c>
      <c r="E16" s="15" t="s">
        <v>14</v>
      </c>
      <c r="F16" s="21">
        <v>200000</v>
      </c>
      <c r="G16" s="22">
        <f t="shared" si="0"/>
        <v>12000</v>
      </c>
      <c r="H16" s="6">
        <f t="shared" si="1"/>
        <v>200000</v>
      </c>
    </row>
    <row r="18" spans="8:8" x14ac:dyDescent="0.25">
      <c r="H18" s="26">
        <f>SUM(H9:H16)</f>
        <v>34725406.75</v>
      </c>
    </row>
  </sheetData>
  <mergeCells count="3">
    <mergeCell ref="B2:I2"/>
    <mergeCell ref="B3:I3"/>
    <mergeCell ref="B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9167-440E-4440-A9B2-48FBBB991339}">
  <dimension ref="A2:K16"/>
  <sheetViews>
    <sheetView workbookViewId="0">
      <selection activeCell="A8" sqref="A8:H8"/>
    </sheetView>
  </sheetViews>
  <sheetFormatPr baseColWidth="10" defaultRowHeight="15" x14ac:dyDescent="0.25"/>
  <cols>
    <col min="1" max="1" width="28.28515625" customWidth="1"/>
    <col min="2" max="2" width="19" customWidth="1"/>
    <col min="5" max="5" width="19.7109375" bestFit="1" customWidth="1"/>
    <col min="7" max="7" width="14.5703125" bestFit="1" customWidth="1"/>
    <col min="10" max="10" width="17.7109375" bestFit="1" customWidth="1"/>
    <col min="11" max="11" width="7.7109375" customWidth="1"/>
  </cols>
  <sheetData>
    <row r="2" spans="1:11" x14ac:dyDescent="0.25">
      <c r="A2" s="3" t="s">
        <v>1</v>
      </c>
      <c r="B2" s="55" t="s">
        <v>0</v>
      </c>
      <c r="C2" s="55"/>
      <c r="D2" s="55"/>
      <c r="E2" s="55"/>
      <c r="F2" s="55"/>
      <c r="G2" s="55"/>
      <c r="H2" s="55"/>
    </row>
    <row r="3" spans="1:11" x14ac:dyDescent="0.25">
      <c r="A3" s="3" t="s">
        <v>2</v>
      </c>
      <c r="B3" s="56">
        <f ca="1">TODAY()</f>
        <v>45774</v>
      </c>
      <c r="C3" s="56"/>
      <c r="D3" s="56"/>
      <c r="E3" s="56"/>
      <c r="F3" s="56"/>
      <c r="G3" s="56"/>
      <c r="H3" s="56"/>
    </row>
    <row r="4" spans="1:11" x14ac:dyDescent="0.25">
      <c r="A4" s="3" t="s">
        <v>3</v>
      </c>
      <c r="B4" s="57" t="s">
        <v>4</v>
      </c>
      <c r="C4" s="57"/>
      <c r="D4" s="57"/>
      <c r="E4" s="57"/>
      <c r="F4" s="57"/>
      <c r="G4" s="57"/>
      <c r="H4" s="57"/>
    </row>
    <row r="5" spans="1:11" ht="15.75" x14ac:dyDescent="0.25">
      <c r="J5" s="17" t="s">
        <v>15</v>
      </c>
      <c r="K5" s="16">
        <v>0.06</v>
      </c>
    </row>
    <row r="8" spans="1:11" ht="15" customHeight="1" x14ac:dyDescent="0.25">
      <c r="A8" s="2" t="s">
        <v>5</v>
      </c>
      <c r="B8" s="2" t="s">
        <v>41</v>
      </c>
      <c r="C8" s="2" t="s">
        <v>6</v>
      </c>
      <c r="D8" s="2" t="s">
        <v>13</v>
      </c>
      <c r="E8" s="2" t="s">
        <v>7</v>
      </c>
      <c r="F8" s="25" t="s">
        <v>15</v>
      </c>
      <c r="G8" s="2" t="s">
        <v>8</v>
      </c>
    </row>
    <row r="9" spans="1:11" ht="15" customHeight="1" x14ac:dyDescent="0.25">
      <c r="A9" s="15" t="s">
        <v>11</v>
      </c>
      <c r="B9" s="3" t="s">
        <v>9</v>
      </c>
      <c r="C9" s="3">
        <v>1</v>
      </c>
      <c r="D9" s="3" t="s">
        <v>14</v>
      </c>
      <c r="E9" s="4">
        <v>6121137</v>
      </c>
      <c r="F9" s="5">
        <f t="shared" ref="F9:F14" si="0">E9*$K$5</f>
        <v>367268.22</v>
      </c>
      <c r="G9" s="6">
        <f t="shared" ref="G9:G14" si="1">E9+F9</f>
        <v>6488405.2199999997</v>
      </c>
    </row>
    <row r="10" spans="1:11" ht="15" customHeight="1" x14ac:dyDescent="0.25">
      <c r="A10" s="15" t="s">
        <v>50</v>
      </c>
      <c r="B10" s="3" t="s">
        <v>9</v>
      </c>
      <c r="C10" s="3">
        <v>1</v>
      </c>
      <c r="D10" s="3" t="s">
        <v>14</v>
      </c>
      <c r="E10" s="4">
        <v>5121137</v>
      </c>
      <c r="F10" s="5">
        <f t="shared" si="0"/>
        <v>307268.21999999997</v>
      </c>
      <c r="G10" s="6">
        <f t="shared" si="1"/>
        <v>5428405.2199999997</v>
      </c>
    </row>
    <row r="11" spans="1:11" ht="15" customHeight="1" x14ac:dyDescent="0.25">
      <c r="A11" s="15" t="s">
        <v>51</v>
      </c>
      <c r="B11" s="3" t="s">
        <v>9</v>
      </c>
      <c r="C11" s="3">
        <v>1</v>
      </c>
      <c r="D11" s="3" t="s">
        <v>14</v>
      </c>
      <c r="E11" s="4">
        <v>2705625</v>
      </c>
      <c r="F11" s="5">
        <f t="shared" si="0"/>
        <v>162337.5</v>
      </c>
      <c r="G11" s="6">
        <f t="shared" si="1"/>
        <v>2867962.5</v>
      </c>
    </row>
    <row r="12" spans="1:11" ht="15" customHeight="1" x14ac:dyDescent="0.25">
      <c r="A12" s="15" t="s">
        <v>12</v>
      </c>
      <c r="B12" s="3" t="s">
        <v>9</v>
      </c>
      <c r="C12" s="3">
        <v>1</v>
      </c>
      <c r="D12" s="3" t="s">
        <v>14</v>
      </c>
      <c r="E12" s="4">
        <v>8083333</v>
      </c>
      <c r="F12" s="5">
        <f t="shared" si="0"/>
        <v>484999.98</v>
      </c>
      <c r="G12" s="6">
        <f t="shared" si="1"/>
        <v>8568332.9800000004</v>
      </c>
    </row>
    <row r="13" spans="1:11" ht="28.5" customHeight="1" x14ac:dyDescent="0.25">
      <c r="A13" s="15" t="s">
        <v>52</v>
      </c>
      <c r="B13" s="3" t="s">
        <v>9</v>
      </c>
      <c r="C13" s="3">
        <v>1</v>
      </c>
      <c r="D13" s="3" t="s">
        <v>14</v>
      </c>
      <c r="E13" s="4">
        <v>2000000</v>
      </c>
      <c r="F13" s="5">
        <f t="shared" si="0"/>
        <v>120000</v>
      </c>
      <c r="G13" s="6">
        <f t="shared" si="1"/>
        <v>2120000</v>
      </c>
    </row>
    <row r="14" spans="1:11" x14ac:dyDescent="0.25">
      <c r="A14" s="15" t="s">
        <v>16</v>
      </c>
      <c r="B14" s="3" t="s">
        <v>9</v>
      </c>
      <c r="C14" s="3">
        <v>1</v>
      </c>
      <c r="D14" s="3" t="s">
        <v>14</v>
      </c>
      <c r="E14" s="4">
        <v>2000000</v>
      </c>
      <c r="F14" s="5">
        <f t="shared" si="0"/>
        <v>120000</v>
      </c>
      <c r="G14" s="6">
        <f t="shared" si="1"/>
        <v>2120000</v>
      </c>
    </row>
    <row r="16" spans="1:11" x14ac:dyDescent="0.25">
      <c r="G16" s="27">
        <f>SUM(G9:G14)</f>
        <v>27593105.920000002</v>
      </c>
      <c r="H16" s="52">
        <f>G16/4200</f>
        <v>6569.787123809524</v>
      </c>
    </row>
  </sheetData>
  <mergeCells count="3">
    <mergeCell ref="B2:H2"/>
    <mergeCell ref="B3:H3"/>
    <mergeCell ref="B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2AB2-6889-4D62-BB12-9214CD715B75}">
  <dimension ref="A2:M14"/>
  <sheetViews>
    <sheetView tabSelected="1" workbookViewId="0">
      <selection activeCell="L7" sqref="L7"/>
    </sheetView>
  </sheetViews>
  <sheetFormatPr baseColWidth="10" defaultRowHeight="15" x14ac:dyDescent="0.25"/>
  <cols>
    <col min="1" max="1" width="24.7109375" bestFit="1" customWidth="1"/>
    <col min="3" max="3" width="11.7109375" bestFit="1" customWidth="1"/>
    <col min="5" max="5" width="15.28515625" customWidth="1"/>
    <col min="13" max="13" width="25.42578125" bestFit="1" customWidth="1"/>
  </cols>
  <sheetData>
    <row r="2" spans="1:13" x14ac:dyDescent="0.25">
      <c r="A2" s="3" t="s">
        <v>1</v>
      </c>
      <c r="B2" s="55" t="s">
        <v>0</v>
      </c>
      <c r="C2" s="55"/>
      <c r="D2" s="55"/>
      <c r="E2" s="55"/>
      <c r="F2" s="55"/>
      <c r="G2" s="55"/>
      <c r="H2" s="55"/>
    </row>
    <row r="3" spans="1:13" x14ac:dyDescent="0.25">
      <c r="A3" s="3" t="s">
        <v>2</v>
      </c>
      <c r="B3" s="56">
        <f ca="1">TODAY()</f>
        <v>45774</v>
      </c>
      <c r="C3" s="56"/>
      <c r="D3" s="56"/>
      <c r="E3" s="56"/>
      <c r="F3" s="56"/>
      <c r="G3" s="56"/>
      <c r="H3" s="56"/>
    </row>
    <row r="4" spans="1:13" x14ac:dyDescent="0.25">
      <c r="A4" s="3" t="s">
        <v>3</v>
      </c>
      <c r="B4" s="57" t="s">
        <v>4</v>
      </c>
      <c r="C4" s="57"/>
      <c r="D4" s="57"/>
      <c r="E4" s="57"/>
      <c r="F4" s="57"/>
      <c r="G4" s="57"/>
      <c r="H4" s="57"/>
    </row>
    <row r="6" spans="1:13" ht="15" customHeight="1" x14ac:dyDescent="0.25">
      <c r="A6" s="25" t="s">
        <v>94</v>
      </c>
      <c r="E6" s="43" t="s">
        <v>95</v>
      </c>
    </row>
    <row r="7" spans="1:13" ht="15" customHeight="1" x14ac:dyDescent="0.25">
      <c r="A7" s="2" t="s">
        <v>5</v>
      </c>
      <c r="B7" s="2" t="s">
        <v>13</v>
      </c>
      <c r="C7" s="2" t="s">
        <v>92</v>
      </c>
      <c r="E7" s="2" t="s">
        <v>5</v>
      </c>
      <c r="F7" s="2" t="s">
        <v>13</v>
      </c>
      <c r="G7" s="2" t="s">
        <v>92</v>
      </c>
      <c r="L7" s="72" t="s">
        <v>128</v>
      </c>
    </row>
    <row r="8" spans="1:13" x14ac:dyDescent="0.25">
      <c r="A8" s="1" t="s">
        <v>87</v>
      </c>
      <c r="B8" s="1" t="s">
        <v>93</v>
      </c>
      <c r="C8" s="1">
        <v>350</v>
      </c>
      <c r="E8" s="1" t="s">
        <v>87</v>
      </c>
      <c r="F8" s="1" t="s">
        <v>93</v>
      </c>
      <c r="G8" s="1">
        <v>350</v>
      </c>
      <c r="L8" s="73">
        <f>'GASTO APP'!M28</f>
        <v>1.0999999999999999</v>
      </c>
      <c r="M8" t="s">
        <v>127</v>
      </c>
    </row>
    <row r="9" spans="1:13" x14ac:dyDescent="0.25">
      <c r="A9" s="70" t="s">
        <v>88</v>
      </c>
      <c r="B9" s="1" t="s">
        <v>93</v>
      </c>
      <c r="C9" s="1">
        <v>1</v>
      </c>
      <c r="E9" s="1" t="s">
        <v>88</v>
      </c>
      <c r="F9" s="1" t="s">
        <v>93</v>
      </c>
      <c r="G9" s="1">
        <v>1</v>
      </c>
    </row>
    <row r="10" spans="1:13" x14ac:dyDescent="0.25">
      <c r="A10" s="70" t="s">
        <v>89</v>
      </c>
      <c r="B10" s="1" t="s">
        <v>93</v>
      </c>
      <c r="C10" s="1">
        <v>20</v>
      </c>
      <c r="E10" s="1" t="s">
        <v>89</v>
      </c>
      <c r="F10" s="1" t="s">
        <v>93</v>
      </c>
      <c r="G10" s="1">
        <v>20</v>
      </c>
    </row>
    <row r="11" spans="1:13" x14ac:dyDescent="0.25">
      <c r="A11" s="70" t="s">
        <v>90</v>
      </c>
      <c r="B11" s="1" t="s">
        <v>93</v>
      </c>
      <c r="C11" s="1">
        <v>19</v>
      </c>
      <c r="E11" s="1" t="s">
        <v>90</v>
      </c>
      <c r="F11" s="1" t="s">
        <v>93</v>
      </c>
      <c r="G11" s="1">
        <v>19</v>
      </c>
    </row>
    <row r="12" spans="1:13" x14ac:dyDescent="0.25">
      <c r="A12" s="1" t="s">
        <v>10</v>
      </c>
      <c r="B12" s="1" t="s">
        <v>93</v>
      </c>
      <c r="C12" s="1">
        <v>6569</v>
      </c>
      <c r="E12" s="1" t="s">
        <v>10</v>
      </c>
      <c r="F12" s="1" t="s">
        <v>93</v>
      </c>
      <c r="G12" s="1">
        <v>6569</v>
      </c>
    </row>
    <row r="13" spans="1:13" x14ac:dyDescent="0.25">
      <c r="A13" s="1" t="s">
        <v>91</v>
      </c>
      <c r="B13" s="1" t="s">
        <v>93</v>
      </c>
      <c r="C13" s="1">
        <v>8952</v>
      </c>
      <c r="G13" s="54">
        <f>SUM(G8:G12)</f>
        <v>6959</v>
      </c>
    </row>
    <row r="14" spans="1:13" x14ac:dyDescent="0.25">
      <c r="C14" s="53">
        <f>SUM(C8:C13)</f>
        <v>15911</v>
      </c>
    </row>
  </sheetData>
  <mergeCells count="3">
    <mergeCell ref="B2:H2"/>
    <mergeCell ref="B3:H3"/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DF56-772F-4763-B7B1-F4FF902FBDF1}">
  <dimension ref="A3:H18"/>
  <sheetViews>
    <sheetView zoomScale="85" zoomScaleNormal="85" workbookViewId="0">
      <selection activeCell="A4" sqref="A4"/>
    </sheetView>
  </sheetViews>
  <sheetFormatPr baseColWidth="10" defaultRowHeight="15" x14ac:dyDescent="0.25"/>
  <cols>
    <col min="1" max="1" width="17.85546875" bestFit="1" customWidth="1"/>
    <col min="2" max="2" width="15.5703125" bestFit="1" customWidth="1"/>
    <col min="3" max="3" width="17.7109375" bestFit="1" customWidth="1"/>
    <col min="4" max="4" width="15.5703125" bestFit="1" customWidth="1"/>
    <col min="5" max="5" width="14.7109375" bestFit="1" customWidth="1"/>
    <col min="6" max="6" width="14.140625" bestFit="1" customWidth="1"/>
    <col min="7" max="7" width="14.5703125" bestFit="1" customWidth="1"/>
    <col min="8" max="8" width="14.42578125" bestFit="1" customWidth="1"/>
  </cols>
  <sheetData>
    <row r="3" spans="1:8" x14ac:dyDescent="0.25">
      <c r="A3" t="s">
        <v>96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</row>
    <row r="4" spans="1:8" x14ac:dyDescent="0.25">
      <c r="A4" s="60" t="s">
        <v>87</v>
      </c>
      <c r="B4" s="61">
        <v>350</v>
      </c>
      <c r="C4" s="61">
        <v>350</v>
      </c>
      <c r="D4" s="61">
        <v>350</v>
      </c>
      <c r="E4" s="61">
        <v>350</v>
      </c>
      <c r="F4" s="61">
        <v>350</v>
      </c>
      <c r="G4" s="61">
        <v>350</v>
      </c>
      <c r="H4" s="61">
        <v>350</v>
      </c>
    </row>
    <row r="5" spans="1:8" x14ac:dyDescent="0.25">
      <c r="A5" s="60" t="s">
        <v>88</v>
      </c>
      <c r="B5" s="61">
        <v>1</v>
      </c>
      <c r="C5" s="61">
        <v>20</v>
      </c>
      <c r="D5" s="61">
        <v>20</v>
      </c>
      <c r="E5" s="61">
        <v>50</v>
      </c>
      <c r="F5" s="61">
        <v>10</v>
      </c>
      <c r="G5" s="61">
        <v>20</v>
      </c>
      <c r="H5" s="61">
        <v>80</v>
      </c>
    </row>
    <row r="6" spans="1:8" x14ac:dyDescent="0.25">
      <c r="A6" s="60" t="s">
        <v>90</v>
      </c>
      <c r="B6" s="61">
        <v>19</v>
      </c>
      <c r="C6" s="61">
        <v>19</v>
      </c>
      <c r="D6" s="61">
        <v>19</v>
      </c>
      <c r="E6" s="61">
        <v>19</v>
      </c>
      <c r="F6" s="61">
        <v>19</v>
      </c>
      <c r="G6" s="61">
        <v>19</v>
      </c>
      <c r="H6" s="61">
        <v>19</v>
      </c>
    </row>
    <row r="7" spans="1:8" x14ac:dyDescent="0.25">
      <c r="A7" s="60" t="s">
        <v>10</v>
      </c>
      <c r="B7" s="61">
        <v>6569</v>
      </c>
      <c r="C7" s="61">
        <v>6569</v>
      </c>
      <c r="D7" s="61">
        <v>6569</v>
      </c>
      <c r="E7" s="61">
        <v>6569</v>
      </c>
      <c r="F7" s="61">
        <v>6569</v>
      </c>
      <c r="G7" s="61">
        <v>6569</v>
      </c>
      <c r="H7" s="61">
        <v>6569</v>
      </c>
    </row>
    <row r="8" spans="1:8" x14ac:dyDescent="0.25">
      <c r="A8" s="60" t="s">
        <v>89</v>
      </c>
      <c r="B8" s="61">
        <v>20</v>
      </c>
      <c r="C8" s="61">
        <v>20</v>
      </c>
      <c r="D8" s="61">
        <v>20</v>
      </c>
      <c r="E8" s="61">
        <v>20</v>
      </c>
      <c r="F8" s="61">
        <v>20</v>
      </c>
      <c r="G8" s="61">
        <v>20</v>
      </c>
      <c r="H8" s="61">
        <v>20</v>
      </c>
    </row>
    <row r="9" spans="1:8" x14ac:dyDescent="0.25">
      <c r="A9" s="60" t="s">
        <v>97</v>
      </c>
      <c r="B9" s="61">
        <v>6959</v>
      </c>
      <c r="C9" s="61">
        <v>6978</v>
      </c>
      <c r="D9" s="61">
        <v>6978</v>
      </c>
      <c r="E9" s="61">
        <v>7008</v>
      </c>
      <c r="F9" s="61">
        <v>6968</v>
      </c>
      <c r="G9" s="61">
        <v>6978</v>
      </c>
      <c r="H9" s="61">
        <v>7038</v>
      </c>
    </row>
    <row r="11" spans="1:8" x14ac:dyDescent="0.25">
      <c r="B11" t="s">
        <v>87</v>
      </c>
      <c r="C11" t="s">
        <v>88</v>
      </c>
      <c r="D11" t="s">
        <v>90</v>
      </c>
      <c r="E11" t="s">
        <v>91</v>
      </c>
      <c r="F11" t="s">
        <v>112</v>
      </c>
    </row>
    <row r="12" spans="1:8" x14ac:dyDescent="0.25">
      <c r="A12" s="60" t="s">
        <v>105</v>
      </c>
      <c r="B12">
        <v>350</v>
      </c>
      <c r="C12">
        <v>1</v>
      </c>
      <c r="D12">
        <v>19</v>
      </c>
      <c r="E12">
        <v>8952</v>
      </c>
      <c r="F12">
        <v>20</v>
      </c>
      <c r="G12" s="61"/>
    </row>
    <row r="13" spans="1:8" x14ac:dyDescent="0.25">
      <c r="A13" s="60" t="s">
        <v>106</v>
      </c>
      <c r="B13">
        <v>350</v>
      </c>
      <c r="C13">
        <v>15</v>
      </c>
      <c r="D13">
        <v>19</v>
      </c>
      <c r="E13">
        <v>0</v>
      </c>
      <c r="F13">
        <v>20</v>
      </c>
      <c r="G13" s="61"/>
    </row>
    <row r="14" spans="1:8" x14ac:dyDescent="0.25">
      <c r="A14" s="60" t="s">
        <v>107</v>
      </c>
      <c r="B14">
        <v>350</v>
      </c>
      <c r="C14">
        <v>30</v>
      </c>
      <c r="D14">
        <v>19</v>
      </c>
      <c r="E14">
        <v>0</v>
      </c>
      <c r="F14">
        <v>20</v>
      </c>
      <c r="G14" s="61"/>
    </row>
    <row r="15" spans="1:8" x14ac:dyDescent="0.25">
      <c r="A15" s="60" t="s">
        <v>108</v>
      </c>
      <c r="B15">
        <v>350</v>
      </c>
      <c r="C15">
        <v>20</v>
      </c>
      <c r="D15">
        <v>19</v>
      </c>
      <c r="E15">
        <v>0</v>
      </c>
      <c r="F15">
        <v>20</v>
      </c>
      <c r="G15" s="61"/>
    </row>
    <row r="16" spans="1:8" x14ac:dyDescent="0.25">
      <c r="A16" s="60" t="s">
        <v>111</v>
      </c>
      <c r="B16">
        <v>350</v>
      </c>
      <c r="C16">
        <v>50</v>
      </c>
      <c r="D16">
        <v>19</v>
      </c>
      <c r="E16">
        <v>0</v>
      </c>
      <c r="F16">
        <v>20</v>
      </c>
      <c r="G16" s="61"/>
    </row>
    <row r="17" spans="1:7" x14ac:dyDescent="0.25">
      <c r="A17" s="60" t="s">
        <v>110</v>
      </c>
      <c r="B17">
        <v>350</v>
      </c>
      <c r="C17">
        <v>2</v>
      </c>
      <c r="D17">
        <v>19</v>
      </c>
      <c r="E17">
        <v>0</v>
      </c>
      <c r="F17">
        <v>20</v>
      </c>
      <c r="G17" s="61"/>
    </row>
    <row r="18" spans="1:7" x14ac:dyDescent="0.25">
      <c r="A18" s="60" t="s">
        <v>109</v>
      </c>
      <c r="B18">
        <v>350</v>
      </c>
      <c r="C18">
        <v>80</v>
      </c>
      <c r="D18">
        <v>19</v>
      </c>
      <c r="E18">
        <v>0</v>
      </c>
      <c r="F18">
        <v>20</v>
      </c>
      <c r="G18" s="61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5618-86CF-419F-A2D3-6B09E5807567}">
  <dimension ref="A2:M41"/>
  <sheetViews>
    <sheetView topLeftCell="C17" zoomScale="96" zoomScaleNormal="96" workbookViewId="0">
      <selection activeCell="M28" sqref="M28"/>
    </sheetView>
  </sheetViews>
  <sheetFormatPr baseColWidth="10" defaultRowHeight="15" x14ac:dyDescent="0.25"/>
  <cols>
    <col min="1" max="1" width="49.7109375" bestFit="1" customWidth="1"/>
    <col min="2" max="2" width="51.28515625" customWidth="1"/>
    <col min="3" max="3" width="38.140625" customWidth="1"/>
    <col min="4" max="4" width="23.28515625" customWidth="1"/>
    <col min="6" max="6" width="13" bestFit="1" customWidth="1"/>
    <col min="8" max="8" width="12.42578125" customWidth="1"/>
    <col min="9" max="9" width="12.42578125" hidden="1" customWidth="1"/>
    <col min="14" max="14" width="52.85546875" bestFit="1" customWidth="1"/>
  </cols>
  <sheetData>
    <row r="2" spans="1:4" x14ac:dyDescent="0.25">
      <c r="A2" s="3" t="s">
        <v>1</v>
      </c>
      <c r="B2" s="13" t="s">
        <v>0</v>
      </c>
    </row>
    <row r="3" spans="1:4" x14ac:dyDescent="0.25">
      <c r="A3" s="3" t="s">
        <v>2</v>
      </c>
      <c r="B3" s="14">
        <v>45773</v>
      </c>
    </row>
    <row r="4" spans="1:4" x14ac:dyDescent="0.25">
      <c r="A4" s="3" t="s">
        <v>3</v>
      </c>
      <c r="B4" s="3" t="s">
        <v>4</v>
      </c>
    </row>
    <row r="6" spans="1:4" x14ac:dyDescent="0.25">
      <c r="A6" s="29" t="s">
        <v>54</v>
      </c>
      <c r="C6" s="28"/>
      <c r="D6" s="28"/>
    </row>
    <row r="7" spans="1:4" x14ac:dyDescent="0.25">
      <c r="A7" s="10" t="s">
        <v>30</v>
      </c>
      <c r="B7" s="10" t="s">
        <v>55</v>
      </c>
      <c r="C7" s="3">
        <v>183.79400000000001</v>
      </c>
    </row>
    <row r="8" spans="1:4" ht="15" customHeight="1" x14ac:dyDescent="0.25"/>
    <row r="9" spans="1:4" ht="15" customHeight="1" x14ac:dyDescent="0.25"/>
    <row r="10" spans="1:4" ht="15" customHeight="1" x14ac:dyDescent="0.25">
      <c r="A10" s="58" t="s">
        <v>84</v>
      </c>
      <c r="B10" s="58"/>
      <c r="C10" s="58"/>
    </row>
    <row r="11" spans="1:4" ht="15" customHeight="1" x14ac:dyDescent="0.25">
      <c r="A11" s="30" t="s">
        <v>56</v>
      </c>
      <c r="B11" s="30" t="s">
        <v>65</v>
      </c>
      <c r="C11" s="30" t="s">
        <v>66</v>
      </c>
    </row>
    <row r="12" spans="1:4" ht="15" customHeight="1" x14ac:dyDescent="0.25">
      <c r="A12" s="15" t="s">
        <v>57</v>
      </c>
      <c r="B12" s="15"/>
      <c r="C12" s="50">
        <v>500</v>
      </c>
    </row>
    <row r="13" spans="1:4" ht="15" customHeight="1" x14ac:dyDescent="0.25">
      <c r="A13" s="15" t="s">
        <v>53</v>
      </c>
      <c r="B13" s="15"/>
      <c r="C13" s="31">
        <v>5</v>
      </c>
    </row>
    <row r="14" spans="1:4" ht="15" customHeight="1" x14ac:dyDescent="0.25">
      <c r="A14" s="15" t="s">
        <v>31</v>
      </c>
      <c r="B14" s="15"/>
      <c r="C14" s="31">
        <v>30</v>
      </c>
    </row>
    <row r="15" spans="1:4" ht="15" customHeight="1" x14ac:dyDescent="0.25">
      <c r="A15" s="15" t="s">
        <v>32</v>
      </c>
      <c r="B15" s="15"/>
      <c r="C15" s="31">
        <v>150</v>
      </c>
    </row>
    <row r="16" spans="1:4" ht="15" customHeight="1" x14ac:dyDescent="0.25">
      <c r="A16" s="15" t="s">
        <v>33</v>
      </c>
      <c r="B16" s="15"/>
      <c r="C16" s="31">
        <v>100</v>
      </c>
    </row>
    <row r="17" spans="1:13" ht="15" customHeight="1" x14ac:dyDescent="0.25">
      <c r="A17" s="15" t="s">
        <v>34</v>
      </c>
      <c r="B17" s="15" t="s">
        <v>59</v>
      </c>
      <c r="C17" s="31">
        <f>SUM(C15:C16)</f>
        <v>250</v>
      </c>
    </row>
    <row r="18" spans="1:13" ht="15" customHeight="1" x14ac:dyDescent="0.25">
      <c r="A18" s="15" t="s">
        <v>35</v>
      </c>
      <c r="B18" s="15" t="s">
        <v>60</v>
      </c>
      <c r="C18" s="49">
        <f>C12*C13*C17*C14</f>
        <v>18750000</v>
      </c>
    </row>
    <row r="19" spans="1:13" ht="15" customHeight="1" x14ac:dyDescent="0.25">
      <c r="A19" s="15" t="s">
        <v>36</v>
      </c>
      <c r="B19" s="15" t="s">
        <v>61</v>
      </c>
      <c r="C19" s="49">
        <f>C12*C13*C14*C15</f>
        <v>11250000</v>
      </c>
    </row>
    <row r="20" spans="1:13" ht="15" customHeight="1" x14ac:dyDescent="0.25">
      <c r="A20" s="15" t="s">
        <v>37</v>
      </c>
      <c r="B20" s="15" t="s">
        <v>61</v>
      </c>
      <c r="C20" s="31">
        <v>1500000</v>
      </c>
    </row>
    <row r="21" spans="1:13" ht="15" customHeight="1" x14ac:dyDescent="0.25">
      <c r="A21" s="15" t="s">
        <v>38</v>
      </c>
      <c r="B21" s="15" t="s">
        <v>62</v>
      </c>
      <c r="C21" s="31">
        <f>C19/1000000*0.15</f>
        <v>1.6875</v>
      </c>
    </row>
    <row r="22" spans="1:13" ht="15" customHeight="1" x14ac:dyDescent="0.25">
      <c r="A22" s="15" t="s">
        <v>39</v>
      </c>
      <c r="B22" s="15" t="s">
        <v>63</v>
      </c>
      <c r="C22" s="31">
        <f>C20/1000000*0.6</f>
        <v>0.89999999999999991</v>
      </c>
    </row>
    <row r="23" spans="1:13" x14ac:dyDescent="0.25">
      <c r="A23" s="15" t="s">
        <v>58</v>
      </c>
      <c r="B23" s="15" t="s">
        <v>64</v>
      </c>
      <c r="C23" s="51">
        <f>C21+C22</f>
        <v>2.5874999999999999</v>
      </c>
      <c r="D23" t="s">
        <v>85</v>
      </c>
    </row>
    <row r="27" spans="1:13" x14ac:dyDescent="0.25">
      <c r="A27" s="44" t="s">
        <v>57</v>
      </c>
    </row>
    <row r="28" spans="1:13" x14ac:dyDescent="0.25">
      <c r="A28" s="40" t="s">
        <v>67</v>
      </c>
      <c r="B28" s="37">
        <v>1</v>
      </c>
      <c r="C28" s="32">
        <v>2</v>
      </c>
      <c r="D28" s="32">
        <v>3</v>
      </c>
      <c r="E28" s="32">
        <v>4</v>
      </c>
      <c r="F28" s="32">
        <v>5</v>
      </c>
      <c r="G28" s="32">
        <v>6</v>
      </c>
      <c r="J28" t="s">
        <v>126</v>
      </c>
      <c r="M28" s="71">
        <f>((G29-B29)/B29)*100</f>
        <v>1.0999999999999999</v>
      </c>
    </row>
    <row r="29" spans="1:13" x14ac:dyDescent="0.25">
      <c r="A29" s="40" t="s">
        <v>57</v>
      </c>
      <c r="B29" s="37">
        <f>C12</f>
        <v>500</v>
      </c>
      <c r="C29" s="32">
        <f>B29</f>
        <v>500</v>
      </c>
      <c r="D29" s="32">
        <f>C31</f>
        <v>501.1</v>
      </c>
      <c r="E29" s="32">
        <f>D31</f>
        <v>502.3</v>
      </c>
      <c r="F29" s="32">
        <f>E31</f>
        <v>503.6</v>
      </c>
      <c r="G29" s="32">
        <f>F31</f>
        <v>505.5</v>
      </c>
    </row>
    <row r="30" spans="1:13" x14ac:dyDescent="0.25">
      <c r="A30" s="40" t="s">
        <v>68</v>
      </c>
      <c r="B30" s="37">
        <v>0</v>
      </c>
      <c r="C30" s="33">
        <v>0.1</v>
      </c>
      <c r="D30" s="34">
        <v>0.2</v>
      </c>
      <c r="E30" s="33">
        <v>0.3</v>
      </c>
      <c r="F30" s="33">
        <v>0.9</v>
      </c>
      <c r="G30" s="33">
        <v>1.8</v>
      </c>
    </row>
    <row r="31" spans="1:13" x14ac:dyDescent="0.25">
      <c r="A31" s="40" t="s">
        <v>69</v>
      </c>
      <c r="B31" s="38">
        <f>B29</f>
        <v>500</v>
      </c>
      <c r="C31" s="35">
        <f>C29+(1+C30)</f>
        <v>501.1</v>
      </c>
      <c r="D31" s="35">
        <f>D29+(1+D30)</f>
        <v>502.3</v>
      </c>
      <c r="E31" s="35">
        <f>E29+(1+E30)</f>
        <v>503.6</v>
      </c>
      <c r="F31" s="35">
        <f>F29+(1+F30)</f>
        <v>505.5</v>
      </c>
      <c r="G31" s="35">
        <f>G29+(1+G30)</f>
        <v>508.3</v>
      </c>
    </row>
    <row r="32" spans="1:13" x14ac:dyDescent="0.25">
      <c r="A32" s="40" t="s">
        <v>70</v>
      </c>
      <c r="B32" s="39">
        <f>C23</f>
        <v>2.5874999999999999</v>
      </c>
      <c r="C32" s="36">
        <f>((C31*1*C15*C14)/1000000*0.15)+(((C31*1*C16*30)/1000000*0.6))</f>
        <v>1.2402225</v>
      </c>
      <c r="D32" s="36">
        <f>((D31*1*150*30)/1000000*0.15)+(((D31*1*100*30)/1000000*0.6))</f>
        <v>1.2431924999999999</v>
      </c>
      <c r="E32" s="36">
        <f>((E31*1*150*30)/1000000*0.15)+(((E31*1*100*30)/1000000*0.6))</f>
        <v>1.24641</v>
      </c>
      <c r="F32" s="36">
        <f>((F31*1*150*30)/1000000*0.15)+(((F31*1*100*30)/1000000*0.6))</f>
        <v>1.2511124999999998</v>
      </c>
      <c r="G32" s="36">
        <f>((G31*1*150*30)/1000000*0.15)+(((G31*1*100*30)/1000000*0.6))</f>
        <v>1.2580424999999997</v>
      </c>
    </row>
    <row r="35" spans="1:2" x14ac:dyDescent="0.25">
      <c r="A35" s="45" t="s">
        <v>86</v>
      </c>
      <c r="B35" s="48" t="s">
        <v>71</v>
      </c>
    </row>
    <row r="36" spans="1:2" x14ac:dyDescent="0.25">
      <c r="A36" s="41" t="s">
        <v>40</v>
      </c>
      <c r="B36" s="42">
        <v>2000000</v>
      </c>
    </row>
    <row r="37" spans="1:2" x14ac:dyDescent="0.25">
      <c r="A37" s="41" t="s">
        <v>72</v>
      </c>
      <c r="B37" s="42">
        <v>1600000</v>
      </c>
    </row>
    <row r="40" spans="1:2" x14ac:dyDescent="0.25">
      <c r="A40" t="str">
        <f t="shared" ref="A40" si="0">UPPER(A25)</f>
        <v/>
      </c>
    </row>
    <row r="41" spans="1:2" x14ac:dyDescent="0.25">
      <c r="B41" t="str">
        <f t="shared" ref="B41" si="1">UPPER(A33)</f>
        <v/>
      </c>
    </row>
  </sheetData>
  <mergeCells count="1">
    <mergeCell ref="A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AF56-C3A6-43F4-A533-E1210BB75678}">
  <dimension ref="A2:I18"/>
  <sheetViews>
    <sheetView workbookViewId="0">
      <selection activeCell="H10" sqref="H10"/>
    </sheetView>
  </sheetViews>
  <sheetFormatPr baseColWidth="10" defaultRowHeight="15" x14ac:dyDescent="0.25"/>
  <cols>
    <col min="1" max="1" width="31" customWidth="1"/>
    <col min="2" max="2" width="28.28515625" bestFit="1" customWidth="1"/>
    <col min="3" max="3" width="17.140625" bestFit="1" customWidth="1"/>
    <col min="4" max="4" width="16.140625" customWidth="1"/>
    <col min="5" max="5" width="12.85546875" bestFit="1" customWidth="1"/>
    <col min="6" max="6" width="17.5703125" bestFit="1" customWidth="1"/>
    <col min="8" max="8" width="19.28515625" bestFit="1" customWidth="1"/>
  </cols>
  <sheetData>
    <row r="2" spans="1:9" x14ac:dyDescent="0.25">
      <c r="A2" s="3" t="s">
        <v>1</v>
      </c>
      <c r="B2" s="55" t="s">
        <v>0</v>
      </c>
      <c r="C2" s="55"/>
      <c r="D2" s="55"/>
      <c r="E2" s="55"/>
      <c r="F2" s="55"/>
      <c r="G2" s="55"/>
    </row>
    <row r="3" spans="1:9" x14ac:dyDescent="0.25">
      <c r="A3" s="3" t="s">
        <v>2</v>
      </c>
      <c r="B3" s="56">
        <v>45773</v>
      </c>
      <c r="C3" s="56"/>
      <c r="D3" s="56"/>
      <c r="E3" s="56"/>
      <c r="F3" s="56"/>
      <c r="G3" s="56"/>
    </row>
    <row r="4" spans="1:9" x14ac:dyDescent="0.25">
      <c r="A4" s="3" t="s">
        <v>3</v>
      </c>
      <c r="B4" s="57" t="s">
        <v>4</v>
      </c>
      <c r="C4" s="57"/>
      <c r="D4" s="57"/>
      <c r="E4" s="57"/>
      <c r="F4" s="57"/>
      <c r="G4" s="57"/>
    </row>
    <row r="7" spans="1:9" x14ac:dyDescent="0.25">
      <c r="A7" s="46" t="s">
        <v>73</v>
      </c>
      <c r="B7" s="46" t="s">
        <v>74</v>
      </c>
      <c r="C7" s="46" t="s">
        <v>75</v>
      </c>
      <c r="D7" s="46" t="s">
        <v>76</v>
      </c>
      <c r="E7" s="46" t="s">
        <v>77</v>
      </c>
      <c r="F7" s="46" t="s">
        <v>78</v>
      </c>
      <c r="H7" s="46" t="s">
        <v>118</v>
      </c>
      <c r="I7" s="68" t="s">
        <v>125</v>
      </c>
    </row>
    <row r="8" spans="1:9" x14ac:dyDescent="0.25">
      <c r="A8" s="32" t="s">
        <v>79</v>
      </c>
      <c r="B8" s="15">
        <v>1</v>
      </c>
      <c r="C8" s="15">
        <v>0</v>
      </c>
      <c r="D8" s="32">
        <v>180</v>
      </c>
      <c r="E8" s="32" t="s">
        <v>80</v>
      </c>
      <c r="F8" s="32" t="s">
        <v>80</v>
      </c>
      <c r="H8" s="1" t="s">
        <v>116</v>
      </c>
      <c r="I8" s="1">
        <f>B8*D8+B9+D9+B10*D10</f>
        <v>824</v>
      </c>
    </row>
    <row r="9" spans="1:9" x14ac:dyDescent="0.25">
      <c r="A9" s="32" t="s">
        <v>81</v>
      </c>
      <c r="B9" s="32">
        <v>4</v>
      </c>
      <c r="C9" s="15">
        <v>0</v>
      </c>
      <c r="D9" s="32">
        <v>140</v>
      </c>
      <c r="E9" s="32" t="s">
        <v>80</v>
      </c>
      <c r="F9" s="32" t="s">
        <v>80</v>
      </c>
      <c r="H9" s="1" t="s">
        <v>83</v>
      </c>
      <c r="I9" s="1">
        <f>D11*B11</f>
        <v>400</v>
      </c>
    </row>
    <row r="10" spans="1:9" x14ac:dyDescent="0.25">
      <c r="A10" s="32" t="s">
        <v>82</v>
      </c>
      <c r="B10" s="15">
        <v>5</v>
      </c>
      <c r="C10" s="15">
        <v>0</v>
      </c>
      <c r="D10" s="32">
        <v>100</v>
      </c>
      <c r="E10" s="32" t="s">
        <v>80</v>
      </c>
      <c r="F10" s="32" t="s">
        <v>80</v>
      </c>
      <c r="H10" s="1" t="s">
        <v>117</v>
      </c>
      <c r="I10" s="1">
        <f>SUM(I8:I9)</f>
        <v>1224</v>
      </c>
    </row>
    <row r="11" spans="1:9" x14ac:dyDescent="0.25">
      <c r="A11" s="32" t="s">
        <v>83</v>
      </c>
      <c r="B11" s="15">
        <v>8</v>
      </c>
      <c r="C11" s="15"/>
      <c r="D11" s="32">
        <v>50</v>
      </c>
      <c r="E11" s="32" t="s">
        <v>80</v>
      </c>
      <c r="F11" s="32" t="s">
        <v>80</v>
      </c>
    </row>
    <row r="13" spans="1:9" x14ac:dyDescent="0.25">
      <c r="A13" s="62"/>
    </row>
    <row r="14" spans="1:9" x14ac:dyDescent="0.25">
      <c r="A14" s="63" t="s">
        <v>115</v>
      </c>
      <c r="B14" s="68" t="s">
        <v>120</v>
      </c>
      <c r="C14" s="68" t="s">
        <v>121</v>
      </c>
      <c r="D14" s="68" t="s">
        <v>122</v>
      </c>
      <c r="E14" s="46" t="s">
        <v>123</v>
      </c>
      <c r="F14" s="46" t="s">
        <v>124</v>
      </c>
    </row>
    <row r="15" spans="1:9" x14ac:dyDescent="0.25">
      <c r="A15" s="64" t="s">
        <v>113</v>
      </c>
      <c r="B15" s="10">
        <v>2000</v>
      </c>
      <c r="C15" s="10">
        <v>6</v>
      </c>
      <c r="D15" s="10">
        <f>B15*6</f>
        <v>12000</v>
      </c>
      <c r="E15" s="1">
        <v>5</v>
      </c>
      <c r="F15" s="1">
        <f>E15*D15</f>
        <v>60000</v>
      </c>
      <c r="H15" s="68" t="s">
        <v>119</v>
      </c>
      <c r="I15" s="69">
        <f>I10+F18</f>
        <v>133224</v>
      </c>
    </row>
    <row r="16" spans="1:9" x14ac:dyDescent="0.25">
      <c r="A16" s="66" t="s">
        <v>114</v>
      </c>
      <c r="B16" s="65">
        <v>3000</v>
      </c>
      <c r="C16" s="65">
        <v>6</v>
      </c>
      <c r="D16" s="65">
        <f>C16*B16</f>
        <v>18000</v>
      </c>
      <c r="E16" s="1">
        <v>4</v>
      </c>
      <c r="F16" s="1">
        <f>E16*D16</f>
        <v>72000</v>
      </c>
    </row>
    <row r="18" spans="6:6" x14ac:dyDescent="0.25">
      <c r="F18" s="67">
        <f>SUM(F15:F16)</f>
        <v>132000</v>
      </c>
    </row>
  </sheetData>
  <mergeCells count="3">
    <mergeCell ref="B2:G2"/>
    <mergeCell ref="B3:G3"/>
    <mergeCell ref="B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4A3A-41C4-4CE4-88D6-8F102C6E3720}">
  <dimension ref="A3:H18"/>
  <sheetViews>
    <sheetView topLeftCell="A9" zoomScale="85" zoomScaleNormal="85" workbookViewId="0">
      <selection activeCell="C37" sqref="C37"/>
    </sheetView>
  </sheetViews>
  <sheetFormatPr baseColWidth="10" defaultRowHeight="15" x14ac:dyDescent="0.25"/>
  <cols>
    <col min="1" max="1" width="17.85546875" bestFit="1" customWidth="1"/>
    <col min="2" max="2" width="15.5703125" bestFit="1" customWidth="1"/>
    <col min="3" max="3" width="17.7109375" bestFit="1" customWidth="1"/>
    <col min="4" max="4" width="15.5703125" bestFit="1" customWidth="1"/>
    <col min="5" max="5" width="14.7109375" bestFit="1" customWidth="1"/>
    <col min="6" max="6" width="14.140625" bestFit="1" customWidth="1"/>
    <col min="7" max="7" width="14.5703125" bestFit="1" customWidth="1"/>
    <col min="8" max="8" width="14.42578125" bestFit="1" customWidth="1"/>
  </cols>
  <sheetData>
    <row r="3" spans="1:8" x14ac:dyDescent="0.25">
      <c r="A3" s="59" t="s">
        <v>96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</row>
    <row r="4" spans="1:8" x14ac:dyDescent="0.25">
      <c r="A4" s="60" t="s">
        <v>87</v>
      </c>
      <c r="B4" s="61">
        <v>350</v>
      </c>
      <c r="C4" s="61">
        <v>350</v>
      </c>
      <c r="D4" s="61">
        <v>350</v>
      </c>
      <c r="E4" s="61">
        <v>350</v>
      </c>
      <c r="F4" s="61">
        <v>350</v>
      </c>
      <c r="G4" s="61">
        <v>350</v>
      </c>
      <c r="H4" s="61">
        <v>350</v>
      </c>
    </row>
    <row r="5" spans="1:8" x14ac:dyDescent="0.25">
      <c r="A5" s="60" t="s">
        <v>88</v>
      </c>
      <c r="B5" s="61">
        <v>1</v>
      </c>
      <c r="C5" s="61">
        <v>20</v>
      </c>
      <c r="D5" s="61">
        <v>20</v>
      </c>
      <c r="E5" s="61">
        <v>50</v>
      </c>
      <c r="F5" s="61">
        <v>10</v>
      </c>
      <c r="G5" s="61">
        <v>20</v>
      </c>
      <c r="H5" s="61">
        <v>80</v>
      </c>
    </row>
    <row r="6" spans="1:8" x14ac:dyDescent="0.25">
      <c r="A6" s="60" t="s">
        <v>90</v>
      </c>
      <c r="B6" s="61">
        <v>19</v>
      </c>
      <c r="C6" s="61">
        <v>19</v>
      </c>
      <c r="D6" s="61">
        <v>19</v>
      </c>
      <c r="E6" s="61">
        <v>19</v>
      </c>
      <c r="F6" s="61">
        <v>19</v>
      </c>
      <c r="G6" s="61">
        <v>19</v>
      </c>
      <c r="H6" s="61">
        <v>19</v>
      </c>
    </row>
    <row r="7" spans="1:8" x14ac:dyDescent="0.25">
      <c r="A7" s="60" t="s">
        <v>10</v>
      </c>
      <c r="B7" s="61">
        <v>6569</v>
      </c>
      <c r="C7" s="61">
        <v>6569</v>
      </c>
      <c r="D7" s="61">
        <v>6569</v>
      </c>
      <c r="E7" s="61">
        <v>6569</v>
      </c>
      <c r="F7" s="61">
        <v>6569</v>
      </c>
      <c r="G7" s="61">
        <v>6569</v>
      </c>
      <c r="H7" s="61">
        <v>6569</v>
      </c>
    </row>
    <row r="8" spans="1:8" x14ac:dyDescent="0.25">
      <c r="A8" s="60" t="s">
        <v>89</v>
      </c>
      <c r="B8" s="61">
        <v>20</v>
      </c>
      <c r="C8" s="61">
        <v>20</v>
      </c>
      <c r="D8" s="61">
        <v>20</v>
      </c>
      <c r="E8" s="61">
        <v>20</v>
      </c>
      <c r="F8" s="61">
        <v>20</v>
      </c>
      <c r="G8" s="61">
        <v>20</v>
      </c>
      <c r="H8" s="61">
        <v>20</v>
      </c>
    </row>
    <row r="9" spans="1:8" x14ac:dyDescent="0.25">
      <c r="A9" s="60" t="s">
        <v>97</v>
      </c>
      <c r="B9" s="61">
        <v>6959</v>
      </c>
      <c r="C9" s="61">
        <v>6978</v>
      </c>
      <c r="D9" s="61">
        <v>6978</v>
      </c>
      <c r="E9" s="61">
        <v>7008</v>
      </c>
      <c r="F9" s="61">
        <v>6968</v>
      </c>
      <c r="G9" s="61">
        <v>6978</v>
      </c>
      <c r="H9" s="61">
        <v>7038</v>
      </c>
    </row>
    <row r="11" spans="1:8" x14ac:dyDescent="0.25">
      <c r="B11" t="s">
        <v>87</v>
      </c>
      <c r="C11" t="s">
        <v>88</v>
      </c>
      <c r="D11" t="s">
        <v>90</v>
      </c>
      <c r="E11" t="s">
        <v>91</v>
      </c>
      <c r="F11" t="s">
        <v>112</v>
      </c>
    </row>
    <row r="12" spans="1:8" x14ac:dyDescent="0.25">
      <c r="A12" s="60" t="s">
        <v>105</v>
      </c>
      <c r="B12">
        <v>350</v>
      </c>
      <c r="C12">
        <v>1</v>
      </c>
      <c r="D12">
        <v>19</v>
      </c>
      <c r="E12">
        <v>8952</v>
      </c>
      <c r="F12">
        <v>20</v>
      </c>
      <c r="G12" s="61"/>
    </row>
    <row r="13" spans="1:8" x14ac:dyDescent="0.25">
      <c r="A13" s="60" t="s">
        <v>106</v>
      </c>
      <c r="B13">
        <v>350</v>
      </c>
      <c r="C13">
        <v>15</v>
      </c>
      <c r="D13">
        <v>19</v>
      </c>
      <c r="E13">
        <v>0</v>
      </c>
      <c r="F13">
        <v>20</v>
      </c>
      <c r="G13" s="61"/>
    </row>
    <row r="14" spans="1:8" x14ac:dyDescent="0.25">
      <c r="A14" s="60" t="s">
        <v>107</v>
      </c>
      <c r="B14">
        <v>350</v>
      </c>
      <c r="C14">
        <v>30</v>
      </c>
      <c r="D14">
        <v>19</v>
      </c>
      <c r="E14">
        <v>0</v>
      </c>
      <c r="F14">
        <v>20</v>
      </c>
      <c r="G14" s="61"/>
    </row>
    <row r="15" spans="1:8" x14ac:dyDescent="0.25">
      <c r="A15" s="60" t="s">
        <v>108</v>
      </c>
      <c r="B15">
        <v>350</v>
      </c>
      <c r="C15">
        <v>20</v>
      </c>
      <c r="D15">
        <v>19</v>
      </c>
      <c r="E15">
        <v>0</v>
      </c>
      <c r="F15">
        <v>20</v>
      </c>
      <c r="G15" s="61"/>
    </row>
    <row r="16" spans="1:8" x14ac:dyDescent="0.25">
      <c r="A16" s="60" t="s">
        <v>111</v>
      </c>
      <c r="B16">
        <v>350</v>
      </c>
      <c r="C16">
        <v>50</v>
      </c>
      <c r="D16">
        <v>19</v>
      </c>
      <c r="E16">
        <v>0</v>
      </c>
      <c r="F16">
        <v>20</v>
      </c>
      <c r="G16" s="61"/>
    </row>
    <row r="17" spans="1:7" x14ac:dyDescent="0.25">
      <c r="A17" s="60" t="s">
        <v>110</v>
      </c>
      <c r="B17">
        <v>350</v>
      </c>
      <c r="C17">
        <v>2</v>
      </c>
      <c r="D17">
        <v>19</v>
      </c>
      <c r="E17">
        <v>0</v>
      </c>
      <c r="F17">
        <v>20</v>
      </c>
      <c r="G17" s="61"/>
    </row>
    <row r="18" spans="1:7" x14ac:dyDescent="0.25">
      <c r="A18" s="60" t="s">
        <v>109</v>
      </c>
      <c r="B18">
        <v>350</v>
      </c>
      <c r="C18">
        <v>80</v>
      </c>
      <c r="D18">
        <v>19</v>
      </c>
      <c r="E18">
        <v>0</v>
      </c>
      <c r="F18">
        <v>20</v>
      </c>
      <c r="G18" s="61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0908-C720-41FF-A146-C3376DADA96C}">
  <dimension ref="A3:C14"/>
  <sheetViews>
    <sheetView workbookViewId="0">
      <selection activeCell="C8" sqref="C8"/>
    </sheetView>
  </sheetViews>
  <sheetFormatPr baseColWidth="10" defaultRowHeight="15" x14ac:dyDescent="0.25"/>
  <cols>
    <col min="1" max="1" width="23.28515625" bestFit="1" customWidth="1"/>
    <col min="2" max="2" width="26.85546875" bestFit="1" customWidth="1"/>
    <col min="3" max="3" width="48.7109375" customWidth="1"/>
    <col min="6" max="6" width="15" bestFit="1" customWidth="1"/>
  </cols>
  <sheetData>
    <row r="3" spans="1:3" x14ac:dyDescent="0.25">
      <c r="A3" s="45" t="s">
        <v>18</v>
      </c>
      <c r="B3" s="45" t="s">
        <v>19</v>
      </c>
      <c r="C3" s="8"/>
    </row>
    <row r="4" spans="1:3" x14ac:dyDescent="0.25">
      <c r="A4" s="10" t="s">
        <v>20</v>
      </c>
      <c r="B4" s="11">
        <v>12.436999999999999</v>
      </c>
    </row>
    <row r="5" spans="1:3" x14ac:dyDescent="0.25">
      <c r="A5" s="10" t="s">
        <v>21</v>
      </c>
      <c r="B5" s="12">
        <v>37.200000000000003</v>
      </c>
    </row>
    <row r="6" spans="1:3" x14ac:dyDescent="0.25">
      <c r="A6" s="10" t="s">
        <v>22</v>
      </c>
      <c r="B6" s="10">
        <v>15.507999999999999</v>
      </c>
    </row>
    <row r="7" spans="1:3" x14ac:dyDescent="0.25">
      <c r="A7" s="10" t="s">
        <v>23</v>
      </c>
      <c r="B7" s="10">
        <v>25.823</v>
      </c>
    </row>
    <row r="8" spans="1:3" x14ac:dyDescent="0.25">
      <c r="A8" s="10" t="s">
        <v>24</v>
      </c>
      <c r="B8" s="10">
        <v>33.01</v>
      </c>
    </row>
    <row r="9" spans="1:3" x14ac:dyDescent="0.25">
      <c r="A9" s="10" t="s">
        <v>25</v>
      </c>
      <c r="B9" s="10">
        <v>8.0519999999999996</v>
      </c>
    </row>
    <row r="10" spans="1:3" x14ac:dyDescent="0.25">
      <c r="A10" s="10" t="s">
        <v>26</v>
      </c>
      <c r="B10" s="10">
        <v>5.0010000000000003</v>
      </c>
    </row>
    <row r="11" spans="1:3" x14ac:dyDescent="0.25">
      <c r="A11" s="10" t="s">
        <v>27</v>
      </c>
      <c r="B11" s="10">
        <v>4.2510000000000003</v>
      </c>
    </row>
    <row r="12" spans="1:3" x14ac:dyDescent="0.25">
      <c r="A12" s="10" t="s">
        <v>28</v>
      </c>
      <c r="B12" s="10">
        <v>42.512</v>
      </c>
    </row>
    <row r="13" spans="1:3" x14ac:dyDescent="0.25">
      <c r="A13" s="10" t="s">
        <v>17</v>
      </c>
      <c r="B13" s="10"/>
    </row>
    <row r="14" spans="1:3" x14ac:dyDescent="0.25">
      <c r="A14" s="47" t="s">
        <v>29</v>
      </c>
      <c r="B14" s="9">
        <f>SUM(B4:B12)</f>
        <v>183.79399999999998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MAQUINAS</vt:lpstr>
      <vt:lpstr>SUELDOS</vt:lpstr>
      <vt:lpstr>GASTOS FINALES</vt:lpstr>
      <vt:lpstr>GANANCIAS</vt:lpstr>
      <vt:lpstr>GASTO APP</vt:lpstr>
      <vt:lpstr>CATEGORIAS</vt:lpstr>
      <vt:lpstr>GRAFICA</vt:lpstr>
      <vt:lpstr>PROYECCION 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Steven Yama</dc:creator>
  <cp:lastModifiedBy>Bryan Steven Yama</cp:lastModifiedBy>
  <dcterms:created xsi:type="dcterms:W3CDTF">2025-04-26T23:39:26Z</dcterms:created>
  <dcterms:modified xsi:type="dcterms:W3CDTF">2025-04-27T19:17:38Z</dcterms:modified>
</cp:coreProperties>
</file>