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definedNames>
    <definedName function="false" hidden="false" name="hru_11_area_frac_init" vbProcedure="false">Sheet1!$F$10</definedName>
    <definedName function="false" hidden="false" name="hru_19_area_frac_final_4a" vbProcedure="false">Sheet1!$N$10</definedName>
    <definedName function="false" hidden="false" name="hru_19_area_frac_init" vbProcedure="false">Sheet1!$E$60</definedName>
    <definedName function="false" hidden="false" name="hru_19_band_minus_1_area_frac_final" vbProcedure="false">Sheet1!$W$10</definedName>
    <definedName function="false" hidden="false" name="hru_19_band_minus_1_area_frac_init" vbProcedure="false">Sheet1!$E$193</definedName>
    <definedName function="false" hidden="false" name="hru_22_area_frac_final_4b" vbProcedure="false">Sheet1!$Q$10</definedName>
    <definedName function="false" hidden="false" name="hru_22_area_frac_init" vbProcedure="false">Sheet1!$E$104</definedName>
    <definedName function="false" hidden="false" name="hru_22_band_minus_1_area_frac_final" vbProcedure="false">Sheet1!$T$10</definedName>
    <definedName function="false" hidden="false" name="hru_22_band_minus_1_area_frac_init" vbProcedure="false">Sheet1!$E$149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<sst xmlns="http://schemas.openxmlformats.org/spreadsheetml/2006/main" count="348" uniqueCount="99">
  <si>
    <t>Hydro-Conductor State Update Unit Test Descriptions</t>
  </si>
  <si>
    <t>We are using cell '12345' of the 64 pixel toy domain, band 1 for the state update unit tests.  Within this band are three HRU types: 11, 19, and 22.
For the unit tests of update_hru_state(source_hru, dest_hru), the same set of initial values for each of these 3 HRUs will be loaded, and depending on the particular case
being tested, source_hru and dest_hru will be chosen from among these three HRUs, somewhat arbitrary final area fractions for each will be assigned, and the results in dest_hru will be verified. 
State updates are triggered from update_area_fracs(), which cycles through HRUs within a given cell and band one at a time, starting with glaciers (22) then open ground (19), followed by vegetated HRUs present in descending order
by vegetation type number.</t>
  </si>
  <si>
    <t>Special notes:
* spec-8 vars were folded into spec-7 vars
* “Band – 1 area fraction” is an arbitrary value used as the initial area fraction of the destination HRU in the band below (for tests involving inter-band calculations)
* In tests that involve an HRU in (Band – 1), the initial state values for this destination HRU are assigned as 1/2 the initial values for the same HRU class in the main test Band. Final area fractions for the dest_hru in (Band – 1) are arbitrarily set to 0.5.
* CASE 3 consists of 3 separate tests, one per HRU. Other cases involve only one inter-HRU state transfer test.</t>
  </si>
  <si>
    <t>TESTS</t>
  </si>
  <si>
    <t>CASE 3*</t>
  </si>
  <si>
    <t>CASE 4a</t>
  </si>
  <si>
    <t>CASE 4b</t>
  </si>
  <si>
    <t>CASE 5a</t>
  </si>
  <si>
    <t>CASE 5b</t>
  </si>
  <si>
    <t>Initial State Variable Values</t>
  </si>
  <si>
    <t>CASE 3 (vegetated)</t>
  </si>
  <si>
    <t>original imported values from real VIC run</t>
  </si>
  <si>
    <t>simplified initial values</t>
  </si>
  <si>
    <t>source_hru</t>
  </si>
  <si>
    <t>dest_hru</t>
  </si>
  <si>
    <t>(source file: /tests/input/vic_state_file_template.nc, 
derived from Peyto test run state file for 1966-09-30)</t>
  </si>
  <si>
    <t>22
(Band – 1)</t>
  </si>
  <si>
    <t>19
(Band – 1)</t>
  </si>
  <si>
    <t>initial area fractions</t>
  </si>
  <si>
    <t>final area fractions</t>
  </si>
  <si>
    <t>HRU area fraction:</t>
  </si>
  <si>
    <t>Band HRUs</t>
  </si>
  <si>
    <t>Band area fraction:</t>
  </si>
  <si>
    <t>N/A</t>
  </si>
  <si>
    <t>HRU 11 (vegetated)</t>
  </si>
  <si>
    <t>State variable</t>
  </si>
  <si>
    <t>HRU_VEG_INDEX</t>
  </si>
  <si>
    <t>HRU_BAND_INDEX</t>
  </si>
  <si>
    <t>expanded for multi-layer vars</t>
  </si>
  <si>
    <t>final expected values in dest_hru</t>
  </si>
  <si>
    <t>spec-2 vars</t>
  </si>
  <si>
    <t>LAYER_ICE_CONTENT</t>
  </si>
  <si>
    <t> [[0.0 0.0 0.0]] </t>
  </si>
  <si>
    <t> [[0.0, 0.0, 0.0]] </t>
  </si>
  <si>
    <t>LAYER_MOIST</t>
  </si>
  <si>
    <t> [[23.790549781693677 34.930506436622245 80.3274913805252]] </t>
  </si>
  <si>
    <t> [[23.8, 34.8, 80.2]] </t>
  </si>
  <si>
    <t>HRU_VEG_VAR_WDEW</t>
  </si>
  <si>
    <t> [0.0] </t>
  </si>
  <si>
    <t>SNOW_CANOPY</t>
  </si>
  <si>
    <t>SNOW_DEPTH</t>
  </si>
  <si>
    <t>SNOW_PACK_WATER</t>
  </si>
  <si>
    <t>SNOW_SURF_WATER</t>
  </si>
  <si>
    <t>SNOW_SWQ</t>
  </si>
  <si>
    <t>SNOW_PACK_TEMP</t>
  </si>
  <si>
    <t>SNOW_SURF_TEMP</t>
  </si>
  <si>
    <t>spec-3 vars</t>
  </si>
  <si>
    <t>SNOW_DENSITY</t>
  </si>
  <si>
    <t>spec-4 vars</t>
  </si>
  <si>
    <t>GLAC_WATER_STORAGE</t>
  </si>
  <si>
    <t>spec-5 vars</t>
  </si>
  <si>
    <t>GLAC_CUM_MASS_BALANCE</t>
  </si>
  <si>
    <t>nan</t>
  </si>
  <si>
    <t>spec-6 vars</t>
  </si>
  <si>
    <t>SNOW_COLD_CONTENT</t>
  </si>
  <si>
    <t>spec-7 vars</t>
  </si>
  <si>
    <t>SNOW_ALBEDO</t>
  </si>
  <si>
    <t>SNOW_LAST_SNOW</t>
  </si>
  <si>
    <t>SNOW_MELTING</t>
  </si>
  <si>
    <t>spec-9 vars*</t>
  </si>
  <si>
    <t>ENERGY_T</t>
  </si>
  <si>
    <t> [3.3307137098312376 6.798419175839973 -4.1] </t>
  </si>
  <si>
    <t> [3.2, 6.8, -4.0] </t>
  </si>
  <si>
    <t>ENERGY_TFOLIAGE</t>
  </si>
  <si>
    <t>ENERGY_T_FBCOUNT</t>
  </si>
  <si>
    <t> [0 0 0] </t>
  </si>
  <si>
    <t> [0, 0, 0] </t>
  </si>
  <si>
    <t>ENERGY_TCANOPY_FBCOUNT</t>
  </si>
  <si>
    <t>ENERGY_TFOLIAGE_FBCOUNT</t>
  </si>
  <si>
    <t>ENERGY_TSURF_FBCOUNT</t>
  </si>
  <si>
    <t>GLAC_SURF_TEMP</t>
  </si>
  <si>
    <t>GLAC_SURF_TEMP_FBCOUNT</t>
  </si>
  <si>
    <t>SNOW_SURF_TEMP_FBCOUNT</t>
  </si>
  <si>
    <t>GLAC_SURF_TEMP_FBFLAG</t>
  </si>
  <si>
    <t>GLAC_VAPOR_FLUX</t>
  </si>
  <si>
    <t>SNOW_CANOPY_ALBEDO</t>
  </si>
  <si>
    <t>SNOW_SURFACE_FLUX</t>
  </si>
  <si>
    <t>SNOW_SURF_TEMP_FBFLAG</t>
  </si>
  <si>
    <t>SNOW_TMP_INT_STORAGE</t>
  </si>
  <si>
    <t>SNOW_VAPOR_FLUX</t>
  </si>
  <si>
    <t>HRU 19 (open ground)</t>
  </si>
  <si>
    <t>CASE 3 (open ground)</t>
  </si>
  <si>
    <t>(Band – 1) area fraction*:</t>
  </si>
  <si>
    <t> [[24.645683453499906 47.15142130224342 97.96476219251879]] </t>
  </si>
  <si>
    <t> [[24.6, 47.2, 97.8]] </t>
  </si>
  <si>
    <t> nan </t>
  </si>
  <si>
    <t> [3.3307137098312376 6.938275714733377 -4.1] </t>
  </si>
  <si>
    <t> [3.4, 6.8, -4.0] </t>
  </si>
  <si>
    <t>HRU 22 (glacier)</t>
  </si>
  <si>
    <t>CASE 3 (glacier)</t>
  </si>
  <si>
    <t> [[0.0, 0.0, 0.0]]</t>
  </si>
  <si>
    <t> [[17.432469928021042 36.556465993277136 85.51618743773324]] </t>
  </si>
  <si>
    <t> [[17.4, 36.6, 85.6]]</t>
  </si>
  <si>
    <t> [0.0]</t>
  </si>
  <si>
    <t>N/A (HRU will be deleted)</t>
  </si>
  <si>
    <t> [-1.0 -1.0 -4.1] </t>
  </si>
  <si>
    <t> [-1.0, -1.0, -4.0] </t>
  </si>
  <si>
    <t>(Band – 1) HRUs</t>
  </si>
  <si>
    <t>initial values of dest_hru in (Band – 1)*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</si>
</sst>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9900"/>
        <bgColor rgb="FF339966"/>
      </patternFill>
    </fill>
    <fill>
      <patternFill patternType="solid">
        <fgColor rgb="FF66FFFF"/>
        <bgColor rgb="FF33CCCC"/>
      </patternFill>
    </fill>
    <fill>
      <patternFill patternType="solid">
        <fgColor rgb="FFCC9966"/>
        <bgColor rgb="FFFF9999"/>
      </patternFill>
    </fill>
    <fill>
      <patternFill patternType="solid">
        <fgColor rgb="FFFF9999"/>
        <bgColor rgb="FFCC9966"/>
      </patternFill>
    </fill>
    <fill>
      <patternFill patternType="solid">
        <fgColor rgb="FFFF66CC"/>
        <bgColor rgb="FFFF9999"/>
      </patternFill>
    </fill>
    <fill>
      <patternFill patternType="solid">
        <fgColor rgb="FF6666FF"/>
        <bgColor rgb="FF808080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  <fill>
      <patternFill patternType="solid">
        <fgColor rgb="FF666666"/>
        <bgColor rgb="FF80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1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5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99"/>
      <rgbColor rgb="FFCC99FF"/>
      <rgbColor rgb="FFFFCC99"/>
      <rgbColor rgb="FF6666FF"/>
      <rgbColor rgb="FF33CCCC"/>
      <rgbColor rgb="FF99CC00"/>
      <rgbColor rgb="FFFFCC00"/>
      <rgbColor rgb="FFCC9966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31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11" topLeftCell="A135" activePane="bottomLeft" state="frozen"/>
      <selection pane="topLeft" activeCell="B1" activeCellId="0" sqref="B1"/>
      <selection pane="bottomLeft" activeCell="F133" activeCellId="0" sqref="F133"/>
    </sheetView>
  </sheetViews>
  <sheetFormatPr defaultRowHeight="12.8"/>
  <cols>
    <col collapsed="false" hidden="false" max="1" min="1" style="0" width="11.5204081632653"/>
    <col collapsed="false" hidden="false" max="3" min="2" style="0" width="34.3214285714286"/>
    <col collapsed="false" hidden="false" max="4" min="4" style="1" width="57.0459183673469"/>
    <col collapsed="false" hidden="false" max="5" min="5" style="1" width="18.1428571428571"/>
    <col collapsed="false" hidden="false" max="8" min="6" style="1" width="11.7602040816327"/>
    <col collapsed="false" hidden="false" max="11" min="9" style="0" width="11.7602040816327"/>
    <col collapsed="false" hidden="false" max="1025" min="12" style="0" width="11.5204081632653"/>
  </cols>
  <sheetData>
    <row r="1" customFormat="false" ht="17.35" hidden="false" customHeight="false" outlineLevel="0" collapsed="false">
      <c r="A1" s="2" t="s">
        <v>0</v>
      </c>
    </row>
    <row r="2" customFormat="false" ht="61.45" hidden="false" customHeight="true" outlineLevel="0" collapsed="false">
      <c r="B2" s="3" t="s">
        <v>1</v>
      </c>
    </row>
    <row r="3" customFormat="false" ht="58.8" hidden="false" customHeight="false" outlineLevel="0" collapsed="false">
      <c r="B3" s="3" t="s">
        <v>2</v>
      </c>
    </row>
    <row r="4" customFormat="false" ht="12.8" hidden="false" customHeight="false" outlineLevel="0" collapsed="false">
      <c r="I4" s="4" t="s">
        <v>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customFormat="false" ht="12.8" hidden="false" customHeight="false" outlineLevel="0" collapsed="false">
      <c r="I5" s="6" t="s">
        <v>4</v>
      </c>
      <c r="J5" s="6"/>
      <c r="K5" s="6"/>
      <c r="L5" s="6" t="s">
        <v>5</v>
      </c>
      <c r="M5" s="6"/>
      <c r="N5" s="6"/>
      <c r="O5" s="6" t="s">
        <v>6</v>
      </c>
      <c r="P5" s="6"/>
      <c r="Q5" s="6"/>
      <c r="R5" s="6" t="s">
        <v>7</v>
      </c>
      <c r="S5" s="6"/>
      <c r="T5" s="6"/>
      <c r="U5" s="6" t="s">
        <v>8</v>
      </c>
      <c r="V5" s="6"/>
      <c r="W5" s="6"/>
      <c r="X5" s="5"/>
      <c r="Y5" s="5"/>
      <c r="Z5" s="5"/>
    </row>
    <row r="6" customFormat="false" ht="12.8" hidden="false" customHeight="false" outlineLevel="0" collapsed="false">
      <c r="D6" s="7" t="s">
        <v>9</v>
      </c>
      <c r="E6" s="7"/>
      <c r="F6" s="7"/>
      <c r="G6" s="7"/>
      <c r="H6" s="7"/>
      <c r="I6" s="6" t="s">
        <v>10</v>
      </c>
      <c r="J6" s="6"/>
      <c r="K6" s="6"/>
      <c r="L6" s="8"/>
      <c r="O6" s="8"/>
      <c r="Q6" s="9"/>
      <c r="T6" s="9"/>
    </row>
    <row r="7" customFormat="false" ht="12.8" hidden="false" customHeight="false" outlineLevel="0" collapsed="false">
      <c r="D7" s="10" t="s">
        <v>11</v>
      </c>
      <c r="E7" s="10" t="s">
        <v>12</v>
      </c>
      <c r="F7" s="10"/>
      <c r="G7" s="10"/>
      <c r="H7" s="10"/>
      <c r="I7" s="10" t="s">
        <v>13</v>
      </c>
      <c r="J7" s="10" t="s">
        <v>14</v>
      </c>
      <c r="K7" s="9"/>
      <c r="L7" s="10" t="s">
        <v>13</v>
      </c>
      <c r="N7" s="10" t="s">
        <v>14</v>
      </c>
      <c r="O7" s="10" t="s">
        <v>13</v>
      </c>
      <c r="Q7" s="10" t="s">
        <v>14</v>
      </c>
      <c r="R7" s="10" t="s">
        <v>13</v>
      </c>
      <c r="T7" s="10" t="s">
        <v>14</v>
      </c>
      <c r="U7" s="10" t="s">
        <v>13</v>
      </c>
      <c r="W7" s="10" t="s">
        <v>14</v>
      </c>
    </row>
    <row r="8" customFormat="false" ht="24.55" hidden="false" customHeight="false" outlineLevel="0" collapsed="false">
      <c r="D8" s="11" t="s">
        <v>15</v>
      </c>
      <c r="E8" s="12"/>
      <c r="F8" s="0"/>
      <c r="H8" s="13"/>
      <c r="I8" s="14" t="n">
        <v>11</v>
      </c>
      <c r="J8" s="14" t="n">
        <v>11</v>
      </c>
      <c r="K8" s="9"/>
      <c r="L8" s="15" t="n">
        <v>22</v>
      </c>
      <c r="N8" s="16" t="n">
        <v>19</v>
      </c>
      <c r="O8" s="16" t="n">
        <v>19</v>
      </c>
      <c r="Q8" s="17" t="n">
        <v>22</v>
      </c>
      <c r="R8" s="17" t="n">
        <v>22</v>
      </c>
      <c r="S8" s="18"/>
      <c r="T8" s="17" t="s">
        <v>16</v>
      </c>
      <c r="U8" s="17" t="n">
        <v>22</v>
      </c>
      <c r="V8" s="18"/>
      <c r="W8" s="16" t="s">
        <v>17</v>
      </c>
    </row>
    <row r="9" customFormat="false" ht="12.8" hidden="false" customHeight="false" outlineLevel="0" collapsed="false">
      <c r="D9" s="11"/>
      <c r="E9" s="19"/>
      <c r="F9" s="20" t="s">
        <v>18</v>
      </c>
      <c r="G9" s="20"/>
      <c r="H9" s="21"/>
      <c r="I9" s="10" t="s">
        <v>19</v>
      </c>
      <c r="J9" s="10"/>
      <c r="K9" s="22"/>
      <c r="L9" s="10" t="s">
        <v>19</v>
      </c>
      <c r="M9" s="10"/>
      <c r="N9" s="10"/>
      <c r="O9" s="10" t="s">
        <v>19</v>
      </c>
      <c r="P9" s="10"/>
      <c r="Q9" s="10"/>
      <c r="R9" s="10" t="s">
        <v>19</v>
      </c>
      <c r="S9" s="10"/>
      <c r="T9" s="10"/>
      <c r="U9" s="10" t="s">
        <v>19</v>
      </c>
      <c r="V9" s="10"/>
      <c r="W9" s="10"/>
      <c r="X9" s="19"/>
      <c r="Y9" s="19"/>
      <c r="Z9" s="19"/>
    </row>
    <row r="10" customFormat="false" ht="13.15" hidden="false" customHeight="false" outlineLevel="0" collapsed="false">
      <c r="D10" s="11"/>
      <c r="E10" s="23" t="s">
        <v>20</v>
      </c>
      <c r="F10" s="24" t="n">
        <v>0.0625</v>
      </c>
      <c r="G10" s="24"/>
      <c r="H10" s="13"/>
      <c r="I10" s="25" t="n">
        <f aca="false">3/64</f>
        <v>0.046875</v>
      </c>
      <c r="J10" s="26" t="n">
        <f aca="false">3/64</f>
        <v>0.046875</v>
      </c>
      <c r="K10" s="9"/>
      <c r="L10" s="27" t="n">
        <v>0</v>
      </c>
      <c r="M10" s="28"/>
      <c r="N10" s="26" t="n">
        <f aca="false">16/64</f>
        <v>0.25</v>
      </c>
      <c r="O10" s="27" t="n">
        <v>0</v>
      </c>
      <c r="P10" s="28"/>
      <c r="Q10" s="26" t="n">
        <f aca="false">16/64</f>
        <v>0.25</v>
      </c>
      <c r="R10" s="27" t="n">
        <v>0</v>
      </c>
      <c r="S10" s="28"/>
      <c r="T10" s="26" t="n">
        <f aca="false">32/64</f>
        <v>0.5</v>
      </c>
      <c r="U10" s="27" t="n">
        <v>0</v>
      </c>
      <c r="V10" s="28"/>
      <c r="W10" s="26" t="n">
        <f aca="false">32/64</f>
        <v>0.5</v>
      </c>
    </row>
    <row r="11" customFormat="false" ht="13.15" hidden="false" customHeight="false" outlineLevel="0" collapsed="false">
      <c r="A11" s="29" t="s">
        <v>21</v>
      </c>
      <c r="B11" s="29"/>
      <c r="D11" s="11"/>
      <c r="E11" s="30" t="s">
        <v>22</v>
      </c>
      <c r="F11" s="31" t="n">
        <f aca="false">20/64</f>
        <v>0.3125</v>
      </c>
      <c r="G11" s="31"/>
      <c r="H11" s="32"/>
      <c r="I11" s="33" t="n">
        <f aca="false">20/64</f>
        <v>0.3125</v>
      </c>
      <c r="J11" s="32" t="n">
        <f aca="false">20/64</f>
        <v>0.3125</v>
      </c>
      <c r="K11" s="34"/>
      <c r="L11" s="35" t="n">
        <f aca="false">20/64</f>
        <v>0.3125</v>
      </c>
      <c r="M11" s="36"/>
      <c r="N11" s="32" t="n">
        <f aca="false">20/64</f>
        <v>0.3125</v>
      </c>
      <c r="O11" s="35" t="n">
        <f aca="false">20/64</f>
        <v>0.3125</v>
      </c>
      <c r="P11" s="36"/>
      <c r="Q11" s="32" t="n">
        <f aca="false">20/64</f>
        <v>0.3125</v>
      </c>
      <c r="R11" s="35" t="n">
        <v>0</v>
      </c>
      <c r="S11" s="36"/>
      <c r="T11" s="32" t="s">
        <v>23</v>
      </c>
      <c r="U11" s="35" t="n">
        <v>0</v>
      </c>
      <c r="V11" s="36"/>
      <c r="W11" s="32" t="s">
        <v>23</v>
      </c>
      <c r="X11" s="37"/>
      <c r="Y11" s="37"/>
      <c r="Z11" s="37"/>
    </row>
    <row r="12" customFormat="false" ht="12.8" hidden="false" customHeight="true" outlineLevel="0" collapsed="false">
      <c r="A12" s="38" t="s">
        <v>24</v>
      </c>
      <c r="B12" s="39"/>
      <c r="C12" s="40"/>
      <c r="D12" s="41"/>
      <c r="E12" s="41"/>
      <c r="F12" s="40"/>
      <c r="G12" s="40"/>
      <c r="H12" s="40"/>
      <c r="I12" s="41"/>
      <c r="J12" s="40"/>
      <c r="K12" s="40"/>
      <c r="L12" s="41"/>
      <c r="M12" s="40"/>
      <c r="N12" s="40"/>
      <c r="O12" s="41"/>
      <c r="P12" s="40"/>
      <c r="Q12" s="42"/>
      <c r="R12" s="40"/>
      <c r="S12" s="40"/>
      <c r="T12" s="42"/>
      <c r="U12" s="40"/>
      <c r="V12" s="40"/>
      <c r="W12" s="40"/>
      <c r="X12" s="40"/>
      <c r="Y12" s="40"/>
    </row>
    <row r="13" customFormat="false" ht="12.8" hidden="false" customHeight="false" outlineLevel="0" collapsed="false">
      <c r="A13" s="38"/>
      <c r="B13" s="39"/>
      <c r="D13" s="8"/>
      <c r="E13" s="8"/>
      <c r="H13" s="13"/>
      <c r="I13" s="43"/>
      <c r="J13" s="43"/>
      <c r="K13" s="9"/>
      <c r="N13" s="9"/>
      <c r="Q13" s="9"/>
      <c r="T13" s="9"/>
    </row>
    <row r="14" customFormat="false" ht="12.8" hidden="false" customHeight="false" outlineLevel="0" collapsed="false">
      <c r="A14" s="38"/>
      <c r="B14" s="39"/>
      <c r="C14" s="44" t="s">
        <v>25</v>
      </c>
      <c r="D14" s="8"/>
      <c r="E14" s="8"/>
      <c r="H14" s="13"/>
      <c r="I14" s="43"/>
      <c r="J14" s="43"/>
      <c r="K14" s="9"/>
      <c r="N14" s="9"/>
      <c r="Q14" s="9"/>
      <c r="T14" s="9"/>
    </row>
    <row r="15" customFormat="false" ht="12.8" hidden="false" customHeight="false" outlineLevel="0" collapsed="false">
      <c r="A15" s="38"/>
      <c r="B15" s="39"/>
      <c r="D15" s="8"/>
      <c r="E15" s="8"/>
      <c r="H15" s="13"/>
      <c r="I15" s="43"/>
      <c r="J15" s="43"/>
      <c r="K15" s="9"/>
      <c r="N15" s="9"/>
      <c r="Q15" s="9"/>
      <c r="T15" s="9"/>
    </row>
    <row r="16" customFormat="false" ht="12.8" hidden="false" customHeight="false" outlineLevel="0" collapsed="false">
      <c r="A16" s="38"/>
      <c r="B16" s="39"/>
      <c r="D16" s="8"/>
      <c r="E16" s="8"/>
      <c r="H16" s="13"/>
      <c r="I16" s="43"/>
      <c r="J16" s="43"/>
      <c r="K16" s="9"/>
      <c r="N16" s="9"/>
      <c r="Q16" s="9"/>
      <c r="T16" s="9"/>
    </row>
    <row r="17" customFormat="false" ht="12.8" hidden="false" customHeight="false" outlineLevel="0" collapsed="false">
      <c r="A17" s="38"/>
      <c r="B17" s="39"/>
      <c r="D17" s="8"/>
      <c r="E17" s="8"/>
      <c r="H17" s="13"/>
      <c r="I17" s="43"/>
      <c r="J17" s="43"/>
      <c r="K17" s="9"/>
      <c r="N17" s="9"/>
      <c r="Q17" s="9"/>
      <c r="T17" s="9"/>
    </row>
    <row r="18" customFormat="false" ht="12.8" hidden="false" customHeight="false" outlineLevel="0" collapsed="false">
      <c r="A18" s="38"/>
      <c r="B18" s="39"/>
      <c r="D18" s="8"/>
      <c r="E18" s="8"/>
      <c r="H18" s="13"/>
      <c r="I18" s="43"/>
      <c r="J18" s="43"/>
      <c r="K18" s="9"/>
      <c r="N18" s="9"/>
      <c r="Q18" s="9"/>
      <c r="T18" s="9"/>
    </row>
    <row r="19" customFormat="false" ht="12.8" hidden="false" customHeight="false" outlineLevel="0" collapsed="false">
      <c r="A19" s="38"/>
      <c r="B19" s="40"/>
      <c r="C19" s="0" t="s">
        <v>26</v>
      </c>
      <c r="D19" s="45" t="n">
        <v>11</v>
      </c>
      <c r="E19" s="12" t="n">
        <v>11</v>
      </c>
      <c r="H19" s="13"/>
      <c r="K19" s="9"/>
      <c r="N19" s="9"/>
      <c r="Q19" s="9"/>
      <c r="T19" s="9"/>
    </row>
    <row r="20" customFormat="false" ht="12.8" hidden="false" customHeight="false" outlineLevel="0" collapsed="false">
      <c r="A20" s="38"/>
      <c r="B20" s="40"/>
      <c r="C20" s="0" t="s">
        <v>27</v>
      </c>
      <c r="D20" s="45" t="n">
        <v>1</v>
      </c>
      <c r="E20" s="12" t="n">
        <v>1</v>
      </c>
      <c r="F20" s="46" t="s">
        <v>28</v>
      </c>
      <c r="G20" s="46"/>
      <c r="H20" s="46"/>
      <c r="I20" s="47" t="s">
        <v>29</v>
      </c>
      <c r="J20" s="47"/>
      <c r="K20" s="47"/>
      <c r="L20" s="47"/>
      <c r="M20" s="47"/>
      <c r="N20" s="47"/>
      <c r="O20" s="47"/>
      <c r="P20" s="47"/>
      <c r="Q20" s="47"/>
      <c r="T20" s="9"/>
    </row>
    <row r="21" customFormat="false" ht="12.8" hidden="false" customHeight="false" outlineLevel="0" collapsed="false">
      <c r="A21" s="38"/>
      <c r="B21" s="48" t="s">
        <v>30</v>
      </c>
      <c r="C21" s="49" t="s">
        <v>31</v>
      </c>
      <c r="D21" s="50" t="s">
        <v>32</v>
      </c>
      <c r="E21" s="51" t="s">
        <v>33</v>
      </c>
      <c r="F21" s="52" t="n">
        <v>0</v>
      </c>
      <c r="G21" s="52" t="n">
        <v>0</v>
      </c>
      <c r="H21" s="53" t="n">
        <v>0</v>
      </c>
      <c r="I21" s="54" t="n">
        <f aca="false">IF(ISBLANK(F21),"",F21*hru_11_area_frac_init/$I$10)</f>
        <v>0</v>
      </c>
      <c r="J21" s="54" t="n">
        <f aca="false">IF(ISBLANK(G21),"",G21*hru_11_area_frac_init/$I$10)</f>
        <v>0</v>
      </c>
      <c r="K21" s="53" t="n">
        <f aca="false">IF(ISBLANK(H21),"",H21*hru_11_area_frac_init/$I$10)</f>
        <v>0</v>
      </c>
      <c r="L21" s="54"/>
      <c r="M21" s="54"/>
      <c r="N21" s="53"/>
      <c r="O21" s="54"/>
      <c r="P21" s="54"/>
      <c r="Q21" s="53"/>
      <c r="R21" s="55"/>
      <c r="S21" s="55"/>
      <c r="T21" s="56"/>
    </row>
    <row r="22" customFormat="false" ht="12.8" hidden="false" customHeight="false" outlineLevel="0" collapsed="false">
      <c r="A22" s="38"/>
      <c r="B22" s="48"/>
      <c r="C22" s="49" t="s">
        <v>34</v>
      </c>
      <c r="D22" s="50" t="s">
        <v>35</v>
      </c>
      <c r="E22" s="51" t="s">
        <v>36</v>
      </c>
      <c r="F22" s="52" t="n">
        <v>24</v>
      </c>
      <c r="G22" s="52" t="n">
        <v>36</v>
      </c>
      <c r="H22" s="53" t="n">
        <v>84</v>
      </c>
      <c r="I22" s="54" t="n">
        <f aca="false">IF(ISBLANK(F22),"",F22*hru_11_area_frac_init/$I$10)</f>
        <v>32</v>
      </c>
      <c r="J22" s="54" t="n">
        <f aca="false">IF(ISBLANK(G22),"",G22*hru_11_area_frac_init/$I$10)</f>
        <v>48</v>
      </c>
      <c r="K22" s="53" t="n">
        <f aca="false">IF(ISBLANK(H22),"",H22*hru_11_area_frac_init/$I$10)</f>
        <v>112</v>
      </c>
      <c r="L22" s="54"/>
      <c r="M22" s="54"/>
      <c r="N22" s="53"/>
      <c r="O22" s="54"/>
      <c r="P22" s="54"/>
      <c r="Q22" s="53"/>
      <c r="R22" s="54"/>
      <c r="S22" s="54"/>
      <c r="T22" s="53"/>
    </row>
    <row r="23" customFormat="false" ht="12.8" hidden="false" customHeight="false" outlineLevel="0" collapsed="false">
      <c r="A23" s="38"/>
      <c r="B23" s="48"/>
      <c r="C23" s="49" t="s">
        <v>37</v>
      </c>
      <c r="D23" s="50" t="s">
        <v>38</v>
      </c>
      <c r="E23" s="51" t="s">
        <v>38</v>
      </c>
      <c r="F23" s="52" t="n">
        <v>0</v>
      </c>
      <c r="G23" s="52"/>
      <c r="H23" s="53"/>
      <c r="I23" s="54" t="n">
        <f aca="false">IF(ISBLANK(F23),"",F23*hru_11_area_frac_init/$I$10)</f>
        <v>0</v>
      </c>
      <c r="J23" s="54" t="str">
        <f aca="false">IF(ISBLANK(G23),"",G23*hru_11_area_frac_init/$I$10)</f>
        <v/>
      </c>
      <c r="K23" s="53" t="str">
        <f aca="false">IF(ISBLANK(H23),"",H23*hru_11_area_frac_init/$I$10)</f>
        <v/>
      </c>
      <c r="L23" s="54"/>
      <c r="M23" s="54"/>
      <c r="N23" s="53"/>
      <c r="O23" s="54"/>
      <c r="P23" s="54"/>
      <c r="Q23" s="53"/>
      <c r="R23" s="54"/>
      <c r="S23" s="54"/>
      <c r="T23" s="53"/>
    </row>
    <row r="24" customFormat="false" ht="12.8" hidden="false" customHeight="false" outlineLevel="0" collapsed="false">
      <c r="A24" s="38"/>
      <c r="B24" s="48"/>
      <c r="C24" s="49" t="s">
        <v>39</v>
      </c>
      <c r="D24" s="50" t="n">
        <v>0</v>
      </c>
      <c r="E24" s="51" t="n">
        <v>0</v>
      </c>
      <c r="F24" s="54" t="n">
        <v>0</v>
      </c>
      <c r="G24" s="52"/>
      <c r="H24" s="53"/>
      <c r="I24" s="54" t="n">
        <f aca="false">IF(ISBLANK(F24),"",F24*hru_11_area_frac_init/$I$10)</f>
        <v>0</v>
      </c>
      <c r="J24" s="54" t="str">
        <f aca="false">IF(ISBLANK(G24),"",G24*hru_11_area_frac_init/$I$10)</f>
        <v/>
      </c>
      <c r="K24" s="53" t="str">
        <f aca="false">IF(ISBLANK(H24),"",H24*hru_11_area_frac_init/$I$10)</f>
        <v/>
      </c>
      <c r="L24" s="54"/>
      <c r="M24" s="54"/>
      <c r="N24" s="53"/>
      <c r="O24" s="54"/>
      <c r="P24" s="54"/>
      <c r="Q24" s="53"/>
      <c r="R24" s="54"/>
      <c r="S24" s="54"/>
      <c r="T24" s="53"/>
    </row>
    <row r="25" customFormat="false" ht="12.8" hidden="false" customHeight="false" outlineLevel="0" collapsed="false">
      <c r="A25" s="38"/>
      <c r="B25" s="48"/>
      <c r="C25" s="49" t="s">
        <v>40</v>
      </c>
      <c r="D25" s="50" t="n">
        <v>0</v>
      </c>
      <c r="E25" s="51" t="n">
        <v>0</v>
      </c>
      <c r="F25" s="54" t="n">
        <v>0</v>
      </c>
      <c r="G25" s="52"/>
      <c r="H25" s="53"/>
      <c r="I25" s="54" t="n">
        <f aca="false">IF(ISBLANK(F25),"",F25*hru_11_area_frac_init/$I$10)</f>
        <v>0</v>
      </c>
      <c r="J25" s="54" t="str">
        <f aca="false">IF(ISBLANK(G25),"",G25*hru_11_area_frac_init/$I$10)</f>
        <v/>
      </c>
      <c r="K25" s="53" t="str">
        <f aca="false">IF(ISBLANK(H25),"",H25*hru_11_area_frac_init/$I$10)</f>
        <v/>
      </c>
      <c r="L25" s="54"/>
      <c r="M25" s="54"/>
      <c r="N25" s="53"/>
      <c r="O25" s="54"/>
      <c r="P25" s="54"/>
      <c r="Q25" s="53"/>
      <c r="R25" s="54"/>
      <c r="S25" s="54"/>
      <c r="T25" s="53"/>
    </row>
    <row r="26" customFormat="false" ht="12.8" hidden="false" customHeight="false" outlineLevel="0" collapsed="false">
      <c r="A26" s="38"/>
      <c r="B26" s="48"/>
      <c r="C26" s="49" t="s">
        <v>41</v>
      </c>
      <c r="D26" s="50" t="n">
        <v>0</v>
      </c>
      <c r="E26" s="51" t="n">
        <v>0</v>
      </c>
      <c r="F26" s="54" t="n">
        <v>0</v>
      </c>
      <c r="G26" s="52"/>
      <c r="H26" s="53"/>
      <c r="I26" s="54" t="n">
        <f aca="false">IF(ISBLANK(F26),"",F26*hru_11_area_frac_init/$I$10)</f>
        <v>0</v>
      </c>
      <c r="J26" s="54" t="str">
        <f aca="false">IF(ISBLANK(G26),"",G26*hru_11_area_frac_init/$I$10)</f>
        <v/>
      </c>
      <c r="K26" s="53" t="str">
        <f aca="false">IF(ISBLANK(H26),"",H26*hru_11_area_frac_init/$I$10)</f>
        <v/>
      </c>
      <c r="L26" s="54"/>
      <c r="M26" s="54"/>
      <c r="N26" s="53"/>
      <c r="O26" s="54"/>
      <c r="P26" s="54"/>
      <c r="Q26" s="53"/>
      <c r="R26" s="54"/>
      <c r="S26" s="54"/>
      <c r="T26" s="53"/>
    </row>
    <row r="27" customFormat="false" ht="12.8" hidden="false" customHeight="false" outlineLevel="0" collapsed="false">
      <c r="A27" s="38"/>
      <c r="B27" s="48"/>
      <c r="C27" s="49" t="s">
        <v>42</v>
      </c>
      <c r="D27" s="50" t="n">
        <v>0</v>
      </c>
      <c r="E27" s="51" t="n">
        <v>0</v>
      </c>
      <c r="F27" s="54" t="n">
        <v>0</v>
      </c>
      <c r="G27" s="52"/>
      <c r="H27" s="53"/>
      <c r="I27" s="54" t="n">
        <f aca="false">IF(ISBLANK(F27),"",F27*hru_11_area_frac_init/$I$10)</f>
        <v>0</v>
      </c>
      <c r="J27" s="54" t="str">
        <f aca="false">IF(ISBLANK(G27),"",G27*hru_11_area_frac_init/$I$10)</f>
        <v/>
      </c>
      <c r="K27" s="53" t="str">
        <f aca="false">IF(ISBLANK(H27),"",H27*hru_11_area_frac_init/$I$10)</f>
        <v/>
      </c>
      <c r="L27" s="54"/>
      <c r="M27" s="54"/>
      <c r="N27" s="53"/>
      <c r="O27" s="54"/>
      <c r="P27" s="54"/>
      <c r="Q27" s="53"/>
      <c r="R27" s="54"/>
      <c r="S27" s="54"/>
      <c r="T27" s="53"/>
    </row>
    <row r="28" customFormat="false" ht="12.8" hidden="false" customHeight="false" outlineLevel="0" collapsed="false">
      <c r="A28" s="38"/>
      <c r="B28" s="48"/>
      <c r="C28" s="49" t="s">
        <v>43</v>
      </c>
      <c r="D28" s="50" t="n">
        <v>0</v>
      </c>
      <c r="E28" s="51" t="n">
        <v>0</v>
      </c>
      <c r="F28" s="54" t="n">
        <v>0</v>
      </c>
      <c r="G28" s="52"/>
      <c r="H28" s="53"/>
      <c r="I28" s="54" t="n">
        <f aca="false">IF(ISBLANK(F28),"",F28*hru_11_area_frac_init/$I$10)</f>
        <v>0</v>
      </c>
      <c r="J28" s="54" t="str">
        <f aca="false">IF(ISBLANK(G28),"",G28*hru_11_area_frac_init/$I$10)</f>
        <v/>
      </c>
      <c r="K28" s="53" t="str">
        <f aca="false">IF(ISBLANK(H28),"",H28*hru_11_area_frac_init/$I$10)</f>
        <v/>
      </c>
      <c r="L28" s="54"/>
      <c r="M28" s="54"/>
      <c r="N28" s="53"/>
      <c r="O28" s="54"/>
      <c r="P28" s="54"/>
      <c r="Q28" s="53"/>
      <c r="R28" s="54"/>
      <c r="S28" s="54"/>
      <c r="T28" s="53"/>
    </row>
    <row r="29" customFormat="false" ht="12.8" hidden="false" customHeight="false" outlineLevel="0" collapsed="false">
      <c r="A29" s="38"/>
      <c r="B29" s="48"/>
      <c r="C29" s="49" t="s">
        <v>44</v>
      </c>
      <c r="D29" s="50" t="n">
        <v>0</v>
      </c>
      <c r="E29" s="51" t="n">
        <v>0</v>
      </c>
      <c r="F29" s="54" t="n">
        <v>0</v>
      </c>
      <c r="G29" s="52"/>
      <c r="H29" s="53"/>
      <c r="I29" s="54" t="n">
        <f aca="false">IF(ISBLANK(F29),"",F29*hru_11_area_frac_init/$I$10)</f>
        <v>0</v>
      </c>
      <c r="J29" s="54" t="str">
        <f aca="false">IF(ISBLANK(G29),"",G29*hru_11_area_frac_init/$I$10)</f>
        <v/>
      </c>
      <c r="K29" s="53" t="str">
        <f aca="false">IF(ISBLANK(H29),"",H29*hru_11_area_frac_init/$I$10)</f>
        <v/>
      </c>
      <c r="L29" s="54"/>
      <c r="M29" s="54"/>
      <c r="N29" s="53"/>
      <c r="O29" s="54"/>
      <c r="P29" s="54"/>
      <c r="Q29" s="53"/>
      <c r="R29" s="54"/>
      <c r="S29" s="54"/>
      <c r="T29" s="53"/>
    </row>
    <row r="30" customFormat="false" ht="12.8" hidden="false" customHeight="false" outlineLevel="0" collapsed="false">
      <c r="A30" s="38"/>
      <c r="B30" s="48"/>
      <c r="C30" s="49" t="s">
        <v>45</v>
      </c>
      <c r="D30" s="50" t="n">
        <v>0</v>
      </c>
      <c r="E30" s="51" t="n">
        <v>0</v>
      </c>
      <c r="F30" s="54" t="n">
        <v>0</v>
      </c>
      <c r="G30" s="52"/>
      <c r="H30" s="53"/>
      <c r="I30" s="54" t="n">
        <f aca="false">IF(ISBLANK(F30),"",F30*hru_11_area_frac_init/$I$10)</f>
        <v>0</v>
      </c>
      <c r="J30" s="54" t="str">
        <f aca="false">IF(ISBLANK(G30),"",G30*hru_11_area_frac_init/$I$10)</f>
        <v/>
      </c>
      <c r="K30" s="53" t="str">
        <f aca="false">IF(ISBLANK(H30),"",H30*hru_11_area_frac_init/$I$10)</f>
        <v/>
      </c>
      <c r="L30" s="54"/>
      <c r="M30" s="54"/>
      <c r="N30" s="53"/>
      <c r="O30" s="54"/>
      <c r="P30" s="54"/>
      <c r="Q30" s="53"/>
      <c r="R30" s="54"/>
      <c r="S30" s="54"/>
      <c r="T30" s="53"/>
    </row>
    <row r="31" customFormat="false" ht="12.8" hidden="false" customHeight="false" outlineLevel="0" collapsed="false">
      <c r="A31" s="38"/>
      <c r="B31" s="57" t="s">
        <v>46</v>
      </c>
      <c r="C31" s="58" t="s">
        <v>47</v>
      </c>
      <c r="D31" s="59" t="n">
        <v>0</v>
      </c>
      <c r="E31" s="60" t="n">
        <v>0</v>
      </c>
      <c r="F31" s="61" t="n">
        <v>0</v>
      </c>
      <c r="G31" s="61"/>
      <c r="H31" s="62"/>
      <c r="I31" s="63" t="n">
        <f aca="false">IF(L25=0,0,(L28*1000)/L25)</f>
        <v>0</v>
      </c>
      <c r="J31" s="63"/>
      <c r="K31" s="62"/>
      <c r="L31" s="63"/>
      <c r="M31" s="63"/>
      <c r="N31" s="62"/>
      <c r="O31" s="63"/>
      <c r="P31" s="63"/>
      <c r="Q31" s="62"/>
      <c r="R31" s="63"/>
      <c r="S31" s="63"/>
      <c r="T31" s="62"/>
    </row>
    <row r="32" customFormat="false" ht="12.8" hidden="false" customHeight="false" outlineLevel="0" collapsed="false">
      <c r="A32" s="38"/>
      <c r="B32" s="64" t="s">
        <v>48</v>
      </c>
      <c r="C32" s="65" t="s">
        <v>49</v>
      </c>
      <c r="D32" s="66" t="n">
        <v>0</v>
      </c>
      <c r="E32" s="67" t="n">
        <v>0</v>
      </c>
      <c r="F32" s="68" t="n">
        <v>0</v>
      </c>
      <c r="G32" s="68"/>
      <c r="H32" s="69"/>
      <c r="I32" s="70" t="n">
        <f aca="false">IF(ISBLANK(F32),"",F32*hru_11_area_frac_init/$I$10)</f>
        <v>0</v>
      </c>
      <c r="J32" s="70"/>
      <c r="K32" s="69"/>
      <c r="L32" s="70"/>
      <c r="M32" s="70"/>
      <c r="N32" s="69"/>
      <c r="O32" s="70"/>
      <c r="P32" s="70"/>
      <c r="Q32" s="69"/>
      <c r="R32" s="70"/>
      <c r="S32" s="70"/>
      <c r="T32" s="69"/>
    </row>
    <row r="33" customFormat="false" ht="12.8" hidden="false" customHeight="false" outlineLevel="0" collapsed="false">
      <c r="A33" s="38"/>
      <c r="B33" s="71" t="s">
        <v>50</v>
      </c>
      <c r="C33" s="72" t="s">
        <v>51</v>
      </c>
      <c r="D33" s="73" t="s">
        <v>52</v>
      </c>
      <c r="E33" s="74" t="s">
        <v>52</v>
      </c>
      <c r="F33" s="75" t="s">
        <v>52</v>
      </c>
      <c r="G33" s="75"/>
      <c r="H33" s="76"/>
      <c r="I33" s="77" t="str">
        <f aca="false">E33</f>
        <v>nan</v>
      </c>
      <c r="J33" s="77"/>
      <c r="K33" s="76"/>
      <c r="L33" s="77"/>
      <c r="M33" s="78" t="s">
        <v>23</v>
      </c>
      <c r="N33" s="76"/>
      <c r="O33" s="77"/>
      <c r="P33" s="78" t="s">
        <v>23</v>
      </c>
      <c r="Q33" s="76"/>
      <c r="R33" s="77"/>
      <c r="S33" s="78" t="s">
        <v>23</v>
      </c>
      <c r="T33" s="76"/>
    </row>
    <row r="34" customFormat="false" ht="12.8" hidden="false" customHeight="false" outlineLevel="0" collapsed="false">
      <c r="A34" s="38"/>
      <c r="B34" s="79" t="s">
        <v>53</v>
      </c>
      <c r="C34" s="80" t="s">
        <v>54</v>
      </c>
      <c r="D34" s="81" t="n">
        <v>0</v>
      </c>
      <c r="E34" s="82" t="n">
        <v>0</v>
      </c>
      <c r="F34" s="83" t="n">
        <v>0</v>
      </c>
      <c r="G34" s="83"/>
      <c r="H34" s="84"/>
      <c r="I34" s="85" t="n">
        <f aca="false">I30*I28*2100000</f>
        <v>0</v>
      </c>
      <c r="J34" s="85"/>
      <c r="K34" s="84"/>
      <c r="L34" s="85"/>
      <c r="M34" s="85"/>
      <c r="N34" s="84"/>
      <c r="O34" s="85"/>
      <c r="P34" s="85"/>
      <c r="Q34" s="84"/>
      <c r="R34" s="85"/>
      <c r="S34" s="85"/>
      <c r="T34" s="84"/>
    </row>
    <row r="35" customFormat="false" ht="12.8" hidden="false" customHeight="false" outlineLevel="0" collapsed="false">
      <c r="A35" s="38"/>
      <c r="B35" s="86" t="s">
        <v>55</v>
      </c>
      <c r="C35" s="87" t="s">
        <v>56</v>
      </c>
      <c r="D35" s="88" t="n">
        <v>0.85</v>
      </c>
      <c r="E35" s="89" t="n">
        <v>0.85</v>
      </c>
      <c r="F35" s="90" t="n">
        <v>0.85</v>
      </c>
      <c r="G35" s="90"/>
      <c r="H35" s="91"/>
      <c r="I35" s="92" t="n">
        <f aca="false">F35</f>
        <v>0.85</v>
      </c>
      <c r="J35" s="92"/>
      <c r="K35" s="91"/>
      <c r="L35" s="92"/>
      <c r="M35" s="92"/>
      <c r="N35" s="91"/>
      <c r="O35" s="92"/>
      <c r="P35" s="92"/>
      <c r="Q35" s="91"/>
      <c r="R35" s="92"/>
      <c r="S35" s="92"/>
      <c r="T35" s="91"/>
    </row>
    <row r="36" customFormat="false" ht="12.8" hidden="false" customHeight="false" outlineLevel="0" collapsed="false">
      <c r="A36" s="38"/>
      <c r="B36" s="86"/>
      <c r="C36" s="87" t="s">
        <v>57</v>
      </c>
      <c r="D36" s="88" t="n">
        <v>0</v>
      </c>
      <c r="E36" s="89" t="n">
        <v>0</v>
      </c>
      <c r="F36" s="90" t="n">
        <v>0</v>
      </c>
      <c r="G36" s="90"/>
      <c r="H36" s="91"/>
      <c r="I36" s="92" t="n">
        <f aca="false">F36</f>
        <v>0</v>
      </c>
      <c r="J36" s="92"/>
      <c r="K36" s="91"/>
      <c r="L36" s="92"/>
      <c r="M36" s="92"/>
      <c r="N36" s="91"/>
      <c r="O36" s="92"/>
      <c r="P36" s="92"/>
      <c r="Q36" s="91"/>
      <c r="R36" s="92"/>
      <c r="S36" s="92"/>
      <c r="T36" s="91"/>
    </row>
    <row r="37" customFormat="false" ht="12.8" hidden="false" customHeight="false" outlineLevel="0" collapsed="false">
      <c r="A37" s="38"/>
      <c r="B37" s="86"/>
      <c r="C37" s="87" t="s">
        <v>58</v>
      </c>
      <c r="D37" s="88" t="n">
        <v>0</v>
      </c>
      <c r="E37" s="89" t="n">
        <v>0</v>
      </c>
      <c r="F37" s="90" t="n">
        <v>0</v>
      </c>
      <c r="G37" s="90"/>
      <c r="H37" s="91"/>
      <c r="I37" s="92" t="n">
        <f aca="false">F37</f>
        <v>0</v>
      </c>
      <c r="J37" s="92"/>
      <c r="K37" s="91"/>
      <c r="L37" s="92"/>
      <c r="M37" s="92"/>
      <c r="N37" s="91"/>
      <c r="O37" s="92"/>
      <c r="P37" s="92"/>
      <c r="Q37" s="91"/>
      <c r="R37" s="92"/>
      <c r="S37" s="92"/>
      <c r="T37" s="91"/>
    </row>
    <row r="38" customFormat="false" ht="12.8" hidden="false" customHeight="false" outlineLevel="0" collapsed="false">
      <c r="A38" s="38"/>
      <c r="B38" s="93" t="s">
        <v>59</v>
      </c>
      <c r="C38" s="94" t="s">
        <v>60</v>
      </c>
      <c r="D38" s="95" t="s">
        <v>61</v>
      </c>
      <c r="E38" s="96" t="s">
        <v>62</v>
      </c>
      <c r="F38" s="97" t="n">
        <v>3</v>
      </c>
      <c r="G38" s="97" t="n">
        <v>7</v>
      </c>
      <c r="H38" s="98" t="n">
        <v>-4</v>
      </c>
      <c r="I38" s="99" t="n">
        <f aca="false">IF(ISBLANK(F38),"",F38)</f>
        <v>3</v>
      </c>
      <c r="J38" s="99" t="n">
        <f aca="false">IF(ISBLANK(G38),"",G38)</f>
        <v>7</v>
      </c>
      <c r="K38" s="98" t="n">
        <f aca="false">IF(ISBLANK(H38),"",H38)</f>
        <v>-4</v>
      </c>
      <c r="L38" s="99"/>
      <c r="M38" s="99"/>
      <c r="N38" s="98"/>
      <c r="O38" s="99"/>
      <c r="P38" s="99"/>
      <c r="Q38" s="98"/>
      <c r="R38" s="99"/>
      <c r="S38" s="99"/>
      <c r="T38" s="98"/>
    </row>
    <row r="39" customFormat="false" ht="12.8" hidden="false" customHeight="false" outlineLevel="0" collapsed="false">
      <c r="A39" s="38"/>
      <c r="B39" s="93"/>
      <c r="C39" s="94" t="s">
        <v>63</v>
      </c>
      <c r="D39" s="95" t="n">
        <v>3.33071370983</v>
      </c>
      <c r="E39" s="96" t="n">
        <v>3.2</v>
      </c>
      <c r="F39" s="97" t="n">
        <v>3</v>
      </c>
      <c r="G39" s="97"/>
      <c r="H39" s="98"/>
      <c r="I39" s="99" t="n">
        <f aca="false">IF(ISBLANK(F39),"",F39)</f>
        <v>3</v>
      </c>
      <c r="J39" s="99" t="str">
        <f aca="false">IF(ISBLANK(G39),"",G39)</f>
        <v/>
      </c>
      <c r="K39" s="98" t="str">
        <f aca="false">IF(ISBLANK(H39),"",H39)</f>
        <v/>
      </c>
      <c r="L39" s="99"/>
      <c r="M39" s="99"/>
      <c r="N39" s="98"/>
      <c r="O39" s="99"/>
      <c r="P39" s="99"/>
      <c r="Q39" s="98"/>
      <c r="R39" s="99"/>
      <c r="S39" s="99"/>
      <c r="T39" s="98"/>
    </row>
    <row r="40" customFormat="false" ht="12.8" hidden="false" customHeight="false" outlineLevel="0" collapsed="false">
      <c r="A40" s="38"/>
      <c r="B40" s="93"/>
      <c r="C40" s="94" t="s">
        <v>64</v>
      </c>
      <c r="D40" s="95" t="s">
        <v>65</v>
      </c>
      <c r="E40" s="96" t="s">
        <v>66</v>
      </c>
      <c r="F40" s="97" t="n">
        <v>0</v>
      </c>
      <c r="G40" s="97" t="n">
        <v>0</v>
      </c>
      <c r="H40" s="98" t="n">
        <v>0</v>
      </c>
      <c r="I40" s="99" t="n">
        <f aca="false">IF(ISBLANK(F40),"",F40)</f>
        <v>0</v>
      </c>
      <c r="J40" s="99" t="n">
        <f aca="false">IF(ISBLANK(G40),"",G40)</f>
        <v>0</v>
      </c>
      <c r="K40" s="98" t="n">
        <f aca="false">IF(ISBLANK(H40),"",H40)</f>
        <v>0</v>
      </c>
      <c r="L40" s="99"/>
      <c r="M40" s="99"/>
      <c r="N40" s="98"/>
      <c r="O40" s="99"/>
      <c r="P40" s="99"/>
      <c r="Q40" s="98"/>
      <c r="R40" s="99"/>
      <c r="S40" s="99"/>
      <c r="T40" s="98"/>
    </row>
    <row r="41" customFormat="false" ht="12.8" hidden="false" customHeight="false" outlineLevel="0" collapsed="false">
      <c r="A41" s="38"/>
      <c r="B41" s="93"/>
      <c r="C41" s="94" t="s">
        <v>67</v>
      </c>
      <c r="D41" s="95" t="n">
        <v>0</v>
      </c>
      <c r="E41" s="96" t="n">
        <v>0</v>
      </c>
      <c r="F41" s="97" t="n">
        <f aca="false">E41</f>
        <v>0</v>
      </c>
      <c r="G41" s="97"/>
      <c r="H41" s="98"/>
      <c r="I41" s="99" t="n">
        <f aca="false">IF(ISBLANK(F41),"",F41)</f>
        <v>0</v>
      </c>
      <c r="J41" s="99" t="str">
        <f aca="false">IF(ISBLANK(G41),"",G41)</f>
        <v/>
      </c>
      <c r="K41" s="98" t="str">
        <f aca="false">IF(ISBLANK(H41),"",H41)</f>
        <v/>
      </c>
      <c r="L41" s="99"/>
      <c r="M41" s="99"/>
      <c r="N41" s="98"/>
      <c r="O41" s="99"/>
      <c r="P41" s="99"/>
      <c r="Q41" s="98"/>
      <c r="R41" s="99"/>
      <c r="S41" s="99"/>
      <c r="T41" s="98"/>
    </row>
    <row r="42" customFormat="false" ht="12.8" hidden="false" customHeight="false" outlineLevel="0" collapsed="false">
      <c r="A42" s="38"/>
      <c r="B42" s="93"/>
      <c r="C42" s="94" t="s">
        <v>68</v>
      </c>
      <c r="D42" s="95" t="n">
        <v>0</v>
      </c>
      <c r="E42" s="96" t="n">
        <v>0</v>
      </c>
      <c r="F42" s="97" t="n">
        <f aca="false">E42</f>
        <v>0</v>
      </c>
      <c r="G42" s="97"/>
      <c r="H42" s="98"/>
      <c r="I42" s="99" t="n">
        <f aca="false">IF(ISBLANK(F42),"",F42)</f>
        <v>0</v>
      </c>
      <c r="J42" s="99" t="str">
        <f aca="false">IF(ISBLANK(G42),"",G42)</f>
        <v/>
      </c>
      <c r="K42" s="98" t="str">
        <f aca="false">IF(ISBLANK(H42),"",H42)</f>
        <v/>
      </c>
      <c r="L42" s="99"/>
      <c r="M42" s="99"/>
      <c r="N42" s="98"/>
      <c r="O42" s="99"/>
      <c r="P42" s="99"/>
      <c r="Q42" s="98"/>
      <c r="R42" s="99"/>
      <c r="S42" s="99"/>
      <c r="T42" s="98"/>
    </row>
    <row r="43" customFormat="false" ht="12.8" hidden="false" customHeight="false" outlineLevel="0" collapsed="false">
      <c r="A43" s="38"/>
      <c r="B43" s="93"/>
      <c r="C43" s="94" t="s">
        <v>69</v>
      </c>
      <c r="D43" s="95" t="n">
        <v>0</v>
      </c>
      <c r="E43" s="96" t="n">
        <v>0</v>
      </c>
      <c r="F43" s="97" t="n">
        <f aca="false">E43</f>
        <v>0</v>
      </c>
      <c r="G43" s="97"/>
      <c r="H43" s="98"/>
      <c r="I43" s="99" t="n">
        <f aca="false">IF(ISBLANK(F43),"",F43)</f>
        <v>0</v>
      </c>
      <c r="J43" s="99" t="str">
        <f aca="false">IF(ISBLANK(G43),"",G43)</f>
        <v/>
      </c>
      <c r="K43" s="98" t="str">
        <f aca="false">IF(ISBLANK(H43),"",H43)</f>
        <v/>
      </c>
      <c r="L43" s="99"/>
      <c r="M43" s="99"/>
      <c r="N43" s="98"/>
      <c r="O43" s="99"/>
      <c r="P43" s="99"/>
      <c r="Q43" s="98"/>
      <c r="R43" s="99"/>
      <c r="S43" s="99"/>
      <c r="T43" s="98"/>
    </row>
    <row r="44" customFormat="false" ht="12.8" hidden="false" customHeight="false" outlineLevel="0" collapsed="false">
      <c r="A44" s="38"/>
      <c r="B44" s="93"/>
      <c r="C44" s="94" t="s">
        <v>70</v>
      </c>
      <c r="D44" s="95" t="n">
        <v>0</v>
      </c>
      <c r="E44" s="96" t="n">
        <v>0</v>
      </c>
      <c r="F44" s="97" t="n">
        <f aca="false">E44</f>
        <v>0</v>
      </c>
      <c r="G44" s="97"/>
      <c r="H44" s="98"/>
      <c r="I44" s="99" t="n">
        <f aca="false">IF(ISBLANK(F44),"",F44)</f>
        <v>0</v>
      </c>
      <c r="J44" s="99" t="str">
        <f aca="false">IF(ISBLANK(G44),"",G44)</f>
        <v/>
      </c>
      <c r="K44" s="98" t="str">
        <f aca="false">IF(ISBLANK(H44),"",H44)</f>
        <v/>
      </c>
      <c r="L44" s="99"/>
      <c r="M44" s="99"/>
      <c r="N44" s="98"/>
      <c r="O44" s="99"/>
      <c r="P44" s="99"/>
      <c r="Q44" s="98"/>
      <c r="R44" s="99"/>
      <c r="S44" s="99"/>
      <c r="T44" s="98"/>
    </row>
    <row r="45" customFormat="false" ht="12.8" hidden="false" customHeight="false" outlineLevel="0" collapsed="false">
      <c r="A45" s="38"/>
      <c r="B45" s="93"/>
      <c r="C45" s="94" t="s">
        <v>71</v>
      </c>
      <c r="D45" s="95" t="n">
        <v>0</v>
      </c>
      <c r="E45" s="96" t="n">
        <v>0</v>
      </c>
      <c r="F45" s="97" t="n">
        <f aca="false">E45</f>
        <v>0</v>
      </c>
      <c r="G45" s="97"/>
      <c r="H45" s="98"/>
      <c r="I45" s="99" t="n">
        <f aca="false">IF(ISBLANK(F45),"",F45)</f>
        <v>0</v>
      </c>
      <c r="J45" s="99" t="str">
        <f aca="false">IF(ISBLANK(G45),"",G45)</f>
        <v/>
      </c>
      <c r="K45" s="98" t="str">
        <f aca="false">IF(ISBLANK(H45),"",H45)</f>
        <v/>
      </c>
      <c r="L45" s="99"/>
      <c r="M45" s="99"/>
      <c r="N45" s="98"/>
      <c r="O45" s="99"/>
      <c r="P45" s="99"/>
      <c r="Q45" s="98"/>
      <c r="R45" s="99"/>
      <c r="S45" s="99"/>
      <c r="T45" s="98"/>
    </row>
    <row r="46" customFormat="false" ht="12.8" hidden="false" customHeight="false" outlineLevel="0" collapsed="false">
      <c r="A46" s="38"/>
      <c r="B46" s="93"/>
      <c r="C46" s="94" t="s">
        <v>72</v>
      </c>
      <c r="D46" s="95" t="n">
        <v>0</v>
      </c>
      <c r="E46" s="96" t="n">
        <v>0</v>
      </c>
      <c r="F46" s="97" t="n">
        <f aca="false">E46</f>
        <v>0</v>
      </c>
      <c r="G46" s="97"/>
      <c r="H46" s="98"/>
      <c r="I46" s="99" t="n">
        <f aca="false">IF(ISBLANK(F46),"",F46)</f>
        <v>0</v>
      </c>
      <c r="J46" s="99" t="str">
        <f aca="false">IF(ISBLANK(G46),"",G46)</f>
        <v/>
      </c>
      <c r="K46" s="98" t="str">
        <f aca="false">IF(ISBLANK(H46),"",H46)</f>
        <v/>
      </c>
      <c r="L46" s="99"/>
      <c r="M46" s="99"/>
      <c r="N46" s="98"/>
      <c r="O46" s="99"/>
      <c r="P46" s="99"/>
      <c r="Q46" s="98"/>
      <c r="R46" s="99"/>
      <c r="S46" s="99"/>
      <c r="T46" s="98"/>
    </row>
    <row r="47" customFormat="false" ht="12.8" hidden="false" customHeight="false" outlineLevel="0" collapsed="false">
      <c r="A47" s="38"/>
      <c r="B47" s="93"/>
      <c r="C47" s="94" t="s">
        <v>73</v>
      </c>
      <c r="D47" s="95" t="n">
        <v>0</v>
      </c>
      <c r="E47" s="96" t="n">
        <v>0</v>
      </c>
      <c r="F47" s="97" t="n">
        <f aca="false">E47</f>
        <v>0</v>
      </c>
      <c r="G47" s="97"/>
      <c r="H47" s="98"/>
      <c r="I47" s="99" t="n">
        <f aca="false">IF(ISBLANK(F47),"",F47)</f>
        <v>0</v>
      </c>
      <c r="J47" s="99" t="str">
        <f aca="false">IF(ISBLANK(G47),"",G47)</f>
        <v/>
      </c>
      <c r="K47" s="98" t="str">
        <f aca="false">IF(ISBLANK(H47),"",H47)</f>
        <v/>
      </c>
      <c r="L47" s="99"/>
      <c r="M47" s="99"/>
      <c r="N47" s="98"/>
      <c r="O47" s="99"/>
      <c r="P47" s="99"/>
      <c r="Q47" s="98"/>
      <c r="R47" s="99"/>
      <c r="S47" s="99"/>
      <c r="T47" s="98"/>
    </row>
    <row r="48" customFormat="false" ht="12.8" hidden="false" customHeight="false" outlineLevel="0" collapsed="false">
      <c r="A48" s="38"/>
      <c r="B48" s="93"/>
      <c r="C48" s="94" t="s">
        <v>74</v>
      </c>
      <c r="D48" s="95" t="s">
        <v>52</v>
      </c>
      <c r="E48" s="96" t="s">
        <v>52</v>
      </c>
      <c r="F48" s="97" t="str">
        <f aca="false">E48</f>
        <v>nan</v>
      </c>
      <c r="G48" s="97"/>
      <c r="H48" s="98"/>
      <c r="I48" s="99" t="str">
        <f aca="false">IF(ISBLANK(F48),"",F48)</f>
        <v>nan</v>
      </c>
      <c r="J48" s="99" t="str">
        <f aca="false">IF(ISBLANK(G48),"",G48)</f>
        <v/>
      </c>
      <c r="K48" s="98" t="str">
        <f aca="false">IF(ISBLANK(H48),"",H48)</f>
        <v/>
      </c>
      <c r="L48" s="99"/>
      <c r="M48" s="99"/>
      <c r="N48" s="98"/>
      <c r="O48" s="99"/>
      <c r="P48" s="99"/>
      <c r="Q48" s="98"/>
      <c r="R48" s="99"/>
      <c r="S48" s="99"/>
      <c r="T48" s="98"/>
    </row>
    <row r="49" customFormat="false" ht="12.8" hidden="false" customHeight="false" outlineLevel="0" collapsed="false">
      <c r="A49" s="38"/>
      <c r="B49" s="93"/>
      <c r="C49" s="94" t="s">
        <v>75</v>
      </c>
      <c r="D49" s="95" t="n">
        <v>0</v>
      </c>
      <c r="E49" s="96" t="n">
        <v>0</v>
      </c>
      <c r="F49" s="97" t="n">
        <f aca="false">E49</f>
        <v>0</v>
      </c>
      <c r="G49" s="97"/>
      <c r="H49" s="98"/>
      <c r="I49" s="99" t="n">
        <f aca="false">IF(ISBLANK(F49),"",F49)</f>
        <v>0</v>
      </c>
      <c r="J49" s="99" t="str">
        <f aca="false">IF(ISBLANK(G49),"",G49)</f>
        <v/>
      </c>
      <c r="K49" s="98" t="str">
        <f aca="false">IF(ISBLANK(H49),"",H49)</f>
        <v/>
      </c>
      <c r="L49" s="99"/>
      <c r="M49" s="99"/>
      <c r="N49" s="98"/>
      <c r="O49" s="99"/>
      <c r="P49" s="99"/>
      <c r="Q49" s="98"/>
      <c r="R49" s="99"/>
      <c r="S49" s="99"/>
      <c r="T49" s="98"/>
    </row>
    <row r="50" customFormat="false" ht="12.8" hidden="false" customHeight="false" outlineLevel="0" collapsed="false">
      <c r="A50" s="38"/>
      <c r="B50" s="93"/>
      <c r="C50" s="94" t="s">
        <v>76</v>
      </c>
      <c r="D50" s="95" t="n">
        <v>-1.77465832985E-005</v>
      </c>
      <c r="E50" s="96" t="n">
        <v>-1.8E-005</v>
      </c>
      <c r="F50" s="97" t="n">
        <v>-18</v>
      </c>
      <c r="G50" s="97"/>
      <c r="H50" s="98"/>
      <c r="I50" s="99" t="n">
        <f aca="false">IF(ISBLANK(F50),"",F50)</f>
        <v>-18</v>
      </c>
      <c r="J50" s="99" t="str">
        <f aca="false">IF(ISBLANK(G50),"",G50)</f>
        <v/>
      </c>
      <c r="K50" s="98" t="str">
        <f aca="false">IF(ISBLANK(H50),"",H50)</f>
        <v/>
      </c>
      <c r="L50" s="99"/>
      <c r="M50" s="99"/>
      <c r="N50" s="98"/>
      <c r="O50" s="99"/>
      <c r="P50" s="99"/>
      <c r="Q50" s="98"/>
      <c r="R50" s="99"/>
      <c r="S50" s="99"/>
      <c r="T50" s="98"/>
    </row>
    <row r="51" customFormat="false" ht="12.8" hidden="false" customHeight="false" outlineLevel="0" collapsed="false">
      <c r="A51" s="38"/>
      <c r="B51" s="93"/>
      <c r="C51" s="94" t="s">
        <v>77</v>
      </c>
      <c r="D51" s="95" t="n">
        <v>0</v>
      </c>
      <c r="E51" s="96" t="n">
        <v>0</v>
      </c>
      <c r="F51" s="97" t="n">
        <f aca="false">E51</f>
        <v>0</v>
      </c>
      <c r="G51" s="97"/>
      <c r="H51" s="98"/>
      <c r="I51" s="99" t="n">
        <f aca="false">IF(ISBLANK(F51),"",F51)</f>
        <v>0</v>
      </c>
      <c r="J51" s="99" t="str">
        <f aca="false">IF(ISBLANK(G51),"",G51)</f>
        <v/>
      </c>
      <c r="K51" s="98" t="str">
        <f aca="false">IF(ISBLANK(H51),"",H51)</f>
        <v/>
      </c>
      <c r="L51" s="99"/>
      <c r="M51" s="99"/>
      <c r="N51" s="98"/>
      <c r="O51" s="99"/>
      <c r="P51" s="99"/>
      <c r="Q51" s="98"/>
      <c r="R51" s="99"/>
      <c r="S51" s="99"/>
      <c r="T51" s="98"/>
    </row>
    <row r="52" customFormat="false" ht="12.8" hidden="false" customHeight="false" outlineLevel="0" collapsed="false">
      <c r="A52" s="38"/>
      <c r="B52" s="93"/>
      <c r="C52" s="94" t="s">
        <v>78</v>
      </c>
      <c r="D52" s="95" t="n">
        <v>0</v>
      </c>
      <c r="E52" s="96" t="n">
        <v>0</v>
      </c>
      <c r="F52" s="97" t="n">
        <f aca="false">E52</f>
        <v>0</v>
      </c>
      <c r="G52" s="97"/>
      <c r="H52" s="98"/>
      <c r="I52" s="99" t="n">
        <f aca="false">IF(ISBLANK(F52),"",F52)</f>
        <v>0</v>
      </c>
      <c r="J52" s="99" t="str">
        <f aca="false">IF(ISBLANK(G52),"",G52)</f>
        <v/>
      </c>
      <c r="K52" s="98" t="str">
        <f aca="false">IF(ISBLANK(H52),"",H52)</f>
        <v/>
      </c>
      <c r="L52" s="99"/>
      <c r="M52" s="99"/>
      <c r="N52" s="98"/>
      <c r="O52" s="99"/>
      <c r="P52" s="99"/>
      <c r="Q52" s="98"/>
      <c r="R52" s="99"/>
      <c r="S52" s="99"/>
      <c r="T52" s="98"/>
    </row>
    <row r="53" customFormat="false" ht="12.8" hidden="false" customHeight="false" outlineLevel="0" collapsed="false">
      <c r="A53" s="38"/>
      <c r="B53" s="93"/>
      <c r="C53" s="94" t="s">
        <v>79</v>
      </c>
      <c r="D53" s="95" t="n">
        <v>1.77465832985E-005</v>
      </c>
      <c r="E53" s="96" t="n">
        <v>-1.8E-005</v>
      </c>
      <c r="F53" s="97" t="n">
        <v>-18</v>
      </c>
      <c r="G53" s="97"/>
      <c r="H53" s="98"/>
      <c r="I53" s="99" t="n">
        <f aca="false">IF(ISBLANK(F53),"",F53)</f>
        <v>-18</v>
      </c>
      <c r="J53" s="99" t="str">
        <f aca="false">IF(ISBLANK(G53),"",G53)</f>
        <v/>
      </c>
      <c r="K53" s="98" t="str">
        <f aca="false">IF(ISBLANK(H53),"",H53)</f>
        <v/>
      </c>
      <c r="L53" s="99"/>
      <c r="M53" s="99"/>
      <c r="N53" s="98"/>
      <c r="O53" s="99"/>
      <c r="P53" s="99"/>
      <c r="Q53" s="98"/>
      <c r="R53" s="99"/>
      <c r="S53" s="99"/>
      <c r="T53" s="98"/>
    </row>
    <row r="54" customFormat="false" ht="12.8" hidden="false" customHeight="false" outlineLevel="0" collapsed="false">
      <c r="D54" s="0"/>
      <c r="E54" s="0"/>
      <c r="F54" s="0"/>
      <c r="G54" s="0"/>
      <c r="H54" s="0"/>
      <c r="K54" s="9"/>
      <c r="N54" s="9"/>
      <c r="Q54" s="9"/>
      <c r="T54" s="9"/>
    </row>
    <row r="55" customFormat="false" ht="12.8" hidden="false" customHeight="true" outlineLevel="0" collapsed="false">
      <c r="A55" s="100" t="s">
        <v>80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2"/>
      <c r="R55" s="101"/>
      <c r="S55" s="101"/>
      <c r="T55" s="102"/>
      <c r="U55" s="101"/>
      <c r="V55" s="101"/>
      <c r="W55" s="101"/>
      <c r="X55" s="101"/>
      <c r="Y55" s="101"/>
    </row>
    <row r="56" customFormat="false" ht="12.8" hidden="false" customHeight="false" outlineLevel="0" collapsed="false">
      <c r="A56" s="100"/>
      <c r="B56" s="101"/>
      <c r="D56" s="103"/>
      <c r="E56" s="8"/>
      <c r="F56" s="0"/>
      <c r="G56" s="0"/>
      <c r="H56" s="13"/>
      <c r="I56" s="6" t="s">
        <v>81</v>
      </c>
      <c r="J56" s="6"/>
      <c r="K56" s="6"/>
      <c r="N56" s="9"/>
      <c r="Q56" s="9"/>
      <c r="T56" s="9"/>
    </row>
    <row r="57" customFormat="false" ht="12.8" hidden="false" customHeight="false" outlineLevel="0" collapsed="false">
      <c r="A57" s="100"/>
      <c r="B57" s="101"/>
      <c r="C57" s="44" t="s">
        <v>25</v>
      </c>
      <c r="D57" s="10" t="s">
        <v>11</v>
      </c>
      <c r="E57" s="10" t="s">
        <v>12</v>
      </c>
      <c r="F57" s="10"/>
      <c r="G57" s="10"/>
      <c r="H57" s="10"/>
      <c r="I57" s="10" t="s">
        <v>13</v>
      </c>
      <c r="J57" s="10" t="s">
        <v>14</v>
      </c>
      <c r="K57" s="9"/>
      <c r="N57" s="9"/>
      <c r="Q57" s="9"/>
      <c r="T57" s="9"/>
    </row>
    <row r="58" customFormat="false" ht="24.55" hidden="false" customHeight="true" outlineLevel="0" collapsed="false">
      <c r="A58" s="100"/>
      <c r="B58" s="101"/>
      <c r="D58" s="103"/>
      <c r="E58" s="8"/>
      <c r="F58" s="0"/>
      <c r="G58" s="0"/>
      <c r="H58" s="13"/>
      <c r="I58" s="101" t="n">
        <v>19</v>
      </c>
      <c r="J58" s="16" t="n">
        <v>19</v>
      </c>
      <c r="K58" s="9"/>
      <c r="N58" s="9"/>
      <c r="Q58" s="9"/>
      <c r="T58" s="9"/>
    </row>
    <row r="59" customFormat="false" ht="12.8" hidden="false" customHeight="false" outlineLevel="0" collapsed="false">
      <c r="A59" s="100"/>
      <c r="B59" s="101"/>
      <c r="D59" s="45"/>
      <c r="E59" s="104" t="s">
        <v>18</v>
      </c>
      <c r="H59" s="13"/>
      <c r="I59" s="10" t="s">
        <v>19</v>
      </c>
      <c r="J59" s="10"/>
      <c r="K59" s="9"/>
      <c r="N59" s="9"/>
      <c r="Q59" s="9"/>
      <c r="T59" s="9"/>
    </row>
    <row r="60" customFormat="false" ht="13.15" hidden="false" customHeight="false" outlineLevel="0" collapsed="false">
      <c r="A60" s="100"/>
      <c r="B60" s="105" t="s">
        <v>20</v>
      </c>
      <c r="D60" s="45"/>
      <c r="E60" s="106" t="n">
        <f aca="false">8/64</f>
        <v>0.125</v>
      </c>
      <c r="H60" s="13"/>
      <c r="I60" s="25" t="n">
        <f aca="false">7/64</f>
        <v>0.109375</v>
      </c>
      <c r="J60" s="26" t="n">
        <f aca="false">7/64</f>
        <v>0.109375</v>
      </c>
      <c r="K60" s="9"/>
      <c r="N60" s="9"/>
      <c r="Q60" s="9"/>
      <c r="T60" s="9"/>
    </row>
    <row r="61" customFormat="false" ht="13.15" hidden="false" customHeight="false" outlineLevel="0" collapsed="false">
      <c r="A61" s="100"/>
      <c r="B61" s="105" t="s">
        <v>22</v>
      </c>
      <c r="D61" s="45"/>
      <c r="E61" s="45" t="n">
        <f aca="false">20/64</f>
        <v>0.3125</v>
      </c>
      <c r="H61" s="13"/>
      <c r="I61" s="12" t="n">
        <f aca="false">20/64</f>
        <v>0.3125</v>
      </c>
      <c r="J61" s="13" t="n">
        <f aca="false">20/64</f>
        <v>0.3125</v>
      </c>
      <c r="K61" s="9"/>
      <c r="N61" s="9"/>
      <c r="Q61" s="9"/>
      <c r="T61" s="9"/>
    </row>
    <row r="62" customFormat="false" ht="13.15" hidden="false" customHeight="false" outlineLevel="0" collapsed="false">
      <c r="A62" s="100"/>
      <c r="B62" s="105" t="s">
        <v>82</v>
      </c>
      <c r="D62" s="45"/>
      <c r="E62" s="107" t="n">
        <f aca="false">28/64</f>
        <v>0.4375</v>
      </c>
      <c r="H62" s="13"/>
      <c r="I62" s="33"/>
      <c r="J62" s="32"/>
      <c r="K62" s="9"/>
      <c r="N62" s="9"/>
      <c r="Q62" s="9"/>
      <c r="T62" s="9"/>
    </row>
    <row r="63" customFormat="false" ht="12.8" hidden="false" customHeight="false" outlineLevel="0" collapsed="false">
      <c r="A63" s="100"/>
      <c r="B63" s="101"/>
      <c r="C63" s="0" t="s">
        <v>26</v>
      </c>
      <c r="D63" s="45" t="n">
        <v>19</v>
      </c>
      <c r="E63" s="12" t="n">
        <v>19</v>
      </c>
      <c r="H63" s="13"/>
      <c r="K63" s="9"/>
      <c r="N63" s="9"/>
      <c r="Q63" s="9"/>
      <c r="T63" s="9"/>
    </row>
    <row r="64" customFormat="false" ht="12.8" hidden="false" customHeight="false" outlineLevel="0" collapsed="false">
      <c r="A64" s="100"/>
      <c r="B64" s="101"/>
      <c r="C64" s="0" t="s">
        <v>27</v>
      </c>
      <c r="D64" s="45" t="n">
        <v>1</v>
      </c>
      <c r="E64" s="12" t="n">
        <v>1</v>
      </c>
      <c r="F64" s="108" t="s">
        <v>28</v>
      </c>
      <c r="G64" s="108"/>
      <c r="H64" s="108"/>
      <c r="I64" s="47" t="s">
        <v>29</v>
      </c>
      <c r="J64" s="47"/>
      <c r="K64" s="47"/>
      <c r="L64" s="47" t="s">
        <v>29</v>
      </c>
      <c r="M64" s="47"/>
      <c r="N64" s="47"/>
      <c r="O64" s="47" t="s">
        <v>29</v>
      </c>
      <c r="P64" s="47"/>
      <c r="Q64" s="47"/>
      <c r="T64" s="9"/>
    </row>
    <row r="65" customFormat="false" ht="12.8" hidden="false" customHeight="false" outlineLevel="0" collapsed="false">
      <c r="A65" s="100"/>
      <c r="B65" s="48" t="s">
        <v>30</v>
      </c>
      <c r="C65" s="49" t="s">
        <v>31</v>
      </c>
      <c r="D65" s="50" t="s">
        <v>83</v>
      </c>
      <c r="E65" s="51" t="s">
        <v>84</v>
      </c>
      <c r="F65" s="52" t="n">
        <v>28</v>
      </c>
      <c r="G65" s="52" t="n">
        <v>49</v>
      </c>
      <c r="H65" s="53" t="n">
        <v>98</v>
      </c>
      <c r="I65" s="54" t="n">
        <f aca="false">IF(ISBLANK(F65),"",F65*$E$60/$I$60)</f>
        <v>32</v>
      </c>
      <c r="J65" s="54" t="n">
        <f aca="false">IF(ISBLANK(G65),"",G65*$E$60/$I$60)</f>
        <v>56</v>
      </c>
      <c r="K65" s="53" t="n">
        <f aca="false">IF(ISBLANK(H65),"",H65*$E$60/$I$60)</f>
        <v>112</v>
      </c>
      <c r="L65" s="54" t="n">
        <f aca="false">IF(ISBLANK(F65),"",F65+F109*hru_22_area_frac_init/hru_19_area_frac_final_4a)</f>
        <v>28</v>
      </c>
      <c r="M65" s="54" t="n">
        <f aca="false">IF(ISBLANK(G65),"",G65+G109*hru_22_area_frac_init/hru_19_area_frac_final_4a)</f>
        <v>49</v>
      </c>
      <c r="N65" s="53" t="n">
        <f aca="false">IF(ISBLANK(H65),"",H65+H109*hru_22_area_frac_init/hru_19_area_frac_final_4a)</f>
        <v>98</v>
      </c>
      <c r="O65" s="55"/>
      <c r="P65" s="55"/>
      <c r="Q65" s="56"/>
      <c r="R65" s="55"/>
      <c r="S65" s="55"/>
      <c r="T65" s="56"/>
    </row>
    <row r="66" customFormat="false" ht="12.8" hidden="false" customHeight="false" outlineLevel="0" collapsed="false">
      <c r="A66" s="100"/>
      <c r="B66" s="48"/>
      <c r="C66" s="49" t="s">
        <v>34</v>
      </c>
      <c r="D66" s="50" t="s">
        <v>32</v>
      </c>
      <c r="E66" s="51" t="s">
        <v>33</v>
      </c>
      <c r="F66" s="52" t="n">
        <v>0</v>
      </c>
      <c r="G66" s="52" t="n">
        <v>0</v>
      </c>
      <c r="H66" s="53" t="n">
        <v>0</v>
      </c>
      <c r="I66" s="54" t="n">
        <f aca="false">IF(ISBLANK(F66),"",F66*$E$60/$I$60)</f>
        <v>0</v>
      </c>
      <c r="J66" s="54" t="n">
        <f aca="false">IF(ISBLANK(G66),"",G66*$E$60/$I$60)</f>
        <v>0</v>
      </c>
      <c r="K66" s="53" t="n">
        <f aca="false">IF(ISBLANK(H66),"",H66*$E$60/$I$60)</f>
        <v>0</v>
      </c>
      <c r="L66" s="54" t="n">
        <f aca="false">IF(ISBLANK(F66),"",F66+F110*hru_22_area_frac_init/hru_19_area_frac_final_4a)</f>
        <v>10</v>
      </c>
      <c r="M66" s="54" t="n">
        <f aca="false">IF(ISBLANK(G66),"",G66+G110*hru_22_area_frac_init/hru_19_area_frac_final_4a)</f>
        <v>20</v>
      </c>
      <c r="N66" s="53" t="n">
        <f aca="false">IF(ISBLANK(H66),"",H66+H110*hru_22_area_frac_init/hru_19_area_frac_final_4a)</f>
        <v>45</v>
      </c>
      <c r="O66" s="54"/>
      <c r="P66" s="54"/>
      <c r="Q66" s="53"/>
      <c r="R66" s="54"/>
      <c r="S66" s="54"/>
      <c r="T66" s="53"/>
    </row>
    <row r="67" customFormat="false" ht="12.8" hidden="false" customHeight="false" outlineLevel="0" collapsed="false">
      <c r="A67" s="100"/>
      <c r="B67" s="48"/>
      <c r="C67" s="49" t="s">
        <v>37</v>
      </c>
      <c r="D67" s="50" t="s">
        <v>38</v>
      </c>
      <c r="E67" s="51" t="s">
        <v>38</v>
      </c>
      <c r="F67" s="52" t="n">
        <v>0</v>
      </c>
      <c r="G67" s="52"/>
      <c r="H67" s="53"/>
      <c r="I67" s="54" t="n">
        <f aca="false">IF(ISBLANK(F67),"",F67*$E$60/$I$60)</f>
        <v>0</v>
      </c>
      <c r="J67" s="54" t="str">
        <f aca="false">IF(ISBLANK(G67),"",G67*$E$60/$I$60)</f>
        <v/>
      </c>
      <c r="K67" s="53" t="str">
        <f aca="false">IF(ISBLANK(H67),"",H67*$E$60/$I$60)</f>
        <v/>
      </c>
      <c r="L67" s="54" t="n">
        <f aca="false">IF(ISBLANK(F67),"",F67+F111*hru_22_area_frac_init/hru_19_area_frac_final_4a)</f>
        <v>0</v>
      </c>
      <c r="M67" s="54" t="str">
        <f aca="false">IF(ISBLANK(G67),"",G67+G111*hru_22_area_frac_init/hru_19_area_frac_final_4a)</f>
        <v/>
      </c>
      <c r="N67" s="53" t="str">
        <f aca="false">IF(ISBLANK(H67),"",H67+H111*hru_22_area_frac_init/hru_19_area_frac_final_4a)</f>
        <v/>
      </c>
      <c r="O67" s="54"/>
      <c r="P67" s="54"/>
      <c r="Q67" s="53"/>
      <c r="R67" s="54"/>
      <c r="S67" s="54"/>
      <c r="T67" s="53"/>
    </row>
    <row r="68" customFormat="false" ht="12.8" hidden="false" customHeight="false" outlineLevel="0" collapsed="false">
      <c r="A68" s="100"/>
      <c r="B68" s="48"/>
      <c r="C68" s="49" t="s">
        <v>39</v>
      </c>
      <c r="D68" s="50" t="n">
        <v>0</v>
      </c>
      <c r="E68" s="51" t="n">
        <v>0</v>
      </c>
      <c r="F68" s="52" t="n">
        <v>0</v>
      </c>
      <c r="G68" s="52"/>
      <c r="H68" s="53"/>
      <c r="I68" s="54" t="n">
        <f aca="false">IF(ISBLANK(F68),"",F68*$E$60/$I$60)</f>
        <v>0</v>
      </c>
      <c r="J68" s="54" t="str">
        <f aca="false">IF(ISBLANK(G68),"",G68*$E$60/$I$60)</f>
        <v/>
      </c>
      <c r="K68" s="53" t="str">
        <f aca="false">IF(ISBLANK(H68),"",H68*$E$60/$I$60)</f>
        <v/>
      </c>
      <c r="L68" s="54" t="n">
        <f aca="false">IF(ISBLANK(F68),"",F68+F112*hru_22_area_frac_init/hru_19_area_frac_final_4a)</f>
        <v>0</v>
      </c>
      <c r="M68" s="54" t="str">
        <f aca="false">IF(ISBLANK(G68),"",G68+G112*hru_22_area_frac_init/hru_19_area_frac_final_4a)</f>
        <v/>
      </c>
      <c r="N68" s="53" t="str">
        <f aca="false">IF(ISBLANK(H68),"",H68+H112*hru_22_area_frac_init/hru_19_area_frac_final_4a)</f>
        <v/>
      </c>
      <c r="O68" s="54"/>
      <c r="P68" s="54"/>
      <c r="Q68" s="53"/>
      <c r="R68" s="54"/>
      <c r="S68" s="54"/>
      <c r="T68" s="53"/>
    </row>
    <row r="69" customFormat="false" ht="12.8" hidden="false" customHeight="false" outlineLevel="0" collapsed="false">
      <c r="A69" s="100"/>
      <c r="B69" s="48"/>
      <c r="C69" s="49" t="s">
        <v>40</v>
      </c>
      <c r="D69" s="50" t="n">
        <v>0.00013124824754</v>
      </c>
      <c r="E69" s="51" t="n">
        <v>0.00012</v>
      </c>
      <c r="F69" s="54" t="n">
        <v>14</v>
      </c>
      <c r="G69" s="52"/>
      <c r="H69" s="53"/>
      <c r="I69" s="54" t="n">
        <f aca="false">IF(ISBLANK(F69),"",F69*$E$60/$I$60)</f>
        <v>16</v>
      </c>
      <c r="J69" s="54" t="str">
        <f aca="false">IF(ISBLANK(G69),"",G69*$E$60/$I$60)</f>
        <v/>
      </c>
      <c r="K69" s="53" t="str">
        <f aca="false">IF(ISBLANK(H69),"",H69*$E$60/$I$60)</f>
        <v/>
      </c>
      <c r="L69" s="54" t="n">
        <f aca="false">IF(ISBLANK(F69),"",F69+F113*hru_22_area_frac_init/hru_19_area_frac_final_4a)</f>
        <v>39</v>
      </c>
      <c r="M69" s="54" t="str">
        <f aca="false">IF(ISBLANK(G69),"",G69+G113*hru_22_area_frac_init/hru_19_area_frac_final_4a)</f>
        <v/>
      </c>
      <c r="N69" s="53" t="str">
        <f aca="false">IF(ISBLANK(H69),"",H69+H113*hru_22_area_frac_init/hru_19_area_frac_final_4a)</f>
        <v/>
      </c>
      <c r="O69" s="54"/>
      <c r="P69" s="54"/>
      <c r="Q69" s="53"/>
      <c r="R69" s="54"/>
      <c r="S69" s="54"/>
      <c r="T69" s="53"/>
    </row>
    <row r="70" customFormat="false" ht="12.8" hidden="false" customHeight="false" outlineLevel="0" collapsed="false">
      <c r="A70" s="100"/>
      <c r="B70" s="48"/>
      <c r="C70" s="49" t="s">
        <v>41</v>
      </c>
      <c r="D70" s="50" t="n">
        <v>0</v>
      </c>
      <c r="E70" s="51" t="n">
        <v>0</v>
      </c>
      <c r="F70" s="52" t="n">
        <v>0</v>
      </c>
      <c r="G70" s="52"/>
      <c r="H70" s="53"/>
      <c r="I70" s="54" t="n">
        <f aca="false">IF(ISBLANK(F70),"",F70*$E$60/$I$60)</f>
        <v>0</v>
      </c>
      <c r="J70" s="54" t="str">
        <f aca="false">IF(ISBLANK(G70),"",G70*$E$60/$I$60)</f>
        <v/>
      </c>
      <c r="K70" s="53" t="str">
        <f aca="false">IF(ISBLANK(H70),"",H70*$E$60/$I$60)</f>
        <v/>
      </c>
      <c r="L70" s="54" t="n">
        <f aca="false">IF(ISBLANK(F70),"",F70+F114*hru_22_area_frac_init/hru_19_area_frac_final_4a)</f>
        <v>0</v>
      </c>
      <c r="M70" s="54" t="str">
        <f aca="false">IF(ISBLANK(G70),"",G70+G114*hru_22_area_frac_init/hru_19_area_frac_final_4a)</f>
        <v/>
      </c>
      <c r="N70" s="53" t="str">
        <f aca="false">IF(ISBLANK(H70),"",H70+H114*hru_22_area_frac_init/hru_19_area_frac_final_4a)</f>
        <v/>
      </c>
      <c r="O70" s="54"/>
      <c r="P70" s="54"/>
      <c r="Q70" s="53"/>
      <c r="R70" s="54"/>
      <c r="S70" s="54"/>
      <c r="T70" s="53"/>
    </row>
    <row r="71" customFormat="false" ht="12.8" hidden="false" customHeight="false" outlineLevel="0" collapsed="false">
      <c r="A71" s="100"/>
      <c r="B71" s="48"/>
      <c r="C71" s="49" t="s">
        <v>42</v>
      </c>
      <c r="D71" s="50" t="n">
        <v>6.94959804581E-007</v>
      </c>
      <c r="E71" s="51" t="n">
        <v>6.8E-007</v>
      </c>
      <c r="F71" s="54" t="n">
        <v>70</v>
      </c>
      <c r="G71" s="52"/>
      <c r="H71" s="53"/>
      <c r="I71" s="54" t="n">
        <f aca="false">IF(ISBLANK(F71),"",F71*$E$60/$I$60)</f>
        <v>80</v>
      </c>
      <c r="J71" s="54" t="str">
        <f aca="false">IF(ISBLANK(G71),"",G71*$E$60/$I$60)</f>
        <v/>
      </c>
      <c r="K71" s="53" t="str">
        <f aca="false">IF(ISBLANK(H71),"",H71*$E$60/$I$60)</f>
        <v/>
      </c>
      <c r="L71" s="54" t="n">
        <f aca="false">IF(ISBLANK(F71),"",F71+F115*hru_22_area_frac_init/hru_19_area_frac_final_4a)</f>
        <v>70</v>
      </c>
      <c r="M71" s="54" t="str">
        <f aca="false">IF(ISBLANK(G71),"",G71+G115*hru_22_area_frac_init/hru_19_area_frac_final_4a)</f>
        <v/>
      </c>
      <c r="N71" s="53" t="str">
        <f aca="false">IF(ISBLANK(H71),"",H71+H115*hru_22_area_frac_init/hru_19_area_frac_final_4a)</f>
        <v/>
      </c>
      <c r="O71" s="54"/>
      <c r="P71" s="54"/>
      <c r="Q71" s="53"/>
      <c r="R71" s="54"/>
      <c r="S71" s="54"/>
      <c r="T71" s="53"/>
    </row>
    <row r="72" customFormat="false" ht="12.8" hidden="false" customHeight="false" outlineLevel="0" collapsed="false">
      <c r="A72" s="100"/>
      <c r="B72" s="48"/>
      <c r="C72" s="49" t="s">
        <v>43</v>
      </c>
      <c r="D72" s="50" t="n">
        <v>2.55099561424E-005</v>
      </c>
      <c r="E72" s="51" t="n">
        <v>2.6E-005</v>
      </c>
      <c r="F72" s="54" t="n">
        <v>28</v>
      </c>
      <c r="G72" s="52"/>
      <c r="H72" s="53"/>
      <c r="I72" s="54" t="n">
        <f aca="false">IF(ISBLANK(F72),"",F72*$E$60/$I$60)</f>
        <v>32</v>
      </c>
      <c r="J72" s="54" t="str">
        <f aca="false">IF(ISBLANK(G72),"",G72*$E$60/$I$60)</f>
        <v/>
      </c>
      <c r="K72" s="53" t="str">
        <f aca="false">IF(ISBLANK(H72),"",H72*$E$60/$I$60)</f>
        <v/>
      </c>
      <c r="L72" s="54" t="n">
        <f aca="false">IF(ISBLANK(F72),"",F72+F116*hru_22_area_frac_init/hru_19_area_frac_final_4a)</f>
        <v>34</v>
      </c>
      <c r="M72" s="54" t="str">
        <f aca="false">IF(ISBLANK(G72),"",G72+G116*hru_22_area_frac_init/hru_19_area_frac_final_4a)</f>
        <v/>
      </c>
      <c r="N72" s="53" t="str">
        <f aca="false">IF(ISBLANK(H72),"",H72+H116*hru_22_area_frac_init/hru_19_area_frac_final_4a)</f>
        <v/>
      </c>
      <c r="O72" s="54"/>
      <c r="P72" s="54"/>
      <c r="Q72" s="53"/>
      <c r="R72" s="54"/>
      <c r="S72" s="54"/>
      <c r="T72" s="53"/>
    </row>
    <row r="73" customFormat="false" ht="12.8" hidden="false" customHeight="false" outlineLevel="0" collapsed="false">
      <c r="A73" s="100"/>
      <c r="B73" s="48"/>
      <c r="C73" s="49" t="s">
        <v>44</v>
      </c>
      <c r="D73" s="50" t="n">
        <v>0</v>
      </c>
      <c r="E73" s="51" t="n">
        <v>0</v>
      </c>
      <c r="F73" s="52" t="n">
        <v>0</v>
      </c>
      <c r="G73" s="52"/>
      <c r="H73" s="53"/>
      <c r="I73" s="54" t="n">
        <f aca="false">IF(ISBLANK(F73),"",F73*$E$60/$I$60)</f>
        <v>0</v>
      </c>
      <c r="J73" s="54" t="str">
        <f aca="false">IF(ISBLANK(G73),"",G73*$E$60/$I$60)</f>
        <v/>
      </c>
      <c r="K73" s="53" t="str">
        <f aca="false">IF(ISBLANK(H73),"",H73*$E$60/$I$60)</f>
        <v/>
      </c>
      <c r="L73" s="54" t="n">
        <f aca="false">IF(ISBLANK(F73),"",F73+F117*hru_22_area_frac_init/hru_19_area_frac_final_4a)</f>
        <v>0</v>
      </c>
      <c r="M73" s="54" t="str">
        <f aca="false">IF(ISBLANK(G73),"",G73+G117*hru_22_area_frac_init/hru_19_area_frac_final_4a)</f>
        <v/>
      </c>
      <c r="N73" s="53" t="str">
        <f aca="false">IF(ISBLANK(H73),"",H73+H117*hru_22_area_frac_init/hru_19_area_frac_final_4a)</f>
        <v/>
      </c>
      <c r="O73" s="54"/>
      <c r="P73" s="54"/>
      <c r="Q73" s="53"/>
      <c r="R73" s="54"/>
      <c r="S73" s="54"/>
      <c r="T73" s="53"/>
    </row>
    <row r="74" customFormat="false" ht="12.8" hidden="false" customHeight="false" outlineLevel="0" collapsed="false">
      <c r="A74" s="100"/>
      <c r="B74" s="48"/>
      <c r="C74" s="49" t="s">
        <v>45</v>
      </c>
      <c r="D74" s="50" t="n">
        <v>0</v>
      </c>
      <c r="E74" s="51" t="n">
        <v>0</v>
      </c>
      <c r="F74" s="52" t="n">
        <v>0</v>
      </c>
      <c r="G74" s="52"/>
      <c r="H74" s="53"/>
      <c r="I74" s="54" t="n">
        <f aca="false">IF(ISBLANK(F74),"",F74*$E$60/$I$60)</f>
        <v>0</v>
      </c>
      <c r="J74" s="54" t="str">
        <f aca="false">IF(ISBLANK(G74),"",G74*$E$60/$I$60)</f>
        <v/>
      </c>
      <c r="K74" s="53" t="str">
        <f aca="false">IF(ISBLANK(H74),"",H74*$E$60/$I$60)</f>
        <v/>
      </c>
      <c r="L74" s="54" t="n">
        <f aca="false">IF(ISBLANK(F74),"",F74+F118*hru_22_area_frac_init/hru_19_area_frac_final_4a)</f>
        <v>-4</v>
      </c>
      <c r="M74" s="54" t="str">
        <f aca="false">IF(ISBLANK(G74),"",G74+G118*hru_22_area_frac_init/hru_19_area_frac_final_4a)</f>
        <v/>
      </c>
      <c r="N74" s="53" t="str">
        <f aca="false">IF(ISBLANK(H74),"",H74+H118*hru_22_area_frac_init/hru_19_area_frac_final_4a)</f>
        <v/>
      </c>
      <c r="O74" s="54"/>
      <c r="P74" s="54"/>
      <c r="Q74" s="53"/>
      <c r="R74" s="54"/>
      <c r="S74" s="54"/>
      <c r="T74" s="53"/>
    </row>
    <row r="75" customFormat="false" ht="12.8" hidden="false" customHeight="false" outlineLevel="0" collapsed="false">
      <c r="A75" s="100"/>
      <c r="B75" s="57" t="s">
        <v>46</v>
      </c>
      <c r="C75" s="58" t="s">
        <v>47</v>
      </c>
      <c r="D75" s="59" t="n">
        <v>194.364165774</v>
      </c>
      <c r="E75" s="60" t="n">
        <v>194.4</v>
      </c>
      <c r="F75" s="61" t="n">
        <v>194.4</v>
      </c>
      <c r="G75" s="61"/>
      <c r="H75" s="62"/>
      <c r="I75" s="63" t="n">
        <f aca="false">IF(I69=0,0,(I72*1000)/I69)</f>
        <v>2000</v>
      </c>
      <c r="J75" s="63"/>
      <c r="K75" s="62"/>
      <c r="L75" s="63" t="n">
        <f aca="false">IF(L69=0,0,(L72*1000)/L69)</f>
        <v>871.794871794872</v>
      </c>
      <c r="M75" s="63"/>
      <c r="N75" s="62"/>
      <c r="O75" s="63"/>
      <c r="P75" s="63"/>
      <c r="Q75" s="62"/>
      <c r="R75" s="63"/>
      <c r="S75" s="63"/>
      <c r="T75" s="62"/>
    </row>
    <row r="76" customFormat="false" ht="12.8" hidden="false" customHeight="false" outlineLevel="0" collapsed="false">
      <c r="A76" s="100"/>
      <c r="B76" s="64" t="s">
        <v>48</v>
      </c>
      <c r="C76" s="65" t="s">
        <v>49</v>
      </c>
      <c r="D76" s="66" t="n">
        <v>0</v>
      </c>
      <c r="E76" s="67" t="n">
        <v>0</v>
      </c>
      <c r="F76" s="68" t="n">
        <v>0</v>
      </c>
      <c r="G76" s="68"/>
      <c r="H76" s="69"/>
      <c r="I76" s="70" t="n">
        <f aca="false">IF(ISBLANK(F76),"",F76*$E$60/$I$60)</f>
        <v>0</v>
      </c>
      <c r="J76" s="70"/>
      <c r="K76" s="69"/>
      <c r="L76" s="70" t="n">
        <f aca="false">IF(ISBLANK(I76),"",F76+F120*hru_22_area_frac_init/hru_19_area_frac_final_4a)</f>
        <v>8</v>
      </c>
      <c r="M76" s="70"/>
      <c r="N76" s="69"/>
      <c r="O76" s="70"/>
      <c r="P76" s="70"/>
      <c r="Q76" s="69"/>
      <c r="R76" s="70"/>
      <c r="S76" s="70"/>
      <c r="T76" s="69"/>
    </row>
    <row r="77" customFormat="false" ht="12.8" hidden="false" customHeight="false" outlineLevel="0" collapsed="false">
      <c r="A77" s="100"/>
      <c r="B77" s="71" t="s">
        <v>50</v>
      </c>
      <c r="C77" s="72" t="s">
        <v>51</v>
      </c>
      <c r="D77" s="73" t="s">
        <v>85</v>
      </c>
      <c r="E77" s="74" t="s">
        <v>85</v>
      </c>
      <c r="F77" s="75" t="s">
        <v>52</v>
      </c>
      <c r="G77" s="75"/>
      <c r="H77" s="76"/>
      <c r="I77" s="77" t="str">
        <f aca="false">F77</f>
        <v>nan</v>
      </c>
      <c r="J77" s="77"/>
      <c r="K77" s="76"/>
      <c r="L77" s="77" t="n">
        <f aca="false">E121</f>
        <v>0</v>
      </c>
      <c r="M77" s="77"/>
      <c r="N77" s="76"/>
      <c r="O77" s="77"/>
      <c r="P77" s="78" t="s">
        <v>23</v>
      </c>
      <c r="Q77" s="76"/>
      <c r="R77" s="77"/>
      <c r="S77" s="78" t="s">
        <v>23</v>
      </c>
      <c r="T77" s="76"/>
    </row>
    <row r="78" customFormat="false" ht="12.8" hidden="false" customHeight="false" outlineLevel="0" collapsed="false">
      <c r="A78" s="100"/>
      <c r="B78" s="79" t="s">
        <v>53</v>
      </c>
      <c r="C78" s="80" t="s">
        <v>54</v>
      </c>
      <c r="D78" s="81" t="n">
        <v>0</v>
      </c>
      <c r="E78" s="82" t="n">
        <v>0</v>
      </c>
      <c r="F78" s="83" t="n">
        <v>0</v>
      </c>
      <c r="G78" s="83"/>
      <c r="H78" s="84"/>
      <c r="I78" s="85" t="n">
        <f aca="false">I74*I72*2100000</f>
        <v>0</v>
      </c>
      <c r="J78" s="85"/>
      <c r="K78" s="84"/>
      <c r="L78" s="85" t="n">
        <f aca="false">L74*L72*2100000</f>
        <v>-285600000</v>
      </c>
      <c r="M78" s="85"/>
      <c r="N78" s="84"/>
      <c r="O78" s="85"/>
      <c r="P78" s="85"/>
      <c r="Q78" s="84"/>
      <c r="R78" s="85"/>
      <c r="S78" s="85"/>
      <c r="T78" s="84"/>
    </row>
    <row r="79" customFormat="false" ht="12.8" hidden="false" customHeight="false" outlineLevel="0" collapsed="false">
      <c r="A79" s="100"/>
      <c r="B79" s="86" t="s">
        <v>55</v>
      </c>
      <c r="C79" s="87" t="s">
        <v>56</v>
      </c>
      <c r="D79" s="88" t="n">
        <v>0.85</v>
      </c>
      <c r="E79" s="89" t="n">
        <v>0.85</v>
      </c>
      <c r="F79" s="92" t="n">
        <v>0.85</v>
      </c>
      <c r="G79" s="90"/>
      <c r="H79" s="91"/>
      <c r="I79" s="92" t="n">
        <f aca="false">F79</f>
        <v>0.85</v>
      </c>
      <c r="J79" s="92"/>
      <c r="K79" s="91"/>
      <c r="L79" s="92" t="n">
        <f aca="false">(F79*hru_19_area_frac_init*(IF($F$72&gt;0,1,0))+F123*hru_22_area_frac_init*(IF($F$116&gt;0,1,0)))/(hru_19_area_frac_init*(IF($F$72&gt;0,1,0))+hru_22_area_frac_init*(IF($F$116&gt;0,1,0)))</f>
        <v>0.85</v>
      </c>
      <c r="M79" s="92"/>
      <c r="N79" s="91"/>
      <c r="O79" s="92"/>
      <c r="P79" s="92"/>
      <c r="Q79" s="91"/>
      <c r="R79" s="92"/>
      <c r="S79" s="92"/>
      <c r="T79" s="91"/>
    </row>
    <row r="80" customFormat="false" ht="12.8" hidden="false" customHeight="false" outlineLevel="0" collapsed="false">
      <c r="A80" s="100"/>
      <c r="B80" s="86"/>
      <c r="C80" s="87" t="s">
        <v>57</v>
      </c>
      <c r="D80" s="88" t="n">
        <v>0</v>
      </c>
      <c r="E80" s="89" t="n">
        <v>0</v>
      </c>
      <c r="F80" s="92" t="n">
        <v>0</v>
      </c>
      <c r="G80" s="90"/>
      <c r="H80" s="91"/>
      <c r="I80" s="92" t="n">
        <f aca="false">F80</f>
        <v>0</v>
      </c>
      <c r="J80" s="92"/>
      <c r="K80" s="91"/>
      <c r="L80" s="92" t="n">
        <f aca="false">CEILING((F80*hru_19_area_frac_init*(IF($F$72&gt;0,1,0))+F124*hru_22_area_frac_init*(IF($F$116&gt;0,1,0)))/(hru_19_area_frac_init*(IF($F$72&gt;0,1,0))+hru_22_area_frac_init*(IF($F$116&gt;0,1,0))),1)</f>
        <v>0</v>
      </c>
      <c r="M80" s="92"/>
      <c r="N80" s="91"/>
      <c r="O80" s="92"/>
      <c r="P80" s="92"/>
      <c r="Q80" s="91"/>
      <c r="R80" s="92"/>
      <c r="S80" s="92"/>
      <c r="T80" s="91"/>
    </row>
    <row r="81" customFormat="false" ht="12.8" hidden="false" customHeight="false" outlineLevel="0" collapsed="false">
      <c r="A81" s="100"/>
      <c r="B81" s="86"/>
      <c r="C81" s="87" t="s">
        <v>58</v>
      </c>
      <c r="D81" s="88" t="n">
        <v>0</v>
      </c>
      <c r="E81" s="89" t="n">
        <v>0</v>
      </c>
      <c r="F81" s="92" t="n">
        <v>0</v>
      </c>
      <c r="G81" s="90"/>
      <c r="H81" s="91"/>
      <c r="I81" s="92" t="n">
        <f aca="false">F81</f>
        <v>0</v>
      </c>
      <c r="J81" s="92"/>
      <c r="K81" s="91"/>
      <c r="L81" s="92" t="n">
        <f aca="false">CEILING((F81*hru_19_area_frac_init*(IF($F$72&gt;0,1,0))+F125*hru_22_area_frac_init*(IF($F$116&gt;0,1,0)))/(hru_19_area_frac_init*(IF($F$72&gt;0,1,0))+hru_22_area_frac_init*(IF($F$116&gt;0,1,0))),1)</f>
        <v>0</v>
      </c>
      <c r="M81" s="92"/>
      <c r="N81" s="91"/>
      <c r="O81" s="92"/>
      <c r="P81" s="92"/>
      <c r="Q81" s="91"/>
      <c r="R81" s="92"/>
      <c r="S81" s="92"/>
      <c r="T81" s="91"/>
    </row>
    <row r="82" customFormat="false" ht="12.8" hidden="false" customHeight="false" outlineLevel="0" collapsed="false">
      <c r="A82" s="100"/>
      <c r="B82" s="93" t="s">
        <v>59</v>
      </c>
      <c r="C82" s="94" t="s">
        <v>60</v>
      </c>
      <c r="D82" s="95" t="s">
        <v>86</v>
      </c>
      <c r="E82" s="96" t="s">
        <v>87</v>
      </c>
      <c r="F82" s="97" t="n">
        <v>4</v>
      </c>
      <c r="G82" s="97" t="n">
        <v>7</v>
      </c>
      <c r="H82" s="98" t="n">
        <v>-4</v>
      </c>
      <c r="I82" s="99" t="n">
        <f aca="false">IF(ISBLANK(F82),"",F82)</f>
        <v>4</v>
      </c>
      <c r="J82" s="99" t="n">
        <f aca="false">IF(ISBLANK(G82),"",G82)</f>
        <v>7</v>
      </c>
      <c r="K82" s="98" t="n">
        <f aca="false">IF(ISBLANK(H82),"",H82)</f>
        <v>-4</v>
      </c>
      <c r="L82" s="99" t="n">
        <v>0</v>
      </c>
      <c r="M82" s="99" t="n">
        <v>0</v>
      </c>
      <c r="N82" s="98" t="n">
        <v>0</v>
      </c>
      <c r="O82" s="99"/>
      <c r="P82" s="99"/>
      <c r="Q82" s="98"/>
      <c r="R82" s="99"/>
      <c r="S82" s="99"/>
      <c r="T82" s="98"/>
    </row>
    <row r="83" customFormat="false" ht="12.8" hidden="false" customHeight="false" outlineLevel="0" collapsed="false">
      <c r="A83" s="100"/>
      <c r="B83" s="93"/>
      <c r="C83" s="94" t="s">
        <v>63</v>
      </c>
      <c r="D83" s="95" t="n">
        <v>3.33071370983</v>
      </c>
      <c r="E83" s="96" t="n">
        <v>3.34</v>
      </c>
      <c r="F83" s="97" t="n">
        <f aca="false">E83</f>
        <v>3.34</v>
      </c>
      <c r="G83" s="97"/>
      <c r="H83" s="98"/>
      <c r="I83" s="99" t="n">
        <f aca="false">IF(ISBLANK(F83),"",F83)</f>
        <v>3.34</v>
      </c>
      <c r="J83" s="99" t="str">
        <f aca="false">IF(ISBLANK(G83),"",G83)</f>
        <v/>
      </c>
      <c r="K83" s="98" t="str">
        <f aca="false">IF(ISBLANK(H83),"",H83)</f>
        <v/>
      </c>
      <c r="L83" s="99" t="n">
        <v>0</v>
      </c>
      <c r="M83" s="99"/>
      <c r="N83" s="98"/>
      <c r="O83" s="99"/>
      <c r="P83" s="99"/>
      <c r="Q83" s="98"/>
      <c r="R83" s="99"/>
      <c r="S83" s="99"/>
      <c r="T83" s="98"/>
    </row>
    <row r="84" customFormat="false" ht="12.8" hidden="false" customHeight="false" outlineLevel="0" collapsed="false">
      <c r="A84" s="100"/>
      <c r="B84" s="93"/>
      <c r="C84" s="94" t="s">
        <v>64</v>
      </c>
      <c r="D84" s="95" t="s">
        <v>65</v>
      </c>
      <c r="E84" s="96" t="s">
        <v>66</v>
      </c>
      <c r="F84" s="97" t="n">
        <v>0</v>
      </c>
      <c r="G84" s="97" t="n">
        <v>0</v>
      </c>
      <c r="H84" s="98" t="n">
        <v>0</v>
      </c>
      <c r="I84" s="99" t="n">
        <f aca="false">IF(ISBLANK(F84),"",F84)</f>
        <v>0</v>
      </c>
      <c r="J84" s="99" t="n">
        <f aca="false">IF(ISBLANK(G84),"",G84)</f>
        <v>0</v>
      </c>
      <c r="K84" s="98" t="n">
        <f aca="false">IF(ISBLANK(H84),"",H84)</f>
        <v>0</v>
      </c>
      <c r="L84" s="99" t="n">
        <v>0</v>
      </c>
      <c r="M84" s="99"/>
      <c r="N84" s="98"/>
      <c r="O84" s="99"/>
      <c r="P84" s="99"/>
      <c r="Q84" s="98"/>
      <c r="R84" s="99"/>
      <c r="S84" s="99"/>
      <c r="T84" s="98"/>
    </row>
    <row r="85" customFormat="false" ht="12.8" hidden="false" customHeight="false" outlineLevel="0" collapsed="false">
      <c r="A85" s="100"/>
      <c r="B85" s="93"/>
      <c r="C85" s="94" t="s">
        <v>67</v>
      </c>
      <c r="D85" s="95" t="n">
        <v>0</v>
      </c>
      <c r="E85" s="96" t="n">
        <v>0</v>
      </c>
      <c r="F85" s="97" t="n">
        <f aca="false">E85</f>
        <v>0</v>
      </c>
      <c r="G85" s="97"/>
      <c r="H85" s="98"/>
      <c r="I85" s="99" t="n">
        <f aca="false">IF(ISBLANK(F85),"",F85)</f>
        <v>0</v>
      </c>
      <c r="J85" s="99" t="str">
        <f aca="false">IF(ISBLANK(G85),"",G85)</f>
        <v/>
      </c>
      <c r="K85" s="98" t="str">
        <f aca="false">IF(ISBLANK(H85),"",H85)</f>
        <v/>
      </c>
      <c r="L85" s="99" t="n">
        <v>0</v>
      </c>
      <c r="M85" s="99"/>
      <c r="N85" s="98"/>
      <c r="O85" s="99"/>
      <c r="P85" s="99"/>
      <c r="Q85" s="98"/>
      <c r="R85" s="99"/>
      <c r="S85" s="99"/>
      <c r="T85" s="98"/>
    </row>
    <row r="86" customFormat="false" ht="12.8" hidden="false" customHeight="false" outlineLevel="0" collapsed="false">
      <c r="A86" s="100"/>
      <c r="B86" s="93"/>
      <c r="C86" s="94" t="s">
        <v>68</v>
      </c>
      <c r="D86" s="95" t="n">
        <v>0</v>
      </c>
      <c r="E86" s="96" t="n">
        <v>0</v>
      </c>
      <c r="F86" s="97" t="n">
        <f aca="false">E86</f>
        <v>0</v>
      </c>
      <c r="G86" s="97"/>
      <c r="H86" s="98"/>
      <c r="I86" s="99" t="n">
        <f aca="false">IF(ISBLANK(F86),"",F86)</f>
        <v>0</v>
      </c>
      <c r="J86" s="99" t="str">
        <f aca="false">IF(ISBLANK(G86),"",G86)</f>
        <v/>
      </c>
      <c r="K86" s="98" t="str">
        <f aca="false">IF(ISBLANK(H86),"",H86)</f>
        <v/>
      </c>
      <c r="L86" s="99" t="n">
        <v>0</v>
      </c>
      <c r="M86" s="99"/>
      <c r="N86" s="98"/>
      <c r="O86" s="99"/>
      <c r="P86" s="99"/>
      <c r="Q86" s="98"/>
      <c r="R86" s="99"/>
      <c r="S86" s="99"/>
      <c r="T86" s="98"/>
    </row>
    <row r="87" customFormat="false" ht="12.8" hidden="false" customHeight="false" outlineLevel="0" collapsed="false">
      <c r="A87" s="100"/>
      <c r="B87" s="93"/>
      <c r="C87" s="94" t="s">
        <v>69</v>
      </c>
      <c r="D87" s="95" t="n">
        <v>0</v>
      </c>
      <c r="E87" s="96" t="n">
        <v>0</v>
      </c>
      <c r="F87" s="97" t="n">
        <f aca="false">E87</f>
        <v>0</v>
      </c>
      <c r="G87" s="97"/>
      <c r="H87" s="98"/>
      <c r="I87" s="99" t="n">
        <f aca="false">IF(ISBLANK(F87),"",F87)</f>
        <v>0</v>
      </c>
      <c r="J87" s="99" t="str">
        <f aca="false">IF(ISBLANK(G87),"",G87)</f>
        <v/>
      </c>
      <c r="K87" s="98" t="str">
        <f aca="false">IF(ISBLANK(H87),"",H87)</f>
        <v/>
      </c>
      <c r="L87" s="99" t="n">
        <v>0</v>
      </c>
      <c r="M87" s="99"/>
      <c r="N87" s="98"/>
      <c r="O87" s="99"/>
      <c r="P87" s="99"/>
      <c r="Q87" s="98"/>
      <c r="R87" s="99"/>
      <c r="S87" s="99"/>
      <c r="T87" s="98"/>
    </row>
    <row r="88" customFormat="false" ht="12.8" hidden="false" customHeight="false" outlineLevel="0" collapsed="false">
      <c r="A88" s="100"/>
      <c r="B88" s="93"/>
      <c r="C88" s="94" t="s">
        <v>70</v>
      </c>
      <c r="D88" s="95" t="n">
        <v>0</v>
      </c>
      <c r="E88" s="96" t="n">
        <v>0</v>
      </c>
      <c r="F88" s="97" t="n">
        <f aca="false">E88</f>
        <v>0</v>
      </c>
      <c r="G88" s="97"/>
      <c r="H88" s="98"/>
      <c r="I88" s="99" t="n">
        <f aca="false">IF(ISBLANK(F88),"",F88)</f>
        <v>0</v>
      </c>
      <c r="J88" s="99" t="str">
        <f aca="false">IF(ISBLANK(G88),"",G88)</f>
        <v/>
      </c>
      <c r="K88" s="98" t="str">
        <f aca="false">IF(ISBLANK(H88),"",H88)</f>
        <v/>
      </c>
      <c r="L88" s="99" t="n">
        <v>0</v>
      </c>
      <c r="M88" s="99"/>
      <c r="N88" s="98"/>
      <c r="O88" s="99"/>
      <c r="P88" s="99"/>
      <c r="Q88" s="98"/>
      <c r="R88" s="99"/>
      <c r="S88" s="99"/>
      <c r="T88" s="98"/>
    </row>
    <row r="89" customFormat="false" ht="12.8" hidden="false" customHeight="false" outlineLevel="0" collapsed="false">
      <c r="A89" s="100"/>
      <c r="B89" s="93"/>
      <c r="C89" s="94" t="s">
        <v>71</v>
      </c>
      <c r="D89" s="95" t="n">
        <v>0</v>
      </c>
      <c r="E89" s="96" t="n">
        <v>0</v>
      </c>
      <c r="F89" s="97" t="n">
        <f aca="false">E89</f>
        <v>0</v>
      </c>
      <c r="G89" s="97"/>
      <c r="H89" s="98"/>
      <c r="I89" s="99" t="n">
        <f aca="false">IF(ISBLANK(F89),"",F89)</f>
        <v>0</v>
      </c>
      <c r="J89" s="99" t="str">
        <f aca="false">IF(ISBLANK(G89),"",G89)</f>
        <v/>
      </c>
      <c r="K89" s="98" t="str">
        <f aca="false">IF(ISBLANK(H89),"",H89)</f>
        <v/>
      </c>
      <c r="L89" s="99" t="n">
        <v>0</v>
      </c>
      <c r="M89" s="99"/>
      <c r="N89" s="98"/>
      <c r="O89" s="99"/>
      <c r="P89" s="99"/>
      <c r="Q89" s="98"/>
      <c r="R89" s="99"/>
      <c r="S89" s="99"/>
      <c r="T89" s="98"/>
    </row>
    <row r="90" customFormat="false" ht="12.8" hidden="false" customHeight="false" outlineLevel="0" collapsed="false">
      <c r="A90" s="100"/>
      <c r="B90" s="93"/>
      <c r="C90" s="94" t="s">
        <v>72</v>
      </c>
      <c r="D90" s="95" t="n">
        <v>0</v>
      </c>
      <c r="E90" s="96" t="n">
        <v>0</v>
      </c>
      <c r="F90" s="97" t="n">
        <f aca="false">E90</f>
        <v>0</v>
      </c>
      <c r="G90" s="97"/>
      <c r="H90" s="98"/>
      <c r="I90" s="99" t="n">
        <f aca="false">IF(ISBLANK(F90),"",F90)</f>
        <v>0</v>
      </c>
      <c r="J90" s="99" t="str">
        <f aca="false">IF(ISBLANK(G90),"",G90)</f>
        <v/>
      </c>
      <c r="K90" s="98" t="str">
        <f aca="false">IF(ISBLANK(H90),"",H90)</f>
        <v/>
      </c>
      <c r="L90" s="99" t="n">
        <v>0</v>
      </c>
      <c r="M90" s="99"/>
      <c r="N90" s="98"/>
      <c r="O90" s="99"/>
      <c r="P90" s="99"/>
      <c r="Q90" s="98"/>
      <c r="R90" s="99"/>
      <c r="S90" s="99"/>
      <c r="T90" s="98"/>
    </row>
    <row r="91" customFormat="false" ht="12.8" hidden="false" customHeight="false" outlineLevel="0" collapsed="false">
      <c r="A91" s="100"/>
      <c r="B91" s="93"/>
      <c r="C91" s="94" t="s">
        <v>73</v>
      </c>
      <c r="D91" s="95" t="n">
        <v>0</v>
      </c>
      <c r="E91" s="96" t="n">
        <v>0</v>
      </c>
      <c r="F91" s="97" t="n">
        <f aca="false">E91</f>
        <v>0</v>
      </c>
      <c r="G91" s="97"/>
      <c r="H91" s="98"/>
      <c r="I91" s="99" t="n">
        <f aca="false">IF(ISBLANK(F91),"",F91)</f>
        <v>0</v>
      </c>
      <c r="J91" s="99" t="str">
        <f aca="false">IF(ISBLANK(G91),"",G91)</f>
        <v/>
      </c>
      <c r="K91" s="98" t="str">
        <f aca="false">IF(ISBLANK(H91),"",H91)</f>
        <v/>
      </c>
      <c r="L91" s="99" t="n">
        <v>0</v>
      </c>
      <c r="M91" s="99"/>
      <c r="N91" s="98"/>
      <c r="O91" s="99"/>
      <c r="P91" s="99"/>
      <c r="Q91" s="98"/>
      <c r="R91" s="99"/>
      <c r="S91" s="99"/>
      <c r="T91" s="98"/>
    </row>
    <row r="92" customFormat="false" ht="12.8" hidden="false" customHeight="false" outlineLevel="0" collapsed="false">
      <c r="A92" s="100"/>
      <c r="B92" s="93"/>
      <c r="C92" s="94" t="s">
        <v>74</v>
      </c>
      <c r="D92" s="95" t="s">
        <v>52</v>
      </c>
      <c r="E92" s="96" t="s">
        <v>52</v>
      </c>
      <c r="F92" s="97" t="str">
        <f aca="false">E92</f>
        <v>nan</v>
      </c>
      <c r="G92" s="97"/>
      <c r="H92" s="98"/>
      <c r="I92" s="99" t="str">
        <f aca="false">IF(ISBLANK(F92),"",F92)</f>
        <v>nan</v>
      </c>
      <c r="J92" s="99" t="str">
        <f aca="false">IF(ISBLANK(G92),"",G92)</f>
        <v/>
      </c>
      <c r="K92" s="98" t="str">
        <f aca="false">IF(ISBLANK(H92),"",H92)</f>
        <v/>
      </c>
      <c r="L92" s="99" t="n">
        <v>0</v>
      </c>
      <c r="M92" s="99"/>
      <c r="N92" s="98"/>
      <c r="O92" s="99"/>
      <c r="P92" s="99"/>
      <c r="Q92" s="98"/>
      <c r="R92" s="99"/>
      <c r="S92" s="99"/>
      <c r="T92" s="98"/>
    </row>
    <row r="93" customFormat="false" ht="12.8" hidden="false" customHeight="false" outlineLevel="0" collapsed="false">
      <c r="A93" s="100"/>
      <c r="B93" s="93"/>
      <c r="C93" s="94" t="s">
        <v>75</v>
      </c>
      <c r="D93" s="95" t="n">
        <v>0</v>
      </c>
      <c r="E93" s="96" t="n">
        <v>0</v>
      </c>
      <c r="F93" s="97" t="n">
        <f aca="false">E93</f>
        <v>0</v>
      </c>
      <c r="G93" s="97"/>
      <c r="H93" s="98"/>
      <c r="I93" s="99" t="n">
        <f aca="false">IF(ISBLANK(F93),"",F93)</f>
        <v>0</v>
      </c>
      <c r="J93" s="99" t="str">
        <f aca="false">IF(ISBLANK(G93),"",G93)</f>
        <v/>
      </c>
      <c r="K93" s="98" t="str">
        <f aca="false">IF(ISBLANK(H93),"",H93)</f>
        <v/>
      </c>
      <c r="L93" s="99" t="n">
        <v>0</v>
      </c>
      <c r="M93" s="99"/>
      <c r="N93" s="98"/>
      <c r="O93" s="99"/>
      <c r="P93" s="99"/>
      <c r="Q93" s="98"/>
      <c r="R93" s="99"/>
      <c r="S93" s="99"/>
      <c r="T93" s="98"/>
    </row>
    <row r="94" customFormat="false" ht="12.8" hidden="false" customHeight="false" outlineLevel="0" collapsed="false">
      <c r="A94" s="100"/>
      <c r="B94" s="93"/>
      <c r="C94" s="94" t="s">
        <v>76</v>
      </c>
      <c r="D94" s="109" t="n">
        <v>-1.23524359141E-022</v>
      </c>
      <c r="E94" s="110" t="n">
        <v>0</v>
      </c>
      <c r="F94" s="97" t="n">
        <f aca="false">E94</f>
        <v>0</v>
      </c>
      <c r="G94" s="111"/>
      <c r="H94" s="98"/>
      <c r="I94" s="99" t="n">
        <f aca="false">IF(ISBLANK(F94),"",F94)</f>
        <v>0</v>
      </c>
      <c r="J94" s="99" t="str">
        <f aca="false">IF(ISBLANK(G94),"",G94)</f>
        <v/>
      </c>
      <c r="K94" s="98" t="str">
        <f aca="false">IF(ISBLANK(H94),"",H94)</f>
        <v/>
      </c>
      <c r="L94" s="99" t="n">
        <v>0</v>
      </c>
      <c r="M94" s="99"/>
      <c r="N94" s="98"/>
      <c r="O94" s="99"/>
      <c r="P94" s="99"/>
      <c r="Q94" s="98"/>
      <c r="R94" s="99"/>
      <c r="S94" s="99"/>
      <c r="T94" s="98"/>
    </row>
    <row r="95" customFormat="false" ht="12.8" hidden="false" customHeight="false" outlineLevel="0" collapsed="false">
      <c r="A95" s="100"/>
      <c r="B95" s="93"/>
      <c r="C95" s="94" t="s">
        <v>77</v>
      </c>
      <c r="D95" s="95" t="n">
        <v>0</v>
      </c>
      <c r="E95" s="96" t="n">
        <v>0</v>
      </c>
      <c r="F95" s="97" t="n">
        <f aca="false">E95</f>
        <v>0</v>
      </c>
      <c r="G95" s="97"/>
      <c r="H95" s="98"/>
      <c r="I95" s="99" t="n">
        <f aca="false">IF(ISBLANK(F95),"",F95)</f>
        <v>0</v>
      </c>
      <c r="J95" s="99" t="str">
        <f aca="false">IF(ISBLANK(G95),"",G95)</f>
        <v/>
      </c>
      <c r="K95" s="98" t="str">
        <f aca="false">IF(ISBLANK(H95),"",H95)</f>
        <v/>
      </c>
      <c r="L95" s="99" t="n">
        <v>0</v>
      </c>
      <c r="M95" s="99"/>
      <c r="N95" s="98"/>
      <c r="O95" s="99"/>
      <c r="P95" s="99"/>
      <c r="Q95" s="98"/>
      <c r="R95" s="99"/>
      <c r="S95" s="99"/>
      <c r="T95" s="98"/>
    </row>
    <row r="96" customFormat="false" ht="12.8" hidden="false" customHeight="false" outlineLevel="0" collapsed="false">
      <c r="A96" s="100"/>
      <c r="B96" s="93"/>
      <c r="C96" s="94" t="s">
        <v>78</v>
      </c>
      <c r="D96" s="95" t="n">
        <v>0</v>
      </c>
      <c r="E96" s="96" t="n">
        <v>0</v>
      </c>
      <c r="F96" s="97" t="n">
        <f aca="false">E96</f>
        <v>0</v>
      </c>
      <c r="G96" s="97"/>
      <c r="H96" s="98"/>
      <c r="I96" s="99" t="n">
        <f aca="false">IF(ISBLANK(F96),"",F96)</f>
        <v>0</v>
      </c>
      <c r="J96" s="99" t="str">
        <f aca="false">IF(ISBLANK(G96),"",G96)</f>
        <v/>
      </c>
      <c r="K96" s="98" t="str">
        <f aca="false">IF(ISBLANK(H96),"",H96)</f>
        <v/>
      </c>
      <c r="L96" s="99" t="n">
        <v>0</v>
      </c>
      <c r="M96" s="99"/>
      <c r="N96" s="98"/>
      <c r="O96" s="99"/>
      <c r="P96" s="99"/>
      <c r="Q96" s="98"/>
      <c r="R96" s="99"/>
      <c r="S96" s="99"/>
      <c r="T96" s="98"/>
    </row>
    <row r="97" customFormat="false" ht="12.8" hidden="false" customHeight="false" outlineLevel="0" collapsed="false">
      <c r="A97" s="100"/>
      <c r="B97" s="93"/>
      <c r="C97" s="94" t="s">
        <v>79</v>
      </c>
      <c r="D97" s="109" t="n">
        <v>1.23524359141E-022</v>
      </c>
      <c r="E97" s="110" t="n">
        <v>0</v>
      </c>
      <c r="F97" s="97" t="n">
        <f aca="false">E97</f>
        <v>0</v>
      </c>
      <c r="G97" s="111"/>
      <c r="H97" s="98"/>
      <c r="I97" s="99" t="n">
        <f aca="false">IF(ISBLANK(F97),"",F97)</f>
        <v>0</v>
      </c>
      <c r="J97" s="99" t="str">
        <f aca="false">IF(ISBLANK(G97),"",G97)</f>
        <v/>
      </c>
      <c r="K97" s="98" t="str">
        <f aca="false">IF(ISBLANK(H97),"",H97)</f>
        <v/>
      </c>
      <c r="L97" s="99" t="n">
        <v>0</v>
      </c>
      <c r="M97" s="99"/>
      <c r="N97" s="98"/>
      <c r="O97" s="99"/>
      <c r="P97" s="99"/>
      <c r="Q97" s="98"/>
      <c r="R97" s="99"/>
      <c r="S97" s="99"/>
      <c r="T97" s="98"/>
    </row>
    <row r="98" customFormat="false" ht="12.8" hidden="false" customHeight="false" outlineLevel="0" collapsed="false">
      <c r="D98" s="0"/>
      <c r="E98" s="0"/>
      <c r="F98" s="0"/>
      <c r="G98" s="0"/>
      <c r="H98" s="0"/>
      <c r="N98" s="9"/>
      <c r="Q98" s="9"/>
      <c r="T98" s="9"/>
    </row>
    <row r="99" customFormat="false" ht="12.8" hidden="false" customHeight="true" outlineLevel="0" collapsed="false">
      <c r="A99" s="112" t="s">
        <v>88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5"/>
      <c r="R99" s="113"/>
      <c r="S99" s="113"/>
      <c r="T99" s="15"/>
      <c r="U99" s="113"/>
      <c r="V99" s="113"/>
      <c r="W99" s="113"/>
      <c r="X99" s="113"/>
      <c r="Y99" s="113"/>
    </row>
    <row r="100" customFormat="false" ht="12.8" hidden="false" customHeight="false" outlineLevel="0" collapsed="false">
      <c r="A100" s="112"/>
      <c r="B100" s="113"/>
      <c r="D100" s="45"/>
      <c r="E100" s="12"/>
      <c r="H100" s="13"/>
      <c r="I100" s="6" t="s">
        <v>89</v>
      </c>
      <c r="J100" s="6"/>
      <c r="K100" s="6"/>
      <c r="N100" s="9"/>
      <c r="Q100" s="9"/>
      <c r="T100" s="9"/>
    </row>
    <row r="101" customFormat="false" ht="12.8" hidden="false" customHeight="false" outlineLevel="0" collapsed="false">
      <c r="A101" s="112"/>
      <c r="B101" s="113"/>
      <c r="C101" s="44" t="s">
        <v>25</v>
      </c>
      <c r="D101" s="10" t="s">
        <v>11</v>
      </c>
      <c r="E101" s="10" t="s">
        <v>12</v>
      </c>
      <c r="F101" s="10"/>
      <c r="G101" s="10"/>
      <c r="H101" s="10"/>
      <c r="I101" s="10" t="s">
        <v>13</v>
      </c>
      <c r="J101" s="10"/>
      <c r="K101" s="10" t="s">
        <v>14</v>
      </c>
      <c r="N101" s="9"/>
      <c r="Q101" s="9"/>
      <c r="T101" s="9"/>
    </row>
    <row r="102" customFormat="false" ht="25.45" hidden="false" customHeight="true" outlineLevel="0" collapsed="false">
      <c r="A102" s="112"/>
      <c r="B102" s="113"/>
      <c r="D102" s="103"/>
      <c r="E102" s="8"/>
      <c r="F102" s="0"/>
      <c r="G102" s="0"/>
      <c r="H102" s="13"/>
      <c r="I102" s="114" t="n">
        <v>22</v>
      </c>
      <c r="J102" s="9"/>
      <c r="K102" s="15" t="n">
        <v>22</v>
      </c>
      <c r="N102" s="9"/>
      <c r="Q102" s="9"/>
      <c r="T102" s="9"/>
    </row>
    <row r="103" customFormat="false" ht="12.8" hidden="false" customHeight="false" outlineLevel="0" collapsed="false">
      <c r="A103" s="112"/>
      <c r="B103" s="113"/>
      <c r="D103" s="45"/>
      <c r="E103" s="104" t="s">
        <v>18</v>
      </c>
      <c r="H103" s="13"/>
      <c r="I103" s="115" t="s">
        <v>19</v>
      </c>
      <c r="J103" s="115"/>
      <c r="K103" s="9"/>
      <c r="N103" s="9"/>
      <c r="Q103" s="9"/>
      <c r="T103" s="9"/>
    </row>
    <row r="104" customFormat="false" ht="13.15" hidden="false" customHeight="false" outlineLevel="0" collapsed="false">
      <c r="A104" s="112"/>
      <c r="B104" s="116" t="s">
        <v>20</v>
      </c>
      <c r="D104" s="45"/>
      <c r="E104" s="117" t="n">
        <f aca="false">8/64</f>
        <v>0.125</v>
      </c>
      <c r="H104" s="13"/>
      <c r="I104" s="27" t="n">
        <v>0.15625</v>
      </c>
      <c r="J104" s="27"/>
      <c r="K104" s="9"/>
      <c r="N104" s="9"/>
      <c r="Q104" s="9"/>
      <c r="T104" s="9"/>
    </row>
    <row r="105" customFormat="false" ht="13.15" hidden="false" customHeight="false" outlineLevel="0" collapsed="false">
      <c r="A105" s="112"/>
      <c r="B105" s="116" t="s">
        <v>22</v>
      </c>
      <c r="D105" s="45"/>
      <c r="E105" s="45" t="n">
        <f aca="false">20/64</f>
        <v>0.3125</v>
      </c>
      <c r="H105" s="13"/>
      <c r="I105" s="118" t="n">
        <f aca="false">20/64</f>
        <v>0.3125</v>
      </c>
      <c r="J105" s="118"/>
      <c r="K105" s="9"/>
      <c r="N105" s="9"/>
      <c r="Q105" s="9"/>
      <c r="T105" s="9"/>
    </row>
    <row r="106" customFormat="false" ht="13.15" hidden="false" customHeight="false" outlineLevel="0" collapsed="false">
      <c r="A106" s="112"/>
      <c r="B106" s="116" t="s">
        <v>82</v>
      </c>
      <c r="D106" s="45"/>
      <c r="E106" s="107" t="n">
        <f aca="false">28/64</f>
        <v>0.4375</v>
      </c>
      <c r="H106" s="13"/>
      <c r="I106" s="33"/>
      <c r="J106" s="32"/>
      <c r="K106" s="9"/>
      <c r="N106" s="9"/>
      <c r="Q106" s="9"/>
      <c r="T106" s="9"/>
    </row>
    <row r="107" customFormat="false" ht="12.8" hidden="false" customHeight="false" outlineLevel="0" collapsed="false">
      <c r="A107" s="112"/>
      <c r="B107" s="113"/>
      <c r="C107" s="0" t="s">
        <v>26</v>
      </c>
      <c r="D107" s="45" t="n">
        <v>22</v>
      </c>
      <c r="E107" s="12" t="n">
        <v>22</v>
      </c>
      <c r="H107" s="9"/>
      <c r="K107" s="9"/>
      <c r="N107" s="9"/>
      <c r="Q107" s="9"/>
      <c r="T107" s="9"/>
    </row>
    <row r="108" customFormat="false" ht="12.8" hidden="false" customHeight="false" outlineLevel="0" collapsed="false">
      <c r="A108" s="112"/>
      <c r="B108" s="113"/>
      <c r="C108" s="0" t="s">
        <v>27</v>
      </c>
      <c r="D108" s="45" t="n">
        <v>2</v>
      </c>
      <c r="E108" s="12" t="n">
        <v>1</v>
      </c>
      <c r="F108" s="108" t="s">
        <v>28</v>
      </c>
      <c r="G108" s="108"/>
      <c r="H108" s="108"/>
      <c r="I108" s="47" t="s">
        <v>29</v>
      </c>
      <c r="J108" s="47"/>
      <c r="K108" s="47"/>
      <c r="L108" s="47"/>
      <c r="M108" s="47"/>
      <c r="N108" s="47"/>
      <c r="O108" s="47" t="s">
        <v>29</v>
      </c>
      <c r="P108" s="47"/>
      <c r="Q108" s="47"/>
      <c r="R108" s="47" t="s">
        <v>29</v>
      </c>
      <c r="S108" s="47"/>
      <c r="T108" s="47"/>
      <c r="U108" s="47" t="s">
        <v>29</v>
      </c>
      <c r="V108" s="47"/>
      <c r="W108" s="47"/>
    </row>
    <row r="109" customFormat="false" ht="12.8" hidden="false" customHeight="false" outlineLevel="0" collapsed="false">
      <c r="A109" s="112"/>
      <c r="B109" s="48" t="s">
        <v>30</v>
      </c>
      <c r="C109" s="49" t="s">
        <v>31</v>
      </c>
      <c r="D109" s="50" t="s">
        <v>32</v>
      </c>
      <c r="E109" s="51" t="s">
        <v>90</v>
      </c>
      <c r="F109" s="52" t="n">
        <v>0</v>
      </c>
      <c r="G109" s="52" t="n">
        <v>0</v>
      </c>
      <c r="H109" s="53" t="n">
        <v>0</v>
      </c>
      <c r="I109" s="54" t="n">
        <f aca="false">IF(ISBLANK(F109),"",F109*hru_22_area_frac_init/$I$104)</f>
        <v>0</v>
      </c>
      <c r="J109" s="54" t="n">
        <f aca="false">IF(ISBLANK(G109),"",G109*hru_22_area_frac_init/$I$104)</f>
        <v>0</v>
      </c>
      <c r="K109" s="53" t="n">
        <f aca="false">IF(ISBLANK(H109),"",H109*hru_22_area_frac_init/$I$104)</f>
        <v>0</v>
      </c>
      <c r="L109" s="54"/>
      <c r="M109" s="54"/>
      <c r="N109" s="53"/>
      <c r="O109" s="54" t="n">
        <f aca="false">IF(ISBLANK(F65),"",F109+F65*hru_19_area_frac_init/hru_22_area_frac_final_4b)</f>
        <v>14</v>
      </c>
      <c r="P109" s="54" t="n">
        <f aca="false">IF(ISBLANK(G65),"",G109+G65*hru_19_area_frac_init/hru_22_area_frac_final_4b)</f>
        <v>24.5</v>
      </c>
      <c r="Q109" s="53" t="n">
        <f aca="false">IF(ISBLANK(H65),"",H109+H65*hru_19_area_frac_init/hru_22_area_frac_final_4b)</f>
        <v>49</v>
      </c>
      <c r="R109" s="54" t="n">
        <f aca="false">IF(ISBLANK(F109),"",D155+F109*hru_22_area_frac_init/hru_22_band_minus_1_area_frac_final)</f>
        <v>0</v>
      </c>
      <c r="S109" s="54" t="n">
        <f aca="false">IF(ISBLANK(G109),"",E155+G109*hru_22_area_frac_init/hru_22_band_minus_1_area_frac_final)</f>
        <v>0</v>
      </c>
      <c r="T109" s="53" t="n">
        <f aca="false">IF(ISBLANK(H109),"",F155+H109*hru_22_area_frac_init/hru_22_band_minus_1_area_frac_final)</f>
        <v>0</v>
      </c>
      <c r="U109" s="54" t="n">
        <f aca="false">IF(ISBLANK(D199),"",D199+F109*hru_22_area_frac_init/hru_19_band_minus_1_area_frac_final)</f>
        <v>14</v>
      </c>
      <c r="V109" s="54" t="n">
        <f aca="false">IF(ISBLANK(E199),"",E199+G109*hru_22_area_frac_init/hru_19_band_minus_1_area_frac_final)</f>
        <v>24.5</v>
      </c>
      <c r="W109" s="53" t="n">
        <f aca="false">IF(ISBLANK(F199),"",F199+H109*hru_22_area_frac_init/hru_19_band_minus_1_area_frac_final)</f>
        <v>49</v>
      </c>
    </row>
    <row r="110" customFormat="false" ht="12.8" hidden="false" customHeight="false" outlineLevel="0" collapsed="false">
      <c r="A110" s="112"/>
      <c r="B110" s="48"/>
      <c r="C110" s="49" t="s">
        <v>34</v>
      </c>
      <c r="D110" s="50" t="s">
        <v>91</v>
      </c>
      <c r="E110" s="51" t="s">
        <v>92</v>
      </c>
      <c r="F110" s="52" t="n">
        <v>20</v>
      </c>
      <c r="G110" s="52" t="n">
        <v>40</v>
      </c>
      <c r="H110" s="53" t="n">
        <v>90</v>
      </c>
      <c r="I110" s="54" t="n">
        <f aca="false">IF(ISBLANK(F110),"",F110*hru_22_area_frac_init/$I$104)</f>
        <v>16</v>
      </c>
      <c r="J110" s="54" t="n">
        <f aca="false">IF(ISBLANK(G110),"",G110*hru_22_area_frac_init/$I$104)</f>
        <v>32</v>
      </c>
      <c r="K110" s="53" t="n">
        <f aca="false">IF(ISBLANK(H110),"",H110*hru_22_area_frac_init/$I$104)</f>
        <v>72</v>
      </c>
      <c r="L110" s="54"/>
      <c r="M110" s="54"/>
      <c r="N110" s="53"/>
      <c r="O110" s="54" t="n">
        <f aca="false">IF(ISBLANK(F66),"",F110+F66*hru_19_area_frac_init/hru_22_area_frac_final_4b)</f>
        <v>20</v>
      </c>
      <c r="P110" s="54" t="n">
        <f aca="false">IF(ISBLANK(G66),"",G110+G66*hru_19_area_frac_init/hru_22_area_frac_final_4b)</f>
        <v>40</v>
      </c>
      <c r="Q110" s="53" t="n">
        <f aca="false">IF(ISBLANK(H66),"",H110+H66*hru_19_area_frac_init/hru_22_area_frac_final_4b)</f>
        <v>90</v>
      </c>
      <c r="R110" s="54" t="n">
        <f aca="false">IF(ISBLANK(F110),"",D156+F110*hru_22_area_frac_init/hru_22_band_minus_1_area_frac_final)</f>
        <v>15</v>
      </c>
      <c r="S110" s="54" t="n">
        <f aca="false">IF(ISBLANK(G110),"",E156+G110*hru_22_area_frac_init/hru_22_band_minus_1_area_frac_final)</f>
        <v>30</v>
      </c>
      <c r="T110" s="53" t="n">
        <f aca="false">IF(ISBLANK(H110),"",F156+H110*hru_22_area_frac_init/hru_22_band_minus_1_area_frac_final)</f>
        <v>67.5</v>
      </c>
      <c r="U110" s="54" t="n">
        <f aca="false">IF(ISBLANK(D200),"",D200+F110*hru_22_area_frac_init/hru_19_band_minus_1_area_frac_final)</f>
        <v>5</v>
      </c>
      <c r="V110" s="54" t="n">
        <f aca="false">IF(ISBLANK(E200),"",E200+G110*hru_22_area_frac_init/hru_19_band_minus_1_area_frac_final)</f>
        <v>10</v>
      </c>
      <c r="W110" s="53" t="n">
        <f aca="false">IF(ISBLANK(F200),"",F200+H110*hru_22_area_frac_init/hru_19_band_minus_1_area_frac_final)</f>
        <v>22.5</v>
      </c>
    </row>
    <row r="111" customFormat="false" ht="12.8" hidden="false" customHeight="false" outlineLevel="0" collapsed="false">
      <c r="A111" s="112"/>
      <c r="B111" s="48"/>
      <c r="C111" s="49" t="s">
        <v>37</v>
      </c>
      <c r="D111" s="50" t="s">
        <v>38</v>
      </c>
      <c r="E111" s="51" t="s">
        <v>93</v>
      </c>
      <c r="F111" s="52" t="n">
        <v>0</v>
      </c>
      <c r="G111" s="52"/>
      <c r="H111" s="53"/>
      <c r="I111" s="54" t="n">
        <f aca="false">IF(ISBLANK(F111),"",F111*hru_22_area_frac_init/$I$104)</f>
        <v>0</v>
      </c>
      <c r="J111" s="54" t="str">
        <f aca="false">IF(ISBLANK(G111),"",G111*hru_22_area_frac_init/$I$104)</f>
        <v/>
      </c>
      <c r="K111" s="53" t="str">
        <f aca="false">IF(ISBLANK(H111),"",H111*hru_22_area_frac_init/$I$104)</f>
        <v/>
      </c>
      <c r="L111" s="54"/>
      <c r="M111" s="54"/>
      <c r="N111" s="53"/>
      <c r="O111" s="54" t="n">
        <f aca="false">IF(ISBLANK(F67),"",F111+F67*hru_19_area_frac_init/hru_22_area_frac_final_4b)</f>
        <v>0</v>
      </c>
      <c r="P111" s="54" t="str">
        <f aca="false">IF(ISBLANK(G67),"",G111+G67*hru_19_area_frac_init/hru_22_area_frac_final_4b)</f>
        <v/>
      </c>
      <c r="Q111" s="53" t="str">
        <f aca="false">IF(ISBLANK(H67),"",H111+H67*hru_19_area_frac_init/hru_22_area_frac_final_4b)</f>
        <v/>
      </c>
      <c r="R111" s="54" t="n">
        <f aca="false">IF(ISBLANK(F111),"",D157+F111*hru_22_area_frac_init/hru_22_band_minus_1_area_frac_final)</f>
        <v>0</v>
      </c>
      <c r="S111" s="54" t="str">
        <f aca="false">IF(ISBLANK(G111),"",E157+G111*hru_22_area_frac_init/hru_22_band_minus_1_area_frac_final)</f>
        <v/>
      </c>
      <c r="T111" s="53" t="str">
        <f aca="false">IF(ISBLANK(H111),"",F157+H111*hru_22_area_frac_init/hru_22_band_minus_1_area_frac_final)</f>
        <v/>
      </c>
      <c r="U111" s="54" t="n">
        <f aca="false">IF(ISBLANK(D201),"",D201+F111*hru_22_area_frac_init/hru_19_band_minus_1_area_frac_final)</f>
        <v>0</v>
      </c>
      <c r="V111" s="54" t="str">
        <f aca="false">IF(ISBLANK(E201),"",E201+G111*hru_22_area_frac_init/hru_19_band_minus_1_area_frac_final)</f>
        <v/>
      </c>
      <c r="W111" s="53" t="str">
        <f aca="false">IF(ISBLANK(F201),"",F201+H111*hru_22_area_frac_init/hru_19_band_minus_1_area_frac_final)</f>
        <v/>
      </c>
    </row>
    <row r="112" customFormat="false" ht="12.8" hidden="false" customHeight="false" outlineLevel="0" collapsed="false">
      <c r="A112" s="112"/>
      <c r="B112" s="48"/>
      <c r="C112" s="49" t="s">
        <v>39</v>
      </c>
      <c r="D112" s="50" t="n">
        <v>0</v>
      </c>
      <c r="E112" s="51" t="n">
        <v>0</v>
      </c>
      <c r="F112" s="52" t="n">
        <v>0</v>
      </c>
      <c r="G112" s="52"/>
      <c r="H112" s="53"/>
      <c r="I112" s="54" t="n">
        <f aca="false">IF(ISBLANK(F112),"",F112*hru_22_area_frac_init/$I$104)</f>
        <v>0</v>
      </c>
      <c r="J112" s="54" t="str">
        <f aca="false">IF(ISBLANK(G112),"",G112*hru_22_area_frac_init/$I$104)</f>
        <v/>
      </c>
      <c r="K112" s="53" t="str">
        <f aca="false">IF(ISBLANK(H112),"",H112*hru_22_area_frac_init/$I$104)</f>
        <v/>
      </c>
      <c r="L112" s="54"/>
      <c r="M112" s="54"/>
      <c r="N112" s="53"/>
      <c r="O112" s="54" t="n">
        <f aca="false">IF(ISBLANK(F68),"",F112+F68*hru_19_area_frac_init/hru_22_area_frac_final_4b)</f>
        <v>0</v>
      </c>
      <c r="P112" s="54" t="str">
        <f aca="false">IF(ISBLANK(G68),"",G112+G68*hru_19_area_frac_init/hru_22_area_frac_final_4b)</f>
        <v/>
      </c>
      <c r="Q112" s="53" t="str">
        <f aca="false">IF(ISBLANK(H68),"",H112+H68*hru_19_area_frac_init/hru_22_area_frac_final_4b)</f>
        <v/>
      </c>
      <c r="R112" s="54" t="n">
        <f aca="false">IF(ISBLANK(F112),"",D158+F112*hru_22_area_frac_init/hru_22_band_minus_1_area_frac_final)</f>
        <v>0</v>
      </c>
      <c r="S112" s="54" t="str">
        <f aca="false">IF(ISBLANK(G112),"",E158+G112*hru_22_area_frac_init/hru_22_band_minus_1_area_frac_final)</f>
        <v/>
      </c>
      <c r="T112" s="53" t="str">
        <f aca="false">IF(ISBLANK(H112),"",F158+H112*hru_22_area_frac_init/hru_22_band_minus_1_area_frac_final)</f>
        <v/>
      </c>
      <c r="U112" s="54" t="n">
        <f aca="false">IF(ISBLANK(D202),"",D202+F112*hru_22_area_frac_init/hru_19_band_minus_1_area_frac_final)</f>
        <v>0</v>
      </c>
      <c r="V112" s="54" t="str">
        <f aca="false">IF(ISBLANK(E202),"",E202+G112*hru_22_area_frac_init/hru_19_band_minus_1_area_frac_final)</f>
        <v/>
      </c>
      <c r="W112" s="53" t="str">
        <f aca="false">IF(ISBLANK(F202),"",F202+H112*hru_22_area_frac_init/hru_19_band_minus_1_area_frac_final)</f>
        <v/>
      </c>
    </row>
    <row r="113" customFormat="false" ht="12.8" hidden="false" customHeight="false" outlineLevel="0" collapsed="false">
      <c r="A113" s="112"/>
      <c r="B113" s="48"/>
      <c r="C113" s="49" t="s">
        <v>40</v>
      </c>
      <c r="D113" s="50" t="n">
        <v>0.000518951577369</v>
      </c>
      <c r="E113" s="54" t="n">
        <v>0.00052</v>
      </c>
      <c r="F113" s="54" t="n">
        <v>50</v>
      </c>
      <c r="G113" s="52"/>
      <c r="H113" s="53"/>
      <c r="I113" s="54" t="n">
        <f aca="false">IF(ISBLANK(F113),"",F113*hru_22_area_frac_init/$I$104)</f>
        <v>40</v>
      </c>
      <c r="J113" s="54" t="str">
        <f aca="false">IF(ISBLANK(G113),"",G113*hru_22_area_frac_init/$I$104)</f>
        <v/>
      </c>
      <c r="K113" s="53" t="str">
        <f aca="false">IF(ISBLANK(H113),"",H113*hru_22_area_frac_init/$I$104)</f>
        <v/>
      </c>
      <c r="L113" s="54"/>
      <c r="M113" s="54"/>
      <c r="N113" s="53"/>
      <c r="O113" s="54" t="n">
        <f aca="false">IF(ISBLANK(F69),"",F113+F69*hru_19_area_frac_init/hru_22_area_frac_final_4b)</f>
        <v>57</v>
      </c>
      <c r="P113" s="54" t="str">
        <f aca="false">IF(ISBLANK(G69),"",G113+G69*hru_19_area_frac_init/hru_22_area_frac_final_4b)</f>
        <v/>
      </c>
      <c r="Q113" s="53" t="str">
        <f aca="false">IF(ISBLANK(H69),"",H113+H69*hru_19_area_frac_init/hru_22_area_frac_final_4b)</f>
        <v/>
      </c>
      <c r="R113" s="54" t="n">
        <f aca="false">IF(ISBLANK(F113),"",D159+F113*hru_22_area_frac_init/hru_22_band_minus_1_area_frac_final)</f>
        <v>37.5</v>
      </c>
      <c r="S113" s="54" t="str">
        <f aca="false">IF(ISBLANK(G113),"",E159+G113*hru_22_area_frac_init/hru_22_band_minus_1_area_frac_final)</f>
        <v/>
      </c>
      <c r="T113" s="53" t="str">
        <f aca="false">IF(ISBLANK(H113),"",F159+H113*hru_22_area_frac_init/hru_22_band_minus_1_area_frac_final)</f>
        <v/>
      </c>
      <c r="U113" s="54" t="n">
        <f aca="false">IF(ISBLANK(D203),"",D203+F113*hru_22_area_frac_init/hru_19_band_minus_1_area_frac_final)</f>
        <v>19.5</v>
      </c>
      <c r="V113" s="54" t="str">
        <f aca="false">IF(ISBLANK(E203),"",E203+G113*hru_22_area_frac_init/hru_19_band_minus_1_area_frac_final)</f>
        <v/>
      </c>
      <c r="W113" s="53" t="str">
        <f aca="false">IF(ISBLANK(F203),"",F203+H113*hru_22_area_frac_init/hru_19_band_minus_1_area_frac_final)</f>
        <v/>
      </c>
    </row>
    <row r="114" customFormat="false" ht="12.8" hidden="false" customHeight="false" outlineLevel="0" collapsed="false">
      <c r="A114" s="112"/>
      <c r="B114" s="48"/>
      <c r="C114" s="49" t="s">
        <v>41</v>
      </c>
      <c r="D114" s="50" t="n">
        <v>0</v>
      </c>
      <c r="E114" s="51" t="n">
        <v>0</v>
      </c>
      <c r="F114" s="52" t="n">
        <v>0</v>
      </c>
      <c r="G114" s="52"/>
      <c r="H114" s="53"/>
      <c r="I114" s="54" t="n">
        <f aca="false">IF(ISBLANK(F114),"",F114*hru_22_area_frac_init/$I$104)</f>
        <v>0</v>
      </c>
      <c r="J114" s="54" t="str">
        <f aca="false">IF(ISBLANK(G114),"",G114*hru_22_area_frac_init/$I$104)</f>
        <v/>
      </c>
      <c r="K114" s="53" t="str">
        <f aca="false">IF(ISBLANK(H114),"",H114*hru_22_area_frac_init/$I$104)</f>
        <v/>
      </c>
      <c r="L114" s="54"/>
      <c r="M114" s="54"/>
      <c r="N114" s="53"/>
      <c r="O114" s="54" t="n">
        <f aca="false">IF(ISBLANK(F70),"",F114+F70*hru_19_area_frac_init/hru_22_area_frac_final_4b)</f>
        <v>0</v>
      </c>
      <c r="P114" s="54" t="str">
        <f aca="false">IF(ISBLANK(G70),"",G114+G70*hru_19_area_frac_init/hru_22_area_frac_final_4b)</f>
        <v/>
      </c>
      <c r="Q114" s="53" t="str">
        <f aca="false">IF(ISBLANK(H70),"",H114+H70*hru_19_area_frac_init/hru_22_area_frac_final_4b)</f>
        <v/>
      </c>
      <c r="R114" s="54" t="n">
        <f aca="false">IF(ISBLANK(F114),"",D160+F114*hru_22_area_frac_init/hru_22_band_minus_1_area_frac_final)</f>
        <v>0</v>
      </c>
      <c r="S114" s="54" t="str">
        <f aca="false">IF(ISBLANK(G114),"",E160+G114*hru_22_area_frac_init/hru_22_band_minus_1_area_frac_final)</f>
        <v/>
      </c>
      <c r="T114" s="53" t="str">
        <f aca="false">IF(ISBLANK(H114),"",F160+H114*hru_22_area_frac_init/hru_22_band_minus_1_area_frac_final)</f>
        <v/>
      </c>
      <c r="U114" s="54" t="n">
        <f aca="false">IF(ISBLANK(D204),"",D204+F114*hru_22_area_frac_init/hru_19_band_minus_1_area_frac_final)</f>
        <v>0</v>
      </c>
      <c r="V114" s="54" t="str">
        <f aca="false">IF(ISBLANK(E204),"",E204+G114*hru_22_area_frac_init/hru_19_band_minus_1_area_frac_final)</f>
        <v/>
      </c>
      <c r="W114" s="53" t="str">
        <f aca="false">IF(ISBLANK(F204),"",F204+H114*hru_22_area_frac_init/hru_19_band_minus_1_area_frac_final)</f>
        <v/>
      </c>
    </row>
    <row r="115" customFormat="false" ht="12.8" hidden="false" customHeight="false" outlineLevel="0" collapsed="false">
      <c r="A115" s="112"/>
      <c r="B115" s="48"/>
      <c r="C115" s="49" t="s">
        <v>42</v>
      </c>
      <c r="D115" s="50" t="n">
        <v>0</v>
      </c>
      <c r="E115" s="51" t="n">
        <v>0</v>
      </c>
      <c r="F115" s="52" t="n">
        <v>0</v>
      </c>
      <c r="G115" s="52"/>
      <c r="H115" s="53"/>
      <c r="I115" s="54" t="n">
        <f aca="false">IF(ISBLANK(F115),"",F115*hru_22_area_frac_init/$I$104)</f>
        <v>0</v>
      </c>
      <c r="J115" s="54" t="str">
        <f aca="false">IF(ISBLANK(G115),"",G115*hru_22_area_frac_init/$I$104)</f>
        <v/>
      </c>
      <c r="K115" s="53" t="str">
        <f aca="false">IF(ISBLANK(H115),"",H115*hru_22_area_frac_init/$I$104)</f>
        <v/>
      </c>
      <c r="L115" s="54"/>
      <c r="M115" s="119" t="s">
        <v>94</v>
      </c>
      <c r="N115" s="53"/>
      <c r="O115" s="54" t="n">
        <f aca="false">IF(ISBLANK(F71),"",F115+F71*hru_19_area_frac_init/hru_22_area_frac_final_4b)</f>
        <v>35</v>
      </c>
      <c r="P115" s="54" t="str">
        <f aca="false">IF(ISBLANK(G71),"",G115+G71*hru_19_area_frac_init/hru_22_area_frac_final_4b)</f>
        <v/>
      </c>
      <c r="Q115" s="53" t="str">
        <f aca="false">IF(ISBLANK(H71),"",H115+H71*hru_19_area_frac_init/hru_22_area_frac_final_4b)</f>
        <v/>
      </c>
      <c r="R115" s="54" t="n">
        <f aca="false">IF(ISBLANK(F115),"",D161+F115*hru_22_area_frac_init/hru_22_band_minus_1_area_frac_final)</f>
        <v>0</v>
      </c>
      <c r="S115" s="54" t="str">
        <f aca="false">IF(ISBLANK(G115),"",E161+G115*hru_22_area_frac_init/hru_22_band_minus_1_area_frac_final)</f>
        <v/>
      </c>
      <c r="T115" s="53" t="str">
        <f aca="false">IF(ISBLANK(H115),"",F161+H115*hru_22_area_frac_init/hru_22_band_minus_1_area_frac_final)</f>
        <v/>
      </c>
      <c r="U115" s="54" t="n">
        <f aca="false">IF(ISBLANK(D205),"",D205+F115*hru_22_area_frac_init/hru_19_band_minus_1_area_frac_final)</f>
        <v>35</v>
      </c>
      <c r="V115" s="54" t="str">
        <f aca="false">IF(ISBLANK(E205),"",E205+G115*hru_22_area_frac_init/hru_19_band_minus_1_area_frac_final)</f>
        <v/>
      </c>
      <c r="W115" s="53" t="str">
        <f aca="false">IF(ISBLANK(F205),"",F205+H115*hru_22_area_frac_init/hru_19_band_minus_1_area_frac_final)</f>
        <v/>
      </c>
    </row>
    <row r="116" customFormat="false" ht="12.8" hidden="false" customHeight="false" outlineLevel="0" collapsed="false">
      <c r="A116" s="112"/>
      <c r="B116" s="48"/>
      <c r="C116" s="49" t="s">
        <v>43</v>
      </c>
      <c r="D116" s="50" t="n">
        <v>0.00011562500149</v>
      </c>
      <c r="E116" s="54" t="n">
        <v>0.00012</v>
      </c>
      <c r="F116" s="54" t="n">
        <v>12</v>
      </c>
      <c r="G116" s="52"/>
      <c r="H116" s="53"/>
      <c r="I116" s="54" t="n">
        <f aca="false">IF(ISBLANK(F116),"",F116*hru_22_area_frac_init/$I$104)</f>
        <v>9.6</v>
      </c>
      <c r="J116" s="54" t="str">
        <f aca="false">IF(ISBLANK(G116),"",G116*hru_22_area_frac_init/$I$104)</f>
        <v/>
      </c>
      <c r="K116" s="53" t="str">
        <f aca="false">IF(ISBLANK(H116),"",H116*hru_22_area_frac_init/$I$104)</f>
        <v/>
      </c>
      <c r="L116" s="54"/>
      <c r="M116" s="54"/>
      <c r="N116" s="53"/>
      <c r="O116" s="54" t="n">
        <f aca="false">IF(ISBLANK(F72),"",F116+F72*hru_19_area_frac_init/hru_22_area_frac_final_4b)</f>
        <v>26</v>
      </c>
      <c r="P116" s="54" t="str">
        <f aca="false">IF(ISBLANK(G72),"",G116+G72*hru_19_area_frac_init/hru_22_area_frac_final_4b)</f>
        <v/>
      </c>
      <c r="Q116" s="53" t="str">
        <f aca="false">IF(ISBLANK(H72),"",H116+H72*hru_19_area_frac_init/hru_22_area_frac_final_4b)</f>
        <v/>
      </c>
      <c r="R116" s="54" t="n">
        <f aca="false">IF(ISBLANK(F116),"",D162+F116*hru_22_area_frac_init/hru_22_band_minus_1_area_frac_final)</f>
        <v>9</v>
      </c>
      <c r="S116" s="54" t="str">
        <f aca="false">IF(ISBLANK(G116),"",E162+G116*hru_22_area_frac_init/hru_22_band_minus_1_area_frac_final)</f>
        <v/>
      </c>
      <c r="T116" s="53" t="str">
        <f aca="false">IF(ISBLANK(H116),"",F162+H116*hru_22_area_frac_init/hru_22_band_minus_1_area_frac_final)</f>
        <v/>
      </c>
      <c r="U116" s="54" t="n">
        <f aca="false">IF(ISBLANK(D206),"",D206+F116*hru_22_area_frac_init/hru_19_band_minus_1_area_frac_final)</f>
        <v>17</v>
      </c>
      <c r="V116" s="54" t="str">
        <f aca="false">IF(ISBLANK(E206),"",E206+G116*hru_22_area_frac_init/hru_19_band_minus_1_area_frac_final)</f>
        <v/>
      </c>
      <c r="W116" s="53" t="str">
        <f aca="false">IF(ISBLANK(F206),"",F206+H116*hru_22_area_frac_init/hru_19_band_minus_1_area_frac_final)</f>
        <v/>
      </c>
    </row>
    <row r="117" customFormat="false" ht="12.8" hidden="false" customHeight="false" outlineLevel="0" collapsed="false">
      <c r="A117" s="112"/>
      <c r="B117" s="48"/>
      <c r="C117" s="49" t="s">
        <v>44</v>
      </c>
      <c r="D117" s="50" t="n">
        <v>0</v>
      </c>
      <c r="E117" s="51" t="n">
        <v>0</v>
      </c>
      <c r="F117" s="52" t="n">
        <v>0</v>
      </c>
      <c r="G117" s="52"/>
      <c r="H117" s="53"/>
      <c r="I117" s="54" t="n">
        <f aca="false">IF(ISBLANK(F117),"",F117*hru_22_area_frac_init/$I$104)</f>
        <v>0</v>
      </c>
      <c r="J117" s="54" t="str">
        <f aca="false">IF(ISBLANK(G117),"",G117*hru_22_area_frac_init/$I$104)</f>
        <v/>
      </c>
      <c r="K117" s="53" t="str">
        <f aca="false">IF(ISBLANK(H117),"",H117*hru_22_area_frac_init/$I$104)</f>
        <v/>
      </c>
      <c r="L117" s="54"/>
      <c r="M117" s="54"/>
      <c r="N117" s="53"/>
      <c r="O117" s="54" t="n">
        <f aca="false">IF(ISBLANK(F73),"",F117+F73*hru_19_area_frac_init/hru_22_area_frac_final_4b)</f>
        <v>0</v>
      </c>
      <c r="P117" s="54" t="str">
        <f aca="false">IF(ISBLANK(G73),"",G117+G73*hru_19_area_frac_init/hru_22_area_frac_final_4b)</f>
        <v/>
      </c>
      <c r="Q117" s="53" t="str">
        <f aca="false">IF(ISBLANK(H73),"",H117+H73*hru_19_area_frac_init/hru_22_area_frac_final_4b)</f>
        <v/>
      </c>
      <c r="R117" s="54" t="n">
        <f aca="false">IF(ISBLANK(F117),"",D163+F117*hru_22_area_frac_init/hru_22_band_minus_1_area_frac_final)</f>
        <v>0</v>
      </c>
      <c r="S117" s="54" t="str">
        <f aca="false">IF(ISBLANK(G117),"",E163+G117*hru_22_area_frac_init/hru_22_band_minus_1_area_frac_final)</f>
        <v/>
      </c>
      <c r="T117" s="53" t="str">
        <f aca="false">IF(ISBLANK(H117),"",F163+H117*hru_22_area_frac_init/hru_22_band_minus_1_area_frac_final)</f>
        <v/>
      </c>
      <c r="U117" s="54" t="n">
        <f aca="false">IF(ISBLANK(D207),"",D207+F117*hru_22_area_frac_init/hru_19_band_minus_1_area_frac_final)</f>
        <v>0</v>
      </c>
      <c r="V117" s="54" t="str">
        <f aca="false">IF(ISBLANK(E207),"",E207+G117*hru_22_area_frac_init/hru_19_band_minus_1_area_frac_final)</f>
        <v/>
      </c>
      <c r="W117" s="53" t="str">
        <f aca="false">IF(ISBLANK(F207),"",F207+H117*hru_22_area_frac_init/hru_19_band_minus_1_area_frac_final)</f>
        <v/>
      </c>
    </row>
    <row r="118" customFormat="false" ht="12.8" hidden="false" customHeight="false" outlineLevel="0" collapsed="false">
      <c r="A118" s="112"/>
      <c r="B118" s="48"/>
      <c r="C118" s="49" t="s">
        <v>45</v>
      </c>
      <c r="D118" s="50" t="n">
        <v>-8.25275043887</v>
      </c>
      <c r="E118" s="54" t="n">
        <v>-8.2</v>
      </c>
      <c r="F118" s="54" t="n">
        <v>-8</v>
      </c>
      <c r="G118" s="52"/>
      <c r="H118" s="53"/>
      <c r="I118" s="54" t="n">
        <f aca="false">IF(ISBLANK(F118),"",F118*hru_22_area_frac_init/$I$104)</f>
        <v>-6.4</v>
      </c>
      <c r="J118" s="54" t="str">
        <f aca="false">IF(ISBLANK(G118),"",G118*hru_22_area_frac_init/$I$104)</f>
        <v/>
      </c>
      <c r="K118" s="53" t="str">
        <f aca="false">IF(ISBLANK(H118),"",H118*hru_22_area_frac_init/$I$104)</f>
        <v/>
      </c>
      <c r="L118" s="54"/>
      <c r="M118" s="54"/>
      <c r="N118" s="53"/>
      <c r="O118" s="54" t="n">
        <f aca="false">IF(ISBLANK(F74),"",F118+F74*hru_19_area_frac_init/hru_22_area_frac_final_4b)</f>
        <v>-8</v>
      </c>
      <c r="P118" s="54" t="str">
        <f aca="false">IF(ISBLANK(G74),"",G118+G74*hru_19_area_frac_init/hru_22_area_frac_final_4b)</f>
        <v/>
      </c>
      <c r="Q118" s="53" t="str">
        <f aca="false">IF(ISBLANK(H74),"",H118+H74*hru_19_area_frac_init/hru_22_area_frac_final_4b)</f>
        <v/>
      </c>
      <c r="R118" s="54" t="n">
        <f aca="false">IF(ISBLANK(F118),"",D164+F118*hru_22_area_frac_init/hru_22_band_minus_1_area_frac_final)</f>
        <v>-6</v>
      </c>
      <c r="S118" s="54" t="str">
        <f aca="false">IF(ISBLANK(G118),"",E164+G118*hru_22_area_frac_init/hru_22_band_minus_1_area_frac_final)</f>
        <v/>
      </c>
      <c r="T118" s="53" t="str">
        <f aca="false">IF(ISBLANK(H118),"",F164+H118*hru_22_area_frac_init/hru_22_band_minus_1_area_frac_final)</f>
        <v/>
      </c>
      <c r="U118" s="54" t="n">
        <f aca="false">IF(ISBLANK(D208),"",D208+F118*hru_22_area_frac_init/hru_19_band_minus_1_area_frac_final)</f>
        <v>-2</v>
      </c>
      <c r="V118" s="54" t="str">
        <f aca="false">IF(ISBLANK(E208),"",E208+G118*hru_22_area_frac_init/hru_19_band_minus_1_area_frac_final)</f>
        <v/>
      </c>
      <c r="W118" s="53" t="str">
        <f aca="false">IF(ISBLANK(F208),"",F208+H118*hru_22_area_frac_init/hru_19_band_minus_1_area_frac_final)</f>
        <v/>
      </c>
    </row>
    <row r="119" customFormat="false" ht="12.8" hidden="false" customHeight="false" outlineLevel="0" collapsed="false">
      <c r="A119" s="112"/>
      <c r="B119" s="57" t="s">
        <v>46</v>
      </c>
      <c r="C119" s="58" t="s">
        <v>47</v>
      </c>
      <c r="D119" s="59" t="n">
        <v>222.804990933</v>
      </c>
      <c r="E119" s="63" t="n">
        <v>222.8</v>
      </c>
      <c r="F119" s="63" t="n">
        <v>222.8</v>
      </c>
      <c r="G119" s="61"/>
      <c r="H119" s="62"/>
      <c r="I119" s="63" t="n">
        <f aca="false">IF(I113=0,0,(I116*1000)/I113)</f>
        <v>240</v>
      </c>
      <c r="J119" s="63"/>
      <c r="K119" s="62"/>
      <c r="L119" s="63"/>
      <c r="M119" s="63"/>
      <c r="N119" s="62"/>
      <c r="O119" s="63" t="n">
        <f aca="false">IF(O113=0,0,(O116*1000)/O113)</f>
        <v>456.140350877193</v>
      </c>
      <c r="P119" s="63"/>
      <c r="Q119" s="62"/>
      <c r="R119" s="63" t="n">
        <f aca="false">IF(R113=0,0,(R116*1000)/R113)</f>
        <v>240</v>
      </c>
      <c r="S119" s="63"/>
      <c r="T119" s="62"/>
      <c r="U119" s="63" t="n">
        <f aca="false">IF(U113=0,0,(U116*1000)/U113)</f>
        <v>871.794871794872</v>
      </c>
      <c r="V119" s="63"/>
      <c r="W119" s="62"/>
    </row>
    <row r="120" customFormat="false" ht="12.8" hidden="false" customHeight="false" outlineLevel="0" collapsed="false">
      <c r="A120" s="112"/>
      <c r="B120" s="64" t="s">
        <v>48</v>
      </c>
      <c r="C120" s="65" t="s">
        <v>49</v>
      </c>
      <c r="D120" s="66" t="n">
        <v>1.6673095229E-007</v>
      </c>
      <c r="E120" s="120" t="n">
        <v>1.66E-007</v>
      </c>
      <c r="F120" s="121" t="n">
        <v>16</v>
      </c>
      <c r="G120" s="122"/>
      <c r="H120" s="123"/>
      <c r="I120" s="121" t="n">
        <f aca="false">IF(ISBLANK(F120),"",F120*hru_22_area_frac_init/$I$104)</f>
        <v>12.8</v>
      </c>
      <c r="J120" s="121"/>
      <c r="K120" s="123"/>
      <c r="L120" s="121"/>
      <c r="M120" s="121"/>
      <c r="N120" s="123"/>
      <c r="O120" s="121" t="n">
        <f aca="false">I120</f>
        <v>12.8</v>
      </c>
      <c r="P120" s="121"/>
      <c r="Q120" s="124"/>
      <c r="R120" s="70" t="n">
        <f aca="false">IF(ISBLANK(F120),"",D166+F120*hru_22_area_frac_init/hru_22_band_minus_1_area_frac_final)</f>
        <v>12</v>
      </c>
      <c r="S120" s="70"/>
      <c r="T120" s="69"/>
      <c r="U120" s="70" t="n">
        <f aca="false">IF(ISBLANK(D210),"",D210+F120*hru_22_area_frac_init/hru_19_band_minus_1_area_frac_final)</f>
        <v>4</v>
      </c>
      <c r="V120" s="70"/>
      <c r="W120" s="69"/>
    </row>
    <row r="121" customFormat="false" ht="12.8" hidden="false" customHeight="false" outlineLevel="0" collapsed="false">
      <c r="A121" s="112"/>
      <c r="B121" s="71" t="s">
        <v>50</v>
      </c>
      <c r="C121" s="72" t="s">
        <v>51</v>
      </c>
      <c r="D121" s="73" t="n">
        <v>0</v>
      </c>
      <c r="E121" s="77" t="n">
        <v>0</v>
      </c>
      <c r="F121" s="77" t="n">
        <v>0</v>
      </c>
      <c r="G121" s="75"/>
      <c r="H121" s="76"/>
      <c r="I121" s="77" t="n">
        <f aca="false">F121</f>
        <v>0</v>
      </c>
      <c r="J121" s="77"/>
      <c r="K121" s="76"/>
      <c r="L121" s="77"/>
      <c r="M121" s="77"/>
      <c r="N121" s="76"/>
      <c r="O121" s="77" t="n">
        <v>0</v>
      </c>
      <c r="P121" s="77"/>
      <c r="Q121" s="76"/>
      <c r="R121" s="77" t="n">
        <v>0</v>
      </c>
      <c r="S121" s="77"/>
      <c r="T121" s="76"/>
      <c r="U121" s="77" t="n">
        <v>0</v>
      </c>
      <c r="V121" s="77"/>
      <c r="W121" s="76"/>
    </row>
    <row r="122" customFormat="false" ht="12.8" hidden="false" customHeight="false" outlineLevel="0" collapsed="false">
      <c r="A122" s="112"/>
      <c r="B122" s="79" t="s">
        <v>53</v>
      </c>
      <c r="C122" s="80" t="s">
        <v>54</v>
      </c>
      <c r="D122" s="81" t="n">
        <v>-1335.91399451</v>
      </c>
      <c r="E122" s="85" t="n">
        <v>-1335.8</v>
      </c>
      <c r="F122" s="85" t="n">
        <v>-1335.8</v>
      </c>
      <c r="G122" s="83"/>
      <c r="H122" s="84"/>
      <c r="I122" s="85" t="n">
        <f aca="false">I118*I116*2100000</f>
        <v>-129024000</v>
      </c>
      <c r="J122" s="85"/>
      <c r="K122" s="84"/>
      <c r="L122" s="85"/>
      <c r="M122" s="85"/>
      <c r="N122" s="84"/>
      <c r="O122" s="85" t="n">
        <f aca="false">O118*O116*2100000</f>
        <v>-436800000</v>
      </c>
      <c r="P122" s="85"/>
      <c r="Q122" s="84"/>
      <c r="R122" s="85" t="n">
        <f aca="false">R118*R116*2100000</f>
        <v>-113400000</v>
      </c>
      <c r="S122" s="85"/>
      <c r="T122" s="84"/>
      <c r="U122" s="85" t="n">
        <f aca="false">U118*U116*2100000</f>
        <v>-71400000</v>
      </c>
      <c r="V122" s="85"/>
      <c r="W122" s="84"/>
    </row>
    <row r="123" customFormat="false" ht="12.8" hidden="false" customHeight="false" outlineLevel="0" collapsed="false">
      <c r="A123" s="112"/>
      <c r="B123" s="86" t="s">
        <v>55</v>
      </c>
      <c r="C123" s="87" t="s">
        <v>56</v>
      </c>
      <c r="D123" s="88" t="n">
        <v>0.85</v>
      </c>
      <c r="E123" s="92" t="n">
        <v>0.85</v>
      </c>
      <c r="F123" s="92" t="n">
        <v>0.85</v>
      </c>
      <c r="G123" s="90"/>
      <c r="H123" s="91"/>
      <c r="I123" s="92" t="n">
        <f aca="false">F123</f>
        <v>0.85</v>
      </c>
      <c r="J123" s="92"/>
      <c r="K123" s="91"/>
      <c r="L123" s="92"/>
      <c r="M123" s="92"/>
      <c r="N123" s="91"/>
      <c r="O123" s="92" t="n">
        <f aca="false">(F123*hru_22_area_frac_init*(IF($F$116&gt;0,1,0))+F79*hru_19_area_frac_init*(IF($F$72&gt;0,1,0)))/(hru_22_area_frac_init*(IF($F$116&gt;0,1,0))+hru_19_area_frac_init*(IF($F$72&gt;0,1,0)))</f>
        <v>0.85</v>
      </c>
      <c r="P123" s="92"/>
      <c r="Q123" s="91"/>
      <c r="R123" s="92" t="n">
        <f aca="false">(D169*hru_22_band_minus_1_area_frac_init*(IF($D$162&gt;0,1,0))+F123*hru_22_area_frac_init*(IF($F$116&gt;0,1,0)))/(hru_22_band_minus_1_area_frac_init*(IF($D$162&gt;0,1,0))+hru_22_area_frac_init*(IF($F$116&gt;0,1,0)))</f>
        <v>0.85</v>
      </c>
      <c r="S123" s="92"/>
      <c r="T123" s="91"/>
      <c r="U123" s="92" t="n">
        <f aca="false">(D213*hru_19_band_minus_1_area_frac_init*(IF($D$206&gt;0,1,0))+F123*hru_22_area_frac_init*(IF($F$116&gt;0,1,0)))/(hru_19_band_minus_1_area_frac_init*(IF($D$206&gt;0,1,0))+hru_22_area_frac_init*(IF($F$116&gt;0,1,0)))</f>
        <v>0.85</v>
      </c>
      <c r="V123" s="92"/>
      <c r="W123" s="91"/>
    </row>
    <row r="124" customFormat="false" ht="12.8" hidden="false" customHeight="false" outlineLevel="0" collapsed="false">
      <c r="A124" s="112"/>
      <c r="B124" s="86"/>
      <c r="C124" s="87" t="s">
        <v>57</v>
      </c>
      <c r="D124" s="88" t="n">
        <v>0</v>
      </c>
      <c r="E124" s="89" t="n">
        <v>0</v>
      </c>
      <c r="F124" s="90" t="n">
        <v>0</v>
      </c>
      <c r="G124" s="90"/>
      <c r="H124" s="91"/>
      <c r="I124" s="92" t="n">
        <f aca="false">F124</f>
        <v>0</v>
      </c>
      <c r="J124" s="92"/>
      <c r="K124" s="91"/>
      <c r="L124" s="92"/>
      <c r="M124" s="92"/>
      <c r="N124" s="91"/>
      <c r="O124" s="92" t="n">
        <f aca="false">CEILING((F124*hru_22_area_frac_init*(IF($F$116&gt;0,1,0))+F80*hru_19_area_frac_init*(IF($F$72&gt;0,1,0)))/(hru_22_area_frac_init*(IF($F$116&gt;0,1,0))+hru_19_area_frac_init*(IF($F$72&gt;0,1,0))),1)</f>
        <v>0</v>
      </c>
      <c r="P124" s="92"/>
      <c r="Q124" s="91"/>
      <c r="R124" s="92" t="n">
        <f aca="false">CEILING((D169*hru_22_band_minus_1_area_frac_init*(IF($D$162&gt;0,1,0))+F123*hru_22_area_frac_init*(IF($F$116&gt;0,1,0)))/(hru_22_band_minus_1_area_frac_init*(IF($D$162&gt;0,1,0))+hru_22_area_frac_init*(IF($F$116&gt;0,1,0))),1)</f>
        <v>1</v>
      </c>
      <c r="S124" s="92"/>
      <c r="T124" s="91"/>
      <c r="U124" s="92" t="n">
        <f aca="false">CEILING((D213*hru_19_band_minus_1_area_frac_init*(IF($D$206&gt;0,1,0))+F123*hru_22_area_frac_init*(IF($F$116&gt;0,1,0)))/(hru_19_band_minus_1_area_frac_init*(IF($D$206&gt;0,1,0))+hru_22_area_frac_init*(IF($F$116&gt;0,1,0))),1)</f>
        <v>1</v>
      </c>
      <c r="V124" s="92"/>
      <c r="W124" s="91"/>
    </row>
    <row r="125" customFormat="false" ht="12.8" hidden="false" customHeight="false" outlineLevel="0" collapsed="false">
      <c r="A125" s="112"/>
      <c r="B125" s="86"/>
      <c r="C125" s="87" t="s">
        <v>58</v>
      </c>
      <c r="D125" s="88" t="n">
        <v>0</v>
      </c>
      <c r="E125" s="89" t="n">
        <v>0</v>
      </c>
      <c r="F125" s="90" t="n">
        <v>0</v>
      </c>
      <c r="G125" s="90"/>
      <c r="H125" s="91"/>
      <c r="I125" s="92" t="n">
        <f aca="false">F125</f>
        <v>0</v>
      </c>
      <c r="J125" s="92"/>
      <c r="K125" s="91"/>
      <c r="L125" s="92"/>
      <c r="M125" s="92"/>
      <c r="N125" s="91"/>
      <c r="O125" s="92" t="n">
        <f aca="false">CEILING((F125*hru_22_area_frac_init*(IF($F$116&gt;0,1,0))+F81*hru_19_area_frac_init*(IF($F$72&gt;0,1,0)))/(hru_22_area_frac_init*(IF($F$116&gt;0,1,0))+hru_19_area_frac_init*(IF($F$72&gt;0,1,0))),1)</f>
        <v>0</v>
      </c>
      <c r="P125" s="92"/>
      <c r="Q125" s="91"/>
      <c r="R125" s="92" t="n">
        <f aca="false">CEILING((D170*hru_22_band_minus_1_area_frac_init*(IF($D$162&gt;0,1,0))+F124*hru_22_area_frac_init*(IF($F$116&gt;0,1,0)))/(hru_22_band_minus_1_area_frac_init*(IF($D$162&gt;0,1,0))+hru_22_area_frac_init*(IF($F$116&gt;0,1,0))),1)</f>
        <v>0</v>
      </c>
      <c r="S125" s="92"/>
      <c r="T125" s="91"/>
      <c r="U125" s="92" t="n">
        <f aca="false">CEILING((D214*hru_19_band_minus_1_area_frac_init*(IF($D$206&gt;0,1,0))+F124*hru_22_area_frac_init*(IF($F$116&gt;0,1,0)))/(hru_19_band_minus_1_area_frac_init*(IF($D$206&gt;0,1,0))+hru_22_area_frac_init*(IF($F$116&gt;0,1,0))),1)</f>
        <v>0</v>
      </c>
      <c r="V125" s="92"/>
      <c r="W125" s="91"/>
    </row>
    <row r="126" customFormat="false" ht="12.8" hidden="false" customHeight="false" outlineLevel="0" collapsed="false">
      <c r="A126" s="112"/>
      <c r="B126" s="93" t="s">
        <v>59</v>
      </c>
      <c r="C126" s="94" t="s">
        <v>60</v>
      </c>
      <c r="D126" s="95" t="s">
        <v>95</v>
      </c>
      <c r="E126" s="96" t="s">
        <v>96</v>
      </c>
      <c r="F126" s="97" t="n">
        <v>-1</v>
      </c>
      <c r="G126" s="97" t="n">
        <v>-1</v>
      </c>
      <c r="H126" s="98" t="n">
        <v>-4</v>
      </c>
      <c r="I126" s="99" t="n">
        <f aca="false">IF(ISBLANK(F126),"",F126)</f>
        <v>-1</v>
      </c>
      <c r="J126" s="99" t="n">
        <f aca="false">IF(ISBLANK(G126),"",G126)</f>
        <v>-1</v>
      </c>
      <c r="K126" s="98" t="n">
        <f aca="false">IF(ISBLANK(H126),"",H126)</f>
        <v>-4</v>
      </c>
      <c r="L126" s="99"/>
      <c r="M126" s="99"/>
      <c r="N126" s="98"/>
      <c r="O126" s="99" t="n">
        <v>0</v>
      </c>
      <c r="P126" s="99" t="n">
        <v>0</v>
      </c>
      <c r="Q126" s="98" t="n">
        <v>0</v>
      </c>
      <c r="R126" s="99" t="n">
        <v>0</v>
      </c>
      <c r="S126" s="99" t="n">
        <v>0</v>
      </c>
      <c r="T126" s="98" t="n">
        <v>0</v>
      </c>
      <c r="U126" s="99" t="n">
        <v>0</v>
      </c>
      <c r="V126" s="99" t="n">
        <v>0</v>
      </c>
      <c r="W126" s="98" t="n">
        <v>0</v>
      </c>
    </row>
    <row r="127" customFormat="false" ht="12.8" hidden="false" customHeight="false" outlineLevel="0" collapsed="false">
      <c r="A127" s="112"/>
      <c r="B127" s="93"/>
      <c r="C127" s="94" t="s">
        <v>63</v>
      </c>
      <c r="D127" s="95" t="n">
        <v>-0.615753078461</v>
      </c>
      <c r="E127" s="99" t="n">
        <v>-0.62</v>
      </c>
      <c r="F127" s="99" t="n">
        <v>-6</v>
      </c>
      <c r="G127" s="97"/>
      <c r="H127" s="98"/>
      <c r="I127" s="99" t="n">
        <f aca="false">IF(ISBLANK(F127),"",F127)</f>
        <v>-6</v>
      </c>
      <c r="J127" s="99" t="str">
        <f aca="false">IF(ISBLANK(G127),"",G127)</f>
        <v/>
      </c>
      <c r="K127" s="98" t="str">
        <f aca="false">IF(ISBLANK(H127),"",H127)</f>
        <v/>
      </c>
      <c r="L127" s="99"/>
      <c r="M127" s="99"/>
      <c r="N127" s="98"/>
      <c r="O127" s="99" t="n">
        <v>0</v>
      </c>
      <c r="P127" s="99"/>
      <c r="Q127" s="98"/>
      <c r="R127" s="99" t="n">
        <v>0</v>
      </c>
      <c r="S127" s="99"/>
      <c r="T127" s="98"/>
      <c r="U127" s="99" t="n">
        <v>0</v>
      </c>
      <c r="V127" s="99"/>
      <c r="W127" s="98"/>
    </row>
    <row r="128" customFormat="false" ht="12.8" hidden="false" customHeight="false" outlineLevel="0" collapsed="false">
      <c r="A128" s="112"/>
      <c r="B128" s="93"/>
      <c r="C128" s="94" t="s">
        <v>64</v>
      </c>
      <c r="D128" s="95" t="s">
        <v>65</v>
      </c>
      <c r="E128" s="96" t="s">
        <v>66</v>
      </c>
      <c r="F128" s="97" t="n">
        <v>0</v>
      </c>
      <c r="G128" s="97" t="n">
        <v>0</v>
      </c>
      <c r="H128" s="98" t="n">
        <v>0</v>
      </c>
      <c r="I128" s="99" t="n">
        <f aca="false">IF(ISBLANK(F128),"",F128)</f>
        <v>0</v>
      </c>
      <c r="J128" s="99" t="n">
        <f aca="false">IF(ISBLANK(G128),"",G128)</f>
        <v>0</v>
      </c>
      <c r="K128" s="98" t="n">
        <f aca="false">IF(ISBLANK(H128),"",H128)</f>
        <v>0</v>
      </c>
      <c r="L128" s="99"/>
      <c r="M128" s="99"/>
      <c r="N128" s="98"/>
      <c r="O128" s="99" t="n">
        <v>0</v>
      </c>
      <c r="P128" s="99" t="n">
        <v>0</v>
      </c>
      <c r="Q128" s="98" t="n">
        <v>0</v>
      </c>
      <c r="R128" s="99" t="n">
        <v>0</v>
      </c>
      <c r="S128" s="99" t="n">
        <v>0</v>
      </c>
      <c r="T128" s="98" t="n">
        <v>0</v>
      </c>
      <c r="U128" s="99" t="n">
        <v>0</v>
      </c>
      <c r="V128" s="99" t="n">
        <v>0</v>
      </c>
      <c r="W128" s="98" t="n">
        <v>0</v>
      </c>
    </row>
    <row r="129" customFormat="false" ht="12.8" hidden="false" customHeight="false" outlineLevel="0" collapsed="false">
      <c r="A129" s="112"/>
      <c r="B129" s="93"/>
      <c r="C129" s="94" t="s">
        <v>67</v>
      </c>
      <c r="D129" s="95" t="n">
        <v>0</v>
      </c>
      <c r="E129" s="96" t="n">
        <v>0</v>
      </c>
      <c r="F129" s="97" t="n">
        <v>0</v>
      </c>
      <c r="G129" s="97"/>
      <c r="H129" s="98"/>
      <c r="I129" s="99" t="n">
        <f aca="false">IF(ISBLANK(F129),"",F129)</f>
        <v>0</v>
      </c>
      <c r="J129" s="99" t="str">
        <f aca="false">IF(ISBLANK(G129),"",G129)</f>
        <v/>
      </c>
      <c r="K129" s="98" t="str">
        <f aca="false">IF(ISBLANK(H129),"",H129)</f>
        <v/>
      </c>
      <c r="L129" s="99"/>
      <c r="M129" s="99"/>
      <c r="N129" s="98"/>
      <c r="O129" s="99" t="n">
        <v>0</v>
      </c>
      <c r="P129" s="99"/>
      <c r="Q129" s="98"/>
      <c r="R129" s="99" t="n">
        <v>0</v>
      </c>
      <c r="S129" s="99"/>
      <c r="T129" s="98"/>
      <c r="U129" s="99" t="n">
        <v>0</v>
      </c>
      <c r="V129" s="99"/>
      <c r="W129" s="98"/>
    </row>
    <row r="130" customFormat="false" ht="12.8" hidden="false" customHeight="false" outlineLevel="0" collapsed="false">
      <c r="A130" s="112"/>
      <c r="B130" s="93"/>
      <c r="C130" s="94" t="s">
        <v>68</v>
      </c>
      <c r="D130" s="95" t="n">
        <v>0</v>
      </c>
      <c r="E130" s="96" t="n">
        <v>0</v>
      </c>
      <c r="F130" s="97" t="n">
        <v>0</v>
      </c>
      <c r="G130" s="97"/>
      <c r="H130" s="98"/>
      <c r="I130" s="99" t="n">
        <f aca="false">IF(ISBLANK(F130),"",F130)</f>
        <v>0</v>
      </c>
      <c r="J130" s="99" t="str">
        <f aca="false">IF(ISBLANK(G130),"",G130)</f>
        <v/>
      </c>
      <c r="K130" s="98" t="str">
        <f aca="false">IF(ISBLANK(H130),"",H130)</f>
        <v/>
      </c>
      <c r="L130" s="99"/>
      <c r="M130" s="99"/>
      <c r="N130" s="98"/>
      <c r="O130" s="99" t="n">
        <v>0</v>
      </c>
      <c r="P130" s="99"/>
      <c r="Q130" s="98"/>
      <c r="R130" s="99" t="n">
        <v>0</v>
      </c>
      <c r="S130" s="99"/>
      <c r="T130" s="98"/>
      <c r="U130" s="99" t="n">
        <v>0</v>
      </c>
      <c r="V130" s="99"/>
      <c r="W130" s="98"/>
    </row>
    <row r="131" customFormat="false" ht="12.8" hidden="false" customHeight="false" outlineLevel="0" collapsed="false">
      <c r="A131" s="112"/>
      <c r="B131" s="93"/>
      <c r="C131" s="94" t="s">
        <v>69</v>
      </c>
      <c r="D131" s="95" t="n">
        <v>0</v>
      </c>
      <c r="E131" s="96" t="n">
        <v>0</v>
      </c>
      <c r="F131" s="97" t="n">
        <v>0</v>
      </c>
      <c r="G131" s="97"/>
      <c r="H131" s="98"/>
      <c r="I131" s="99" t="n">
        <f aca="false">IF(ISBLANK(F131),"",F131)</f>
        <v>0</v>
      </c>
      <c r="J131" s="99" t="str">
        <f aca="false">IF(ISBLANK(G131),"",G131)</f>
        <v/>
      </c>
      <c r="K131" s="98" t="str">
        <f aca="false">IF(ISBLANK(H131),"",H131)</f>
        <v/>
      </c>
      <c r="L131" s="99"/>
      <c r="M131" s="99"/>
      <c r="N131" s="98"/>
      <c r="O131" s="99" t="n">
        <v>0</v>
      </c>
      <c r="P131" s="99"/>
      <c r="Q131" s="98"/>
      <c r="R131" s="99" t="n">
        <v>0</v>
      </c>
      <c r="S131" s="99"/>
      <c r="T131" s="98"/>
      <c r="U131" s="99" t="n">
        <v>0</v>
      </c>
      <c r="V131" s="99"/>
      <c r="W131" s="98"/>
    </row>
    <row r="132" customFormat="false" ht="12.8" hidden="false" customHeight="false" outlineLevel="0" collapsed="false">
      <c r="A132" s="112"/>
      <c r="B132" s="93"/>
      <c r="C132" s="94" t="s">
        <v>70</v>
      </c>
      <c r="D132" s="95" t="n">
        <v>-8.25275043887</v>
      </c>
      <c r="E132" s="99" t="n">
        <v>-8.2</v>
      </c>
      <c r="F132" s="99" t="n">
        <v>-8</v>
      </c>
      <c r="G132" s="97"/>
      <c r="H132" s="98"/>
      <c r="I132" s="99" t="n">
        <f aca="false">IF(ISBLANK(F132),"",F132)</f>
        <v>-8</v>
      </c>
      <c r="J132" s="99" t="str">
        <f aca="false">IF(ISBLANK(G132),"",G132)</f>
        <v/>
      </c>
      <c r="K132" s="98" t="str">
        <f aca="false">IF(ISBLANK(H132),"",H132)</f>
        <v/>
      </c>
      <c r="L132" s="99"/>
      <c r="M132" s="99"/>
      <c r="N132" s="98"/>
      <c r="O132" s="99" t="n">
        <v>0</v>
      </c>
      <c r="P132" s="99"/>
      <c r="Q132" s="98"/>
      <c r="R132" s="99" t="n">
        <v>0</v>
      </c>
      <c r="S132" s="99"/>
      <c r="T132" s="98"/>
      <c r="U132" s="99" t="n">
        <v>0</v>
      </c>
      <c r="V132" s="99"/>
      <c r="W132" s="98"/>
    </row>
    <row r="133" customFormat="false" ht="12.8" hidden="false" customHeight="false" outlineLevel="0" collapsed="false">
      <c r="A133" s="112"/>
      <c r="B133" s="93"/>
      <c r="C133" s="94" t="s">
        <v>71</v>
      </c>
      <c r="D133" s="95" t="n">
        <v>74</v>
      </c>
      <c r="E133" s="99" t="n">
        <v>74</v>
      </c>
      <c r="F133" s="99" t="n">
        <v>74</v>
      </c>
      <c r="G133" s="97"/>
      <c r="H133" s="98"/>
      <c r="I133" s="99" t="n">
        <f aca="false">IF(ISBLANK(F133),"",F133)</f>
        <v>74</v>
      </c>
      <c r="J133" s="99" t="str">
        <f aca="false">IF(ISBLANK(G133),"",G133)</f>
        <v/>
      </c>
      <c r="K133" s="98" t="str">
        <f aca="false">IF(ISBLANK(H133),"",H133)</f>
        <v/>
      </c>
      <c r="L133" s="99"/>
      <c r="M133" s="99"/>
      <c r="N133" s="98"/>
      <c r="O133" s="99" t="n">
        <v>0</v>
      </c>
      <c r="P133" s="99"/>
      <c r="Q133" s="98"/>
      <c r="R133" s="99" t="n">
        <v>0</v>
      </c>
      <c r="S133" s="99"/>
      <c r="T133" s="98"/>
      <c r="U133" s="99" t="n">
        <v>0</v>
      </c>
      <c r="V133" s="99"/>
      <c r="W133" s="98"/>
    </row>
    <row r="134" customFormat="false" ht="12.8" hidden="false" customHeight="false" outlineLevel="0" collapsed="false">
      <c r="A134" s="112"/>
      <c r="B134" s="93"/>
      <c r="C134" s="94" t="s">
        <v>72</v>
      </c>
      <c r="D134" s="95" t="n">
        <v>0</v>
      </c>
      <c r="E134" s="96" t="n">
        <v>0</v>
      </c>
      <c r="F134" s="97" t="n">
        <v>0</v>
      </c>
      <c r="G134" s="97"/>
      <c r="H134" s="98"/>
      <c r="I134" s="99" t="n">
        <f aca="false">IF(ISBLANK(F134),"",F134)</f>
        <v>0</v>
      </c>
      <c r="J134" s="99" t="str">
        <f aca="false">IF(ISBLANK(G134),"",G134)</f>
        <v/>
      </c>
      <c r="K134" s="98" t="str">
        <f aca="false">IF(ISBLANK(H134),"",H134)</f>
        <v/>
      </c>
      <c r="L134" s="99"/>
      <c r="M134" s="99"/>
      <c r="N134" s="98"/>
      <c r="O134" s="99" t="n">
        <v>0</v>
      </c>
      <c r="P134" s="99"/>
      <c r="Q134" s="98"/>
      <c r="R134" s="99" t="n">
        <v>0</v>
      </c>
      <c r="S134" s="99"/>
      <c r="T134" s="98"/>
      <c r="U134" s="99" t="n">
        <v>0</v>
      </c>
      <c r="V134" s="99"/>
      <c r="W134" s="98"/>
    </row>
    <row r="135" customFormat="false" ht="12.8" hidden="false" customHeight="false" outlineLevel="0" collapsed="false">
      <c r="A135" s="112"/>
      <c r="B135" s="93"/>
      <c r="C135" s="94" t="s">
        <v>73</v>
      </c>
      <c r="D135" s="95" t="n">
        <v>1</v>
      </c>
      <c r="E135" s="96" t="n">
        <v>1</v>
      </c>
      <c r="F135" s="97" t="n">
        <v>1</v>
      </c>
      <c r="G135" s="97"/>
      <c r="H135" s="98"/>
      <c r="I135" s="99" t="n">
        <f aca="false">IF(ISBLANK(F135),"",F135)</f>
        <v>1</v>
      </c>
      <c r="J135" s="99" t="str">
        <f aca="false">IF(ISBLANK(G135),"",G135)</f>
        <v/>
      </c>
      <c r="K135" s="98" t="str">
        <f aca="false">IF(ISBLANK(H135),"",H135)</f>
        <v/>
      </c>
      <c r="L135" s="99"/>
      <c r="M135" s="99"/>
      <c r="N135" s="98"/>
      <c r="O135" s="99" t="n">
        <v>0</v>
      </c>
      <c r="P135" s="99"/>
      <c r="Q135" s="98"/>
      <c r="R135" s="99" t="n">
        <v>0</v>
      </c>
      <c r="S135" s="99"/>
      <c r="T135" s="98"/>
      <c r="U135" s="99" t="n">
        <v>0</v>
      </c>
      <c r="V135" s="99"/>
      <c r="W135" s="98"/>
    </row>
    <row r="136" customFormat="false" ht="12.8" hidden="false" customHeight="false" outlineLevel="0" collapsed="false">
      <c r="A136" s="112"/>
      <c r="B136" s="93"/>
      <c r="C136" s="94" t="s">
        <v>74</v>
      </c>
      <c r="D136" s="95" t="n">
        <v>0</v>
      </c>
      <c r="E136" s="96" t="n">
        <v>0</v>
      </c>
      <c r="F136" s="97" t="n">
        <v>0</v>
      </c>
      <c r="G136" s="97"/>
      <c r="H136" s="98"/>
      <c r="I136" s="99" t="n">
        <f aca="false">IF(ISBLANK(F136),"",F136)</f>
        <v>0</v>
      </c>
      <c r="J136" s="99" t="str">
        <f aca="false">IF(ISBLANK(G136),"",G136)</f>
        <v/>
      </c>
      <c r="K136" s="98" t="str">
        <f aca="false">IF(ISBLANK(H136),"",H136)</f>
        <v/>
      </c>
      <c r="L136" s="99"/>
      <c r="M136" s="99"/>
      <c r="N136" s="98"/>
      <c r="O136" s="99" t="n">
        <v>0</v>
      </c>
      <c r="P136" s="99"/>
      <c r="Q136" s="98"/>
      <c r="R136" s="99" t="n">
        <v>0</v>
      </c>
      <c r="S136" s="99"/>
      <c r="T136" s="98"/>
      <c r="U136" s="99" t="n">
        <v>0</v>
      </c>
      <c r="V136" s="99"/>
      <c r="W136" s="98"/>
    </row>
    <row r="137" customFormat="false" ht="12.8" hidden="false" customHeight="false" outlineLevel="0" collapsed="false">
      <c r="A137" s="112"/>
      <c r="B137" s="93"/>
      <c r="C137" s="94" t="s">
        <v>75</v>
      </c>
      <c r="D137" s="95" t="n">
        <v>0</v>
      </c>
      <c r="E137" s="96" t="n">
        <v>0</v>
      </c>
      <c r="F137" s="97" t="n">
        <v>0</v>
      </c>
      <c r="G137" s="97"/>
      <c r="H137" s="98"/>
      <c r="I137" s="99" t="n">
        <f aca="false">IF(ISBLANK(F137),"",F137)</f>
        <v>0</v>
      </c>
      <c r="J137" s="99" t="str">
        <f aca="false">IF(ISBLANK(G137),"",G137)</f>
        <v/>
      </c>
      <c r="K137" s="98" t="str">
        <f aca="false">IF(ISBLANK(H137),"",H137)</f>
        <v/>
      </c>
      <c r="L137" s="99"/>
      <c r="M137" s="99"/>
      <c r="N137" s="98"/>
      <c r="O137" s="99" t="n">
        <v>0</v>
      </c>
      <c r="P137" s="99"/>
      <c r="Q137" s="98"/>
      <c r="R137" s="99" t="n">
        <v>0</v>
      </c>
      <c r="S137" s="99"/>
      <c r="T137" s="98"/>
      <c r="U137" s="99" t="n">
        <v>0</v>
      </c>
      <c r="V137" s="99"/>
      <c r="W137" s="98"/>
    </row>
    <row r="138" customFormat="false" ht="12.8" hidden="false" customHeight="false" outlineLevel="0" collapsed="false">
      <c r="A138" s="112"/>
      <c r="B138" s="93"/>
      <c r="C138" s="94" t="s">
        <v>76</v>
      </c>
      <c r="D138" s="109" t="n">
        <v>2.16448166664E-023</v>
      </c>
      <c r="E138" s="96" t="n">
        <v>0</v>
      </c>
      <c r="F138" s="97" t="n">
        <v>0</v>
      </c>
      <c r="G138" s="97"/>
      <c r="H138" s="98"/>
      <c r="I138" s="99" t="n">
        <f aca="false">IF(ISBLANK(F138),"",F138)</f>
        <v>0</v>
      </c>
      <c r="J138" s="99" t="str">
        <f aca="false">IF(ISBLANK(G138),"",G138)</f>
        <v/>
      </c>
      <c r="K138" s="98" t="str">
        <f aca="false">IF(ISBLANK(H138),"",H138)</f>
        <v/>
      </c>
      <c r="L138" s="99"/>
      <c r="M138" s="99"/>
      <c r="N138" s="98"/>
      <c r="O138" s="99" t="n">
        <v>0</v>
      </c>
      <c r="P138" s="99"/>
      <c r="Q138" s="98"/>
      <c r="R138" s="99" t="n">
        <v>0</v>
      </c>
      <c r="S138" s="99"/>
      <c r="T138" s="98"/>
      <c r="U138" s="99" t="n">
        <v>0</v>
      </c>
      <c r="V138" s="99"/>
      <c r="W138" s="98"/>
    </row>
    <row r="139" customFormat="false" ht="12.8" hidden="false" customHeight="false" outlineLevel="0" collapsed="false">
      <c r="A139" s="112"/>
      <c r="B139" s="93"/>
      <c r="C139" s="94" t="s">
        <v>77</v>
      </c>
      <c r="D139" s="95" t="n">
        <v>0</v>
      </c>
      <c r="E139" s="96" t="n">
        <v>0</v>
      </c>
      <c r="F139" s="97" t="n">
        <v>0</v>
      </c>
      <c r="G139" s="97"/>
      <c r="H139" s="98"/>
      <c r="I139" s="99" t="n">
        <f aca="false">IF(ISBLANK(F139),"",F139)</f>
        <v>0</v>
      </c>
      <c r="J139" s="99" t="str">
        <f aca="false">IF(ISBLANK(G139),"",G139)</f>
        <v/>
      </c>
      <c r="K139" s="98" t="str">
        <f aca="false">IF(ISBLANK(H139),"",H139)</f>
        <v/>
      </c>
      <c r="L139" s="99"/>
      <c r="M139" s="99"/>
      <c r="N139" s="98"/>
      <c r="O139" s="99" t="n">
        <v>0</v>
      </c>
      <c r="P139" s="99"/>
      <c r="Q139" s="98"/>
      <c r="R139" s="99" t="n">
        <v>0</v>
      </c>
      <c r="S139" s="99"/>
      <c r="T139" s="98"/>
      <c r="U139" s="99" t="n">
        <v>0</v>
      </c>
      <c r="V139" s="99"/>
      <c r="W139" s="98"/>
    </row>
    <row r="140" customFormat="false" ht="12.8" hidden="false" customHeight="false" outlineLevel="0" collapsed="false">
      <c r="A140" s="112"/>
      <c r="B140" s="93"/>
      <c r="C140" s="94" t="s">
        <v>78</v>
      </c>
      <c r="D140" s="95" t="n">
        <v>0</v>
      </c>
      <c r="E140" s="96" t="n">
        <v>0</v>
      </c>
      <c r="F140" s="97" t="n">
        <v>0</v>
      </c>
      <c r="G140" s="97"/>
      <c r="H140" s="98"/>
      <c r="I140" s="99" t="n">
        <f aca="false">IF(ISBLANK(F140),"",F140)</f>
        <v>0</v>
      </c>
      <c r="J140" s="99" t="str">
        <f aca="false">IF(ISBLANK(G140),"",G140)</f>
        <v/>
      </c>
      <c r="K140" s="98" t="str">
        <f aca="false">IF(ISBLANK(H140),"",H140)</f>
        <v/>
      </c>
      <c r="L140" s="99"/>
      <c r="M140" s="99"/>
      <c r="N140" s="98"/>
      <c r="O140" s="99" t="n">
        <v>0</v>
      </c>
      <c r="P140" s="99"/>
      <c r="Q140" s="98"/>
      <c r="R140" s="99" t="n">
        <v>0</v>
      </c>
      <c r="S140" s="99"/>
      <c r="T140" s="98"/>
      <c r="U140" s="99" t="n">
        <v>0</v>
      </c>
      <c r="V140" s="99"/>
      <c r="W140" s="98"/>
    </row>
    <row r="141" customFormat="false" ht="12.8" hidden="false" customHeight="false" outlineLevel="0" collapsed="false">
      <c r="A141" s="112"/>
      <c r="B141" s="93"/>
      <c r="C141" s="94" t="s">
        <v>79</v>
      </c>
      <c r="D141" s="125" t="n">
        <v>-2.16448166664E-023</v>
      </c>
      <c r="E141" s="126" t="n">
        <v>0</v>
      </c>
      <c r="F141" s="127" t="n">
        <v>0</v>
      </c>
      <c r="G141" s="127"/>
      <c r="H141" s="128"/>
      <c r="I141" s="99" t="n">
        <f aca="false">IF(ISBLANK(F141),"",F141)</f>
        <v>0</v>
      </c>
      <c r="J141" s="99" t="str">
        <f aca="false">IF(ISBLANK(G141),"",G141)</f>
        <v/>
      </c>
      <c r="K141" s="98" t="str">
        <f aca="false">IF(ISBLANK(H141),"",H141)</f>
        <v/>
      </c>
      <c r="L141" s="99"/>
      <c r="M141" s="99"/>
      <c r="N141" s="98"/>
      <c r="O141" s="99" t="n">
        <v>0</v>
      </c>
      <c r="P141" s="99"/>
      <c r="Q141" s="98"/>
      <c r="R141" s="99" t="n">
        <v>0</v>
      </c>
      <c r="S141" s="99"/>
      <c r="T141" s="98"/>
      <c r="U141" s="99" t="n">
        <v>0</v>
      </c>
      <c r="V141" s="99"/>
      <c r="W141" s="98"/>
    </row>
    <row r="144" customFormat="false" ht="12.8" hidden="false" customHeight="false" outlineLevel="0" collapsed="false">
      <c r="A144" s="29" t="s">
        <v>97</v>
      </c>
      <c r="B144" s="29"/>
    </row>
    <row r="145" customFormat="false" ht="12.8" hidden="false" customHeight="true" outlineLevel="0" collapsed="false">
      <c r="A145" s="112" t="s">
        <v>88</v>
      </c>
      <c r="B145" s="113"/>
      <c r="C145" s="113"/>
    </row>
    <row r="146" customFormat="false" ht="12.8" hidden="false" customHeight="false" outlineLevel="0" collapsed="false">
      <c r="A146" s="112"/>
      <c r="B146" s="113"/>
    </row>
    <row r="147" customFormat="false" ht="12.8" hidden="false" customHeight="false" outlineLevel="0" collapsed="false">
      <c r="A147" s="112"/>
      <c r="B147" s="113"/>
      <c r="C147" s="44" t="s">
        <v>25</v>
      </c>
    </row>
    <row r="148" customFormat="false" ht="12.8" hidden="false" customHeight="false" outlineLevel="0" collapsed="false">
      <c r="A148" s="112"/>
      <c r="B148" s="113"/>
      <c r="E148" s="20" t="s">
        <v>18</v>
      </c>
      <c r="F148" s="20"/>
    </row>
    <row r="149" customFormat="false" ht="12.8" hidden="false" customHeight="false" outlineLevel="0" collapsed="false">
      <c r="A149" s="112"/>
      <c r="B149" s="113"/>
      <c r="D149" s="18" t="s">
        <v>20</v>
      </c>
      <c r="E149" s="129" t="n">
        <f aca="false">28/64</f>
        <v>0.4375</v>
      </c>
    </row>
    <row r="150" customFormat="false" ht="12.8" hidden="false" customHeight="false" outlineLevel="0" collapsed="false">
      <c r="A150" s="112"/>
      <c r="B150" s="116"/>
      <c r="D150" s="18" t="s">
        <v>22</v>
      </c>
      <c r="E150" s="0"/>
    </row>
    <row r="151" customFormat="false" ht="12.8" hidden="false" customHeight="false" outlineLevel="0" collapsed="false">
      <c r="A151" s="112"/>
      <c r="B151" s="116"/>
    </row>
    <row r="152" customFormat="false" ht="12.8" hidden="false" customHeight="false" outlineLevel="0" collapsed="false">
      <c r="A152" s="112"/>
      <c r="B152" s="116"/>
    </row>
    <row r="153" customFormat="false" ht="12.8" hidden="false" customHeight="false" outlineLevel="0" collapsed="false">
      <c r="A153" s="112"/>
      <c r="B153" s="113"/>
      <c r="C153" s="0" t="s">
        <v>26</v>
      </c>
    </row>
    <row r="154" customFormat="false" ht="12.8" hidden="false" customHeight="false" outlineLevel="0" collapsed="false">
      <c r="A154" s="112"/>
      <c r="B154" s="113"/>
      <c r="C154" s="0" t="s">
        <v>27</v>
      </c>
      <c r="D154" s="47" t="s">
        <v>98</v>
      </c>
      <c r="E154" s="47"/>
      <c r="F154" s="47"/>
    </row>
    <row r="155" customFormat="false" ht="12.8" hidden="false" customHeight="false" outlineLevel="0" collapsed="false">
      <c r="A155" s="112"/>
      <c r="B155" s="48" t="s">
        <v>30</v>
      </c>
      <c r="C155" s="49" t="s">
        <v>31</v>
      </c>
      <c r="D155" s="54" t="n">
        <f aca="false">0.5*F109</f>
        <v>0</v>
      </c>
      <c r="E155" s="54" t="n">
        <f aca="false">0.5*G109</f>
        <v>0</v>
      </c>
      <c r="F155" s="53" t="n">
        <f aca="false">0.5*H109</f>
        <v>0</v>
      </c>
    </row>
    <row r="156" customFormat="false" ht="12.8" hidden="false" customHeight="false" outlineLevel="0" collapsed="false">
      <c r="A156" s="112"/>
      <c r="B156" s="48"/>
      <c r="C156" s="49" t="s">
        <v>34</v>
      </c>
      <c r="D156" s="54" t="n">
        <f aca="false">0.5*F110</f>
        <v>10</v>
      </c>
      <c r="E156" s="54" t="n">
        <f aca="false">0.5*G110</f>
        <v>20</v>
      </c>
      <c r="F156" s="53" t="n">
        <f aca="false">0.5*H110</f>
        <v>45</v>
      </c>
    </row>
    <row r="157" customFormat="false" ht="12.8" hidden="false" customHeight="false" outlineLevel="0" collapsed="false">
      <c r="A157" s="112"/>
      <c r="B157" s="48"/>
      <c r="C157" s="49" t="s">
        <v>37</v>
      </c>
      <c r="D157" s="54" t="n">
        <f aca="false">0.5*F111</f>
        <v>0</v>
      </c>
      <c r="E157" s="54"/>
      <c r="F157" s="53"/>
    </row>
    <row r="158" customFormat="false" ht="12.8" hidden="false" customHeight="false" outlineLevel="0" collapsed="false">
      <c r="A158" s="112"/>
      <c r="B158" s="48"/>
      <c r="C158" s="49" t="s">
        <v>39</v>
      </c>
      <c r="D158" s="54" t="n">
        <f aca="false">0.5*F112</f>
        <v>0</v>
      </c>
      <c r="E158" s="54"/>
      <c r="F158" s="53"/>
    </row>
    <row r="159" customFormat="false" ht="12.8" hidden="false" customHeight="false" outlineLevel="0" collapsed="false">
      <c r="A159" s="112"/>
      <c r="B159" s="48"/>
      <c r="C159" s="49" t="s">
        <v>40</v>
      </c>
      <c r="D159" s="54" t="n">
        <f aca="false">0.5*F113</f>
        <v>25</v>
      </c>
      <c r="E159" s="54"/>
      <c r="F159" s="53"/>
    </row>
    <row r="160" customFormat="false" ht="12.8" hidden="false" customHeight="false" outlineLevel="0" collapsed="false">
      <c r="A160" s="112"/>
      <c r="B160" s="48"/>
      <c r="C160" s="49" t="s">
        <v>41</v>
      </c>
      <c r="D160" s="54" t="n">
        <f aca="false">0.5*F114</f>
        <v>0</v>
      </c>
      <c r="E160" s="54"/>
      <c r="F160" s="53"/>
    </row>
    <row r="161" customFormat="false" ht="12.8" hidden="false" customHeight="false" outlineLevel="0" collapsed="false">
      <c r="A161" s="112"/>
      <c r="B161" s="48"/>
      <c r="C161" s="49" t="s">
        <v>42</v>
      </c>
      <c r="D161" s="54" t="n">
        <f aca="false">0.5*F115</f>
        <v>0</v>
      </c>
      <c r="E161" s="54"/>
      <c r="F161" s="53"/>
    </row>
    <row r="162" customFormat="false" ht="12.8" hidden="false" customHeight="false" outlineLevel="0" collapsed="false">
      <c r="A162" s="112"/>
      <c r="B162" s="48"/>
      <c r="C162" s="49" t="s">
        <v>43</v>
      </c>
      <c r="D162" s="54" t="n">
        <f aca="false">0.5*F116</f>
        <v>6</v>
      </c>
      <c r="E162" s="54"/>
      <c r="F162" s="53"/>
    </row>
    <row r="163" customFormat="false" ht="12.8" hidden="false" customHeight="false" outlineLevel="0" collapsed="false">
      <c r="A163" s="112"/>
      <c r="B163" s="48"/>
      <c r="C163" s="49" t="s">
        <v>44</v>
      </c>
      <c r="D163" s="54" t="n">
        <f aca="false">0.5*F117</f>
        <v>0</v>
      </c>
      <c r="E163" s="54"/>
      <c r="F163" s="53"/>
    </row>
    <row r="164" customFormat="false" ht="12.8" hidden="false" customHeight="false" outlineLevel="0" collapsed="false">
      <c r="A164" s="112"/>
      <c r="B164" s="48"/>
      <c r="C164" s="49" t="s">
        <v>45</v>
      </c>
      <c r="D164" s="54" t="n">
        <f aca="false">0.5*F118</f>
        <v>-4</v>
      </c>
      <c r="E164" s="54"/>
      <c r="F164" s="53"/>
    </row>
    <row r="165" customFormat="false" ht="12.8" hidden="false" customHeight="false" outlineLevel="0" collapsed="false">
      <c r="A165" s="112"/>
      <c r="B165" s="57" t="s">
        <v>46</v>
      </c>
      <c r="C165" s="58" t="s">
        <v>47</v>
      </c>
      <c r="D165" s="63" t="n">
        <f aca="false">0.5*F119</f>
        <v>111.4</v>
      </c>
      <c r="E165" s="63"/>
      <c r="F165" s="62"/>
    </row>
    <row r="166" customFormat="false" ht="12.8" hidden="false" customHeight="false" outlineLevel="0" collapsed="false">
      <c r="A166" s="112"/>
      <c r="B166" s="64" t="s">
        <v>48</v>
      </c>
      <c r="C166" s="65" t="s">
        <v>49</v>
      </c>
      <c r="D166" s="70" t="n">
        <f aca="false">0.5*F120</f>
        <v>8</v>
      </c>
      <c r="E166" s="70"/>
      <c r="F166" s="69"/>
    </row>
    <row r="167" customFormat="false" ht="12.8" hidden="false" customHeight="false" outlineLevel="0" collapsed="false">
      <c r="A167" s="112"/>
      <c r="B167" s="71" t="s">
        <v>50</v>
      </c>
      <c r="C167" s="72" t="s">
        <v>51</v>
      </c>
      <c r="D167" s="77" t="n">
        <f aca="false">0.5*F121</f>
        <v>0</v>
      </c>
      <c r="E167" s="77"/>
      <c r="F167" s="76"/>
    </row>
    <row r="168" customFormat="false" ht="12.8" hidden="false" customHeight="false" outlineLevel="0" collapsed="false">
      <c r="A168" s="112"/>
      <c r="B168" s="79" t="s">
        <v>53</v>
      </c>
      <c r="C168" s="80" t="s">
        <v>54</v>
      </c>
      <c r="D168" s="85" t="n">
        <f aca="false">0.5*F122</f>
        <v>-667.9</v>
      </c>
      <c r="E168" s="85"/>
      <c r="F168" s="84"/>
    </row>
    <row r="169" customFormat="false" ht="12.8" hidden="false" customHeight="false" outlineLevel="0" collapsed="false">
      <c r="A169" s="112"/>
      <c r="B169" s="86" t="s">
        <v>55</v>
      </c>
      <c r="C169" s="87" t="s">
        <v>56</v>
      </c>
      <c r="D169" s="92" t="n">
        <f aca="false">F123</f>
        <v>0.85</v>
      </c>
      <c r="E169" s="92"/>
      <c r="F169" s="91"/>
    </row>
    <row r="170" customFormat="false" ht="12.8" hidden="false" customHeight="false" outlineLevel="0" collapsed="false">
      <c r="A170" s="112"/>
      <c r="B170" s="86"/>
      <c r="C170" s="87" t="s">
        <v>57</v>
      </c>
      <c r="D170" s="92" t="n">
        <f aca="false">F124</f>
        <v>0</v>
      </c>
      <c r="E170" s="92"/>
      <c r="F170" s="91"/>
    </row>
    <row r="171" customFormat="false" ht="12.8" hidden="false" customHeight="false" outlineLevel="0" collapsed="false">
      <c r="A171" s="112"/>
      <c r="B171" s="86"/>
      <c r="C171" s="87" t="s">
        <v>58</v>
      </c>
      <c r="D171" s="92" t="n">
        <f aca="false">F125</f>
        <v>0</v>
      </c>
      <c r="E171" s="92"/>
      <c r="F171" s="91"/>
    </row>
    <row r="172" customFormat="false" ht="12.8" hidden="false" customHeight="false" outlineLevel="0" collapsed="false">
      <c r="A172" s="112"/>
      <c r="B172" s="93" t="s">
        <v>59</v>
      </c>
      <c r="C172" s="94" t="s">
        <v>60</v>
      </c>
      <c r="D172" s="99" t="n">
        <f aca="false">0.5*F126</f>
        <v>-0.5</v>
      </c>
      <c r="E172" s="99" t="n">
        <f aca="false">0.5*G126</f>
        <v>-0.5</v>
      </c>
      <c r="F172" s="98" t="n">
        <f aca="false">0.5*H126</f>
        <v>-2</v>
      </c>
    </row>
    <row r="173" customFormat="false" ht="12.8" hidden="false" customHeight="false" outlineLevel="0" collapsed="false">
      <c r="A173" s="112"/>
      <c r="B173" s="93"/>
      <c r="C173" s="94" t="s">
        <v>63</v>
      </c>
      <c r="D173" s="99" t="n">
        <f aca="false">0.5*F127</f>
        <v>-3</v>
      </c>
      <c r="E173" s="99"/>
      <c r="F173" s="98"/>
    </row>
    <row r="174" customFormat="false" ht="12.8" hidden="false" customHeight="false" outlineLevel="0" collapsed="false">
      <c r="A174" s="112"/>
      <c r="B174" s="93"/>
      <c r="C174" s="94" t="s">
        <v>64</v>
      </c>
      <c r="D174" s="99" t="n">
        <f aca="false">0.5*F128</f>
        <v>0</v>
      </c>
      <c r="E174" s="99" t="n">
        <f aca="false">0.5*G128</f>
        <v>0</v>
      </c>
      <c r="F174" s="98" t="n">
        <f aca="false">0.5*H128</f>
        <v>0</v>
      </c>
    </row>
    <row r="175" customFormat="false" ht="12.8" hidden="false" customHeight="false" outlineLevel="0" collapsed="false">
      <c r="A175" s="112"/>
      <c r="B175" s="93"/>
      <c r="C175" s="94" t="s">
        <v>67</v>
      </c>
      <c r="D175" s="99" t="n">
        <f aca="false">0.5*F129</f>
        <v>0</v>
      </c>
      <c r="E175" s="99"/>
      <c r="F175" s="98"/>
    </row>
    <row r="176" customFormat="false" ht="12.8" hidden="false" customHeight="false" outlineLevel="0" collapsed="false">
      <c r="A176" s="112"/>
      <c r="B176" s="93"/>
      <c r="C176" s="94" t="s">
        <v>68</v>
      </c>
      <c r="D176" s="99" t="n">
        <f aca="false">0.5*F130</f>
        <v>0</v>
      </c>
      <c r="E176" s="99"/>
      <c r="F176" s="98"/>
    </row>
    <row r="177" customFormat="false" ht="12.8" hidden="false" customHeight="false" outlineLevel="0" collapsed="false">
      <c r="A177" s="112"/>
      <c r="B177" s="93"/>
      <c r="C177" s="94" t="s">
        <v>69</v>
      </c>
      <c r="D177" s="99" t="n">
        <f aca="false">0.5*F131</f>
        <v>0</v>
      </c>
      <c r="E177" s="99"/>
      <c r="F177" s="98"/>
    </row>
    <row r="178" customFormat="false" ht="12.8" hidden="false" customHeight="false" outlineLevel="0" collapsed="false">
      <c r="A178" s="112"/>
      <c r="B178" s="93"/>
      <c r="C178" s="94" t="s">
        <v>70</v>
      </c>
      <c r="D178" s="99" t="n">
        <f aca="false">0.5*F132</f>
        <v>-4</v>
      </c>
      <c r="E178" s="99"/>
      <c r="F178" s="98"/>
    </row>
    <row r="179" customFormat="false" ht="12.8" hidden="false" customHeight="false" outlineLevel="0" collapsed="false">
      <c r="A179" s="112"/>
      <c r="B179" s="93"/>
      <c r="C179" s="94" t="s">
        <v>71</v>
      </c>
      <c r="D179" s="99" t="n">
        <f aca="false">0.5*F133</f>
        <v>37</v>
      </c>
      <c r="E179" s="99"/>
      <c r="F179" s="98"/>
    </row>
    <row r="180" customFormat="false" ht="12.8" hidden="false" customHeight="false" outlineLevel="0" collapsed="false">
      <c r="A180" s="112"/>
      <c r="B180" s="93"/>
      <c r="C180" s="94" t="s">
        <v>72</v>
      </c>
      <c r="D180" s="99" t="n">
        <f aca="false">0.5*F134</f>
        <v>0</v>
      </c>
      <c r="E180" s="99"/>
      <c r="F180" s="98"/>
    </row>
    <row r="181" customFormat="false" ht="12.8" hidden="false" customHeight="false" outlineLevel="0" collapsed="false">
      <c r="A181" s="112"/>
      <c r="B181" s="93"/>
      <c r="C181" s="94" t="s">
        <v>73</v>
      </c>
      <c r="D181" s="99" t="n">
        <f aca="false">0.5*F135</f>
        <v>0.5</v>
      </c>
      <c r="E181" s="99"/>
      <c r="F181" s="98"/>
    </row>
    <row r="182" customFormat="false" ht="12.8" hidden="false" customHeight="false" outlineLevel="0" collapsed="false">
      <c r="A182" s="112"/>
      <c r="B182" s="93"/>
      <c r="C182" s="94" t="s">
        <v>74</v>
      </c>
      <c r="D182" s="99" t="n">
        <f aca="false">0.5*F136</f>
        <v>0</v>
      </c>
      <c r="E182" s="99"/>
      <c r="F182" s="98"/>
    </row>
    <row r="183" customFormat="false" ht="12.8" hidden="false" customHeight="false" outlineLevel="0" collapsed="false">
      <c r="A183" s="112"/>
      <c r="B183" s="93"/>
      <c r="C183" s="94" t="s">
        <v>75</v>
      </c>
      <c r="D183" s="99" t="n">
        <f aca="false">0.5*F137</f>
        <v>0</v>
      </c>
      <c r="E183" s="99"/>
      <c r="F183" s="98"/>
    </row>
    <row r="184" customFormat="false" ht="12.8" hidden="false" customHeight="false" outlineLevel="0" collapsed="false">
      <c r="A184" s="112"/>
      <c r="B184" s="93"/>
      <c r="C184" s="94" t="s">
        <v>76</v>
      </c>
      <c r="D184" s="99" t="n">
        <f aca="false">0.5*F138</f>
        <v>0</v>
      </c>
      <c r="E184" s="99"/>
      <c r="F184" s="98"/>
    </row>
    <row r="185" customFormat="false" ht="12.8" hidden="false" customHeight="false" outlineLevel="0" collapsed="false">
      <c r="A185" s="112"/>
      <c r="B185" s="93"/>
      <c r="C185" s="94" t="s">
        <v>77</v>
      </c>
      <c r="D185" s="99" t="n">
        <f aca="false">0.5*F139</f>
        <v>0</v>
      </c>
      <c r="E185" s="99"/>
      <c r="F185" s="98"/>
    </row>
    <row r="186" customFormat="false" ht="12.8" hidden="false" customHeight="false" outlineLevel="0" collapsed="false">
      <c r="A186" s="112"/>
      <c r="B186" s="93"/>
      <c r="C186" s="94" t="s">
        <v>78</v>
      </c>
      <c r="D186" s="99" t="n">
        <f aca="false">0.5*F140</f>
        <v>0</v>
      </c>
      <c r="E186" s="99"/>
      <c r="F186" s="98"/>
    </row>
    <row r="187" customFormat="false" ht="12.8" hidden="false" customHeight="false" outlineLevel="0" collapsed="false">
      <c r="A187" s="112"/>
      <c r="B187" s="93"/>
      <c r="C187" s="94" t="s">
        <v>79</v>
      </c>
      <c r="D187" s="99" t="n">
        <f aca="false">0.5*F141</f>
        <v>0</v>
      </c>
      <c r="E187" s="99"/>
      <c r="F187" s="98"/>
    </row>
    <row r="189" customFormat="false" ht="12.8" hidden="false" customHeight="true" outlineLevel="0" collapsed="false">
      <c r="A189" s="100" t="s">
        <v>80</v>
      </c>
      <c r="B189" s="101"/>
      <c r="C189" s="101"/>
    </row>
    <row r="190" customFormat="false" ht="12.8" hidden="false" customHeight="false" outlineLevel="0" collapsed="false">
      <c r="A190" s="100"/>
      <c r="B190" s="101"/>
    </row>
    <row r="191" customFormat="false" ht="12.8" hidden="false" customHeight="false" outlineLevel="0" collapsed="false">
      <c r="A191" s="100"/>
      <c r="B191" s="101"/>
      <c r="C191" s="44" t="s">
        <v>25</v>
      </c>
    </row>
    <row r="192" customFormat="false" ht="12.8" hidden="false" customHeight="false" outlineLevel="0" collapsed="false">
      <c r="A192" s="100"/>
      <c r="B192" s="101"/>
      <c r="E192" s="20" t="s">
        <v>18</v>
      </c>
      <c r="F192" s="20"/>
    </row>
    <row r="193" customFormat="false" ht="12.8" hidden="false" customHeight="false" outlineLevel="0" collapsed="false">
      <c r="A193" s="100"/>
      <c r="B193" s="101"/>
      <c r="D193" s="18" t="s">
        <v>20</v>
      </c>
      <c r="E193" s="130" t="n">
        <f aca="false">36/64</f>
        <v>0.5625</v>
      </c>
    </row>
    <row r="194" customFormat="false" ht="13.15" hidden="false" customHeight="false" outlineLevel="0" collapsed="false">
      <c r="A194" s="100"/>
      <c r="B194" s="105" t="s">
        <v>20</v>
      </c>
      <c r="D194" s="18" t="s">
        <v>22</v>
      </c>
      <c r="E194" s="0"/>
    </row>
    <row r="195" customFormat="false" ht="13.15" hidden="false" customHeight="false" outlineLevel="0" collapsed="false">
      <c r="A195" s="100"/>
      <c r="B195" s="105" t="s">
        <v>22</v>
      </c>
    </row>
    <row r="196" customFormat="false" ht="13.15" hidden="false" customHeight="false" outlineLevel="0" collapsed="false">
      <c r="A196" s="100"/>
      <c r="B196" s="105" t="s">
        <v>82</v>
      </c>
    </row>
    <row r="197" customFormat="false" ht="12.8" hidden="false" customHeight="false" outlineLevel="0" collapsed="false">
      <c r="A197" s="100"/>
      <c r="B197" s="101"/>
      <c r="C197" s="0" t="s">
        <v>26</v>
      </c>
    </row>
    <row r="198" customFormat="false" ht="12.8" hidden="false" customHeight="false" outlineLevel="0" collapsed="false">
      <c r="A198" s="100"/>
      <c r="B198" s="101"/>
      <c r="C198" s="0" t="s">
        <v>27</v>
      </c>
      <c r="D198" s="47" t="s">
        <v>98</v>
      </c>
      <c r="E198" s="47"/>
      <c r="F198" s="47"/>
    </row>
    <row r="199" customFormat="false" ht="12.8" hidden="false" customHeight="false" outlineLevel="0" collapsed="false">
      <c r="A199" s="100"/>
      <c r="B199" s="48" t="s">
        <v>30</v>
      </c>
      <c r="C199" s="49" t="s">
        <v>31</v>
      </c>
      <c r="D199" s="54" t="n">
        <f aca="false">0.5*F65</f>
        <v>14</v>
      </c>
      <c r="E199" s="54" t="n">
        <f aca="false">0.5*G65</f>
        <v>24.5</v>
      </c>
      <c r="F199" s="53" t="n">
        <f aca="false">0.5*H65</f>
        <v>49</v>
      </c>
    </row>
    <row r="200" customFormat="false" ht="12.8" hidden="false" customHeight="false" outlineLevel="0" collapsed="false">
      <c r="A200" s="100"/>
      <c r="B200" s="48"/>
      <c r="C200" s="49" t="s">
        <v>34</v>
      </c>
      <c r="D200" s="54" t="n">
        <f aca="false">0.5*F66</f>
        <v>0</v>
      </c>
      <c r="E200" s="54" t="n">
        <f aca="false">0.5*G66</f>
        <v>0</v>
      </c>
      <c r="F200" s="53" t="n">
        <f aca="false">0.5*H66</f>
        <v>0</v>
      </c>
    </row>
    <row r="201" customFormat="false" ht="12.8" hidden="false" customHeight="false" outlineLevel="0" collapsed="false">
      <c r="A201" s="100"/>
      <c r="B201" s="48"/>
      <c r="C201" s="49" t="s">
        <v>37</v>
      </c>
      <c r="D201" s="54" t="n">
        <f aca="false">0.5*F67</f>
        <v>0</v>
      </c>
      <c r="E201" s="54"/>
      <c r="F201" s="53"/>
    </row>
    <row r="202" customFormat="false" ht="12.8" hidden="false" customHeight="false" outlineLevel="0" collapsed="false">
      <c r="A202" s="100"/>
      <c r="B202" s="48"/>
      <c r="C202" s="49" t="s">
        <v>39</v>
      </c>
      <c r="D202" s="54" t="n">
        <f aca="false">0.5*F68</f>
        <v>0</v>
      </c>
      <c r="E202" s="54"/>
      <c r="F202" s="53"/>
    </row>
    <row r="203" customFormat="false" ht="12.8" hidden="false" customHeight="false" outlineLevel="0" collapsed="false">
      <c r="A203" s="100"/>
      <c r="B203" s="48"/>
      <c r="C203" s="49" t="s">
        <v>40</v>
      </c>
      <c r="D203" s="54" t="n">
        <f aca="false">0.5*F69</f>
        <v>7</v>
      </c>
      <c r="E203" s="54"/>
      <c r="F203" s="53"/>
    </row>
    <row r="204" customFormat="false" ht="12.8" hidden="false" customHeight="false" outlineLevel="0" collapsed="false">
      <c r="A204" s="100"/>
      <c r="B204" s="48"/>
      <c r="C204" s="49" t="s">
        <v>41</v>
      </c>
      <c r="D204" s="54" t="n">
        <f aca="false">0.5*F70</f>
        <v>0</v>
      </c>
      <c r="E204" s="54"/>
      <c r="F204" s="53"/>
    </row>
    <row r="205" customFormat="false" ht="12.8" hidden="false" customHeight="false" outlineLevel="0" collapsed="false">
      <c r="A205" s="100"/>
      <c r="B205" s="48"/>
      <c r="C205" s="49" t="s">
        <v>42</v>
      </c>
      <c r="D205" s="54" t="n">
        <f aca="false">0.5*F71</f>
        <v>35</v>
      </c>
      <c r="E205" s="54"/>
      <c r="F205" s="53"/>
    </row>
    <row r="206" customFormat="false" ht="12.8" hidden="false" customHeight="false" outlineLevel="0" collapsed="false">
      <c r="A206" s="100"/>
      <c r="B206" s="48"/>
      <c r="C206" s="49" t="s">
        <v>43</v>
      </c>
      <c r="D206" s="54" t="n">
        <f aca="false">0.5*F72</f>
        <v>14</v>
      </c>
      <c r="E206" s="54"/>
      <c r="F206" s="53"/>
    </row>
    <row r="207" customFormat="false" ht="12.8" hidden="false" customHeight="false" outlineLevel="0" collapsed="false">
      <c r="A207" s="100"/>
      <c r="B207" s="48"/>
      <c r="C207" s="49" t="s">
        <v>44</v>
      </c>
      <c r="D207" s="54" t="n">
        <f aca="false">0.5*F73</f>
        <v>0</v>
      </c>
      <c r="E207" s="54"/>
      <c r="F207" s="53"/>
    </row>
    <row r="208" customFormat="false" ht="12.8" hidden="false" customHeight="false" outlineLevel="0" collapsed="false">
      <c r="A208" s="100"/>
      <c r="B208" s="48"/>
      <c r="C208" s="49" t="s">
        <v>45</v>
      </c>
      <c r="D208" s="54" t="n">
        <f aca="false">0.5*F74</f>
        <v>0</v>
      </c>
      <c r="E208" s="54"/>
      <c r="F208" s="53"/>
    </row>
    <row r="209" customFormat="false" ht="12.8" hidden="false" customHeight="false" outlineLevel="0" collapsed="false">
      <c r="A209" s="100"/>
      <c r="B209" s="57" t="s">
        <v>46</v>
      </c>
      <c r="C209" s="58" t="s">
        <v>47</v>
      </c>
      <c r="D209" s="63" t="n">
        <f aca="false">0.5*F75</f>
        <v>97.2</v>
      </c>
      <c r="E209" s="63"/>
      <c r="F209" s="62"/>
    </row>
    <row r="210" customFormat="false" ht="12.8" hidden="false" customHeight="false" outlineLevel="0" collapsed="false">
      <c r="A210" s="100"/>
      <c r="B210" s="64" t="s">
        <v>48</v>
      </c>
      <c r="C210" s="65" t="s">
        <v>49</v>
      </c>
      <c r="D210" s="70" t="n">
        <f aca="false">0.5*F76</f>
        <v>0</v>
      </c>
      <c r="E210" s="70"/>
      <c r="F210" s="69"/>
    </row>
    <row r="211" customFormat="false" ht="12.8" hidden="false" customHeight="false" outlineLevel="0" collapsed="false">
      <c r="A211" s="100"/>
      <c r="B211" s="71" t="s">
        <v>50</v>
      </c>
      <c r="C211" s="72" t="s">
        <v>51</v>
      </c>
      <c r="D211" s="77" t="s">
        <v>52</v>
      </c>
      <c r="E211" s="77"/>
      <c r="F211" s="76"/>
    </row>
    <row r="212" customFormat="false" ht="12.8" hidden="false" customHeight="false" outlineLevel="0" collapsed="false">
      <c r="A212" s="100"/>
      <c r="B212" s="79" t="s">
        <v>53</v>
      </c>
      <c r="C212" s="80" t="s">
        <v>54</v>
      </c>
      <c r="D212" s="85" t="n">
        <f aca="false">0.5*F78</f>
        <v>0</v>
      </c>
      <c r="E212" s="85"/>
      <c r="F212" s="84"/>
    </row>
    <row r="213" customFormat="false" ht="12.8" hidden="false" customHeight="false" outlineLevel="0" collapsed="false">
      <c r="A213" s="100"/>
      <c r="B213" s="86" t="s">
        <v>55</v>
      </c>
      <c r="C213" s="87" t="s">
        <v>56</v>
      </c>
      <c r="D213" s="92" t="n">
        <f aca="false">F79</f>
        <v>0.85</v>
      </c>
      <c r="E213" s="92"/>
      <c r="F213" s="91"/>
    </row>
    <row r="214" customFormat="false" ht="12.8" hidden="false" customHeight="false" outlineLevel="0" collapsed="false">
      <c r="A214" s="100"/>
      <c r="B214" s="86"/>
      <c r="C214" s="87" t="s">
        <v>57</v>
      </c>
      <c r="D214" s="92" t="n">
        <f aca="false">F80</f>
        <v>0</v>
      </c>
      <c r="E214" s="92"/>
      <c r="F214" s="91"/>
    </row>
    <row r="215" customFormat="false" ht="12.8" hidden="false" customHeight="false" outlineLevel="0" collapsed="false">
      <c r="A215" s="100"/>
      <c r="B215" s="86"/>
      <c r="C215" s="87" t="s">
        <v>58</v>
      </c>
      <c r="D215" s="92" t="n">
        <f aca="false">F81</f>
        <v>0</v>
      </c>
      <c r="E215" s="92"/>
      <c r="F215" s="91"/>
    </row>
    <row r="216" customFormat="false" ht="12.8" hidden="false" customHeight="false" outlineLevel="0" collapsed="false">
      <c r="A216" s="100"/>
      <c r="B216" s="93" t="s">
        <v>59</v>
      </c>
      <c r="C216" s="94" t="s">
        <v>60</v>
      </c>
      <c r="D216" s="99" t="n">
        <f aca="false">0.5*F82</f>
        <v>2</v>
      </c>
      <c r="E216" s="99" t="n">
        <f aca="false">0.5*G82</f>
        <v>3.5</v>
      </c>
      <c r="F216" s="98" t="n">
        <f aca="false">0.5*H82</f>
        <v>-2</v>
      </c>
    </row>
    <row r="217" customFormat="false" ht="12.8" hidden="false" customHeight="false" outlineLevel="0" collapsed="false">
      <c r="A217" s="100"/>
      <c r="B217" s="93"/>
      <c r="C217" s="94" t="s">
        <v>63</v>
      </c>
      <c r="D217" s="99" t="n">
        <f aca="false">0.5*F83</f>
        <v>1.67</v>
      </c>
      <c r="E217" s="99"/>
      <c r="F217" s="98"/>
    </row>
    <row r="218" customFormat="false" ht="12.8" hidden="false" customHeight="false" outlineLevel="0" collapsed="false">
      <c r="A218" s="100"/>
      <c r="B218" s="93"/>
      <c r="C218" s="94" t="s">
        <v>64</v>
      </c>
      <c r="D218" s="99" t="n">
        <f aca="false">0.5*F84</f>
        <v>0</v>
      </c>
      <c r="E218" s="99" t="n">
        <f aca="false">0.5*G84</f>
        <v>0</v>
      </c>
      <c r="F218" s="98" t="n">
        <f aca="false">0.5*H84</f>
        <v>0</v>
      </c>
    </row>
    <row r="219" customFormat="false" ht="12.8" hidden="false" customHeight="false" outlineLevel="0" collapsed="false">
      <c r="A219" s="100"/>
      <c r="B219" s="93"/>
      <c r="C219" s="94" t="s">
        <v>67</v>
      </c>
      <c r="D219" s="99" t="n">
        <f aca="false">0.5*F85</f>
        <v>0</v>
      </c>
      <c r="E219" s="99"/>
      <c r="F219" s="98"/>
    </row>
    <row r="220" customFormat="false" ht="12.8" hidden="false" customHeight="false" outlineLevel="0" collapsed="false">
      <c r="A220" s="100"/>
      <c r="B220" s="93"/>
      <c r="C220" s="94" t="s">
        <v>68</v>
      </c>
      <c r="D220" s="99" t="n">
        <f aca="false">0.5*F86</f>
        <v>0</v>
      </c>
      <c r="E220" s="99"/>
      <c r="F220" s="98"/>
    </row>
    <row r="221" customFormat="false" ht="12.8" hidden="false" customHeight="false" outlineLevel="0" collapsed="false">
      <c r="A221" s="100"/>
      <c r="B221" s="93"/>
      <c r="C221" s="94" t="s">
        <v>69</v>
      </c>
      <c r="D221" s="99" t="n">
        <f aca="false">0.5*F87</f>
        <v>0</v>
      </c>
      <c r="E221" s="99"/>
      <c r="F221" s="98"/>
    </row>
    <row r="222" customFormat="false" ht="12.8" hidden="false" customHeight="false" outlineLevel="0" collapsed="false">
      <c r="A222" s="100"/>
      <c r="B222" s="93"/>
      <c r="C222" s="94" t="s">
        <v>70</v>
      </c>
      <c r="D222" s="99" t="n">
        <f aca="false">0.5*F88</f>
        <v>0</v>
      </c>
      <c r="E222" s="99"/>
      <c r="F222" s="98"/>
    </row>
    <row r="223" customFormat="false" ht="12.8" hidden="false" customHeight="false" outlineLevel="0" collapsed="false">
      <c r="A223" s="100"/>
      <c r="B223" s="93"/>
      <c r="C223" s="94" t="s">
        <v>71</v>
      </c>
      <c r="D223" s="99" t="n">
        <f aca="false">0.5*F89</f>
        <v>0</v>
      </c>
      <c r="E223" s="99"/>
      <c r="F223" s="98"/>
    </row>
    <row r="224" customFormat="false" ht="12.8" hidden="false" customHeight="false" outlineLevel="0" collapsed="false">
      <c r="A224" s="100"/>
      <c r="B224" s="93"/>
      <c r="C224" s="94" t="s">
        <v>72</v>
      </c>
      <c r="D224" s="99" t="n">
        <f aca="false">0.5*F90</f>
        <v>0</v>
      </c>
      <c r="E224" s="99"/>
      <c r="F224" s="98"/>
    </row>
    <row r="225" customFormat="false" ht="12.8" hidden="false" customHeight="false" outlineLevel="0" collapsed="false">
      <c r="A225" s="100"/>
      <c r="B225" s="93"/>
      <c r="C225" s="94" t="s">
        <v>73</v>
      </c>
      <c r="D225" s="99" t="n">
        <f aca="false">0.5*F91</f>
        <v>0</v>
      </c>
      <c r="E225" s="99"/>
      <c r="F225" s="98"/>
    </row>
    <row r="226" customFormat="false" ht="12.8" hidden="false" customHeight="false" outlineLevel="0" collapsed="false">
      <c r="A226" s="100"/>
      <c r="B226" s="93"/>
      <c r="C226" s="94" t="s">
        <v>74</v>
      </c>
      <c r="D226" s="99" t="s">
        <v>52</v>
      </c>
      <c r="E226" s="99"/>
      <c r="F226" s="98"/>
    </row>
    <row r="227" customFormat="false" ht="12.8" hidden="false" customHeight="false" outlineLevel="0" collapsed="false">
      <c r="A227" s="100"/>
      <c r="B227" s="93"/>
      <c r="C227" s="94" t="s">
        <v>75</v>
      </c>
      <c r="D227" s="99" t="n">
        <f aca="false">0.5*F93</f>
        <v>0</v>
      </c>
      <c r="E227" s="99"/>
      <c r="F227" s="98"/>
    </row>
    <row r="228" customFormat="false" ht="12.8" hidden="false" customHeight="false" outlineLevel="0" collapsed="false">
      <c r="A228" s="100"/>
      <c r="B228" s="93"/>
      <c r="C228" s="94" t="s">
        <v>76</v>
      </c>
      <c r="D228" s="99" t="n">
        <f aca="false">0.5*F94</f>
        <v>0</v>
      </c>
      <c r="E228" s="99"/>
      <c r="F228" s="98"/>
    </row>
    <row r="229" customFormat="false" ht="12.8" hidden="false" customHeight="false" outlineLevel="0" collapsed="false">
      <c r="A229" s="100"/>
      <c r="B229" s="93"/>
      <c r="C229" s="94" t="s">
        <v>77</v>
      </c>
      <c r="D229" s="99" t="n">
        <f aca="false">0.5*F95</f>
        <v>0</v>
      </c>
      <c r="E229" s="99"/>
      <c r="F229" s="98"/>
    </row>
    <row r="230" customFormat="false" ht="12.8" hidden="false" customHeight="false" outlineLevel="0" collapsed="false">
      <c r="A230" s="100"/>
      <c r="B230" s="93"/>
      <c r="C230" s="94" t="s">
        <v>78</v>
      </c>
      <c r="D230" s="99" t="n">
        <f aca="false">0.5*F96</f>
        <v>0</v>
      </c>
      <c r="E230" s="99"/>
      <c r="F230" s="98"/>
    </row>
    <row r="231" customFormat="false" ht="12.8" hidden="false" customHeight="false" outlineLevel="0" collapsed="false">
      <c r="A231" s="100"/>
      <c r="B231" s="93"/>
      <c r="C231" s="94" t="s">
        <v>79</v>
      </c>
      <c r="D231" s="99" t="n">
        <f aca="false">0.5*F97</f>
        <v>0</v>
      </c>
      <c r="E231" s="99"/>
      <c r="F231" s="98"/>
    </row>
  </sheetData>
  <mergeCells count="65">
    <mergeCell ref="I5:K5"/>
    <mergeCell ref="L5:N5"/>
    <mergeCell ref="O5:Q5"/>
    <mergeCell ref="R5:T5"/>
    <mergeCell ref="U5:W5"/>
    <mergeCell ref="D6:H6"/>
    <mergeCell ref="I6:K6"/>
    <mergeCell ref="E7:H7"/>
    <mergeCell ref="F9:G9"/>
    <mergeCell ref="I9:J9"/>
    <mergeCell ref="L9:N9"/>
    <mergeCell ref="O9:Q9"/>
    <mergeCell ref="R9:T9"/>
    <mergeCell ref="U9:W9"/>
    <mergeCell ref="F10:G10"/>
    <mergeCell ref="A11:B11"/>
    <mergeCell ref="F11:G11"/>
    <mergeCell ref="A12:A53"/>
    <mergeCell ref="F20:H20"/>
    <mergeCell ref="I20:K20"/>
    <mergeCell ref="L20:N20"/>
    <mergeCell ref="O20:Q20"/>
    <mergeCell ref="B21:B30"/>
    <mergeCell ref="B35:B37"/>
    <mergeCell ref="B38:B53"/>
    <mergeCell ref="A55:A97"/>
    <mergeCell ref="I56:K56"/>
    <mergeCell ref="E57:H57"/>
    <mergeCell ref="I59:J59"/>
    <mergeCell ref="F64:H64"/>
    <mergeCell ref="I64:K64"/>
    <mergeCell ref="L64:N64"/>
    <mergeCell ref="O64:Q64"/>
    <mergeCell ref="B65:B74"/>
    <mergeCell ref="B79:B81"/>
    <mergeCell ref="B82:B97"/>
    <mergeCell ref="A99:A141"/>
    <mergeCell ref="I100:K100"/>
    <mergeCell ref="E101:H101"/>
    <mergeCell ref="I101:J101"/>
    <mergeCell ref="I103:J103"/>
    <mergeCell ref="I104:J104"/>
    <mergeCell ref="I105:J105"/>
    <mergeCell ref="F108:H108"/>
    <mergeCell ref="I108:K108"/>
    <mergeCell ref="L108:N108"/>
    <mergeCell ref="O108:Q108"/>
    <mergeCell ref="R108:T108"/>
    <mergeCell ref="U108:W108"/>
    <mergeCell ref="B109:B118"/>
    <mergeCell ref="B123:B125"/>
    <mergeCell ref="B126:B141"/>
    <mergeCell ref="A144:B144"/>
    <mergeCell ref="A145:A187"/>
    <mergeCell ref="E148:F148"/>
    <mergeCell ref="D154:F154"/>
    <mergeCell ref="B155:B164"/>
    <mergeCell ref="B169:B171"/>
    <mergeCell ref="B172:B187"/>
    <mergeCell ref="A189:A231"/>
    <mergeCell ref="E192:F192"/>
    <mergeCell ref="D198:F198"/>
    <mergeCell ref="B199:B208"/>
    <mergeCell ref="B213:B215"/>
    <mergeCell ref="B216:B2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2016-06-28T13:33:41Z</dcterms:created>
  <dc:language>en-CA</dc:language>
  <cp:revision>0</cp:revision>
</cp:coreProperties>
</file>