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chineLearning\Staking\test\"/>
    </mc:Choice>
  </mc:AlternateContent>
  <xr:revisionPtr revIDLastSave="0" documentId="13_ncr:1_{FD16C3CE-CFBE-4977-94B5-557C861F9657}" xr6:coauthVersionLast="47" xr6:coauthVersionMax="47" xr10:uidLastSave="{00000000-0000-0000-0000-000000000000}"/>
  <bookViews>
    <workbookView xWindow="38280" yWindow="-120" windowWidth="29040" windowHeight="15720" activeTab="1" xr2:uid="{50653AAC-C3C6-42FD-9D05-F6574904A5B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3" i="2" l="1"/>
  <c r="M23" i="2" s="1"/>
  <c r="L22" i="2"/>
  <c r="M22" i="2" s="1"/>
  <c r="L19" i="2"/>
  <c r="M19" i="2" s="1"/>
  <c r="L18" i="2"/>
  <c r="M18" i="2" s="1"/>
  <c r="K23" i="2"/>
  <c r="K22" i="2"/>
  <c r="K19" i="2"/>
  <c r="K18" i="2"/>
  <c r="K9" i="2"/>
  <c r="K8" i="2"/>
  <c r="K17" i="2"/>
  <c r="K16" i="2"/>
  <c r="K21" i="2"/>
  <c r="K20" i="2"/>
  <c r="L17" i="2"/>
  <c r="M17" i="2" s="1"/>
  <c r="L16" i="2"/>
  <c r="M16" i="2" s="1"/>
  <c r="L21" i="2"/>
  <c r="M21" i="2" s="1"/>
  <c r="L20" i="2"/>
  <c r="M20" i="2" s="1"/>
  <c r="H20" i="2"/>
  <c r="K11" i="2"/>
  <c r="H11" i="2"/>
  <c r="K10" i="2"/>
  <c r="H10" i="2"/>
  <c r="H9" i="2"/>
  <c r="H8" i="2"/>
  <c r="K15" i="2"/>
  <c r="H15" i="2"/>
  <c r="K14" i="2"/>
  <c r="H14" i="2"/>
  <c r="K13" i="2"/>
  <c r="H13" i="2"/>
  <c r="K12" i="2"/>
  <c r="H12" i="2"/>
  <c r="H19" i="2"/>
  <c r="H18" i="2"/>
  <c r="H17" i="2"/>
  <c r="H16" i="2"/>
  <c r="K39" i="2"/>
  <c r="H39" i="2"/>
  <c r="K38" i="2"/>
  <c r="H38" i="2"/>
  <c r="K37" i="2"/>
  <c r="H37" i="2"/>
  <c r="K36" i="2"/>
  <c r="H36" i="2"/>
  <c r="K35" i="2"/>
  <c r="H35" i="2"/>
  <c r="K34" i="2"/>
  <c r="H34" i="2"/>
  <c r="K33" i="2"/>
  <c r="H33" i="2"/>
  <c r="K32" i="2"/>
  <c r="H32" i="2"/>
  <c r="K31" i="2"/>
  <c r="H31" i="2"/>
  <c r="K30" i="2"/>
  <c r="H30" i="2"/>
  <c r="K29" i="2"/>
  <c r="H29" i="2"/>
  <c r="K28" i="2"/>
  <c r="H28" i="2"/>
  <c r="K27" i="2"/>
  <c r="K26" i="2"/>
  <c r="H26" i="2"/>
  <c r="K25" i="2"/>
  <c r="H25" i="2"/>
  <c r="K24" i="2"/>
  <c r="H24" i="2"/>
  <c r="H21" i="2"/>
  <c r="H22" i="2"/>
  <c r="H23" i="2"/>
  <c r="K88" i="1"/>
  <c r="L88" i="1"/>
  <c r="I88" i="1"/>
  <c r="J88" i="1"/>
  <c r="L87" i="1"/>
  <c r="K87" i="1"/>
  <c r="J87" i="1"/>
  <c r="I87" i="1"/>
  <c r="L86" i="1"/>
  <c r="K86" i="1"/>
  <c r="J86" i="1"/>
  <c r="I86" i="1"/>
  <c r="L82" i="1"/>
  <c r="L83" i="1"/>
  <c r="L84" i="1"/>
  <c r="L81" i="1"/>
  <c r="K82" i="1"/>
  <c r="K83" i="1"/>
  <c r="K84" i="1"/>
  <c r="K81" i="1"/>
  <c r="J84" i="1"/>
  <c r="J83" i="1"/>
  <c r="J82" i="1"/>
  <c r="J81" i="1"/>
  <c r="I82" i="1"/>
  <c r="I83" i="1"/>
  <c r="I84" i="1"/>
  <c r="I81" i="1"/>
  <c r="P71" i="1"/>
  <c r="P70" i="1"/>
  <c r="P73" i="1"/>
  <c r="P72" i="1"/>
  <c r="N71" i="1"/>
  <c r="N72" i="1"/>
  <c r="N73" i="1"/>
  <c r="N74" i="1"/>
  <c r="N75" i="1"/>
  <c r="N76" i="1"/>
  <c r="N77" i="1"/>
  <c r="N78" i="1"/>
  <c r="N70" i="1"/>
  <c r="E78" i="1"/>
  <c r="E77" i="1"/>
  <c r="E76" i="1"/>
  <c r="E75" i="1"/>
  <c r="G71" i="1"/>
  <c r="H71" i="1" s="1"/>
  <c r="G70" i="1"/>
  <c r="H70" i="1" s="1"/>
  <c r="G73" i="1"/>
  <c r="H73" i="1" s="1"/>
  <c r="G72" i="1"/>
  <c r="H72" i="1" s="1"/>
  <c r="E71" i="1"/>
  <c r="E72" i="1"/>
  <c r="E73" i="1"/>
  <c r="E70" i="1"/>
  <c r="P42" i="1"/>
  <c r="O42" i="1"/>
  <c r="H63" i="1"/>
  <c r="H57" i="1"/>
  <c r="N62" i="1"/>
  <c r="N63" i="1" s="1"/>
  <c r="M62" i="1"/>
  <c r="L62" i="1"/>
  <c r="J62" i="1"/>
  <c r="F65" i="1" s="1"/>
  <c r="N56" i="1"/>
  <c r="N57" i="1" s="1"/>
  <c r="M56" i="1"/>
  <c r="J65" i="1" s="1"/>
  <c r="K56" i="1"/>
  <c r="J56" i="1"/>
  <c r="H62" i="1"/>
  <c r="G62" i="1"/>
  <c r="D62" i="1"/>
  <c r="H56" i="1"/>
  <c r="H65" i="1" s="1"/>
  <c r="H66" i="1" s="1"/>
  <c r="G56" i="1"/>
  <c r="D56" i="1"/>
  <c r="D44" i="1"/>
  <c r="E44" i="1"/>
  <c r="F44" i="1"/>
  <c r="G44" i="1"/>
  <c r="H44" i="1"/>
  <c r="I44" i="1"/>
  <c r="J44" i="1"/>
  <c r="K44" i="1"/>
  <c r="D23" i="1"/>
  <c r="E23" i="1"/>
  <c r="F23" i="1"/>
  <c r="G23" i="1"/>
  <c r="H23" i="1"/>
  <c r="I23" i="1"/>
  <c r="J23" i="1"/>
  <c r="K23" i="1"/>
  <c r="D13" i="1"/>
  <c r="E13" i="1"/>
  <c r="F13" i="1"/>
  <c r="G13" i="1"/>
  <c r="H13" i="1"/>
  <c r="I13" i="1"/>
  <c r="J13" i="1"/>
  <c r="K13" i="1"/>
  <c r="J11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30" i="1"/>
  <c r="K30" i="1"/>
  <c r="J30" i="1"/>
  <c r="I30" i="1"/>
  <c r="H30" i="1"/>
  <c r="G30" i="1"/>
  <c r="F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30" i="1"/>
  <c r="I9" i="1"/>
  <c r="J9" i="1"/>
  <c r="K9" i="1"/>
  <c r="I10" i="1"/>
  <c r="J10" i="1"/>
  <c r="K10" i="1"/>
  <c r="I11" i="1"/>
  <c r="K11" i="1"/>
  <c r="I12" i="1"/>
  <c r="J12" i="1"/>
  <c r="K12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H9" i="1"/>
  <c r="H10" i="1"/>
  <c r="H11" i="1"/>
  <c r="H12" i="1"/>
  <c r="H14" i="1"/>
  <c r="H15" i="1"/>
  <c r="H16" i="1"/>
  <c r="H17" i="1"/>
  <c r="H18" i="1"/>
  <c r="H19" i="1"/>
  <c r="H20" i="1"/>
  <c r="H21" i="1"/>
  <c r="H22" i="1"/>
  <c r="K8" i="1"/>
  <c r="J8" i="1"/>
  <c r="I8" i="1"/>
  <c r="H8" i="1"/>
  <c r="G9" i="1"/>
  <c r="G10" i="1"/>
  <c r="G11" i="1"/>
  <c r="G12" i="1"/>
  <c r="G14" i="1"/>
  <c r="G15" i="1"/>
  <c r="G16" i="1"/>
  <c r="G17" i="1"/>
  <c r="G18" i="1"/>
  <c r="G19" i="1"/>
  <c r="G20" i="1"/>
  <c r="G21" i="1"/>
  <c r="G22" i="1"/>
  <c r="G8" i="1"/>
  <c r="F9" i="1"/>
  <c r="F10" i="1"/>
  <c r="F11" i="1"/>
  <c r="F12" i="1"/>
  <c r="F14" i="1"/>
  <c r="F15" i="1"/>
  <c r="F16" i="1"/>
  <c r="F17" i="1"/>
  <c r="F18" i="1"/>
  <c r="F19" i="1"/>
  <c r="F20" i="1"/>
  <c r="F21" i="1"/>
  <c r="F22" i="1"/>
  <c r="F8" i="1"/>
  <c r="E9" i="1"/>
  <c r="E10" i="1"/>
  <c r="E11" i="1"/>
  <c r="E12" i="1"/>
  <c r="E14" i="1"/>
  <c r="E15" i="1"/>
  <c r="E16" i="1"/>
  <c r="E17" i="1"/>
  <c r="E18" i="1"/>
  <c r="E19" i="1"/>
  <c r="E20" i="1"/>
  <c r="E21" i="1"/>
  <c r="E22" i="1"/>
  <c r="E8" i="1"/>
  <c r="D9" i="1"/>
  <c r="D10" i="1"/>
  <c r="D11" i="1"/>
  <c r="D12" i="1"/>
  <c r="D14" i="1"/>
  <c r="D15" i="1"/>
  <c r="D16" i="1"/>
  <c r="D17" i="1"/>
  <c r="D18" i="1"/>
  <c r="D19" i="1"/>
  <c r="D20" i="1"/>
  <c r="D21" i="1"/>
  <c r="D22" i="1"/>
  <c r="D8" i="1"/>
</calcChain>
</file>

<file path=xl/sharedStrings.xml><?xml version="1.0" encoding="utf-8"?>
<sst xmlns="http://schemas.openxmlformats.org/spreadsheetml/2006/main" count="125" uniqueCount="66">
  <si>
    <t>Target Rewards</t>
  </si>
  <si>
    <t>Interest rates as a function of target rewards and target period</t>
  </si>
  <si>
    <t>Target
Period</t>
  </si>
  <si>
    <t>Burn rates as a function of target burns and target period</t>
  </si>
  <si>
    <t>Target Burns</t>
  </si>
  <si>
    <t>If you want to get 1% increament of your asset in 7 days, 
the compound interest rate is 0.1422%</t>
  </si>
  <si>
    <t>If you want to get 5% increment of your asset in 7 days,
the compound interest rate is 0.6994%</t>
  </si>
  <si>
    <t>If you want to get 1% decrement of your asset in 7 days, 
the compound burn rate is 0.1435%</t>
  </si>
  <si>
    <t>If you want to get 5% decrement of your asset in 7 days,
the compound burn rate is 0.7301%</t>
  </si>
  <si>
    <t>transfer</t>
  </si>
  <si>
    <t>mint</t>
  </si>
  <si>
    <t>burn</t>
  </si>
  <si>
    <t>mintBlocks</t>
  </si>
  <si>
    <t>blocks</t>
  </si>
  <si>
    <t>Free</t>
  </si>
  <si>
    <t>Burn</t>
  </si>
  <si>
    <t>Interest</t>
  </si>
  <si>
    <t>average</t>
  </si>
  <si>
    <t>Fixed</t>
  </si>
  <si>
    <t>interest</t>
  </si>
  <si>
    <t>rate</t>
  </si>
  <si>
    <t>days</t>
  </si>
  <si>
    <t>CBA</t>
  </si>
  <si>
    <t>CBAR</t>
  </si>
  <si>
    <t>CIA</t>
  </si>
  <si>
    <t>CIAR</t>
  </si>
  <si>
    <t>times of init</t>
  </si>
  <si>
    <t>collective</t>
  </si>
  <si>
    <t>init</t>
  </si>
  <si>
    <t>times</t>
  </si>
  <si>
    <t>coll exponent</t>
  </si>
  <si>
    <t>less</t>
  </si>
  <si>
    <t>more</t>
  </si>
  <si>
    <t>.than exp</t>
  </si>
  <si>
    <t>total /</t>
  </si>
  <si>
    <t>"--more = more"</t>
  </si>
  <si>
    <t>principal[u]</t>
  </si>
  <si>
    <t>"-+less=more"</t>
  </si>
  <si>
    <t>This precision makes that overwelming error</t>
  </si>
  <si>
    <t>`</t>
  </si>
  <si>
    <t>transfers</t>
  </si>
  <si>
    <t>mints</t>
  </si>
  <si>
    <t>burns</t>
  </si>
  <si>
    <t>total calls</t>
  </si>
  <si>
    <t>CBP</t>
  </si>
  <si>
    <t>CBPR</t>
  </si>
  <si>
    <t>daysE</t>
  </si>
  <si>
    <t>rate/rateE</t>
  </si>
  <si>
    <t>rate - rateE</t>
  </si>
  <si>
    <t>rateE</t>
  </si>
  <si>
    <t>Initial_Supply</t>
  </si>
  <si>
    <t>Collective</t>
  </si>
  <si>
    <t>Marginal</t>
  </si>
  <si>
    <t>Truth</t>
  </si>
  <si>
    <t>Cycle</t>
  </si>
  <si>
    <t>Transfers</t>
  </si>
  <si>
    <t>Transactions</t>
  </si>
  <si>
    <t>Blocks</t>
  </si>
  <si>
    <t>eCollective</t>
  </si>
  <si>
    <t>Rate</t>
  </si>
  <si>
    <t>CIPR</t>
  </si>
  <si>
    <t>Task</t>
  </si>
  <si>
    <t>eBlocks/Blocks</t>
  </si>
  <si>
    <t>eTruth</t>
  </si>
  <si>
    <t>CIP</t>
  </si>
  <si>
    <t>eBlocks(Coll.)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</si>
</sst>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00000"/>
    <numFmt numFmtId="165" formatCode="0.000000000"/>
    <numFmt numFmtId="166" formatCode="#,##0.0000000"/>
    <numFmt numFmtId="167" formatCode="0.000000E+00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088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3" borderId="0" xfId="0" applyFill="1"/>
    <xf numFmtId="164" fontId="0" fillId="0" borderId="0" xfId="0" applyNumberFormat="1"/>
    <xf numFmtId="164" fontId="0" fillId="2" borderId="0" xfId="0" applyNumberFormat="1" applyFill="1"/>
    <xf numFmtId="164" fontId="0" fillId="4" borderId="0" xfId="0" applyNumberFormat="1" applyFill="1"/>
    <xf numFmtId="165" fontId="0" fillId="0" borderId="0" xfId="0" applyNumberFormat="1"/>
    <xf numFmtId="165" fontId="0" fillId="2" borderId="0" xfId="0" applyNumberFormat="1" applyFill="1"/>
    <xf numFmtId="165" fontId="0" fillId="4" borderId="0" xfId="0" applyNumberFormat="1" applyFill="1"/>
    <xf numFmtId="165" fontId="0" fillId="5" borderId="0" xfId="0" applyNumberFormat="1" applyFill="1"/>
    <xf numFmtId="164" fontId="0" fillId="6" borderId="0" xfId="0" applyNumberFormat="1" applyFill="1"/>
    <xf numFmtId="164" fontId="0" fillId="0" borderId="0" xfId="0" applyNumberFormat="1" applyFill="1"/>
    <xf numFmtId="0" fontId="0" fillId="7" borderId="0" xfId="0" applyFill="1"/>
    <xf numFmtId="0" fontId="0" fillId="0" borderId="0" xfId="0" applyAlignment="1"/>
    <xf numFmtId="11" fontId="0" fillId="0" borderId="0" xfId="0" applyNumberFormat="1"/>
    <xf numFmtId="11" fontId="0" fillId="0" borderId="0" xfId="0" applyNumberFormat="1" applyAlignment="1"/>
    <xf numFmtId="11" fontId="0" fillId="2" borderId="0" xfId="0" applyNumberFormat="1" applyFill="1"/>
    <xf numFmtId="0" fontId="0" fillId="2" borderId="0" xfId="0" applyFill="1" applyAlignment="1"/>
    <xf numFmtId="166" fontId="0" fillId="2" borderId="0" xfId="0" applyNumberFormat="1" applyFill="1"/>
    <xf numFmtId="166" fontId="0" fillId="0" borderId="0" xfId="0" applyNumberFormat="1"/>
    <xf numFmtId="0" fontId="0" fillId="0" borderId="1" xfId="0" applyBorder="1"/>
    <xf numFmtId="11" fontId="0" fillId="0" borderId="1" xfId="0" applyNumberFormat="1" applyBorder="1"/>
    <xf numFmtId="0" fontId="0" fillId="3" borderId="1" xfId="0" applyFill="1" applyBorder="1"/>
    <xf numFmtId="11" fontId="0" fillId="3" borderId="1" xfId="0" applyNumberFormat="1" applyFill="1" applyBorder="1"/>
    <xf numFmtId="0" fontId="0" fillId="8" borderId="1" xfId="0" applyFill="1" applyBorder="1"/>
    <xf numFmtId="11" fontId="0" fillId="8" borderId="1" xfId="0" applyNumberFormat="1" applyFill="1" applyBorder="1"/>
    <xf numFmtId="0" fontId="2" fillId="3" borderId="1" xfId="0" applyFont="1" applyFill="1" applyBorder="1"/>
    <xf numFmtId="0" fontId="2" fillId="8" borderId="1" xfId="0" applyFont="1" applyFill="1" applyBorder="1"/>
    <xf numFmtId="11" fontId="2" fillId="3" borderId="1" xfId="0" applyNumberFormat="1" applyFont="1" applyFill="1" applyBorder="1"/>
    <xf numFmtId="11" fontId="2" fillId="8" borderId="1" xfId="0" applyNumberFormat="1" applyFont="1" applyFill="1" applyBorder="1"/>
    <xf numFmtId="167" fontId="0" fillId="3" borderId="1" xfId="0" applyNumberFormat="1" applyFill="1" applyBorder="1"/>
    <xf numFmtId="167" fontId="0" fillId="8" borderId="1" xfId="0" applyNumberFormat="1" applyFill="1" applyBorder="1"/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2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088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F2AFF-43E0-4634-89DE-88F4C0613593}">
  <dimension ref="B3:R91"/>
  <sheetViews>
    <sheetView topLeftCell="A64" workbookViewId="0">
      <selection activeCell="D81" sqref="D81"/>
    </sheetView>
  </sheetViews>
  <sheetFormatPr defaultRowHeight="14.5" x14ac:dyDescent="0.35"/>
  <cols>
    <col min="4" max="4" width="12" bestFit="1" customWidth="1"/>
    <col min="5" max="5" width="11.81640625" bestFit="1" customWidth="1"/>
    <col min="6" max="9" width="11.36328125" bestFit="1" customWidth="1"/>
    <col min="10" max="10" width="13.54296875" customWidth="1"/>
    <col min="11" max="11" width="11.36328125" bestFit="1" customWidth="1"/>
    <col min="12" max="12" width="10.81640625" customWidth="1"/>
    <col min="13" max="18" width="10.54296875" customWidth="1"/>
  </cols>
  <sheetData>
    <row r="3" spans="2:18" x14ac:dyDescent="0.35">
      <c r="B3" s="33" t="s">
        <v>1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</row>
    <row r="4" spans="2:18" x14ac:dyDescent="0.35"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</row>
    <row r="6" spans="2:18" ht="28" customHeight="1" x14ac:dyDescent="0.35">
      <c r="D6" s="32" t="s">
        <v>0</v>
      </c>
      <c r="E6" s="32"/>
      <c r="F6" s="32"/>
      <c r="G6" s="32"/>
      <c r="H6" s="32"/>
      <c r="I6" s="32"/>
      <c r="J6" s="32"/>
      <c r="K6" s="32"/>
    </row>
    <row r="7" spans="2:18" x14ac:dyDescent="0.35">
      <c r="D7" s="1">
        <v>1E-3</v>
      </c>
      <c r="E7" s="1">
        <v>2E-3</v>
      </c>
      <c r="F7" s="11">
        <v>0.01</v>
      </c>
      <c r="G7" s="1">
        <v>0.02</v>
      </c>
      <c r="H7" s="1">
        <v>0.05</v>
      </c>
      <c r="I7" s="1">
        <v>0.1</v>
      </c>
      <c r="J7" s="1">
        <v>0.2</v>
      </c>
      <c r="K7" s="1">
        <v>0.5</v>
      </c>
    </row>
    <row r="8" spans="2:18" x14ac:dyDescent="0.35">
      <c r="B8" s="34" t="s">
        <v>2</v>
      </c>
      <c r="C8" s="1">
        <v>1</v>
      </c>
      <c r="D8" s="2">
        <f>POWER(1+$D$7, 1/C8)-1</f>
        <v>9.9999999999988987E-4</v>
      </c>
      <c r="E8" s="2">
        <f>POWER(1+$E$7, 1/C8)-1</f>
        <v>2.0000000000000018E-3</v>
      </c>
      <c r="F8" s="2">
        <f>POWER(1+$F$7, 1/C8)-1</f>
        <v>1.0000000000000009E-2</v>
      </c>
      <c r="G8" s="2">
        <f>POWER(1+$G$7, 1/C8)-1</f>
        <v>2.0000000000000018E-2</v>
      </c>
      <c r="H8" s="2">
        <f>POWER(1+$H$7, 1/C8)-1</f>
        <v>5.0000000000000044E-2</v>
      </c>
      <c r="I8" s="2">
        <f>POWER(1+$I$7, 1/C8)-1</f>
        <v>0.10000000000000009</v>
      </c>
      <c r="J8" s="2">
        <f>POWER(1+J$7, 1/C8)-1</f>
        <v>0.19999999999999996</v>
      </c>
      <c r="K8" s="2">
        <f>POWER(1+$K$7, 1/C8)-1</f>
        <v>0.5</v>
      </c>
    </row>
    <row r="9" spans="2:18" x14ac:dyDescent="0.35">
      <c r="B9" s="32"/>
      <c r="C9" s="1">
        <v>2</v>
      </c>
      <c r="D9" s="2">
        <f t="shared" ref="D9:D23" si="0">POWER(1+$D$7, 1/C9)-1</f>
        <v>4.998750624609638E-4</v>
      </c>
      <c r="E9" s="2">
        <f t="shared" ref="E9:E23" si="1">POWER(1+$E$7, 1/C9)-1</f>
        <v>9.9950049937591601E-4</v>
      </c>
      <c r="F9" s="2">
        <f t="shared" ref="F9:F23" si="2">POWER(1+$F$7, 1/C9)-1</f>
        <v>4.9875621120889502E-3</v>
      </c>
      <c r="G9" s="2">
        <f t="shared" ref="G9:G23" si="3">POWER(1+$G$7, 1/C9)-1</f>
        <v>9.9504938362078299E-3</v>
      </c>
      <c r="H9" s="2">
        <f t="shared" ref="H9:H23" si="4">POWER(1+$H$7, 1/C9)-1</f>
        <v>2.4695076595959931E-2</v>
      </c>
      <c r="I9" s="2">
        <f t="shared" ref="I9:I23" si="5">POWER(1+$I$7, 1/C9)-1</f>
        <v>4.8808848170151631E-2</v>
      </c>
      <c r="J9" s="2">
        <f t="shared" ref="J9:J23" si="6">POWER(1+J$7, 1/C9)-1</f>
        <v>9.5445115010332149E-2</v>
      </c>
      <c r="K9" s="2">
        <f t="shared" ref="K9:K23" si="7">POWER(1+$K$7, 1/C9)-1</f>
        <v>0.22474487139158894</v>
      </c>
      <c r="M9" s="35" t="s">
        <v>5</v>
      </c>
      <c r="N9" s="35"/>
      <c r="O9" s="35"/>
      <c r="P9" s="35"/>
      <c r="Q9" s="35"/>
      <c r="R9" s="35"/>
    </row>
    <row r="10" spans="2:18" x14ac:dyDescent="0.35">
      <c r="B10" s="32"/>
      <c r="C10" s="1">
        <v>7</v>
      </c>
      <c r="D10" s="2">
        <f t="shared" si="0"/>
        <v>1.4279595624122621E-4</v>
      </c>
      <c r="E10" s="2">
        <f t="shared" si="1"/>
        <v>2.8546969052967164E-4</v>
      </c>
      <c r="F10" s="3">
        <f t="shared" si="2"/>
        <v>1.4224866118175417E-3</v>
      </c>
      <c r="G10" s="2">
        <f t="shared" si="3"/>
        <v>2.8329520024581445E-3</v>
      </c>
      <c r="H10" s="4">
        <f t="shared" si="4"/>
        <v>6.9943706001001082E-3</v>
      </c>
      <c r="I10" s="2">
        <f t="shared" si="5"/>
        <v>1.3708856295468141E-2</v>
      </c>
      <c r="J10" s="2">
        <f t="shared" si="6"/>
        <v>2.6388096257039528E-2</v>
      </c>
      <c r="K10" s="2">
        <f t="shared" si="7"/>
        <v>5.9634022667048425E-2</v>
      </c>
      <c r="M10" s="35"/>
      <c r="N10" s="35"/>
      <c r="O10" s="35"/>
      <c r="P10" s="35"/>
      <c r="Q10" s="35"/>
      <c r="R10" s="35"/>
    </row>
    <row r="11" spans="2:18" x14ac:dyDescent="0.35">
      <c r="B11" s="32"/>
      <c r="C11" s="1">
        <v>10</v>
      </c>
      <c r="D11" s="2">
        <f t="shared" si="0"/>
        <v>9.9955028479259411E-5</v>
      </c>
      <c r="E11" s="2">
        <f t="shared" si="1"/>
        <v>1.9982022766984464E-4</v>
      </c>
      <c r="F11" s="2">
        <f t="shared" si="2"/>
        <v>9.9552829497362438E-4</v>
      </c>
      <c r="G11" s="2">
        <f t="shared" si="3"/>
        <v>1.9822247447451868E-3</v>
      </c>
      <c r="H11" s="2">
        <f t="shared" si="4"/>
        <v>4.8909381985118294E-3</v>
      </c>
      <c r="I11" s="2">
        <f t="shared" si="5"/>
        <v>9.5765827768869993E-3</v>
      </c>
      <c r="J11" s="2">
        <f>POWER(1+J$7, 1/C11)-1</f>
        <v>1.8399376147024249E-2</v>
      </c>
      <c r="K11" s="2">
        <f t="shared" si="7"/>
        <v>4.1379743992410623E-2</v>
      </c>
    </row>
    <row r="12" spans="2:18" x14ac:dyDescent="0.35">
      <c r="B12" s="32"/>
      <c r="C12" s="1">
        <v>20</v>
      </c>
      <c r="D12" s="2">
        <f t="shared" si="0"/>
        <v>4.9976265426021627E-5</v>
      </c>
      <c r="E12" s="2">
        <f t="shared" si="1"/>
        <v>9.9905123318144717E-5</v>
      </c>
      <c r="F12" s="10">
        <f t="shared" si="2"/>
        <v>4.9764032454047147E-4</v>
      </c>
      <c r="G12" s="2">
        <f t="shared" si="3"/>
        <v>9.906217066897316E-4</v>
      </c>
      <c r="H12" s="2">
        <f t="shared" si="4"/>
        <v>2.4424862297647287E-3</v>
      </c>
      <c r="I12" s="2">
        <f t="shared" si="5"/>
        <v>4.776882087206058E-3</v>
      </c>
      <c r="J12" s="2">
        <f t="shared" si="6"/>
        <v>9.1577558276130233E-3</v>
      </c>
      <c r="K12" s="2">
        <f t="shared" si="7"/>
        <v>2.048015364945277E-2</v>
      </c>
    </row>
    <row r="13" spans="2:18" x14ac:dyDescent="0.35">
      <c r="B13" s="32"/>
      <c r="C13" s="11">
        <v>21</v>
      </c>
      <c r="D13" s="2">
        <f t="shared" si="0"/>
        <v>4.7596386628434573E-5</v>
      </c>
      <c r="E13" s="2">
        <f t="shared" si="1"/>
        <v>9.514751017403178E-5</v>
      </c>
      <c r="F13" s="9">
        <f t="shared" si="2"/>
        <v>4.7393755165159313E-4</v>
      </c>
      <c r="G13" s="2">
        <f t="shared" si="3"/>
        <v>9.4342699974836464E-4</v>
      </c>
      <c r="H13" s="2">
        <f t="shared" si="4"/>
        <v>2.3260421993911429E-3</v>
      </c>
      <c r="I13" s="2">
        <f t="shared" si="5"/>
        <v>4.5488949440244397E-3</v>
      </c>
      <c r="J13" s="2">
        <f t="shared" si="6"/>
        <v>8.7197765807667249E-3</v>
      </c>
      <c r="K13" s="2">
        <f t="shared" si="7"/>
        <v>1.9495464518121342E-2</v>
      </c>
    </row>
    <row r="14" spans="2:18" x14ac:dyDescent="0.35">
      <c r="B14" s="32"/>
      <c r="C14" s="1">
        <v>100</v>
      </c>
      <c r="D14" s="2">
        <f t="shared" si="0"/>
        <v>9.9950532810311188E-6</v>
      </c>
      <c r="E14" s="2">
        <f t="shared" si="1"/>
        <v>1.9980226228843989E-5</v>
      </c>
      <c r="F14" s="2">
        <f t="shared" si="2"/>
        <v>9.9508259150171696E-5</v>
      </c>
      <c r="G14" s="2">
        <f t="shared" si="3"/>
        <v>1.9804588145855284E-4</v>
      </c>
      <c r="H14" s="2">
        <f t="shared" si="4"/>
        <v>4.8802068505993113E-4</v>
      </c>
      <c r="I14" s="2">
        <f t="shared" si="5"/>
        <v>9.5355614389647236E-4</v>
      </c>
      <c r="J14" s="2">
        <f t="shared" si="6"/>
        <v>1.8248786360000047E-3</v>
      </c>
      <c r="K14" s="2">
        <f t="shared" si="7"/>
        <v>4.0628822999231318E-3</v>
      </c>
      <c r="M14" s="36" t="s">
        <v>6</v>
      </c>
      <c r="N14" s="36"/>
      <c r="O14" s="36"/>
      <c r="P14" s="36"/>
      <c r="Q14" s="36"/>
      <c r="R14" s="36"/>
    </row>
    <row r="15" spans="2:18" x14ac:dyDescent="0.35">
      <c r="B15" s="32"/>
      <c r="C15" s="1">
        <v>200</v>
      </c>
      <c r="D15" s="2">
        <f t="shared" si="0"/>
        <v>4.997514152949023E-6</v>
      </c>
      <c r="E15" s="2">
        <f t="shared" si="1"/>
        <v>9.9900632137828183E-6</v>
      </c>
      <c r="F15" s="2">
        <f t="shared" si="2"/>
        <v>4.9752891899901286E-5</v>
      </c>
      <c r="G15" s="2">
        <f t="shared" si="3"/>
        <v>9.9018038443254852E-5</v>
      </c>
      <c r="H15" s="2">
        <f t="shared" si="4"/>
        <v>2.4398057926844352E-4</v>
      </c>
      <c r="I15" s="2">
        <f t="shared" si="5"/>
        <v>4.7666446744099034E-4</v>
      </c>
      <c r="J15" s="2">
        <f t="shared" si="6"/>
        <v>9.1202342463647668E-4</v>
      </c>
      <c r="K15" s="2">
        <f t="shared" si="7"/>
        <v>2.0293819544030534E-3</v>
      </c>
      <c r="M15" s="36"/>
      <c r="N15" s="36"/>
      <c r="O15" s="36"/>
      <c r="P15" s="36"/>
      <c r="Q15" s="36"/>
      <c r="R15" s="36"/>
    </row>
    <row r="16" spans="2:18" x14ac:dyDescent="0.35">
      <c r="B16" s="32"/>
      <c r="C16" s="1">
        <v>500</v>
      </c>
      <c r="D16" s="2">
        <f t="shared" si="0"/>
        <v>1.9990026640659408E-6</v>
      </c>
      <c r="E16" s="2">
        <f t="shared" si="1"/>
        <v>3.996013309359725E-6</v>
      </c>
      <c r="F16" s="2">
        <f t="shared" si="2"/>
        <v>1.9900859725918707E-5</v>
      </c>
      <c r="G16" s="2">
        <f t="shared" si="3"/>
        <v>3.9606038890749318E-5</v>
      </c>
      <c r="H16" s="2">
        <f t="shared" si="4"/>
        <v>9.7585089454010898E-5</v>
      </c>
      <c r="I16" s="2">
        <f t="shared" si="5"/>
        <v>1.9063852882394983E-4</v>
      </c>
      <c r="J16" s="2">
        <f t="shared" si="6"/>
        <v>3.6470960396961516E-4</v>
      </c>
      <c r="K16" s="2">
        <f t="shared" si="7"/>
        <v>8.112591090212451E-4</v>
      </c>
    </row>
    <row r="17" spans="2:18" x14ac:dyDescent="0.35">
      <c r="B17" s="32"/>
      <c r="C17" s="1">
        <v>800</v>
      </c>
      <c r="D17" s="2">
        <f t="shared" si="0"/>
        <v>1.2493761967213857E-6</v>
      </c>
      <c r="E17" s="2">
        <f t="shared" si="1"/>
        <v>2.497506447207698E-6</v>
      </c>
      <c r="F17" s="2">
        <f t="shared" si="2"/>
        <v>1.2437990917657515E-5</v>
      </c>
      <c r="G17" s="2">
        <f t="shared" si="3"/>
        <v>2.4753590485371291E-5</v>
      </c>
      <c r="H17" s="2">
        <f t="shared" si="4"/>
        <v>6.0989564999669454E-5</v>
      </c>
      <c r="I17" s="2">
        <f t="shared" si="5"/>
        <v>1.1914482193597919E-4</v>
      </c>
      <c r="J17" s="2">
        <f t="shared" si="6"/>
        <v>2.2792791761383491E-4</v>
      </c>
      <c r="K17" s="2">
        <f t="shared" si="7"/>
        <v>5.0695984586335285E-4</v>
      </c>
    </row>
    <row r="18" spans="2:18" x14ac:dyDescent="0.35">
      <c r="B18" s="32"/>
      <c r="C18" s="1">
        <v>1000</v>
      </c>
      <c r="D18" s="2">
        <f t="shared" si="0"/>
        <v>9.9950083254363165E-7</v>
      </c>
      <c r="E18" s="2">
        <f t="shared" si="1"/>
        <v>1.9980046586098865E-6</v>
      </c>
      <c r="F18" s="2">
        <f t="shared" si="2"/>
        <v>9.9503803578926409E-6</v>
      </c>
      <c r="G18" s="2">
        <f t="shared" si="3"/>
        <v>1.9802823369552414E-5</v>
      </c>
      <c r="H18" s="2">
        <f t="shared" si="4"/>
        <v>4.8791354428923128E-5</v>
      </c>
      <c r="I18" s="2">
        <f t="shared" si="5"/>
        <v>9.5314721963779547E-5</v>
      </c>
      <c r="J18" s="2">
        <f t="shared" si="6"/>
        <v>1.8233817837920441E-4</v>
      </c>
      <c r="K18" s="2">
        <f t="shared" si="7"/>
        <v>4.0554732019604245E-4</v>
      </c>
    </row>
    <row r="19" spans="2:18" x14ac:dyDescent="0.35">
      <c r="B19" s="32"/>
      <c r="C19" s="1">
        <v>1500</v>
      </c>
      <c r="D19" s="2">
        <f t="shared" si="0"/>
        <v>6.6633377748814837E-7</v>
      </c>
      <c r="E19" s="2">
        <f t="shared" si="1"/>
        <v>1.3320026621688186E-6</v>
      </c>
      <c r="F19" s="2">
        <f t="shared" si="2"/>
        <v>6.6335759041358244E-6</v>
      </c>
      <c r="G19" s="2">
        <f t="shared" si="3"/>
        <v>1.3201838674259392E-5</v>
      </c>
      <c r="H19" s="2">
        <f t="shared" si="4"/>
        <v>3.2527305114271599E-5</v>
      </c>
      <c r="I19" s="2">
        <f t="shared" si="5"/>
        <v>6.3542138585725993E-5</v>
      </c>
      <c r="J19" s="2">
        <f t="shared" si="6"/>
        <v>1.2155509175082457E-4</v>
      </c>
      <c r="K19" s="2">
        <f t="shared" si="7"/>
        <v>2.703466091316109E-4</v>
      </c>
    </row>
    <row r="20" spans="2:18" x14ac:dyDescent="0.35">
      <c r="B20" s="32"/>
      <c r="C20" s="1">
        <v>2000</v>
      </c>
      <c r="D20" s="2">
        <f t="shared" si="0"/>
        <v>4.9975029137172555E-7</v>
      </c>
      <c r="E20" s="2">
        <f t="shared" si="1"/>
        <v>9.9900183037071599E-7</v>
      </c>
      <c r="F20" s="2">
        <f t="shared" si="2"/>
        <v>4.9751778028461757E-6</v>
      </c>
      <c r="G20" s="2">
        <f t="shared" si="3"/>
        <v>9.9013626662092236E-6</v>
      </c>
      <c r="H20" s="2">
        <f t="shared" si="4"/>
        <v>2.4395379647046411E-5</v>
      </c>
      <c r="I20" s="2">
        <f t="shared" si="5"/>
        <v>4.7656225423908793E-5</v>
      </c>
      <c r="J20" s="2">
        <f t="shared" si="6"/>
        <v>9.1164933667009507E-5</v>
      </c>
      <c r="K20" s="2">
        <f t="shared" si="7"/>
        <v>2.0275310568718119E-4</v>
      </c>
    </row>
    <row r="21" spans="2:18" x14ac:dyDescent="0.35">
      <c r="B21" s="32"/>
      <c r="C21" s="1">
        <v>3000</v>
      </c>
      <c r="D21" s="2">
        <f t="shared" si="0"/>
        <v>3.3316683323292295E-7</v>
      </c>
      <c r="E21" s="2">
        <f t="shared" si="1"/>
        <v>6.6600110937287127E-7</v>
      </c>
      <c r="F21" s="2">
        <f t="shared" si="2"/>
        <v>3.316782451578959E-6</v>
      </c>
      <c r="G21" s="2">
        <f t="shared" si="3"/>
        <v>6.6008975512232837E-6</v>
      </c>
      <c r="H21" s="2">
        <f t="shared" si="4"/>
        <v>1.6263520306036838E-5</v>
      </c>
      <c r="I21" s="2">
        <f t="shared" si="5"/>
        <v>3.1770564608457619E-5</v>
      </c>
      <c r="J21" s="2">
        <f t="shared" si="6"/>
        <v>6.0775699032733499E-5</v>
      </c>
      <c r="K21" s="2">
        <f t="shared" si="7"/>
        <v>1.3516416988945679E-4</v>
      </c>
    </row>
    <row r="22" spans="2:18" x14ac:dyDescent="0.35">
      <c r="B22" s="32"/>
      <c r="C22" s="1">
        <v>3650</v>
      </c>
      <c r="D22" s="2">
        <f t="shared" si="0"/>
        <v>2.7383574519035392E-7</v>
      </c>
      <c r="E22" s="2">
        <f t="shared" si="1"/>
        <v>5.4739813970527962E-7</v>
      </c>
      <c r="F22" s="2">
        <f t="shared" si="2"/>
        <v>2.7261217578899988E-6</v>
      </c>
      <c r="G22" s="2">
        <f t="shared" si="3"/>
        <v>5.4253920587221671E-6</v>
      </c>
      <c r="H22" s="2">
        <f t="shared" si="4"/>
        <v>1.3367257606589078E-5</v>
      </c>
      <c r="I22" s="2">
        <f t="shared" si="5"/>
        <v>2.6112718959803161E-5</v>
      </c>
      <c r="J22" s="2">
        <f t="shared" si="6"/>
        <v>4.9952359028049287E-5</v>
      </c>
      <c r="K22" s="2">
        <f t="shared" si="7"/>
        <v>1.1109250130347803E-4</v>
      </c>
    </row>
    <row r="23" spans="2:18" x14ac:dyDescent="0.35">
      <c r="C23" s="1">
        <v>15000</v>
      </c>
      <c r="D23" s="2">
        <f t="shared" si="0"/>
        <v>6.6633357720391473E-8</v>
      </c>
      <c r="E23" s="2">
        <f t="shared" si="1"/>
        <v>1.3320018643625531E-7</v>
      </c>
      <c r="F23" s="2">
        <f t="shared" si="2"/>
        <v>6.6335561021979572E-7</v>
      </c>
      <c r="G23" s="2">
        <f t="shared" si="3"/>
        <v>1.3201760244996308E-6</v>
      </c>
      <c r="H23" s="2">
        <f t="shared" si="4"/>
        <v>3.2526829012446967E-6</v>
      </c>
      <c r="I23" s="2">
        <f t="shared" si="5"/>
        <v>6.3540321737498573E-6</v>
      </c>
      <c r="J23" s="2">
        <f t="shared" si="6"/>
        <v>1.2154844322376235E-5</v>
      </c>
      <c r="K23" s="2">
        <f t="shared" si="7"/>
        <v>2.7031372548114163E-5</v>
      </c>
    </row>
    <row r="25" spans="2:18" x14ac:dyDescent="0.35">
      <c r="B25" s="33" t="s">
        <v>3</v>
      </c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</row>
    <row r="26" spans="2:18" x14ac:dyDescent="0.35"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</row>
    <row r="28" spans="2:18" x14ac:dyDescent="0.35">
      <c r="D28" s="32" t="s">
        <v>4</v>
      </c>
      <c r="E28" s="32"/>
      <c r="F28" s="32"/>
      <c r="G28" s="32"/>
      <c r="H28" s="32"/>
      <c r="I28" s="32"/>
      <c r="J28" s="32"/>
      <c r="K28" s="32"/>
    </row>
    <row r="29" spans="2:18" x14ac:dyDescent="0.35">
      <c r="D29" s="1">
        <v>1E-3</v>
      </c>
      <c r="E29" s="1">
        <v>2E-3</v>
      </c>
      <c r="F29" s="1">
        <v>0.01</v>
      </c>
      <c r="G29" s="1">
        <v>0.02</v>
      </c>
      <c r="H29" s="1">
        <v>0.05</v>
      </c>
      <c r="I29" s="1">
        <v>0.1</v>
      </c>
      <c r="J29" s="1">
        <v>0.2</v>
      </c>
      <c r="K29" s="1">
        <v>0.5</v>
      </c>
    </row>
    <row r="30" spans="2:18" x14ac:dyDescent="0.35">
      <c r="B30" s="34" t="s">
        <v>2</v>
      </c>
      <c r="C30" s="1">
        <v>1</v>
      </c>
      <c r="D30">
        <f>1-POWER(1-$D$29, 1/C30)</f>
        <v>1.0000000000000009E-3</v>
      </c>
      <c r="E30">
        <f>1-POWER(1-$E$29, 1/C30)</f>
        <v>2.0000000000000018E-3</v>
      </c>
      <c r="F30">
        <f>1-POWER(1-$F$29, 1/C30)</f>
        <v>1.0000000000000009E-2</v>
      </c>
      <c r="G30">
        <f>1-POWER(1-$G$29, 1/C30)</f>
        <v>2.0000000000000018E-2</v>
      </c>
      <c r="H30">
        <f>1-POWER(1-$H$29, 1/C30)</f>
        <v>5.0000000000000044E-2</v>
      </c>
      <c r="I30">
        <f>1-POWER(1-$I$29, 1/C30)</f>
        <v>9.9999999999999978E-2</v>
      </c>
      <c r="J30">
        <f>1-POWER(1-$J$29, 1/C30)</f>
        <v>0.19999999999999996</v>
      </c>
      <c r="K30">
        <f>1-POWER(1-$K$29, 1/C30)</f>
        <v>0.5</v>
      </c>
    </row>
    <row r="31" spans="2:18" x14ac:dyDescent="0.35">
      <c r="B31" s="32"/>
      <c r="C31" s="1">
        <v>2</v>
      </c>
      <c r="D31" s="5">
        <f t="shared" ref="D31:D44" si="8">1-POWER(1-$D$29, 1/C31)</f>
        <v>5.0012506253904743E-4</v>
      </c>
      <c r="E31" s="5">
        <f t="shared" ref="E31:E44" si="9">1-POWER(1-$E$29, 1/C31)</f>
        <v>1.0005005006258338E-3</v>
      </c>
      <c r="F31" s="5">
        <f t="shared" ref="F31:F44" si="10">1-POWER(1-$F$29, 1/C31)</f>
        <v>5.0125628933800348E-3</v>
      </c>
      <c r="G31" s="5">
        <f t="shared" ref="G31:G44" si="11">1-POWER(1-$G$29, 1/C31)</f>
        <v>1.005050633883342E-2</v>
      </c>
      <c r="H31" s="5">
        <f t="shared" ref="H31:H44" si="12">1-POWER(1-$H$29, 1/C31)</f>
        <v>2.5320565519103666E-2</v>
      </c>
      <c r="I31" s="5">
        <f t="shared" ref="I31:I44" si="13">1-POWER(1-$I$29, 1/C31)</f>
        <v>5.1316701949486232E-2</v>
      </c>
      <c r="J31" s="5">
        <f t="shared" ref="J31:J44" si="14">1-POWER(1-$J$29, 1/C31)</f>
        <v>0.10557280900008414</v>
      </c>
      <c r="K31" s="5">
        <f t="shared" ref="K31:K44" si="15">1-POWER(1-$K$29, 1/C31)</f>
        <v>0.29289321881345243</v>
      </c>
      <c r="M31" s="35" t="s">
        <v>7</v>
      </c>
      <c r="N31" s="35"/>
      <c r="O31" s="35"/>
      <c r="P31" s="35"/>
      <c r="Q31" s="35"/>
      <c r="R31" s="35"/>
    </row>
    <row r="32" spans="2:18" x14ac:dyDescent="0.35">
      <c r="B32" s="32"/>
      <c r="C32" s="1">
        <v>7</v>
      </c>
      <c r="D32" s="5">
        <f t="shared" si="8"/>
        <v>1.4291840527491662E-4</v>
      </c>
      <c r="E32" s="5">
        <f t="shared" si="9"/>
        <v>2.8595948731424681E-4</v>
      </c>
      <c r="F32" s="6">
        <f t="shared" si="10"/>
        <v>1.4347320512516637E-3</v>
      </c>
      <c r="G32" s="5">
        <f t="shared" si="11"/>
        <v>2.8819402595166022E-3</v>
      </c>
      <c r="H32" s="7">
        <f t="shared" si="12"/>
        <v>7.3008319790146547E-3</v>
      </c>
      <c r="I32" s="5">
        <f t="shared" si="13"/>
        <v>1.4938794558884472E-2</v>
      </c>
      <c r="J32" s="5">
        <f t="shared" si="14"/>
        <v>3.1374914073002635E-2</v>
      </c>
      <c r="K32" s="5">
        <f t="shared" si="15"/>
        <v>9.4276335736093286E-2</v>
      </c>
      <c r="M32" s="35"/>
      <c r="N32" s="35"/>
      <c r="O32" s="35"/>
      <c r="P32" s="35"/>
      <c r="Q32" s="35"/>
      <c r="R32" s="35"/>
    </row>
    <row r="33" spans="2:18" x14ac:dyDescent="0.35">
      <c r="B33" s="32"/>
      <c r="C33" s="1">
        <v>10</v>
      </c>
      <c r="D33" s="5">
        <f t="shared" si="8"/>
        <v>1.0004502852067887E-4</v>
      </c>
      <c r="E33" s="5">
        <f t="shared" si="9"/>
        <v>2.0018022833112603E-4</v>
      </c>
      <c r="F33" s="5">
        <f t="shared" si="10"/>
        <v>1.0045287082499632E-3</v>
      </c>
      <c r="G33" s="5">
        <f t="shared" si="11"/>
        <v>2.0182313584303779E-3</v>
      </c>
      <c r="H33" s="5">
        <f t="shared" si="12"/>
        <v>5.1161968918237433E-3</v>
      </c>
      <c r="I33" s="5">
        <f t="shared" si="13"/>
        <v>1.0480741793785553E-2</v>
      </c>
      <c r="J33" s="5">
        <f t="shared" si="14"/>
        <v>2.2067231457071457E-2</v>
      </c>
      <c r="K33" s="5">
        <f t="shared" si="15"/>
        <v>6.696700846319259E-2</v>
      </c>
    </row>
    <row r="34" spans="2:18" x14ac:dyDescent="0.35">
      <c r="B34" s="32"/>
      <c r="C34" s="1">
        <v>20</v>
      </c>
      <c r="D34" s="5">
        <f t="shared" si="8"/>
        <v>5.0023765448936608E-5</v>
      </c>
      <c r="E34" s="5">
        <f t="shared" si="9"/>
        <v>1.0009512368247542E-4</v>
      </c>
      <c r="F34" s="5">
        <f t="shared" si="10"/>
        <v>5.0239055225842488E-4</v>
      </c>
      <c r="G34" s="5">
        <f t="shared" si="11"/>
        <v>1.0096253508897757E-3</v>
      </c>
      <c r="H34" s="5">
        <f t="shared" si="12"/>
        <v>2.5613787765302876E-3</v>
      </c>
      <c r="I34" s="5">
        <f t="shared" si="13"/>
        <v>5.254174069468931E-3</v>
      </c>
      <c r="J34" s="5">
        <f t="shared" si="14"/>
        <v>1.1095167094968383E-2</v>
      </c>
      <c r="K34" s="5">
        <f t="shared" si="15"/>
        <v>3.40636710751544E-2</v>
      </c>
    </row>
    <row r="35" spans="2:18" x14ac:dyDescent="0.35">
      <c r="B35" s="32"/>
      <c r="C35" s="1">
        <v>100</v>
      </c>
      <c r="D35" s="5">
        <f t="shared" si="8"/>
        <v>1.0004953285958074E-5</v>
      </c>
      <c r="E35" s="5">
        <f t="shared" si="9"/>
        <v>2.0019826307282607E-5</v>
      </c>
      <c r="F35" s="5">
        <f t="shared" si="10"/>
        <v>1.0049830824165884E-4</v>
      </c>
      <c r="G35" s="5">
        <f t="shared" si="11"/>
        <v>2.0200666708025672E-4</v>
      </c>
      <c r="H35" s="5">
        <f t="shared" si="12"/>
        <v>5.1280141626230957E-4</v>
      </c>
      <c r="I35" s="5">
        <f t="shared" si="13"/>
        <v>1.0530503095456112E-3</v>
      </c>
      <c r="J35" s="5">
        <f t="shared" si="14"/>
        <v>2.2289477117176659E-3</v>
      </c>
      <c r="K35" s="8">
        <f t="shared" si="15"/>
        <v>6.907504562964073E-3</v>
      </c>
      <c r="M35" s="36" t="s">
        <v>8</v>
      </c>
      <c r="N35" s="36"/>
      <c r="O35" s="36"/>
      <c r="P35" s="36"/>
      <c r="Q35" s="36"/>
      <c r="R35" s="36"/>
    </row>
    <row r="36" spans="2:18" x14ac:dyDescent="0.35">
      <c r="B36" s="32"/>
      <c r="C36" s="1">
        <v>200</v>
      </c>
      <c r="D36" s="5">
        <f t="shared" si="8"/>
        <v>5.0024891554700801E-6</v>
      </c>
      <c r="E36" s="5">
        <f t="shared" si="9"/>
        <v>1.0009963253398979E-5</v>
      </c>
      <c r="F36" s="5">
        <f t="shared" si="10"/>
        <v>5.0250416673058851E-5</v>
      </c>
      <c r="G36" s="5">
        <f t="shared" si="11"/>
        <v>1.0100843489213585E-4</v>
      </c>
      <c r="H36" s="5">
        <f t="shared" si="12"/>
        <v>2.5643358722349241E-4</v>
      </c>
      <c r="I36" s="5">
        <f t="shared" si="13"/>
        <v>5.2666384217414652E-4</v>
      </c>
      <c r="J36" s="5">
        <f t="shared" si="14"/>
        <v>1.1150955749293923E-3</v>
      </c>
      <c r="K36" s="5">
        <f t="shared" si="15"/>
        <v>3.4597371721322157E-3</v>
      </c>
      <c r="M36" s="36"/>
      <c r="N36" s="36"/>
      <c r="O36" s="36"/>
      <c r="P36" s="36"/>
      <c r="Q36" s="36"/>
      <c r="R36" s="36"/>
    </row>
    <row r="37" spans="2:18" x14ac:dyDescent="0.35">
      <c r="B37" s="32"/>
      <c r="C37" s="1">
        <v>500</v>
      </c>
      <c r="D37" s="5">
        <f t="shared" si="8"/>
        <v>2.0009986652080869E-6</v>
      </c>
      <c r="E37" s="5">
        <f t="shared" si="9"/>
        <v>4.0039973253636063E-6</v>
      </c>
      <c r="F37" s="5">
        <f t="shared" si="10"/>
        <v>2.0100469689809941E-5</v>
      </c>
      <c r="G37" s="5">
        <f t="shared" si="11"/>
        <v>4.0404598347310028E-5</v>
      </c>
      <c r="H37" s="5">
        <f t="shared" si="12"/>
        <v>1.0258132695095679E-4</v>
      </c>
      <c r="I37" s="5">
        <f t="shared" si="13"/>
        <v>2.1069883119850807E-4</v>
      </c>
      <c r="J37" s="5">
        <f t="shared" si="14"/>
        <v>4.4618753135239331E-4</v>
      </c>
      <c r="K37" s="5">
        <f t="shared" si="15"/>
        <v>1.3853338989711084E-3</v>
      </c>
    </row>
    <row r="38" spans="2:18" x14ac:dyDescent="0.35">
      <c r="B38" s="32"/>
      <c r="C38" s="1">
        <v>800</v>
      </c>
      <c r="D38" s="5">
        <f t="shared" si="8"/>
        <v>1.2506246349630601E-6</v>
      </c>
      <c r="E38" s="5">
        <f t="shared" si="9"/>
        <v>2.5025002070577784E-6</v>
      </c>
      <c r="F38" s="5">
        <f t="shared" si="10"/>
        <v>1.2562840903784789E-5</v>
      </c>
      <c r="G38" s="5">
        <f t="shared" si="11"/>
        <v>2.5253065282893061E-5</v>
      </c>
      <c r="H38" s="5">
        <f t="shared" si="12"/>
        <v>6.4114562558059696E-5</v>
      </c>
      <c r="I38" s="5">
        <f t="shared" si="13"/>
        <v>1.3169197242313135E-4</v>
      </c>
      <c r="J38" s="5">
        <f t="shared" si="14"/>
        <v>2.7889054194341067E-4</v>
      </c>
      <c r="K38" s="5">
        <f t="shared" si="15"/>
        <v>8.6605873016576407E-4</v>
      </c>
    </row>
    <row r="39" spans="2:18" ht="14.5" customHeight="1" x14ac:dyDescent="0.35">
      <c r="B39" s="32"/>
      <c r="C39" s="1">
        <v>1000</v>
      </c>
      <c r="D39" s="5">
        <f t="shared" si="8"/>
        <v>1.0004998330925829E-6</v>
      </c>
      <c r="E39" s="5">
        <f t="shared" si="9"/>
        <v>2.0020006666898738E-6</v>
      </c>
      <c r="F39" s="5">
        <f t="shared" si="10"/>
        <v>1.0050285349061383E-5</v>
      </c>
      <c r="G39" s="5">
        <f t="shared" si="11"/>
        <v>2.0202503244193259E-5</v>
      </c>
      <c r="H39" s="5">
        <f t="shared" si="12"/>
        <v>5.1291978908962754E-5</v>
      </c>
      <c r="I39" s="5">
        <f t="shared" si="13"/>
        <v>1.0535496543362388E-4</v>
      </c>
      <c r="J39" s="5">
        <f t="shared" si="14"/>
        <v>2.23118656643706E-4</v>
      </c>
      <c r="K39" s="5">
        <f t="shared" si="15"/>
        <v>6.9290700954749429E-4</v>
      </c>
      <c r="O39" t="s">
        <v>19</v>
      </c>
      <c r="P39" t="s">
        <v>11</v>
      </c>
    </row>
    <row r="40" spans="2:18" x14ac:dyDescent="0.35">
      <c r="B40" s="32"/>
      <c r="C40" s="1">
        <v>1500</v>
      </c>
      <c r="D40" s="5">
        <f t="shared" si="8"/>
        <v>6.6699999989872083E-7</v>
      </c>
      <c r="E40" s="5">
        <f t="shared" si="9"/>
        <v>1.3346675564740451E-6</v>
      </c>
      <c r="F40" s="5">
        <f t="shared" si="10"/>
        <v>6.7002014558781298E-6</v>
      </c>
      <c r="G40" s="5">
        <f t="shared" si="11"/>
        <v>1.3468380845593764E-5</v>
      </c>
      <c r="H40" s="5">
        <f t="shared" si="12"/>
        <v>3.4194944931287274E-5</v>
      </c>
      <c r="I40" s="5">
        <f t="shared" si="13"/>
        <v>7.0237876976686486E-5</v>
      </c>
      <c r="J40" s="5">
        <f t="shared" si="14"/>
        <v>1.4875130297042904E-4</v>
      </c>
      <c r="K40" s="5">
        <f t="shared" si="15"/>
        <v>4.6199136948066322E-4</v>
      </c>
      <c r="N40" t="s">
        <v>20</v>
      </c>
      <c r="O40">
        <v>4.7399999999999997E-4</v>
      </c>
      <c r="P40">
        <v>4.7399999999999997E-4</v>
      </c>
    </row>
    <row r="41" spans="2:18" x14ac:dyDescent="0.35">
      <c r="B41" s="32"/>
      <c r="C41" s="1">
        <v>2000</v>
      </c>
      <c r="D41" s="5">
        <f t="shared" si="8"/>
        <v>5.002500416129152E-7</v>
      </c>
      <c r="E41" s="5">
        <f t="shared" si="9"/>
        <v>1.0010008343330767E-6</v>
      </c>
      <c r="F41" s="5">
        <f t="shared" si="10"/>
        <v>5.0251553006530614E-6</v>
      </c>
      <c r="G41" s="5">
        <f t="shared" si="11"/>
        <v>1.0101302640230791E-5</v>
      </c>
      <c r="H41" s="5">
        <f t="shared" si="12"/>
        <v>2.5646318321359551E-5</v>
      </c>
      <c r="I41" s="5">
        <f t="shared" si="13"/>
        <v>5.2678870248512588E-5</v>
      </c>
      <c r="J41" s="5">
        <f t="shared" si="14"/>
        <v>1.1156555175806382E-4</v>
      </c>
      <c r="K41" s="5">
        <f t="shared" si="15"/>
        <v>3.4651354059067607E-4</v>
      </c>
      <c r="N41" t="s">
        <v>21</v>
      </c>
      <c r="O41">
        <v>27602</v>
      </c>
      <c r="P41">
        <v>20800</v>
      </c>
    </row>
    <row r="42" spans="2:18" x14ac:dyDescent="0.35">
      <c r="B42" s="32"/>
      <c r="C42" s="1">
        <v>3000</v>
      </c>
      <c r="D42" s="5">
        <f t="shared" si="8"/>
        <v>3.3350005557153395E-7</v>
      </c>
      <c r="E42" s="5">
        <f t="shared" si="9"/>
        <v>6.6733400083673899E-7</v>
      </c>
      <c r="F42" s="5">
        <f t="shared" si="10"/>
        <v>3.3501063395613428E-6</v>
      </c>
      <c r="G42" s="5">
        <f t="shared" si="11"/>
        <v>6.7342130976033587E-6</v>
      </c>
      <c r="H42" s="5">
        <f t="shared" si="12"/>
        <v>1.7097618629891009E-5</v>
      </c>
      <c r="I42" s="5">
        <f t="shared" si="13"/>
        <v>3.5119555179874418E-5</v>
      </c>
      <c r="J42" s="5">
        <f t="shared" si="14"/>
        <v>7.4378417559750609E-5</v>
      </c>
      <c r="K42" s="5">
        <f t="shared" si="15"/>
        <v>2.3102237040817375E-4</v>
      </c>
      <c r="O42">
        <f>POWER(1+O40,O41)-1</f>
        <v>479378.68587183947</v>
      </c>
      <c r="P42">
        <f>1/POWER(1-P40,P41)</f>
        <v>19178.350985983612</v>
      </c>
    </row>
    <row r="43" spans="2:18" x14ac:dyDescent="0.35">
      <c r="B43" s="32"/>
      <c r="C43" s="1">
        <v>3650</v>
      </c>
      <c r="D43" s="5">
        <f t="shared" si="8"/>
        <v>2.7410964287266637E-7</v>
      </c>
      <c r="E43" s="5">
        <f t="shared" si="9"/>
        <v>5.4849373198884166E-7</v>
      </c>
      <c r="F43" s="5">
        <f t="shared" si="10"/>
        <v>2.7535128812594678E-6</v>
      </c>
      <c r="G43" s="5">
        <f t="shared" si="11"/>
        <v>5.5349729881637444E-6</v>
      </c>
      <c r="H43" s="5">
        <f t="shared" si="12"/>
        <v>1.4052858624102882E-5</v>
      </c>
      <c r="I43" s="5">
        <f t="shared" si="13"/>
        <v>2.8865478084894036E-5</v>
      </c>
      <c r="J43" s="5">
        <f t="shared" si="14"/>
        <v>6.1133350818698418E-5</v>
      </c>
      <c r="K43" s="5">
        <f t="shared" si="15"/>
        <v>1.8988530664232339E-4</v>
      </c>
    </row>
    <row r="44" spans="2:18" x14ac:dyDescent="0.35">
      <c r="C44" s="1">
        <v>15000</v>
      </c>
      <c r="D44" s="5">
        <f t="shared" si="8"/>
        <v>6.6700020062704368E-8</v>
      </c>
      <c r="E44" s="5">
        <f t="shared" si="9"/>
        <v>1.3346683580550689E-7</v>
      </c>
      <c r="F44" s="5">
        <f t="shared" si="10"/>
        <v>6.7002216574962858E-7</v>
      </c>
      <c r="G44" s="5">
        <f t="shared" si="11"/>
        <v>1.3468462475296761E-6</v>
      </c>
      <c r="H44" s="5">
        <f t="shared" si="12"/>
        <v>3.4195471124709442E-6</v>
      </c>
      <c r="I44" s="5">
        <f t="shared" si="13"/>
        <v>7.0240097087559406E-6</v>
      </c>
      <c r="J44" s="5">
        <f t="shared" si="14"/>
        <v>1.4876126103624543E-5</v>
      </c>
      <c r="K44" s="5">
        <f t="shared" si="15"/>
        <v>4.6208744380438205E-5</v>
      </c>
    </row>
    <row r="49" spans="3:14" x14ac:dyDescent="0.35">
      <c r="D49" s="31" t="s">
        <v>14</v>
      </c>
      <c r="E49" s="31"/>
      <c r="F49" s="31"/>
      <c r="G49" s="31"/>
      <c r="H49" s="31"/>
      <c r="J49" s="31" t="s">
        <v>18</v>
      </c>
      <c r="K49" s="31"/>
      <c r="L49" s="31"/>
      <c r="M49" s="31"/>
      <c r="N49" s="31"/>
    </row>
    <row r="51" spans="3:14" x14ac:dyDescent="0.35">
      <c r="D51" t="s">
        <v>9</v>
      </c>
      <c r="E51" t="s">
        <v>10</v>
      </c>
      <c r="F51" t="s">
        <v>11</v>
      </c>
      <c r="G51" t="s">
        <v>12</v>
      </c>
      <c r="H51" t="s">
        <v>13</v>
      </c>
    </row>
    <row r="52" spans="3:14" x14ac:dyDescent="0.35">
      <c r="C52" s="31" t="s">
        <v>15</v>
      </c>
      <c r="D52">
        <v>141649</v>
      </c>
      <c r="E52">
        <v>0</v>
      </c>
      <c r="F52">
        <v>0</v>
      </c>
      <c r="G52">
        <v>8351</v>
      </c>
      <c r="H52">
        <v>206528</v>
      </c>
      <c r="J52">
        <v>169714</v>
      </c>
      <c r="K52">
        <v>20320</v>
      </c>
      <c r="M52">
        <v>9966</v>
      </c>
      <c r="N52">
        <v>248731</v>
      </c>
    </row>
    <row r="53" spans="3:14" x14ac:dyDescent="0.35">
      <c r="C53" s="31"/>
      <c r="D53">
        <v>141593</v>
      </c>
      <c r="G53">
        <v>8407</v>
      </c>
      <c r="H53">
        <v>209227</v>
      </c>
      <c r="J53">
        <v>169879</v>
      </c>
      <c r="K53">
        <v>20154</v>
      </c>
      <c r="M53">
        <v>9967</v>
      </c>
      <c r="N53">
        <v>248799</v>
      </c>
    </row>
    <row r="54" spans="3:14" x14ac:dyDescent="0.35">
      <c r="C54" s="31"/>
      <c r="D54">
        <v>141664</v>
      </c>
      <c r="G54">
        <v>8336</v>
      </c>
      <c r="H54">
        <v>209528</v>
      </c>
      <c r="J54">
        <v>169721</v>
      </c>
      <c r="K54">
        <v>20105</v>
      </c>
      <c r="M54">
        <v>10174</v>
      </c>
      <c r="N54">
        <v>253462</v>
      </c>
    </row>
    <row r="55" spans="3:14" x14ac:dyDescent="0.35">
      <c r="C55" s="31"/>
      <c r="D55">
        <v>141683</v>
      </c>
      <c r="G55">
        <v>8317</v>
      </c>
      <c r="H55">
        <v>206642</v>
      </c>
      <c r="J55">
        <v>169844</v>
      </c>
      <c r="K55">
        <v>19920</v>
      </c>
      <c r="M55">
        <v>10236</v>
      </c>
      <c r="N55">
        <v>255486</v>
      </c>
    </row>
    <row r="56" spans="3:14" s="1" customFormat="1" x14ac:dyDescent="0.35">
      <c r="C56" s="1" t="s">
        <v>17</v>
      </c>
      <c r="D56" s="1">
        <f>AVERAGE(D52:D55)</f>
        <v>141647.25</v>
      </c>
      <c r="G56" s="1">
        <f>AVERAGE(G52:G55)</f>
        <v>8352.75</v>
      </c>
      <c r="H56" s="1">
        <f>AVERAGE(H52:H55)</f>
        <v>207981.25</v>
      </c>
      <c r="J56" s="1">
        <f>AVERAGE(J52:J55)</f>
        <v>169789.5</v>
      </c>
      <c r="K56" s="1">
        <f>AVERAGE(K52:K55)</f>
        <v>20124.75</v>
      </c>
      <c r="M56" s="1">
        <f>AVERAGE(M52:M55)</f>
        <v>10085.75</v>
      </c>
      <c r="N56" s="1">
        <f>AVERAGE(N52:N55)</f>
        <v>251619.5</v>
      </c>
    </row>
    <row r="57" spans="3:14" x14ac:dyDescent="0.35">
      <c r="H57">
        <f>H56/3650</f>
        <v>56.981164383561641</v>
      </c>
      <c r="N57">
        <f>N56/3650</f>
        <v>68.9368493150685</v>
      </c>
    </row>
    <row r="58" spans="3:14" x14ac:dyDescent="0.35">
      <c r="C58" s="31" t="s">
        <v>16</v>
      </c>
      <c r="D58">
        <v>188813</v>
      </c>
      <c r="G58">
        <v>11187</v>
      </c>
      <c r="H58">
        <v>277005</v>
      </c>
      <c r="J58">
        <v>169971</v>
      </c>
      <c r="L58">
        <v>20030</v>
      </c>
      <c r="M58">
        <v>9999</v>
      </c>
      <c r="N58">
        <v>252196</v>
      </c>
    </row>
    <row r="59" spans="3:14" x14ac:dyDescent="0.35">
      <c r="C59" s="31"/>
      <c r="D59">
        <v>188919</v>
      </c>
      <c r="G59">
        <v>11081</v>
      </c>
      <c r="H59">
        <v>275944</v>
      </c>
      <c r="J59">
        <v>169899</v>
      </c>
      <c r="L59">
        <v>19945</v>
      </c>
      <c r="M59">
        <v>10156</v>
      </c>
      <c r="N59">
        <v>254629</v>
      </c>
    </row>
    <row r="60" spans="3:14" x14ac:dyDescent="0.35">
      <c r="C60" s="31"/>
      <c r="D60">
        <v>188958</v>
      </c>
      <c r="G60">
        <v>11042</v>
      </c>
      <c r="H60">
        <v>277841</v>
      </c>
      <c r="J60">
        <v>169825</v>
      </c>
      <c r="L60">
        <v>20098</v>
      </c>
      <c r="M60">
        <v>10077</v>
      </c>
      <c r="N60">
        <v>251504</v>
      </c>
    </row>
    <row r="61" spans="3:14" x14ac:dyDescent="0.35">
      <c r="C61" s="31"/>
      <c r="D61">
        <v>189021</v>
      </c>
      <c r="G61">
        <v>10979</v>
      </c>
      <c r="H61">
        <v>273291</v>
      </c>
      <c r="J61">
        <v>170029</v>
      </c>
      <c r="L61">
        <v>19962</v>
      </c>
      <c r="M61">
        <v>10009</v>
      </c>
      <c r="N61">
        <v>249029</v>
      </c>
    </row>
    <row r="62" spans="3:14" s="1" customFormat="1" x14ac:dyDescent="0.35">
      <c r="C62" s="1" t="s">
        <v>17</v>
      </c>
      <c r="D62" s="1">
        <f>AVERAGE(D58:D61)</f>
        <v>188927.75</v>
      </c>
      <c r="G62" s="1">
        <f>AVERAGE(G58:G61)</f>
        <v>11072.25</v>
      </c>
      <c r="H62" s="1">
        <f>AVERAGE(H58:H61)</f>
        <v>276020.25</v>
      </c>
      <c r="J62" s="1">
        <f>AVERAGE(J58:J61)</f>
        <v>169931</v>
      </c>
      <c r="L62" s="1">
        <f>AVERAGE(L58:L61)</f>
        <v>20008.75</v>
      </c>
      <c r="M62" s="1">
        <f>AVERAGE(M58:M61)</f>
        <v>10060.25</v>
      </c>
      <c r="N62" s="1">
        <f>AVERAGE(N58:N61)</f>
        <v>251839.5</v>
      </c>
    </row>
    <row r="63" spans="3:14" x14ac:dyDescent="0.35">
      <c r="H63">
        <f>H62/3650</f>
        <v>75.621986301369859</v>
      </c>
      <c r="N63">
        <f>N62/3650</f>
        <v>68.997123287671229</v>
      </c>
    </row>
    <row r="65" spans="2:17" x14ac:dyDescent="0.35">
      <c r="F65">
        <f>AVERAGE(D56,J56,J62,D62)</f>
        <v>167573.875</v>
      </c>
      <c r="H65">
        <f>AVERAGE(H56,N56,N62,H62)</f>
        <v>246865.125</v>
      </c>
      <c r="J65">
        <f>AVERAGE(M56,M62,G62,G56)</f>
        <v>9892.75</v>
      </c>
    </row>
    <row r="66" spans="2:17" x14ac:dyDescent="0.35">
      <c r="H66">
        <f>H65/3650</f>
        <v>67.634280821917812</v>
      </c>
    </row>
    <row r="67" spans="2:17" x14ac:dyDescent="0.35">
      <c r="D67" t="s">
        <v>20</v>
      </c>
      <c r="E67" t="s">
        <v>28</v>
      </c>
      <c r="F67" s="12">
        <v>20652</v>
      </c>
      <c r="Q67" s="13">
        <v>100000000000</v>
      </c>
    </row>
    <row r="68" spans="2:17" x14ac:dyDescent="0.35">
      <c r="D68">
        <v>4.7399999999999997E-4</v>
      </c>
      <c r="E68" s="13">
        <v>1E+27</v>
      </c>
      <c r="Q68" s="13">
        <v>100</v>
      </c>
    </row>
    <row r="69" spans="2:17" x14ac:dyDescent="0.35">
      <c r="D69" t="s">
        <v>27</v>
      </c>
      <c r="E69" t="s">
        <v>26</v>
      </c>
      <c r="F69" t="s">
        <v>21</v>
      </c>
      <c r="G69" t="s">
        <v>30</v>
      </c>
      <c r="H69" t="s">
        <v>29</v>
      </c>
      <c r="I69" t="s">
        <v>33</v>
      </c>
      <c r="J69" t="s">
        <v>36</v>
      </c>
      <c r="K69" t="s">
        <v>9</v>
      </c>
      <c r="L69" t="s">
        <v>10</v>
      </c>
      <c r="M69" t="s">
        <v>11</v>
      </c>
      <c r="N69" t="s">
        <v>34</v>
      </c>
      <c r="P69" t="s">
        <v>20</v>
      </c>
      <c r="Q69">
        <v>100</v>
      </c>
    </row>
    <row r="70" spans="2:17" x14ac:dyDescent="0.35">
      <c r="B70" s="37" t="s">
        <v>14</v>
      </c>
      <c r="C70" t="s">
        <v>22</v>
      </c>
      <c r="D70" s="16">
        <v>6.7749078688576799E+18</v>
      </c>
      <c r="E70" s="12">
        <f>D70/1E+27</f>
        <v>6.7749078688576797E-9</v>
      </c>
      <c r="F70" s="12">
        <v>20652</v>
      </c>
      <c r="G70" s="14">
        <f>POWER(1-$D$68,$F70)*$E$68</f>
        <v>5.5932288219947175E+22</v>
      </c>
      <c r="H70" s="13">
        <f t="shared" ref="H70:H71" si="16">D70/G70</f>
        <v>1.2112695697726773E-4</v>
      </c>
      <c r="I70" t="s">
        <v>31</v>
      </c>
      <c r="J70" t="s">
        <v>35</v>
      </c>
      <c r="K70">
        <v>141649</v>
      </c>
      <c r="N70">
        <f>K70*2+L70+M70</f>
        <v>283298</v>
      </c>
      <c r="P70" s="15">
        <f>1-POWER(D70/$E$68, 1/N70)</f>
        <v>6.6394452558404815E-5</v>
      </c>
      <c r="Q70" t="s">
        <v>38</v>
      </c>
    </row>
    <row r="71" spans="2:17" x14ac:dyDescent="0.35">
      <c r="B71" s="37"/>
      <c r="C71" t="s">
        <v>23</v>
      </c>
      <c r="D71" s="16">
        <v>5.9767112376772301E+18</v>
      </c>
      <c r="E71" s="12">
        <f t="shared" ref="E71:E73" si="17">D71/1E+27</f>
        <v>5.97671123767723E-9</v>
      </c>
      <c r="F71" s="12">
        <v>20922</v>
      </c>
      <c r="G71" s="14">
        <f>POWER(1-$D$68,$F71)*$E$68</f>
        <v>4.9211703900228129E+22</v>
      </c>
      <c r="H71" s="13">
        <f t="shared" si="16"/>
        <v>1.2144897989702656E-4</v>
      </c>
      <c r="I71" t="s">
        <v>31</v>
      </c>
      <c r="J71" t="s">
        <v>35</v>
      </c>
      <c r="K71">
        <v>141593</v>
      </c>
      <c r="N71">
        <f t="shared" ref="N71:N78" si="18">K71*2+L71+M71</f>
        <v>283186</v>
      </c>
      <c r="P71" s="15">
        <f>1-POWER(D71/$E$68, 1/N71)</f>
        <v>6.6863341872669402E-5</v>
      </c>
    </row>
    <row r="72" spans="2:17" x14ac:dyDescent="0.35">
      <c r="B72" s="37"/>
      <c r="C72" t="s">
        <v>24</v>
      </c>
      <c r="D72" s="16">
        <v>3.8623511714417397E+35</v>
      </c>
      <c r="E72" s="12">
        <f t="shared" si="17"/>
        <v>386235117.14417398</v>
      </c>
      <c r="F72" s="12">
        <v>27700</v>
      </c>
      <c r="G72" s="14">
        <f>(POWER(1+$D$68,$F72)-1)*$E$68</f>
        <v>5.0216660646541683E+32</v>
      </c>
      <c r="H72" s="13">
        <f>D72/G72</f>
        <v>769.1373981690142</v>
      </c>
      <c r="I72" s="13" t="s">
        <v>32</v>
      </c>
      <c r="J72" t="s">
        <v>37</v>
      </c>
      <c r="K72">
        <v>188813</v>
      </c>
      <c r="N72">
        <f t="shared" si="18"/>
        <v>377626</v>
      </c>
      <c r="P72" s="15">
        <f>POWER(D72/$E$68, 1/N72)-1</f>
        <v>5.2359939406887435E-5</v>
      </c>
    </row>
    <row r="73" spans="2:17" x14ac:dyDescent="0.35">
      <c r="B73" s="37"/>
      <c r="C73" t="s">
        <v>25</v>
      </c>
      <c r="D73" s="16">
        <v>3.6914518453939697E+35</v>
      </c>
      <c r="E73" s="12">
        <f t="shared" si="17"/>
        <v>369145184.53939694</v>
      </c>
      <c r="F73" s="12">
        <v>27594</v>
      </c>
      <c r="G73" s="14">
        <f>(POWER(1+$D$68,$F73)-1)*$E$68</f>
        <v>4.7756474936869383E+32</v>
      </c>
      <c r="H73" s="13">
        <f>D73/G73</f>
        <v>772.9741046159296</v>
      </c>
      <c r="I73" t="s">
        <v>32</v>
      </c>
      <c r="J73" t="s">
        <v>37</v>
      </c>
      <c r="K73">
        <v>188919</v>
      </c>
      <c r="N73">
        <f t="shared" si="18"/>
        <v>377838</v>
      </c>
      <c r="P73" s="15">
        <f>POWER(D73/$E$68, 1/N73)-1</f>
        <v>5.2210776966266081E-5</v>
      </c>
    </row>
    <row r="74" spans="2:17" x14ac:dyDescent="0.35">
      <c r="N74">
        <f t="shared" si="18"/>
        <v>0</v>
      </c>
    </row>
    <row r="75" spans="2:17" x14ac:dyDescent="0.35">
      <c r="B75" s="37" t="s">
        <v>18</v>
      </c>
      <c r="C75" t="s">
        <v>22</v>
      </c>
      <c r="D75">
        <v>9.9938385693757796E+25</v>
      </c>
      <c r="E75" s="12">
        <f>D75/1E+27</f>
        <v>9.9938385693757792E-2</v>
      </c>
      <c r="F75">
        <v>24873</v>
      </c>
      <c r="G75" s="14"/>
      <c r="H75" s="13"/>
      <c r="K75">
        <v>169714</v>
      </c>
      <c r="L75">
        <v>20320</v>
      </c>
      <c r="N75">
        <f t="shared" si="18"/>
        <v>359748</v>
      </c>
    </row>
    <row r="76" spans="2:17" x14ac:dyDescent="0.35">
      <c r="B76" s="37"/>
      <c r="C76" t="s">
        <v>23</v>
      </c>
      <c r="D76">
        <v>9.9966819665727508E+25</v>
      </c>
      <c r="E76" s="12">
        <f t="shared" ref="E76:E78" si="19">D76/1E+27</f>
        <v>9.9966819665727513E-2</v>
      </c>
      <c r="F76">
        <v>24879</v>
      </c>
      <c r="G76" s="14"/>
      <c r="H76" s="13"/>
      <c r="K76">
        <v>169879</v>
      </c>
      <c r="L76">
        <v>20154</v>
      </c>
      <c r="N76">
        <f t="shared" si="18"/>
        <v>359912</v>
      </c>
    </row>
    <row r="77" spans="2:17" x14ac:dyDescent="0.35">
      <c r="B77" s="37"/>
      <c r="C77" t="s">
        <v>24</v>
      </c>
      <c r="D77">
        <v>1.00047410349334E+26</v>
      </c>
      <c r="E77" s="12">
        <f t="shared" si="19"/>
        <v>0.100047410349334</v>
      </c>
      <c r="F77">
        <v>25219</v>
      </c>
      <c r="G77" s="14"/>
      <c r="H77" s="13"/>
      <c r="K77">
        <v>169971</v>
      </c>
      <c r="M77">
        <v>20030</v>
      </c>
      <c r="N77">
        <f t="shared" si="18"/>
        <v>359972</v>
      </c>
      <c r="P77" s="13"/>
    </row>
    <row r="78" spans="2:17" x14ac:dyDescent="0.35">
      <c r="B78" s="37"/>
      <c r="C78" t="s">
        <v>25</v>
      </c>
      <c r="D78">
        <v>1.00018967218921E+26</v>
      </c>
      <c r="E78" s="12">
        <f t="shared" si="19"/>
        <v>0.10001896721892101</v>
      </c>
      <c r="F78">
        <v>25462</v>
      </c>
      <c r="G78" s="14"/>
      <c r="H78" s="13"/>
      <c r="K78">
        <v>169899</v>
      </c>
      <c r="M78">
        <v>19945</v>
      </c>
      <c r="N78">
        <f t="shared" si="18"/>
        <v>359743</v>
      </c>
      <c r="P78" s="13"/>
    </row>
    <row r="79" spans="2:17" x14ac:dyDescent="0.35">
      <c r="P79" s="13"/>
    </row>
    <row r="80" spans="2:17" x14ac:dyDescent="0.35">
      <c r="B80" t="s">
        <v>20</v>
      </c>
      <c r="D80" t="s">
        <v>27</v>
      </c>
      <c r="E80" t="s">
        <v>21</v>
      </c>
      <c r="F80" t="s">
        <v>40</v>
      </c>
      <c r="G80" t="s">
        <v>41</v>
      </c>
      <c r="H80" t="s">
        <v>42</v>
      </c>
      <c r="I80" t="s">
        <v>43</v>
      </c>
      <c r="J80" t="s">
        <v>49</v>
      </c>
      <c r="K80" t="s">
        <v>48</v>
      </c>
      <c r="L80" t="s">
        <v>47</v>
      </c>
      <c r="M80" t="s">
        <v>46</v>
      </c>
    </row>
    <row r="81" spans="2:12" x14ac:dyDescent="0.35">
      <c r="B81">
        <v>4.7399999999999997E-4</v>
      </c>
      <c r="C81" t="s">
        <v>22</v>
      </c>
      <c r="D81" s="16">
        <v>6.7749078688576799E+18</v>
      </c>
      <c r="E81" s="12">
        <v>20652</v>
      </c>
      <c r="F81">
        <v>141649</v>
      </c>
      <c r="I81">
        <f>F81*2+G81+H81</f>
        <v>283298</v>
      </c>
      <c r="J81" s="17">
        <f>1-POWER(D81/$E$68, 1/I81)</f>
        <v>6.6394452558404815E-5</v>
      </c>
      <c r="K81" s="18">
        <f>B81-J81</f>
        <v>4.0760554744159516E-4</v>
      </c>
      <c r="L81">
        <f>B81/J81</f>
        <v>7.1391506629720185</v>
      </c>
    </row>
    <row r="82" spans="2:12" x14ac:dyDescent="0.35">
      <c r="B82">
        <v>4.7399999999999997E-4</v>
      </c>
      <c r="C82" t="s">
        <v>23</v>
      </c>
      <c r="D82" s="16">
        <v>5.9767112376772301E+18</v>
      </c>
      <c r="E82" s="12">
        <v>20922</v>
      </c>
      <c r="F82">
        <v>141593</v>
      </c>
      <c r="I82">
        <f t="shared" ref="I82:I84" si="20">F82*2+G82+H82</f>
        <v>283186</v>
      </c>
      <c r="J82" s="17">
        <f t="shared" ref="J82" si="21">1-POWER(D82/$E$68, 1/I82)</f>
        <v>6.6863341872669402E-5</v>
      </c>
      <c r="K82" s="18">
        <f t="shared" ref="K82:K84" si="22">B82-J82</f>
        <v>4.0713665812733057E-4</v>
      </c>
      <c r="L82">
        <f t="shared" ref="L82:L84" si="23">B82/J82</f>
        <v>7.0890862874107841</v>
      </c>
    </row>
    <row r="83" spans="2:12" x14ac:dyDescent="0.35">
      <c r="B83">
        <v>4.7399999999999997E-4</v>
      </c>
      <c r="C83" t="s">
        <v>24</v>
      </c>
      <c r="D83" s="16">
        <v>3.8623511714417397E+35</v>
      </c>
      <c r="E83" s="12">
        <v>27700</v>
      </c>
      <c r="F83">
        <v>188813</v>
      </c>
      <c r="I83">
        <f t="shared" si="20"/>
        <v>377626</v>
      </c>
      <c r="J83" s="17">
        <f>POWER(D83/$E$68, 1/I83)-1</f>
        <v>5.2359939406887435E-5</v>
      </c>
      <c r="K83" s="18">
        <f t="shared" si="22"/>
        <v>4.2164006059311254E-4</v>
      </c>
      <c r="L83">
        <f t="shared" si="23"/>
        <v>9.0527224700655395</v>
      </c>
    </row>
    <row r="84" spans="2:12" x14ac:dyDescent="0.35">
      <c r="B84">
        <v>4.7399999999999997E-4</v>
      </c>
      <c r="C84" t="s">
        <v>25</v>
      </c>
      <c r="D84" s="16">
        <v>3.6914518453939697E+35</v>
      </c>
      <c r="E84" s="12">
        <v>27594</v>
      </c>
      <c r="F84">
        <v>188919</v>
      </c>
      <c r="I84">
        <f t="shared" si="20"/>
        <v>377838</v>
      </c>
      <c r="J84" s="17">
        <f>POWER(D84/$E$68, 1/I84)-1</f>
        <v>5.2210776966266081E-5</v>
      </c>
      <c r="K84" s="18">
        <f t="shared" si="22"/>
        <v>4.2178922303373389E-4</v>
      </c>
      <c r="L84">
        <f t="shared" si="23"/>
        <v>9.0785854481011885</v>
      </c>
    </row>
    <row r="86" spans="2:12" x14ac:dyDescent="0.35">
      <c r="B86">
        <v>4.7399999999999997E-4</v>
      </c>
      <c r="C86" t="s">
        <v>22</v>
      </c>
      <c r="D86">
        <v>4.9852076739671695E+18</v>
      </c>
      <c r="E86">
        <v>21311</v>
      </c>
      <c r="F86">
        <v>141534</v>
      </c>
      <c r="I86">
        <f>F86*2+G86+H86</f>
        <v>283068</v>
      </c>
      <c r="J86" s="17">
        <f>1-POWER(D86/$E$68, 1/I86)</f>
        <v>6.753198973352692E-5</v>
      </c>
      <c r="K86" s="18">
        <f>B86-J86</f>
        <v>4.0646801026647305E-4</v>
      </c>
      <c r="L86">
        <f>B86/J86</f>
        <v>7.0188958132337991</v>
      </c>
    </row>
    <row r="87" spans="2:12" x14ac:dyDescent="0.35">
      <c r="B87">
        <v>4.7399999999999997E-4</v>
      </c>
      <c r="C87" t="s">
        <v>23</v>
      </c>
      <c r="D87">
        <v>6.6599389063995699E+18</v>
      </c>
      <c r="E87">
        <v>20676</v>
      </c>
      <c r="F87">
        <v>141772</v>
      </c>
      <c r="I87">
        <f>F87*2+G87+H87</f>
        <v>283544</v>
      </c>
      <c r="J87" s="17">
        <f>1-POWER(D87/$E$68, 1/I87)</f>
        <v>6.6397209898427789E-5</v>
      </c>
      <c r="K87" s="18">
        <f>B87-J87</f>
        <v>4.0760279010157219E-4</v>
      </c>
      <c r="L87">
        <f>B87/J87</f>
        <v>7.1388541886791508</v>
      </c>
    </row>
    <row r="88" spans="2:12" x14ac:dyDescent="0.35">
      <c r="B88">
        <v>4.7399999999999997E-4</v>
      </c>
      <c r="C88" t="s">
        <v>44</v>
      </c>
      <c r="D88">
        <v>6.3002653550442004E+18</v>
      </c>
      <c r="E88">
        <v>20804</v>
      </c>
      <c r="F88">
        <v>141659</v>
      </c>
      <c r="I88">
        <f>F88*2+G88+H88</f>
        <v>283318</v>
      </c>
      <c r="J88" s="17">
        <f t="shared" ref="J88" si="24">1-POWER(D88/$E$68, 1/I88)</f>
        <v>6.6646117963364837E-5</v>
      </c>
      <c r="K88" s="18">
        <f>B88-J88</f>
        <v>4.0735388203663514E-4</v>
      </c>
      <c r="L88">
        <f>B88/J88</f>
        <v>7.1121921949085811</v>
      </c>
    </row>
    <row r="89" spans="2:12" x14ac:dyDescent="0.35">
      <c r="B89">
        <v>4.7399999999999997E-4</v>
      </c>
      <c r="C89" t="s">
        <v>45</v>
      </c>
      <c r="J89" s="17"/>
      <c r="K89" s="18"/>
    </row>
    <row r="91" spans="2:12" x14ac:dyDescent="0.35">
      <c r="D91">
        <v>6.30099776826739E+18</v>
      </c>
      <c r="J91" t="s">
        <v>39</v>
      </c>
    </row>
  </sheetData>
  <mergeCells count="16">
    <mergeCell ref="B75:B78"/>
    <mergeCell ref="B70:B73"/>
    <mergeCell ref="D49:H49"/>
    <mergeCell ref="C52:C55"/>
    <mergeCell ref="C58:C61"/>
    <mergeCell ref="J49:N49"/>
    <mergeCell ref="D6:K6"/>
    <mergeCell ref="B3:N4"/>
    <mergeCell ref="B25:N26"/>
    <mergeCell ref="D28:K28"/>
    <mergeCell ref="B30:B43"/>
    <mergeCell ref="M9:R10"/>
    <mergeCell ref="M14:R15"/>
    <mergeCell ref="M31:R32"/>
    <mergeCell ref="M35:R36"/>
    <mergeCell ref="B8:B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DEDCC-06A4-4898-AAD9-78106C3EC19A}">
  <dimension ref="A2:M39"/>
  <sheetViews>
    <sheetView tabSelected="1" workbookViewId="0">
      <selection activeCell="I28" sqref="I28"/>
    </sheetView>
  </sheetViews>
  <sheetFormatPr defaultRowHeight="14.5" x14ac:dyDescent="0.35"/>
  <cols>
    <col min="1" max="20" width="13.81640625" style="19" customWidth="1"/>
    <col min="21" max="16384" width="8.7265625" style="19"/>
  </cols>
  <sheetData>
    <row r="2" spans="1:13" x14ac:dyDescent="0.35">
      <c r="A2" s="19" t="s">
        <v>50</v>
      </c>
      <c r="B2" s="20">
        <v>1E+27</v>
      </c>
    </row>
    <row r="3" spans="1:13" x14ac:dyDescent="0.35">
      <c r="A3" s="19" t="s">
        <v>54</v>
      </c>
      <c r="B3" s="19">
        <v>10</v>
      </c>
    </row>
    <row r="7" spans="1:13" x14ac:dyDescent="0.35">
      <c r="A7" s="19" t="s">
        <v>61</v>
      </c>
      <c r="B7" s="19" t="s">
        <v>59</v>
      </c>
      <c r="C7" s="19" t="s">
        <v>51</v>
      </c>
      <c r="D7" s="19" t="s">
        <v>52</v>
      </c>
      <c r="E7" s="19" t="s">
        <v>53</v>
      </c>
      <c r="F7" s="19" t="s">
        <v>63</v>
      </c>
      <c r="G7" s="19" t="s">
        <v>55</v>
      </c>
      <c r="H7" s="19" t="s">
        <v>56</v>
      </c>
      <c r="I7" s="19" t="s">
        <v>12</v>
      </c>
      <c r="J7" s="19" t="s">
        <v>57</v>
      </c>
      <c r="K7" s="19" t="s">
        <v>58</v>
      </c>
      <c r="L7" s="19" t="s">
        <v>65</v>
      </c>
      <c r="M7" s="19" t="s">
        <v>62</v>
      </c>
    </row>
    <row r="8" spans="1:13" s="21" customFormat="1" x14ac:dyDescent="0.35">
      <c r="A8" s="25" t="s">
        <v>23</v>
      </c>
      <c r="B8" s="25">
        <v>7.7399999999999995E-4</v>
      </c>
      <c r="H8" s="21">
        <f>2*G8</f>
        <v>0</v>
      </c>
      <c r="K8" s="27">
        <f>$B$2*POWER(1-B8, J8/$B$3)</f>
        <v>1E+27</v>
      </c>
    </row>
    <row r="9" spans="1:13" s="21" customFormat="1" x14ac:dyDescent="0.35">
      <c r="A9" s="25" t="s">
        <v>45</v>
      </c>
      <c r="B9" s="25">
        <v>7.7399999999999995E-4</v>
      </c>
      <c r="H9" s="21">
        <f>2*G9</f>
        <v>0</v>
      </c>
      <c r="K9" s="27">
        <f>$B$2*POWER(1-B9, J9/$B$3)</f>
        <v>1E+27</v>
      </c>
    </row>
    <row r="10" spans="1:13" s="23" customFormat="1" x14ac:dyDescent="0.35">
      <c r="A10" s="26" t="s">
        <v>25</v>
      </c>
      <c r="B10" s="26">
        <v>7.7399999999999995E-4</v>
      </c>
      <c r="H10" s="23">
        <f>2*G10</f>
        <v>0</v>
      </c>
      <c r="K10" s="28">
        <f>$B$2*POWER(1-B10, J10/$B$3)</f>
        <v>1E+27</v>
      </c>
    </row>
    <row r="11" spans="1:13" s="23" customFormat="1" x14ac:dyDescent="0.35">
      <c r="A11" s="26" t="s">
        <v>60</v>
      </c>
      <c r="B11" s="26">
        <v>7.7399999999999995E-4</v>
      </c>
      <c r="H11" s="23">
        <f>2*G11</f>
        <v>0</v>
      </c>
      <c r="K11" s="28">
        <f>$B$2*POWER(1-B11, J11/$B$3)</f>
        <v>1E+27</v>
      </c>
    </row>
    <row r="12" spans="1:13" s="21" customFormat="1" x14ac:dyDescent="0.35">
      <c r="A12" s="21" t="s">
        <v>23</v>
      </c>
      <c r="B12" s="21">
        <v>6.7400000000000001E-4</v>
      </c>
      <c r="H12" s="21">
        <f>2*G12</f>
        <v>0</v>
      </c>
      <c r="K12" s="22">
        <f>$B$2*POWER(1+B12, J12/$B$3)</f>
        <v>1E+27</v>
      </c>
    </row>
    <row r="13" spans="1:13" s="21" customFormat="1" x14ac:dyDescent="0.35">
      <c r="A13" s="21" t="s">
        <v>45</v>
      </c>
      <c r="B13" s="21">
        <v>6.7400000000000001E-4</v>
      </c>
      <c r="H13" s="21">
        <f>2*G13</f>
        <v>0</v>
      </c>
      <c r="K13" s="22">
        <f>$B$2*POWER(1+B13, J13/$B$3)</f>
        <v>1E+27</v>
      </c>
    </row>
    <row r="14" spans="1:13" s="23" customFormat="1" x14ac:dyDescent="0.35">
      <c r="A14" s="23" t="s">
        <v>25</v>
      </c>
      <c r="B14" s="23">
        <v>6.7400000000000001E-4</v>
      </c>
      <c r="H14" s="23">
        <f>2*G14</f>
        <v>0</v>
      </c>
      <c r="K14" s="24">
        <f>$B$2*POWER(1-B14, J14/$B$3)</f>
        <v>1E+27</v>
      </c>
    </row>
    <row r="15" spans="1:13" s="23" customFormat="1" x14ac:dyDescent="0.35">
      <c r="A15" s="23" t="s">
        <v>60</v>
      </c>
      <c r="B15" s="23">
        <v>6.7400000000000001E-4</v>
      </c>
      <c r="H15" s="23">
        <f>2*G15</f>
        <v>0</v>
      </c>
      <c r="K15" s="24">
        <f>$B$2*POWER(1-B15, J15/$B$3)</f>
        <v>1E+27</v>
      </c>
    </row>
    <row r="16" spans="1:13" s="21" customFormat="1" x14ac:dyDescent="0.35">
      <c r="A16" s="25" t="s">
        <v>22</v>
      </c>
      <c r="B16" s="25">
        <v>4.7399999999999997E-4</v>
      </c>
      <c r="C16" s="21">
        <v>5.6491127374872402E+18</v>
      </c>
      <c r="D16" s="21">
        <v>5.6491127374872402E+18</v>
      </c>
      <c r="E16" s="21">
        <v>5.6498527238753597E+18</v>
      </c>
      <c r="F16" s="21">
        <v>5.6491127374923305E+18</v>
      </c>
      <c r="G16" s="21">
        <v>141618</v>
      </c>
      <c r="H16" s="21">
        <f>2*G16</f>
        <v>283236</v>
      </c>
      <c r="I16" s="21">
        <v>8382</v>
      </c>
      <c r="J16" s="21">
        <v>352009</v>
      </c>
      <c r="K16" s="27">
        <f>$B$2*POWER(1-B16, J16/$B$3)</f>
        <v>5.6491127374923448E+19</v>
      </c>
      <c r="L16" s="29">
        <f>$B$3*LOG(C16/$B$2)/LOG(1-B16)</f>
        <v>400575.23074275343</v>
      </c>
      <c r="M16" s="29">
        <f>L16/J16</f>
        <v>1.1379687188189889</v>
      </c>
    </row>
    <row r="17" spans="1:13" s="21" customFormat="1" x14ac:dyDescent="0.35">
      <c r="A17" s="25" t="s">
        <v>44</v>
      </c>
      <c r="B17" s="25">
        <v>4.7399999999999997E-4</v>
      </c>
      <c r="C17" s="21">
        <v>7.1403187553809603E+18</v>
      </c>
      <c r="D17" s="21">
        <v>7.14031875538095E+18</v>
      </c>
      <c r="E17" s="21">
        <v>7.1410412869211699E+18</v>
      </c>
      <c r="F17" s="21">
        <v>7.1403187553872896E+18</v>
      </c>
      <c r="G17" s="21">
        <v>141770</v>
      </c>
      <c r="H17" s="21">
        <f>2*G17</f>
        <v>283540</v>
      </c>
      <c r="I17" s="21">
        <v>8230</v>
      </c>
      <c r="J17" s="21">
        <v>347068</v>
      </c>
      <c r="K17" s="27">
        <f>$B$2*POWER(1-B17, J17/$B$3)</f>
        <v>7.1403187553872921E+19</v>
      </c>
      <c r="L17" s="29">
        <f>$B$3*LOG(C17/$B$2)/LOG(1-B17)</f>
        <v>395634.23074275308</v>
      </c>
      <c r="M17" s="29">
        <f>L17/J17</f>
        <v>1.1399328971347202</v>
      </c>
    </row>
    <row r="18" spans="1:13" s="23" customFormat="1" x14ac:dyDescent="0.35">
      <c r="A18" s="26" t="s">
        <v>24</v>
      </c>
      <c r="B18" s="26">
        <v>4.7399999999999997E-4</v>
      </c>
      <c r="C18" s="23">
        <v>3.9752533495976299E+35</v>
      </c>
      <c r="D18" s="23">
        <v>3.9752533495976299E+35</v>
      </c>
      <c r="E18" s="24">
        <v>3.9307769222591301E+35</v>
      </c>
      <c r="F18" s="23">
        <v>3.9752533496134698E+35</v>
      </c>
      <c r="G18" s="23">
        <v>188915</v>
      </c>
      <c r="H18" s="23">
        <f>2*G18</f>
        <v>377830</v>
      </c>
      <c r="I18" s="23">
        <v>11085</v>
      </c>
      <c r="J18" s="23">
        <v>466426</v>
      </c>
      <c r="K18" s="28">
        <f>$B$2*POWER(1+B18, J18/$B$3)</f>
        <v>3.9752533496134746E+36</v>
      </c>
      <c r="L18" s="30">
        <f>$B$3*LOG(C18/$B$2)/LOG(1+B18)</f>
        <v>417836.7434058318</v>
      </c>
      <c r="M18" s="30">
        <f t="shared" ref="M18:M19" si="0">L18/J18</f>
        <v>0.89582644064831674</v>
      </c>
    </row>
    <row r="19" spans="1:13" s="23" customFormat="1" x14ac:dyDescent="0.35">
      <c r="A19" s="26" t="s">
        <v>64</v>
      </c>
      <c r="B19" s="26">
        <v>4.7399999999999997E-4</v>
      </c>
      <c r="C19" s="24">
        <v>4.3273777947467802E+35</v>
      </c>
      <c r="D19" s="23">
        <v>4.3273777947467802E+35</v>
      </c>
      <c r="E19" s="23">
        <v>4.2764315282984103E+35</v>
      </c>
      <c r="F19" s="23">
        <v>4.3273777947640899E+35</v>
      </c>
      <c r="G19" s="23">
        <v>188899</v>
      </c>
      <c r="H19" s="23">
        <f>2*G19</f>
        <v>377798</v>
      </c>
      <c r="I19" s="23">
        <v>11101</v>
      </c>
      <c r="J19" s="23">
        <v>468217</v>
      </c>
      <c r="K19" s="28">
        <f>$B$2*POWER(1+B19, J19/$B$3)</f>
        <v>4.3273777947640936E+36</v>
      </c>
      <c r="L19" s="30">
        <f>$B$3*LOG(C19/$B$2)/LOG(1+B19)</f>
        <v>419627.74340583157</v>
      </c>
      <c r="M19" s="30">
        <f t="shared" si="0"/>
        <v>0.89622492008156807</v>
      </c>
    </row>
    <row r="20" spans="1:13" s="21" customFormat="1" x14ac:dyDescent="0.35">
      <c r="A20" s="21" t="s">
        <v>23</v>
      </c>
      <c r="B20" s="21">
        <v>4.7399999999999997E-4</v>
      </c>
      <c r="C20" s="21">
        <v>5.5372110479440404E+18</v>
      </c>
      <c r="D20" s="21">
        <v>5.5372110479440404E+18</v>
      </c>
      <c r="E20" s="21">
        <v>5.53795231660898E+18</v>
      </c>
      <c r="F20" s="21">
        <v>5.5372110479490396E+18</v>
      </c>
      <c r="G20" s="21">
        <v>141593</v>
      </c>
      <c r="H20" s="21">
        <f>G20*2</f>
        <v>283186</v>
      </c>
      <c r="I20" s="21">
        <v>8407</v>
      </c>
      <c r="J20" s="21">
        <v>352431</v>
      </c>
      <c r="K20" s="22">
        <f>$B$2*POWER(1-B20, J20/$B$3)</f>
        <v>5.5372110479490515E+19</v>
      </c>
      <c r="L20" s="29">
        <f>$B$3*LOG(C20/$B$2)/LOG(1-B20)</f>
        <v>400997.23074275331</v>
      </c>
      <c r="M20" s="29">
        <f>L20/J20</f>
        <v>1.1378035154193398</v>
      </c>
    </row>
    <row r="21" spans="1:13" s="21" customFormat="1" x14ac:dyDescent="0.35">
      <c r="A21" s="21" t="s">
        <v>45</v>
      </c>
      <c r="B21" s="21">
        <v>4.7399999999999997E-4</v>
      </c>
      <c r="C21" s="21">
        <v>6.0940267111253903E+18</v>
      </c>
      <c r="D21" s="21">
        <v>6.0940267111253903E+18</v>
      </c>
      <c r="E21" s="21">
        <v>6.0947615384421704E+18</v>
      </c>
      <c r="F21" s="21">
        <v>6.0940267111308503E+18</v>
      </c>
      <c r="G21" s="21">
        <v>141629</v>
      </c>
      <c r="H21" s="21">
        <f>2*G21</f>
        <v>283258</v>
      </c>
      <c r="I21" s="21">
        <v>8371</v>
      </c>
      <c r="J21" s="21">
        <v>350410</v>
      </c>
      <c r="K21" s="22">
        <f>$B$2*POWER(1-B21, J21/$B$3)</f>
        <v>6.0940267111377568E+19</v>
      </c>
      <c r="L21" s="29">
        <f>$B$3*LOG(C21/$B$2)/LOG(1-B21)</f>
        <v>398976.23074275325</v>
      </c>
      <c r="M21" s="29">
        <f>L21/J21</f>
        <v>1.1385983012549679</v>
      </c>
    </row>
    <row r="22" spans="1:13" s="23" customFormat="1" x14ac:dyDescent="0.35">
      <c r="A22" s="23" t="s">
        <v>25</v>
      </c>
      <c r="B22" s="23">
        <v>4.7399999999999997E-4</v>
      </c>
      <c r="C22" s="23">
        <v>3.5124331949219601E+35</v>
      </c>
      <c r="D22" s="23">
        <v>3.5124331949219601E+35</v>
      </c>
      <c r="E22" s="23">
        <v>3.4759798633984802E+35</v>
      </c>
      <c r="F22" s="23">
        <v>1.5321528275882901E+35</v>
      </c>
      <c r="G22" s="23">
        <v>189033</v>
      </c>
      <c r="H22" s="23">
        <f>2*G22</f>
        <v>378066</v>
      </c>
      <c r="I22" s="23">
        <v>10967</v>
      </c>
      <c r="J22" s="23">
        <v>463814</v>
      </c>
      <c r="K22" s="24">
        <f>$B$2*POWER(1+B22, J22/$B$3)</f>
        <v>3.5124331949358867E+36</v>
      </c>
      <c r="L22" s="30">
        <f>$B$3*LOG(C22/$B$2)/LOG(1+B22)</f>
        <v>415224.74340583227</v>
      </c>
      <c r="M22" s="30">
        <f t="shared" ref="M22:M23" si="1">L22/J22</f>
        <v>0.89523978018307393</v>
      </c>
    </row>
    <row r="23" spans="1:13" s="23" customFormat="1" x14ac:dyDescent="0.35">
      <c r="A23" s="23" t="s">
        <v>60</v>
      </c>
      <c r="B23" s="23">
        <v>4.7399999999999997E-4</v>
      </c>
      <c r="C23" s="23">
        <v>3.7439518130672703E+35</v>
      </c>
      <c r="D23" s="23">
        <v>3.7439518130672703E+35</v>
      </c>
      <c r="E23" s="23">
        <v>3.7035551870112501E+35</v>
      </c>
      <c r="F23" s="23">
        <v>3.7439518130821501E+35</v>
      </c>
      <c r="G23" s="23">
        <v>188981</v>
      </c>
      <c r="H23" s="23">
        <f>2*G23</f>
        <v>377962</v>
      </c>
      <c r="I23" s="23">
        <v>11019</v>
      </c>
      <c r="J23" s="23">
        <v>465161</v>
      </c>
      <c r="K23" s="24">
        <f>$B$2*POWER(1+B23, J23/$B$3)</f>
        <v>3.743951813082156E+36</v>
      </c>
      <c r="L23" s="30">
        <f>$B$3*LOG(C23/$B$2)/LOG(1+B23)</f>
        <v>416571.74340583198</v>
      </c>
      <c r="M23" s="30">
        <f t="shared" si="1"/>
        <v>0.89554314184944994</v>
      </c>
    </row>
    <row r="24" spans="1:13" s="21" customFormat="1" x14ac:dyDescent="0.35">
      <c r="A24" s="25" t="s">
        <v>23</v>
      </c>
      <c r="B24" s="25">
        <v>3.7399999999999998E-4</v>
      </c>
      <c r="H24" s="21">
        <f>2*G24</f>
        <v>0</v>
      </c>
      <c r="K24" s="27">
        <f>$B$2*POWER(1+B24, J24/$B$3)</f>
        <v>1E+27</v>
      </c>
    </row>
    <row r="25" spans="1:13" s="21" customFormat="1" x14ac:dyDescent="0.35">
      <c r="A25" s="25" t="s">
        <v>45</v>
      </c>
      <c r="B25" s="25">
        <v>3.7399999999999998E-4</v>
      </c>
      <c r="H25" s="21">
        <f>2*G25</f>
        <v>0</v>
      </c>
      <c r="K25" s="27">
        <f>$B$2*POWER(1+B25, J25/$B$3)</f>
        <v>1E+27</v>
      </c>
    </row>
    <row r="26" spans="1:13" s="23" customFormat="1" x14ac:dyDescent="0.35">
      <c r="A26" s="26" t="s">
        <v>25</v>
      </c>
      <c r="B26" s="26">
        <v>3.7399999999999998E-4</v>
      </c>
      <c r="H26" s="23">
        <f>2*G26</f>
        <v>0</v>
      </c>
      <c r="K26" s="28">
        <f>$B$2*POWER(1-B26, J26/$B$3)</f>
        <v>1E+27</v>
      </c>
    </row>
    <row r="27" spans="1:13" s="23" customFormat="1" x14ac:dyDescent="0.35">
      <c r="A27" s="26" t="s">
        <v>60</v>
      </c>
      <c r="B27" s="26">
        <v>3.7399999999999998E-4</v>
      </c>
      <c r="K27" s="28">
        <f>$B$2*POWER(1-B27, J27/$B$3)</f>
        <v>1E+27</v>
      </c>
    </row>
    <row r="28" spans="1:13" s="21" customFormat="1" x14ac:dyDescent="0.35">
      <c r="A28" s="21" t="s">
        <v>23</v>
      </c>
      <c r="B28" s="21">
        <v>2.7399999999999999E-4</v>
      </c>
      <c r="H28" s="21">
        <f>2*G28</f>
        <v>0</v>
      </c>
      <c r="K28" s="22">
        <f>$B$2*POWER(1+B28, J28/$B$3)</f>
        <v>1E+27</v>
      </c>
    </row>
    <row r="29" spans="1:13" s="21" customFormat="1" x14ac:dyDescent="0.35">
      <c r="A29" s="21" t="s">
        <v>45</v>
      </c>
      <c r="B29" s="21">
        <v>2.7399999999999999E-4</v>
      </c>
      <c r="H29" s="21">
        <f>2*G29</f>
        <v>0</v>
      </c>
      <c r="K29" s="22">
        <f>$B$2*POWER(1+B29, J29/$B$3)</f>
        <v>1E+27</v>
      </c>
    </row>
    <row r="30" spans="1:13" s="23" customFormat="1" x14ac:dyDescent="0.35">
      <c r="A30" s="23" t="s">
        <v>25</v>
      </c>
      <c r="B30" s="23">
        <v>2.7399999999999999E-4</v>
      </c>
      <c r="H30" s="23">
        <f>2*G30</f>
        <v>0</v>
      </c>
      <c r="K30" s="24">
        <f>$B$2*POWER(1-B30, J30/$B$3)</f>
        <v>1E+27</v>
      </c>
    </row>
    <row r="31" spans="1:13" s="23" customFormat="1" x14ac:dyDescent="0.35">
      <c r="A31" s="23" t="s">
        <v>60</v>
      </c>
      <c r="B31" s="23">
        <v>2.7399999999999999E-4</v>
      </c>
      <c r="H31" s="23">
        <f>2*G31</f>
        <v>0</v>
      </c>
      <c r="K31" s="24">
        <f>$B$2*POWER(1-B31, J31/$B$3)</f>
        <v>1E+27</v>
      </c>
    </row>
    <row r="32" spans="1:13" s="21" customFormat="1" x14ac:dyDescent="0.35">
      <c r="A32" s="25" t="s">
        <v>23</v>
      </c>
      <c r="B32" s="25">
        <v>1.74E-4</v>
      </c>
      <c r="H32" s="21">
        <f>2*G32</f>
        <v>0</v>
      </c>
      <c r="K32" s="27">
        <f>$B$2*POWER(1+B32, J32/$B$3)</f>
        <v>1E+27</v>
      </c>
    </row>
    <row r="33" spans="1:11" s="21" customFormat="1" x14ac:dyDescent="0.35">
      <c r="A33" s="25" t="s">
        <v>45</v>
      </c>
      <c r="B33" s="25">
        <v>1.74E-4</v>
      </c>
      <c r="H33" s="21">
        <f>2*G33</f>
        <v>0</v>
      </c>
      <c r="K33" s="27">
        <f>$B$2*POWER(1+B33, J33/$B$3)</f>
        <v>1E+27</v>
      </c>
    </row>
    <row r="34" spans="1:11" s="23" customFormat="1" x14ac:dyDescent="0.35">
      <c r="A34" s="26" t="s">
        <v>25</v>
      </c>
      <c r="B34" s="26">
        <v>1.74E-4</v>
      </c>
      <c r="H34" s="23">
        <f>2*G34</f>
        <v>0</v>
      </c>
      <c r="K34" s="28">
        <f>$B$2*POWER(1-B34, J34/$B$3)</f>
        <v>1E+27</v>
      </c>
    </row>
    <row r="35" spans="1:11" s="23" customFormat="1" x14ac:dyDescent="0.35">
      <c r="A35" s="26" t="s">
        <v>60</v>
      </c>
      <c r="B35" s="26">
        <v>1.74E-4</v>
      </c>
      <c r="H35" s="23">
        <f>2*G35</f>
        <v>0</v>
      </c>
      <c r="K35" s="28">
        <f>$B$2*POWER(1-B35, J35/$B$3)</f>
        <v>1E+27</v>
      </c>
    </row>
    <row r="36" spans="1:11" s="21" customFormat="1" x14ac:dyDescent="0.35">
      <c r="A36" s="21" t="s">
        <v>23</v>
      </c>
      <c r="B36" s="21">
        <v>7.3999999999999996E-5</v>
      </c>
      <c r="H36" s="21">
        <f>2*G36</f>
        <v>0</v>
      </c>
      <c r="K36" s="22">
        <f>$B$2*POWER(1+B36, J36/$B$3)</f>
        <v>1E+27</v>
      </c>
    </row>
    <row r="37" spans="1:11" s="21" customFormat="1" x14ac:dyDescent="0.35">
      <c r="A37" s="21" t="s">
        <v>45</v>
      </c>
      <c r="B37" s="21">
        <v>7.3999999999999996E-5</v>
      </c>
      <c r="H37" s="21">
        <f>2*G37</f>
        <v>0</v>
      </c>
      <c r="K37" s="22">
        <f>$B$2*POWER(1+B37, J37/$B$3)</f>
        <v>1E+27</v>
      </c>
    </row>
    <row r="38" spans="1:11" s="23" customFormat="1" x14ac:dyDescent="0.35">
      <c r="A38" s="23" t="s">
        <v>25</v>
      </c>
      <c r="B38" s="23">
        <v>7.3999999999999996E-5</v>
      </c>
      <c r="H38" s="23">
        <f>2*G38</f>
        <v>0</v>
      </c>
      <c r="K38" s="24">
        <f>$B$2*POWER(1-B38, J38/$B$3)</f>
        <v>1E+27</v>
      </c>
    </row>
    <row r="39" spans="1:11" s="23" customFormat="1" x14ac:dyDescent="0.35">
      <c r="A39" s="23" t="s">
        <v>60</v>
      </c>
      <c r="B39" s="23">
        <v>7.3999999999999996E-5</v>
      </c>
      <c r="H39" s="23">
        <f>2*G39</f>
        <v>0</v>
      </c>
      <c r="K39" s="24">
        <f>$B$2*POWER(1-B39, J39/$B$3)</f>
        <v>1E+27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2024-04-25T04:18:48Z</dcterms:created>
  <dcterms:modified xsi:type="dcterms:W3CDTF">2024-05-29T17:43:57Z</dcterms:modified>
</cp:coreProperties>
</file>