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 Dukala\Desktop\Excel\"/>
    </mc:Choice>
  </mc:AlternateContent>
  <xr:revisionPtr revIDLastSave="0" documentId="13_ncr:1_{9EE6C38B-140B-4475-BAA0-BA8493F3BC43}" xr6:coauthVersionLast="47" xr6:coauthVersionMax="47" xr10:uidLastSave="{00000000-0000-0000-0000-000000000000}"/>
  <bookViews>
    <workbookView xWindow="28680" yWindow="-120" windowWidth="29040" windowHeight="15840" xr2:uid="{450B9F1C-9BF5-408A-A2FD-09F226A6AD69}"/>
  </bookViews>
  <sheets>
    <sheet name="Geometrie" sheetId="1" r:id="rId1"/>
    <sheet name="Tabelle2" sheetId="2" r:id="rId2"/>
    <sheet name="Balken Meth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E30" i="1"/>
  <c r="E31" i="1"/>
  <c r="E27" i="1"/>
  <c r="E26" i="1" s="1"/>
  <c r="H32" i="1" s="1"/>
  <c r="E40" i="1" s="1"/>
  <c r="H33" i="1" s="1"/>
  <c r="E41" i="1" s="1"/>
  <c r="A42" i="1" s="1"/>
  <c r="E25" i="1"/>
  <c r="E24" i="1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E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Dukala</author>
  </authors>
  <commentList>
    <comment ref="H33" authorId="0" shapeId="0" xr:uid="{F447149C-521C-4198-991C-79274B2F3449}">
      <text>
        <r>
          <rPr>
            <b/>
            <sz val="9"/>
            <color indexed="81"/>
            <rFont val="Segoe UI"/>
            <family val="2"/>
          </rPr>
          <t>Maciej Dukala:</t>
        </r>
        <r>
          <rPr>
            <sz val="9"/>
            <color indexed="81"/>
            <rFont val="Segoe UI"/>
            <family val="2"/>
          </rPr>
          <t xml:space="preserve">
Wenn FEd ist zu groß, da kommt Error
</t>
        </r>
      </text>
    </comment>
  </commentList>
</comments>
</file>

<file path=xl/sharedStrings.xml><?xml version="1.0" encoding="utf-8"?>
<sst xmlns="http://schemas.openxmlformats.org/spreadsheetml/2006/main" count="51" uniqueCount="36">
  <si>
    <t>Beton:</t>
  </si>
  <si>
    <t>fcd:</t>
  </si>
  <si>
    <t>Geometrie:</t>
  </si>
  <si>
    <t>h_konsole:</t>
  </si>
  <si>
    <t>b_konsole:</t>
  </si>
  <si>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_v:</t>
    </r>
  </si>
  <si>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_h:</t>
    </r>
  </si>
  <si>
    <t>HEd =</t>
  </si>
  <si>
    <t>FEd =</t>
  </si>
  <si>
    <t>d = h_konsole - Ø_v - Ø_h/2 =</t>
  </si>
  <si>
    <t>[mm]</t>
  </si>
  <si>
    <t xml:space="preserve">σc = 0,75 v' fcd = </t>
  </si>
  <si>
    <t>v' = 1-fck/250 =</t>
  </si>
  <si>
    <t>fck:</t>
  </si>
  <si>
    <t>[kN]</t>
  </si>
  <si>
    <t>[MPa]</t>
  </si>
  <si>
    <t>[-]</t>
  </si>
  <si>
    <t>-</t>
  </si>
  <si>
    <t>C16/20</t>
  </si>
  <si>
    <t>C20/25</t>
  </si>
  <si>
    <t>C25/30</t>
  </si>
  <si>
    <t>C30/37</t>
  </si>
  <si>
    <t>C35/45</t>
  </si>
  <si>
    <t>C40/50</t>
  </si>
  <si>
    <t>C45/55</t>
  </si>
  <si>
    <t>fck</t>
  </si>
  <si>
    <t>fcd</t>
  </si>
  <si>
    <t>v'</t>
  </si>
  <si>
    <t>x1 = FEd / (σc x b) =</t>
  </si>
  <si>
    <t xml:space="preserve">ac = </t>
  </si>
  <si>
    <t>ah =</t>
  </si>
  <si>
    <t>c_nom:</t>
  </si>
  <si>
    <t xml:space="preserve">MEd = FEd (ac +0,5* x1) + HEd ah =  </t>
  </si>
  <si>
    <t>[kNm]</t>
  </si>
  <si>
    <t>x2 = d- (d²-2MEd/(σc x b))^0,5 =</t>
  </si>
  <si>
    <r>
      <t>tan</t>
    </r>
    <r>
      <rPr>
        <sz val="11"/>
        <color theme="1"/>
        <rFont val="Calibri"/>
        <family val="2"/>
      </rPr>
      <t>θ = (d-x2/2)/(ac + x1/2)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</si>
</sst>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742950</xdr:colOff>
      <xdr:row>21</xdr:row>
      <xdr:rowOff>31209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2E8DCB1-FF6E-5C53-1DE8-F164FA532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19750" cy="40317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3A87-C37E-4CFE-A517-93D488B0005C}">
  <dimension ref="A23:I42"/>
  <sheetViews>
    <sheetView tabSelected="1" view="pageLayout" topLeftCell="A8" zoomScaleNormal="100" workbookViewId="0">
      <selection activeCell="B24" sqref="B24"/>
    </sheetView>
  </sheetViews>
  <sheetFormatPr baseColWidth="10" defaultRowHeight="15" x14ac:dyDescent="0.25"/>
  <cols>
    <col min="2" max="2" width="4.85546875" bestFit="1" customWidth="1"/>
    <col min="3" max="3" width="8.42578125" customWidth="1"/>
    <col min="4" max="4" width="13.85546875" customWidth="1"/>
    <col min="5" max="5" width="6.85546875" bestFit="1" customWidth="1"/>
    <col min="9" max="9" width="5.85546875" bestFit="1" customWidth="1"/>
  </cols>
  <sheetData>
    <row r="23" spans="1:9" x14ac:dyDescent="0.25">
      <c r="A23" t="s">
        <v>8</v>
      </c>
      <c r="B23" s="3">
        <f>1.35*290+1.5*45+1.5*15</f>
        <v>481.5</v>
      </c>
      <c r="C23" t="s">
        <v>14</v>
      </c>
      <c r="D23" t="s">
        <v>0</v>
      </c>
      <c r="E23" s="3" t="s">
        <v>21</v>
      </c>
    </row>
    <row r="24" spans="1:9" x14ac:dyDescent="0.25">
      <c r="A24" t="s">
        <v>7</v>
      </c>
      <c r="B24" s="3">
        <v>0</v>
      </c>
      <c r="C24" t="s">
        <v>14</v>
      </c>
      <c r="D24" t="s">
        <v>13</v>
      </c>
      <c r="E24" s="4">
        <f>VLOOKUP(E23,Tabelle2!C3:F9,2,FALSE)</f>
        <v>30</v>
      </c>
      <c r="F24" t="s">
        <v>15</v>
      </c>
    </row>
    <row r="25" spans="1:9" x14ac:dyDescent="0.25">
      <c r="D25" t="s">
        <v>1</v>
      </c>
      <c r="E25" s="4">
        <f>VLOOKUP(E23,Tabelle2!C3:F9,3,FALSE)</f>
        <v>17</v>
      </c>
      <c r="F25" t="s">
        <v>15</v>
      </c>
    </row>
    <row r="26" spans="1:9" x14ac:dyDescent="0.25">
      <c r="D26" s="2" t="s">
        <v>11</v>
      </c>
      <c r="E26" s="4">
        <f>0.75*E27*E25</f>
        <v>11.22</v>
      </c>
      <c r="F26" t="s">
        <v>15</v>
      </c>
    </row>
    <row r="27" spans="1:9" x14ac:dyDescent="0.25">
      <c r="D27" s="2" t="s">
        <v>12</v>
      </c>
      <c r="E27" s="4">
        <f>VLOOKUP(E23,Tabelle2!C3:F9,4,FALSE)</f>
        <v>0.88</v>
      </c>
      <c r="F27" t="s">
        <v>16</v>
      </c>
    </row>
    <row r="29" spans="1:9" x14ac:dyDescent="0.25">
      <c r="A29" s="1" t="s">
        <v>2</v>
      </c>
    </row>
    <row r="30" spans="1:9" x14ac:dyDescent="0.25">
      <c r="A30" t="s">
        <v>4</v>
      </c>
      <c r="B30" s="3">
        <v>300</v>
      </c>
      <c r="C30" t="s">
        <v>10</v>
      </c>
      <c r="D30" t="s">
        <v>29</v>
      </c>
      <c r="E30" s="3">
        <f>1920-300/2</f>
        <v>1770</v>
      </c>
      <c r="F30" t="s">
        <v>10</v>
      </c>
    </row>
    <row r="31" spans="1:9" x14ac:dyDescent="0.25">
      <c r="A31" t="s">
        <v>3</v>
      </c>
      <c r="B31" s="3">
        <v>1200</v>
      </c>
      <c r="C31" t="s">
        <v>10</v>
      </c>
      <c r="D31" t="s">
        <v>30</v>
      </c>
      <c r="E31" s="3">
        <f>B32+B33+B34/2</f>
        <v>47</v>
      </c>
      <c r="F31" t="s">
        <v>10</v>
      </c>
    </row>
    <row r="32" spans="1:9" x14ac:dyDescent="0.25">
      <c r="A32" t="s">
        <v>31</v>
      </c>
      <c r="B32" s="3">
        <v>25</v>
      </c>
      <c r="C32" t="s">
        <v>10</v>
      </c>
      <c r="D32" t="s">
        <v>28</v>
      </c>
      <c r="H32" s="5">
        <f>B23*1000/E26/B30</f>
        <v>143.04812834224597</v>
      </c>
      <c r="I32" t="s">
        <v>10</v>
      </c>
    </row>
    <row r="33" spans="1:9" x14ac:dyDescent="0.25">
      <c r="A33" t="s">
        <v>5</v>
      </c>
      <c r="B33" s="3">
        <v>12</v>
      </c>
      <c r="C33" t="s">
        <v>10</v>
      </c>
      <c r="D33" t="s">
        <v>34</v>
      </c>
      <c r="H33" s="5">
        <f>E30-(E30^2-2*E40*10^6/(E26*B30))^0.5</f>
        <v>155.67448801481487</v>
      </c>
      <c r="I33" t="s">
        <v>10</v>
      </c>
    </row>
    <row r="34" spans="1:9" x14ac:dyDescent="0.25">
      <c r="A34" t="s">
        <v>6</v>
      </c>
      <c r="B34" s="3">
        <v>20</v>
      </c>
      <c r="C34" t="s">
        <v>10</v>
      </c>
    </row>
    <row r="35" spans="1:9" x14ac:dyDescent="0.25">
      <c r="A35" t="s">
        <v>9</v>
      </c>
      <c r="E35" s="4">
        <f>B31-B33-B34/2</f>
        <v>1178</v>
      </c>
      <c r="F35" t="s">
        <v>10</v>
      </c>
    </row>
    <row r="40" spans="1:9" x14ac:dyDescent="0.25">
      <c r="A40" t="s">
        <v>32</v>
      </c>
      <c r="E40" s="4">
        <f>B23*(E30+0.5*H32)/1000+B24*E31/1000</f>
        <v>886.69383689839572</v>
      </c>
      <c r="F40" t="s">
        <v>33</v>
      </c>
    </row>
    <row r="41" spans="1:9" x14ac:dyDescent="0.25">
      <c r="A41" t="s">
        <v>35</v>
      </c>
      <c r="E41" s="4">
        <f>(E35-H33/2)/(E30+H32/2)</f>
        <v>0.59741970110381371</v>
      </c>
      <c r="F41" t="s">
        <v>16</v>
      </c>
    </row>
    <row r="42" spans="1:9" x14ac:dyDescent="0.25">
      <c r="A42" s="6" t="str">
        <f>IF(E41&gt;=1,IF(E41&lt;=2.5,"Rechnen nach Stabwerkmodellen Methode","Rechnen analog wie Kragarm-Balken"),"Rechnen analog wie Kragarm-Balken")</f>
        <v>Rechnen analog wie Kragarm-Balken</v>
      </c>
      <c r="B42" s="7"/>
      <c r="C42" s="7"/>
      <c r="D42" s="7"/>
      <c r="E42" s="7"/>
      <c r="F42" s="7"/>
      <c r="G42" s="7"/>
      <c r="H42" s="7"/>
      <c r="I42" s="7"/>
    </row>
  </sheetData>
  <pageMargins left="0.7" right="0.7" top="0.78740157499999996" bottom="0.78740157499999996" header="0.3" footer="0.3"/>
  <pageSetup paperSize="9" orientation="portrait" r:id="rId1"/>
  <headerFooter>
    <oddHeader>&amp;CKonsolen Geometrieprüfung
ST-Modell / Balken-Modell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82DD92-3DDF-4C84-988B-A6B654B9B3B6}">
          <x14:formula1>
            <xm:f>Tabelle2!$C$3:$C$9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18F5-E59D-4E76-81D1-BF5818FC3D22}">
  <dimension ref="C2:F10"/>
  <sheetViews>
    <sheetView workbookViewId="0">
      <selection activeCell="F3" sqref="F3:F9"/>
    </sheetView>
  </sheetViews>
  <sheetFormatPr baseColWidth="10" defaultRowHeight="15" x14ac:dyDescent="0.25"/>
  <sheetData>
    <row r="2" spans="3:6" x14ac:dyDescent="0.25">
      <c r="C2" t="s">
        <v>17</v>
      </c>
      <c r="D2" t="s">
        <v>25</v>
      </c>
      <c r="E2" t="s">
        <v>26</v>
      </c>
      <c r="F2" t="s">
        <v>27</v>
      </c>
    </row>
    <row r="3" spans="3:6" x14ac:dyDescent="0.25">
      <c r="C3" t="s">
        <v>18</v>
      </c>
      <c r="D3">
        <v>16</v>
      </c>
      <c r="E3">
        <f>D3*0.85/1.5</f>
        <v>9.0666666666666664</v>
      </c>
      <c r="F3">
        <f>1-D3/250</f>
        <v>0.93599999999999994</v>
      </c>
    </row>
    <row r="4" spans="3:6" x14ac:dyDescent="0.25">
      <c r="C4" t="s">
        <v>19</v>
      </c>
      <c r="D4">
        <v>20</v>
      </c>
      <c r="E4">
        <f t="shared" ref="E4:E9" si="0">D4*0.85/1.5</f>
        <v>11.333333333333334</v>
      </c>
      <c r="F4">
        <f t="shared" ref="F4:F9" si="1">1-D4/250</f>
        <v>0.92</v>
      </c>
    </row>
    <row r="5" spans="3:6" x14ac:dyDescent="0.25">
      <c r="C5" t="s">
        <v>20</v>
      </c>
      <c r="D5">
        <v>25</v>
      </c>
      <c r="E5">
        <f t="shared" si="0"/>
        <v>14.166666666666666</v>
      </c>
      <c r="F5">
        <f t="shared" si="1"/>
        <v>0.9</v>
      </c>
    </row>
    <row r="6" spans="3:6" x14ac:dyDescent="0.25">
      <c r="C6" t="s">
        <v>21</v>
      </c>
      <c r="D6">
        <v>30</v>
      </c>
      <c r="E6">
        <f t="shared" si="0"/>
        <v>17</v>
      </c>
      <c r="F6">
        <f t="shared" si="1"/>
        <v>0.88</v>
      </c>
    </row>
    <row r="7" spans="3:6" x14ac:dyDescent="0.25">
      <c r="C7" t="s">
        <v>22</v>
      </c>
      <c r="D7">
        <v>35</v>
      </c>
      <c r="E7">
        <f t="shared" si="0"/>
        <v>19.833333333333332</v>
      </c>
      <c r="F7">
        <f t="shared" si="1"/>
        <v>0.86</v>
      </c>
    </row>
    <row r="8" spans="3:6" x14ac:dyDescent="0.25">
      <c r="C8" t="s">
        <v>23</v>
      </c>
      <c r="D8">
        <v>40</v>
      </c>
      <c r="E8">
        <f t="shared" si="0"/>
        <v>22.666666666666668</v>
      </c>
      <c r="F8">
        <f t="shared" si="1"/>
        <v>0.84</v>
      </c>
    </row>
    <row r="9" spans="3:6" x14ac:dyDescent="0.25">
      <c r="C9" t="s">
        <v>24</v>
      </c>
      <c r="D9">
        <v>45</v>
      </c>
      <c r="E9">
        <f t="shared" si="0"/>
        <v>25.5</v>
      </c>
      <c r="F9">
        <f t="shared" si="1"/>
        <v>0.82000000000000006</v>
      </c>
    </row>
    <row r="10" spans="3:6" x14ac:dyDescent="0.25">
      <c r="C10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EDBF-C903-4A5D-9CAB-554C202FF8B8}">
  <dimension ref="A1"/>
  <sheetViews>
    <sheetView view="pageLayout" zoomScaleNormal="100"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Geometrie</vt:lpstr>
      <vt:lpstr>Tabelle2</vt:lpstr>
      <vt:lpstr>Balken Methode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Dukala</dc:creator>
  <cp:lastModifiedBy>Maciej Dukala</cp:lastModifiedBy>
  <dcterms:created xsi:type="dcterms:W3CDTF">2023-07-18T05:30:27Z</dcterms:created>
  <dcterms:modified xsi:type="dcterms:W3CDTF">2023-07-18T07:19:43Z</dcterms:modified>
</cp:coreProperties>
</file>