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 PRACA\PROGRAMY\excele\"/>
    </mc:Choice>
  </mc:AlternateContent>
  <bookViews>
    <workbookView xWindow="0" yWindow="60" windowWidth="19140" windowHeight="6840"/>
  </bookViews>
  <sheets>
    <sheet name="de" sheetId="4" r:id="rId1"/>
    <sheet name="pl" sheetId="1" r:id="rId2"/>
    <sheet name="tabela z krzywymi" sheetId="2" r:id="rId3"/>
    <sheet name="Arkusz3" sheetId="3" r:id="rId4"/>
  </sheets>
  <calcPr calcId="162913"/>
</workbook>
</file>

<file path=xl/calcChain.xml><?xml version="1.0" encoding="utf-8"?>
<calcChain xmlns="http://schemas.openxmlformats.org/spreadsheetml/2006/main">
  <c r="H26" i="4" l="1"/>
  <c r="E65" i="2"/>
  <c r="D65" i="2"/>
  <c r="G12" i="4" l="1"/>
  <c r="B18" i="4" l="1"/>
  <c r="D14" i="4"/>
  <c r="D10" i="4"/>
  <c r="D9" i="4"/>
  <c r="D4" i="4"/>
  <c r="D7" i="4" s="1"/>
  <c r="D11" i="4" l="1"/>
  <c r="G16" i="4" s="1"/>
  <c r="E64" i="2"/>
  <c r="D64" i="2"/>
  <c r="C64" i="2"/>
  <c r="D16" i="4" l="1"/>
  <c r="B18" i="1"/>
  <c r="D14" i="1"/>
  <c r="D10" i="1"/>
  <c r="D9" i="1"/>
  <c r="D4" i="1"/>
  <c r="D7" i="1" s="1"/>
  <c r="G20" i="4" l="1"/>
  <c r="D23" i="4" s="1"/>
  <c r="D11" i="1"/>
  <c r="D26" i="4" l="1"/>
  <c r="H28" i="4" s="1"/>
  <c r="G16" i="1"/>
  <c r="D16" i="1"/>
  <c r="G20" i="1" s="1"/>
  <c r="D23" i="1" s="1"/>
  <c r="D26" i="1" s="1"/>
</calcChain>
</file>

<file path=xl/sharedStrings.xml><?xml version="1.0" encoding="utf-8"?>
<sst xmlns="http://schemas.openxmlformats.org/spreadsheetml/2006/main" count="123" uniqueCount="82">
  <si>
    <t>fy=</t>
  </si>
  <si>
    <t>[N/mm2]</t>
  </si>
  <si>
    <t>=</t>
  </si>
  <si>
    <t>A=</t>
  </si>
  <si>
    <t>[cm4]</t>
  </si>
  <si>
    <t>[cm2]</t>
  </si>
  <si>
    <t>i=</t>
  </si>
  <si>
    <t>[cm]</t>
  </si>
  <si>
    <t>[-]</t>
  </si>
  <si>
    <t>ni=</t>
  </si>
  <si>
    <t>L=</t>
  </si>
  <si>
    <t>alfa=</t>
  </si>
  <si>
    <t>[kN]</t>
  </si>
  <si>
    <t>smukłość</t>
  </si>
  <si>
    <t>lambda=</t>
  </si>
  <si>
    <t>&lt;</t>
  </si>
  <si>
    <t>Profil</t>
  </si>
  <si>
    <t>CFRHS90x3</t>
  </si>
  <si>
    <t>CFRHS80x4</t>
  </si>
  <si>
    <t>m=</t>
  </si>
  <si>
    <t>[kg/m]</t>
  </si>
  <si>
    <t>A [cm2]</t>
  </si>
  <si>
    <t>Imin [cm4]</t>
  </si>
  <si>
    <t>m [kg/m]</t>
  </si>
  <si>
    <t>-</t>
  </si>
  <si>
    <t>krzywa:</t>
  </si>
  <si>
    <t>a0</t>
  </si>
  <si>
    <t>b</t>
  </si>
  <si>
    <t>c</t>
  </si>
  <si>
    <t>d</t>
  </si>
  <si>
    <t>a</t>
  </si>
  <si>
    <t>CFRHS70x4</t>
  </si>
  <si>
    <t>CFRHS70x3</t>
  </si>
  <si>
    <t>CFRHS120x5</t>
  </si>
  <si>
    <t>CFRHS120x8</t>
  </si>
  <si>
    <t>HEA180</t>
  </si>
  <si>
    <t>HEA180 (mocna)</t>
  </si>
  <si>
    <t>HEB450</t>
  </si>
  <si>
    <t>HEB400</t>
  </si>
  <si>
    <t>CFRHS100x4</t>
  </si>
  <si>
    <t>CFRHS100x5</t>
  </si>
  <si>
    <t>CFRHS120x4</t>
  </si>
  <si>
    <t>CFRHS150x4</t>
  </si>
  <si>
    <t>CFRHS200x6</t>
  </si>
  <si>
    <t>CFRHS160x6</t>
  </si>
  <si>
    <t>CFRHS140x4</t>
  </si>
  <si>
    <t>CFRHS90x5</t>
  </si>
  <si>
    <t>HEA220</t>
  </si>
  <si>
    <t>CFRHS50x4</t>
  </si>
  <si>
    <t>IPE240 (mocna)</t>
  </si>
  <si>
    <t>IPE240 (słaba)</t>
  </si>
  <si>
    <t>CFRHS60x4</t>
  </si>
  <si>
    <t>CFRHS60x5</t>
  </si>
  <si>
    <t>CFRHS60x6</t>
  </si>
  <si>
    <t>CFRHS70x5</t>
  </si>
  <si>
    <t>HEA360 (mocna)</t>
  </si>
  <si>
    <t>HEA360 (slaba)</t>
  </si>
  <si>
    <t>HEB180</t>
  </si>
  <si>
    <t>CFCHS42.4x3.2</t>
  </si>
  <si>
    <t>BL 1,5x1000</t>
  </si>
  <si>
    <t>y_M1=</t>
  </si>
  <si>
    <t>HEA160 (mocna)</t>
  </si>
  <si>
    <t>I=</t>
  </si>
  <si>
    <t>HEA160 (+)</t>
  </si>
  <si>
    <t>HEA160 (-)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</si>
  <si>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charset val="238"/>
        <scheme val="minor"/>
      </rPr>
      <t>=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</si>
  <si>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  <scheme val="minor"/>
      </rPr>
      <t>=</t>
    </r>
  </si>
  <si>
    <r>
      <rPr>
        <sz val="11"/>
        <color theme="1"/>
        <rFont val="Calibri"/>
        <family val="2"/>
      </rPr>
      <t>β</t>
    </r>
    <r>
      <rPr>
        <sz val="11"/>
        <color theme="1"/>
        <rFont val="Calibri"/>
        <family val="2"/>
        <charset val="238"/>
        <scheme val="minor"/>
      </rPr>
      <t>=</t>
    </r>
  </si>
  <si>
    <t xml:space="preserve">Lcr =βL= </t>
  </si>
  <si>
    <t>Knicklinie:</t>
  </si>
  <si>
    <t>Schlankheit:</t>
  </si>
  <si>
    <t>fyd=</t>
  </si>
  <si>
    <t>"+" -&gt; I_max</t>
  </si>
  <si>
    <t>"-" -&gt; I_min</t>
  </si>
  <si>
    <t>HEB300</t>
  </si>
  <si>
    <t>NEd=</t>
  </si>
  <si>
    <t>kN</t>
  </si>
  <si>
    <t>NEd/Nb,Rd=</t>
  </si>
  <si>
    <t>%</t>
  </si>
  <si>
    <t>UPE 160 (mocna)</t>
  </si>
  <si>
    <t>UPE 160 (slaba)</t>
  </si>
  <si>
    <t>BL 25x180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</si>
</sst>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 vertical="center"/>
    </xf>
    <xf numFmtId="0" fontId="1" fillId="0" borderId="0" xfId="0" applyFont="1"/>
    <xf numFmtId="2" fontId="0" fillId="2" borderId="0" xfId="0" applyNumberFormat="1" applyFill="1"/>
    <xf numFmtId="2" fontId="0" fillId="0" borderId="0" xfId="0" applyNumberFormat="1"/>
    <xf numFmtId="0" fontId="0" fillId="0" borderId="0" xfId="0" quotePrefix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38101</xdr:rowOff>
    </xdr:from>
    <xdr:to>
      <xdr:col>1</xdr:col>
      <xdr:colOff>65350</xdr:colOff>
      <xdr:row>4</xdr:row>
      <xdr:rowOff>133351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1"/>
          <a:ext cx="722575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5</xdr:row>
      <xdr:rowOff>101600</xdr:rowOff>
    </xdr:from>
    <xdr:to>
      <xdr:col>1</xdr:col>
      <xdr:colOff>514350</xdr:colOff>
      <xdr:row>7</xdr:row>
      <xdr:rowOff>118221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1054100"/>
          <a:ext cx="1146175" cy="3976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57150</xdr:rowOff>
    </xdr:from>
    <xdr:to>
      <xdr:col>1</xdr:col>
      <xdr:colOff>533399</xdr:colOff>
      <xdr:row>16</xdr:row>
      <xdr:rowOff>123937</xdr:rowOff>
    </xdr:to>
    <xdr:pic>
      <xdr:nvPicPr>
        <xdr:cNvPr id="4" name="Obraz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24150"/>
          <a:ext cx="1190624" cy="4477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107950</xdr:rowOff>
    </xdr:from>
    <xdr:to>
      <xdr:col>3</xdr:col>
      <xdr:colOff>273160</xdr:colOff>
      <xdr:row>20</xdr:row>
      <xdr:rowOff>57166</xdr:rowOff>
    </xdr:to>
    <xdr:pic>
      <xdr:nvPicPr>
        <xdr:cNvPr id="5" name="Obraz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36950"/>
          <a:ext cx="2244835" cy="330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63500</xdr:rowOff>
    </xdr:from>
    <xdr:to>
      <xdr:col>2</xdr:col>
      <xdr:colOff>44516</xdr:colOff>
      <xdr:row>23</xdr:row>
      <xdr:rowOff>133373</xdr:rowOff>
    </xdr:to>
    <xdr:pic>
      <xdr:nvPicPr>
        <xdr:cNvPr id="6" name="Obraz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064000"/>
          <a:ext cx="1358966" cy="4508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69850</xdr:rowOff>
    </xdr:from>
    <xdr:to>
      <xdr:col>1</xdr:col>
      <xdr:colOff>436608</xdr:colOff>
      <xdr:row>27</xdr:row>
      <xdr:rowOff>0</xdr:rowOff>
    </xdr:to>
    <xdr:pic>
      <xdr:nvPicPr>
        <xdr:cNvPr id="7" name="Obraz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641850"/>
          <a:ext cx="1093833" cy="50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38101</xdr:rowOff>
    </xdr:from>
    <xdr:to>
      <xdr:col>1</xdr:col>
      <xdr:colOff>65350</xdr:colOff>
      <xdr:row>4</xdr:row>
      <xdr:rowOff>133351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01"/>
          <a:ext cx="687650" cy="46355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5</xdr:row>
      <xdr:rowOff>101600</xdr:rowOff>
    </xdr:from>
    <xdr:to>
      <xdr:col>1</xdr:col>
      <xdr:colOff>514350</xdr:colOff>
      <xdr:row>7</xdr:row>
      <xdr:rowOff>118221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1022350"/>
          <a:ext cx="1111250" cy="384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57150</xdr:rowOff>
    </xdr:from>
    <xdr:to>
      <xdr:col>1</xdr:col>
      <xdr:colOff>533399</xdr:colOff>
      <xdr:row>16</xdr:row>
      <xdr:rowOff>123937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635250"/>
          <a:ext cx="1155699" cy="4350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107950</xdr:rowOff>
    </xdr:from>
    <xdr:to>
      <xdr:col>3</xdr:col>
      <xdr:colOff>273160</xdr:colOff>
      <xdr:row>20</xdr:row>
      <xdr:rowOff>57166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2650"/>
          <a:ext cx="2140060" cy="3175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63500</xdr:rowOff>
    </xdr:from>
    <xdr:to>
      <xdr:col>2</xdr:col>
      <xdr:colOff>44516</xdr:colOff>
      <xdr:row>23</xdr:row>
      <xdr:rowOff>133373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930650"/>
          <a:ext cx="1289116" cy="43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69850</xdr:rowOff>
    </xdr:from>
    <xdr:to>
      <xdr:col>1</xdr:col>
      <xdr:colOff>436608</xdr:colOff>
      <xdr:row>27</xdr:row>
      <xdr:rowOff>0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489450"/>
          <a:ext cx="1058908" cy="48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460375</xdr:colOff>
      <xdr:row>26</xdr:row>
      <xdr:rowOff>136318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22900" cy="4924218"/>
        </a:xfrm>
        <a:prstGeom prst="rect">
          <a:avLst/>
        </a:prstGeom>
      </xdr:spPr>
    </xdr:pic>
    <xdr:clientData/>
  </xdr:twoCellAnchor>
  <xdr:twoCellAnchor editAs="oneCell">
    <xdr:from>
      <xdr:col>8</xdr:col>
      <xdr:colOff>558800</xdr:colOff>
      <xdr:row>2</xdr:row>
      <xdr:rowOff>25400</xdr:rowOff>
    </xdr:from>
    <xdr:to>
      <xdr:col>14</xdr:col>
      <xdr:colOff>489134</xdr:colOff>
      <xdr:row>6</xdr:row>
      <xdr:rowOff>95291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5600" y="393700"/>
          <a:ext cx="3587934" cy="806491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7</xdr:row>
      <xdr:rowOff>123825</xdr:rowOff>
    </xdr:from>
    <xdr:to>
      <xdr:col>19</xdr:col>
      <xdr:colOff>20810</xdr:colOff>
      <xdr:row>20</xdr:row>
      <xdr:rowOff>18638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58DA19E0-242A-4CB9-8405-1178203F1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50" y="1457325"/>
          <a:ext cx="6031085" cy="2371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abSelected="1" view="pageLayout" zoomScale="70" zoomScaleNormal="100" zoomScalePageLayoutView="70" workbookViewId="0">
      <selection activeCell="D13" sqref="D13"/>
    </sheetView>
  </sheetViews>
  <sheetFormatPr baseColWidth="10" defaultColWidth="9.140625" defaultRowHeight="15" x14ac:dyDescent="0.25"/>
  <sheetData>
    <row r="2" spans="1:9" x14ac:dyDescent="0.25">
      <c r="A2" t="s">
        <v>71</v>
      </c>
      <c r="D2" s="1">
        <v>235</v>
      </c>
      <c r="E2" t="s">
        <v>1</v>
      </c>
    </row>
    <row r="4" spans="1:9" x14ac:dyDescent="0.25">
      <c r="B4" s="2" t="s">
        <v>2</v>
      </c>
      <c r="D4" s="3">
        <f>SQRT(235/D2)</f>
        <v>1</v>
      </c>
    </row>
    <row r="6" spans="1:9" x14ac:dyDescent="0.25">
      <c r="G6" t="s">
        <v>16</v>
      </c>
      <c r="H6" s="12" t="s">
        <v>81</v>
      </c>
      <c r="I6" s="12"/>
    </row>
    <row r="7" spans="1:9" x14ac:dyDescent="0.25">
      <c r="C7" s="2" t="s">
        <v>2</v>
      </c>
      <c r="D7" s="4">
        <f>93.9*D4</f>
        <v>93.9</v>
      </c>
      <c r="H7" s="11" t="s">
        <v>72</v>
      </c>
    </row>
    <row r="8" spans="1:9" x14ac:dyDescent="0.25">
      <c r="H8" s="11" t="s">
        <v>73</v>
      </c>
    </row>
    <row r="9" spans="1:9" x14ac:dyDescent="0.25">
      <c r="A9" t="s">
        <v>62</v>
      </c>
      <c r="D9" s="5">
        <f>VLOOKUP(H6,'tabela z krzywymi'!A30:E68,4,FALSE)</f>
        <v>1215</v>
      </c>
      <c r="E9" t="s">
        <v>4</v>
      </c>
    </row>
    <row r="10" spans="1:9" x14ac:dyDescent="0.25">
      <c r="A10" t="s">
        <v>3</v>
      </c>
      <c r="D10" s="5">
        <f>VLOOKUP(H6,'tabela z krzywymi'!A30:E68,3,FALSE)</f>
        <v>25</v>
      </c>
      <c r="E10" t="s">
        <v>5</v>
      </c>
    </row>
    <row r="11" spans="1:9" x14ac:dyDescent="0.25">
      <c r="A11" t="s">
        <v>6</v>
      </c>
      <c r="D11" s="5">
        <f>(D9/D10)^0.5</f>
        <v>6.9713700231733506</v>
      </c>
      <c r="E11" t="s">
        <v>7</v>
      </c>
    </row>
    <row r="12" spans="1:9" x14ac:dyDescent="0.25">
      <c r="A12" s="8" t="s">
        <v>67</v>
      </c>
      <c r="D12" s="9">
        <v>0.7</v>
      </c>
      <c r="E12" t="s">
        <v>8</v>
      </c>
      <c r="F12" t="s">
        <v>68</v>
      </c>
      <c r="G12" s="4">
        <f>D12*D13</f>
        <v>0.7</v>
      </c>
      <c r="H12" t="s">
        <v>7</v>
      </c>
    </row>
    <row r="13" spans="1:9" x14ac:dyDescent="0.25">
      <c r="A13" t="s">
        <v>10</v>
      </c>
      <c r="D13" s="9">
        <v>1</v>
      </c>
      <c r="E13" t="s">
        <v>7</v>
      </c>
    </row>
    <row r="14" spans="1:9" x14ac:dyDescent="0.25">
      <c r="A14" t="s">
        <v>19</v>
      </c>
      <c r="D14" s="5">
        <f>VLOOKUP(H6,'tabela z krzywymi'!A30:E68,5,FALSE)</f>
        <v>109.02777777777777</v>
      </c>
      <c r="E14" t="s">
        <v>20</v>
      </c>
    </row>
    <row r="15" spans="1:9" x14ac:dyDescent="0.25">
      <c r="D15" s="10"/>
      <c r="F15" t="s">
        <v>70</v>
      </c>
    </row>
    <row r="16" spans="1:9" x14ac:dyDescent="0.25">
      <c r="C16" s="2" t="s">
        <v>2</v>
      </c>
      <c r="D16" s="5">
        <f>D13*D12/D11/D7</f>
        <v>1.0693363082653696E-3</v>
      </c>
      <c r="E16" t="s">
        <v>8</v>
      </c>
      <c r="F16" s="8" t="s">
        <v>66</v>
      </c>
      <c r="G16" s="5">
        <f>D13/D11</f>
        <v>0.14344382763731173</v>
      </c>
      <c r="H16" s="7" t="s">
        <v>15</v>
      </c>
      <c r="I16" s="1">
        <v>250</v>
      </c>
    </row>
    <row r="18" spans="1:9" x14ac:dyDescent="0.25">
      <c r="A18" s="8" t="s">
        <v>65</v>
      </c>
      <c r="B18" s="5">
        <f>VLOOKUP(G18,'tabela z krzywymi'!K23:L27,2,FALSE)</f>
        <v>0.49</v>
      </c>
      <c r="C18" t="s">
        <v>8</v>
      </c>
      <c r="F18" t="s">
        <v>69</v>
      </c>
      <c r="G18" s="1" t="s">
        <v>28</v>
      </c>
    </row>
    <row r="20" spans="1:9" x14ac:dyDescent="0.25">
      <c r="F20" s="2" t="s">
        <v>2</v>
      </c>
      <c r="G20" s="5">
        <f>0.5*(1+B18*(D16-0.2)+D16^2)</f>
        <v>0.4512625591355951</v>
      </c>
      <c r="H20" t="s">
        <v>8</v>
      </c>
    </row>
    <row r="23" spans="1:9" x14ac:dyDescent="0.25">
      <c r="C23" s="2" t="s">
        <v>2</v>
      </c>
      <c r="D23" s="5">
        <f>1/(G20+(G20^2-D16^2)^0.5)</f>
        <v>1.1080039586432364</v>
      </c>
      <c r="E23" t="s">
        <v>8</v>
      </c>
    </row>
    <row r="24" spans="1:9" x14ac:dyDescent="0.25">
      <c r="D24" s="10"/>
    </row>
    <row r="25" spans="1:9" x14ac:dyDescent="0.25">
      <c r="D25" s="10"/>
    </row>
    <row r="26" spans="1:9" x14ac:dyDescent="0.25">
      <c r="C26" t="s">
        <v>2</v>
      </c>
      <c r="D26" s="5">
        <f>MIN(1,D23)*D10*D2/10/B29</f>
        <v>534.09090909090901</v>
      </c>
      <c r="E26" t="s">
        <v>12</v>
      </c>
      <c r="F26" t="s">
        <v>75</v>
      </c>
      <c r="H26" s="1">
        <f>15590/2</f>
        <v>7795</v>
      </c>
      <c r="I26" t="s">
        <v>76</v>
      </c>
    </row>
    <row r="28" spans="1:9" x14ac:dyDescent="0.25">
      <c r="F28" t="s">
        <v>77</v>
      </c>
      <c r="H28" s="5">
        <f>H26/D26*100</f>
        <v>1459.489361702128</v>
      </c>
      <c r="I28" t="s">
        <v>78</v>
      </c>
    </row>
    <row r="29" spans="1:9" x14ac:dyDescent="0.25">
      <c r="A29" t="s">
        <v>60</v>
      </c>
      <c r="B29" s="1">
        <v>1.1000000000000001</v>
      </c>
    </row>
    <row r="48" ht="75" customHeight="1" x14ac:dyDescent="0.25"/>
    <row r="49" ht="61.5" customHeight="1" x14ac:dyDescent="0.25"/>
    <row r="50" ht="31.9" customHeight="1" x14ac:dyDescent="0.25"/>
  </sheetData>
  <mergeCells count="1">
    <mergeCell ref="H6:I6"/>
  </mergeCells>
  <pageMargins left="0.25" right="0.25" top="0.75" bottom="0.75" header="0.3" footer="0.3"/>
  <pageSetup paperSize="9" orientation="portrait" r:id="rId1"/>
  <headerFooter>
    <oddHeader xml:space="preserve">&amp;LNachweis der Knicksicherheit
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z krzywymi'!$K$23:$K$27</xm:f>
          </x14:formula1>
          <xm:sqref>G18</xm:sqref>
        </x14:dataValidation>
        <x14:dataValidation type="list" allowBlank="1" showInputMessage="1" showErrorMessage="1">
          <x14:formula1>
            <xm:f>'tabela z krzywymi'!$A$30:$A$68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view="pageLayout" zoomScaleNormal="100" workbookViewId="0">
      <selection activeCell="A9" sqref="A9"/>
    </sheetView>
  </sheetViews>
  <sheetFormatPr baseColWidth="10" defaultColWidth="9.140625" defaultRowHeight="15" x14ac:dyDescent="0.25"/>
  <sheetData>
    <row r="2" spans="1:9" x14ac:dyDescent="0.25">
      <c r="A2" t="s">
        <v>0</v>
      </c>
      <c r="B2" s="1">
        <v>235</v>
      </c>
      <c r="C2" t="s">
        <v>1</v>
      </c>
    </row>
    <row r="4" spans="1:9" x14ac:dyDescent="0.25">
      <c r="B4" s="2" t="s">
        <v>2</v>
      </c>
      <c r="D4" s="3">
        <f>SQRT(235/B2)</f>
        <v>1</v>
      </c>
    </row>
    <row r="6" spans="1:9" x14ac:dyDescent="0.25">
      <c r="G6" t="s">
        <v>16</v>
      </c>
      <c r="H6" s="12" t="s">
        <v>61</v>
      </c>
      <c r="I6" s="12"/>
    </row>
    <row r="7" spans="1:9" x14ac:dyDescent="0.25">
      <c r="C7" s="2" t="s">
        <v>2</v>
      </c>
      <c r="D7" s="4">
        <f>93.9*D4</f>
        <v>93.9</v>
      </c>
    </row>
    <row r="9" spans="1:9" x14ac:dyDescent="0.25">
      <c r="A9" t="s">
        <v>62</v>
      </c>
      <c r="D9" s="4" t="e">
        <f>VLOOKUP(H6,'tabela z krzywymi'!A30:E68,4,FALSE)</f>
        <v>#N/A</v>
      </c>
      <c r="E9" t="s">
        <v>4</v>
      </c>
    </row>
    <row r="10" spans="1:9" x14ac:dyDescent="0.25">
      <c r="A10" t="s">
        <v>3</v>
      </c>
      <c r="D10" s="4" t="e">
        <f>VLOOKUP(H6,'tabela z krzywymi'!A30:E68,3,FALSE)</f>
        <v>#N/A</v>
      </c>
      <c r="E10" t="s">
        <v>5</v>
      </c>
    </row>
    <row r="11" spans="1:9" x14ac:dyDescent="0.25">
      <c r="A11" t="s">
        <v>6</v>
      </c>
      <c r="D11" s="4" t="e">
        <f>(D9/D10)^0.5</f>
        <v>#N/A</v>
      </c>
      <c r="E11" t="s">
        <v>7</v>
      </c>
    </row>
    <row r="12" spans="1:9" x14ac:dyDescent="0.25">
      <c r="A12" t="s">
        <v>9</v>
      </c>
      <c r="D12" s="1">
        <v>1</v>
      </c>
      <c r="E12" t="s">
        <v>8</v>
      </c>
    </row>
    <row r="13" spans="1:9" x14ac:dyDescent="0.25">
      <c r="A13" t="s">
        <v>10</v>
      </c>
      <c r="D13" s="1">
        <v>475</v>
      </c>
      <c r="E13" t="s">
        <v>7</v>
      </c>
    </row>
    <row r="14" spans="1:9" x14ac:dyDescent="0.25">
      <c r="A14" t="s">
        <v>19</v>
      </c>
      <c r="D14" s="4" t="e">
        <f>VLOOKUP(H6,'tabela z krzywymi'!A30:E68,5,FALSE)</f>
        <v>#N/A</v>
      </c>
      <c r="E14" t="s">
        <v>20</v>
      </c>
    </row>
    <row r="15" spans="1:9" x14ac:dyDescent="0.25">
      <c r="F15" t="s">
        <v>13</v>
      </c>
    </row>
    <row r="16" spans="1:9" x14ac:dyDescent="0.25">
      <c r="C16" s="2" t="s">
        <v>2</v>
      </c>
      <c r="D16" s="5" t="e">
        <f>D13*D12/D11/D7</f>
        <v>#N/A</v>
      </c>
      <c r="E16" t="s">
        <v>8</v>
      </c>
      <c r="F16" t="s">
        <v>14</v>
      </c>
      <c r="G16" s="4" t="e">
        <f>D13/D11</f>
        <v>#N/A</v>
      </c>
      <c r="H16" s="7" t="s">
        <v>15</v>
      </c>
      <c r="I16" s="1">
        <v>250</v>
      </c>
    </row>
    <row r="18" spans="1:8" x14ac:dyDescent="0.25">
      <c r="A18" t="s">
        <v>11</v>
      </c>
      <c r="B18" s="5">
        <f>VLOOKUP(G18,'tabela z krzywymi'!K23:L27,2,FALSE)</f>
        <v>0.49</v>
      </c>
      <c r="C18" t="s">
        <v>8</v>
      </c>
      <c r="F18" t="s">
        <v>25</v>
      </c>
      <c r="G18" s="1" t="s">
        <v>28</v>
      </c>
    </row>
    <row r="20" spans="1:8" x14ac:dyDescent="0.25">
      <c r="F20" s="2" t="s">
        <v>2</v>
      </c>
      <c r="G20" s="5" t="e">
        <f>0.5*(1+B18*(D16-0.2)+D16^2)</f>
        <v>#N/A</v>
      </c>
      <c r="H20" t="s">
        <v>8</v>
      </c>
    </row>
    <row r="23" spans="1:8" x14ac:dyDescent="0.25">
      <c r="C23" s="2" t="s">
        <v>2</v>
      </c>
      <c r="D23" s="6" t="e">
        <f>1/(G20+(G20^2-D16^2)^0.5)</f>
        <v>#N/A</v>
      </c>
      <c r="E23" t="s">
        <v>8</v>
      </c>
    </row>
    <row r="26" spans="1:8" x14ac:dyDescent="0.25">
      <c r="C26" t="s">
        <v>2</v>
      </c>
      <c r="D26" s="3" t="e">
        <f>D23*D10*B2/10/B29</f>
        <v>#N/A</v>
      </c>
      <c r="E26" t="s">
        <v>12</v>
      </c>
    </row>
    <row r="29" spans="1:8" x14ac:dyDescent="0.25">
      <c r="A29" t="s">
        <v>60</v>
      </c>
      <c r="B29" s="1">
        <v>1.1000000000000001</v>
      </c>
    </row>
    <row r="48" ht="75" customHeight="1" x14ac:dyDescent="0.25"/>
    <row r="49" ht="61.5" customHeight="1" x14ac:dyDescent="0.25"/>
    <row r="50" ht="31.9" customHeight="1" x14ac:dyDescent="0.25"/>
  </sheetData>
  <mergeCells count="1">
    <mergeCell ref="H6:I6"/>
  </mergeCells>
  <pageMargins left="0.25" right="0.25" top="0.75" bottom="0.75" header="0.3" footer="0.3"/>
  <pageSetup paperSize="9" orientation="portrait" r:id="rId1"/>
  <headerFooter>
    <oddHeader xml:space="preserve">&amp;CWyliczenie nośności na ściskanie
z wyboczeniem
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z krzywymi'!$A$30:$A$68</xm:f>
          </x14:formula1>
          <xm:sqref>H6</xm:sqref>
        </x14:dataValidation>
        <x14:dataValidation type="list" allowBlank="1" showInputMessage="1" showErrorMessage="1">
          <x14:formula1>
            <xm:f>'tabela z krzywymi'!$K$23:$K$27</xm:f>
          </x14:formula1>
          <xm:sqref>G18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L68"/>
  <sheetViews>
    <sheetView topLeftCell="A46" workbookViewId="0">
      <selection activeCell="E65" sqref="E65"/>
    </sheetView>
  </sheetViews>
  <sheetFormatPr baseColWidth="10" defaultColWidth="9.140625" defaultRowHeight="15" x14ac:dyDescent="0.25"/>
  <cols>
    <col min="4" max="4" width="10.42578125" bestFit="1" customWidth="1"/>
  </cols>
  <sheetData>
    <row r="23" spans="1:12" x14ac:dyDescent="0.25">
      <c r="K23" t="s">
        <v>26</v>
      </c>
      <c r="L23">
        <v>0.13</v>
      </c>
    </row>
    <row r="24" spans="1:12" x14ac:dyDescent="0.25">
      <c r="K24" t="s">
        <v>30</v>
      </c>
      <c r="L24">
        <v>0.21</v>
      </c>
    </row>
    <row r="25" spans="1:12" x14ac:dyDescent="0.25">
      <c r="K25" t="s">
        <v>27</v>
      </c>
      <c r="L25">
        <v>0.34</v>
      </c>
    </row>
    <row r="26" spans="1:12" x14ac:dyDescent="0.25">
      <c r="K26" t="s">
        <v>28</v>
      </c>
      <c r="L26">
        <v>0.49</v>
      </c>
    </row>
    <row r="27" spans="1:12" x14ac:dyDescent="0.25">
      <c r="K27" t="s">
        <v>29</v>
      </c>
      <c r="L27">
        <v>0.76</v>
      </c>
    </row>
    <row r="29" spans="1:12" x14ac:dyDescent="0.25">
      <c r="C29" t="s">
        <v>21</v>
      </c>
      <c r="D29" t="s">
        <v>22</v>
      </c>
      <c r="E29" t="s">
        <v>23</v>
      </c>
    </row>
    <row r="30" spans="1:12" x14ac:dyDescent="0.25">
      <c r="A30" t="s">
        <v>24</v>
      </c>
    </row>
    <row r="31" spans="1:12" x14ac:dyDescent="0.25">
      <c r="A31" t="s">
        <v>58</v>
      </c>
      <c r="C31">
        <v>3.94</v>
      </c>
      <c r="D31">
        <v>7.62</v>
      </c>
      <c r="E31">
        <v>3</v>
      </c>
    </row>
    <row r="32" spans="1:12" x14ac:dyDescent="0.25">
      <c r="A32" t="s">
        <v>48</v>
      </c>
      <c r="C32">
        <v>6.95</v>
      </c>
      <c r="D32">
        <v>23.74</v>
      </c>
      <c r="E32">
        <v>5.45</v>
      </c>
    </row>
    <row r="33" spans="1:5" x14ac:dyDescent="0.25">
      <c r="A33" t="s">
        <v>51</v>
      </c>
      <c r="C33">
        <v>8.5500000000000007</v>
      </c>
      <c r="D33">
        <v>43.6</v>
      </c>
      <c r="E33">
        <v>6.71</v>
      </c>
    </row>
    <row r="34" spans="1:5" x14ac:dyDescent="0.25">
      <c r="A34" t="s">
        <v>52</v>
      </c>
      <c r="C34">
        <v>10.4</v>
      </c>
      <c r="D34">
        <v>50.5</v>
      </c>
      <c r="E34">
        <v>8.1300000000000008</v>
      </c>
    </row>
    <row r="35" spans="1:5" x14ac:dyDescent="0.25">
      <c r="A35" t="s">
        <v>53</v>
      </c>
      <c r="C35">
        <v>12</v>
      </c>
      <c r="D35">
        <v>56.1</v>
      </c>
      <c r="E35">
        <v>9.4499999999999993</v>
      </c>
    </row>
    <row r="36" spans="1:5" x14ac:dyDescent="0.25">
      <c r="A36" t="s">
        <v>32</v>
      </c>
      <c r="C36">
        <v>7.81</v>
      </c>
      <c r="D36">
        <v>57.5</v>
      </c>
      <c r="E36">
        <v>6.13</v>
      </c>
    </row>
    <row r="37" spans="1:5" x14ac:dyDescent="0.25">
      <c r="A37" t="s">
        <v>31</v>
      </c>
      <c r="C37">
        <v>10.1</v>
      </c>
      <c r="D37">
        <v>72.099999999999994</v>
      </c>
      <c r="E37">
        <v>7.97</v>
      </c>
    </row>
    <row r="38" spans="1:5" x14ac:dyDescent="0.25">
      <c r="A38" t="s">
        <v>54</v>
      </c>
      <c r="C38">
        <v>12.4</v>
      </c>
      <c r="D38">
        <v>84.6</v>
      </c>
    </row>
    <row r="39" spans="1:5" x14ac:dyDescent="0.25">
      <c r="A39" t="s">
        <v>18</v>
      </c>
      <c r="C39">
        <v>11.7</v>
      </c>
      <c r="D39">
        <v>111</v>
      </c>
      <c r="E39">
        <v>9.2200000000000006</v>
      </c>
    </row>
    <row r="40" spans="1:5" x14ac:dyDescent="0.25">
      <c r="A40" t="s">
        <v>17</v>
      </c>
      <c r="C40">
        <v>10.199999999999999</v>
      </c>
      <c r="D40">
        <v>127.3</v>
      </c>
      <c r="E40">
        <v>8.01</v>
      </c>
    </row>
    <row r="41" spans="1:5" x14ac:dyDescent="0.25">
      <c r="A41" t="s">
        <v>46</v>
      </c>
      <c r="C41">
        <v>16.36</v>
      </c>
      <c r="D41">
        <v>316.26</v>
      </c>
      <c r="E41">
        <v>8.01</v>
      </c>
    </row>
    <row r="42" spans="1:5" x14ac:dyDescent="0.25">
      <c r="A42" t="s">
        <v>39</v>
      </c>
      <c r="C42">
        <v>14.9</v>
      </c>
      <c r="D42">
        <v>226.4</v>
      </c>
      <c r="E42">
        <v>11.7</v>
      </c>
    </row>
    <row r="43" spans="1:5" x14ac:dyDescent="0.25">
      <c r="A43" t="s">
        <v>40</v>
      </c>
      <c r="C43">
        <v>18.399999999999999</v>
      </c>
      <c r="D43">
        <v>271.10000000000002</v>
      </c>
      <c r="E43">
        <v>14.4</v>
      </c>
    </row>
    <row r="44" spans="1:5" x14ac:dyDescent="0.25">
      <c r="A44" t="s">
        <v>41</v>
      </c>
      <c r="C44">
        <v>18.100000000000001</v>
      </c>
      <c r="D44">
        <v>402.3</v>
      </c>
      <c r="E44">
        <v>14.2</v>
      </c>
    </row>
    <row r="45" spans="1:5" x14ac:dyDescent="0.25">
      <c r="A45" t="s">
        <v>33</v>
      </c>
      <c r="C45">
        <v>22.4</v>
      </c>
      <c r="D45">
        <v>485.5</v>
      </c>
      <c r="E45">
        <v>17.5</v>
      </c>
    </row>
    <row r="46" spans="1:5" x14ac:dyDescent="0.25">
      <c r="A46" t="s">
        <v>34</v>
      </c>
      <c r="C46">
        <v>33.6</v>
      </c>
      <c r="D46">
        <v>676.9</v>
      </c>
      <c r="E46">
        <v>26.4</v>
      </c>
    </row>
    <row r="47" spans="1:5" x14ac:dyDescent="0.25">
      <c r="A47" t="s">
        <v>45</v>
      </c>
      <c r="C47">
        <v>21.3</v>
      </c>
      <c r="D47">
        <v>651.6</v>
      </c>
      <c r="E47">
        <v>16.8</v>
      </c>
    </row>
    <row r="48" spans="1:5" x14ac:dyDescent="0.25">
      <c r="A48" t="s">
        <v>42</v>
      </c>
      <c r="C48">
        <v>22.9</v>
      </c>
      <c r="D48">
        <v>807.8</v>
      </c>
      <c r="E48">
        <v>18</v>
      </c>
    </row>
    <row r="49" spans="1:5" x14ac:dyDescent="0.25">
      <c r="A49" t="s">
        <v>44</v>
      </c>
      <c r="C49">
        <v>36</v>
      </c>
      <c r="D49">
        <v>1405.5</v>
      </c>
      <c r="E49">
        <v>28.3</v>
      </c>
    </row>
    <row r="50" spans="1:5" x14ac:dyDescent="0.25">
      <c r="A50" t="s">
        <v>43</v>
      </c>
      <c r="C50">
        <v>45.6</v>
      </c>
      <c r="D50">
        <v>2832.7</v>
      </c>
      <c r="E50">
        <v>35.799999999999997</v>
      </c>
    </row>
    <row r="51" spans="1:5" x14ac:dyDescent="0.25">
      <c r="A51" t="s">
        <v>49</v>
      </c>
      <c r="C51">
        <v>39.119999999999997</v>
      </c>
      <c r="D51">
        <v>5790</v>
      </c>
      <c r="E51">
        <v>30.7</v>
      </c>
    </row>
    <row r="52" spans="1:5" x14ac:dyDescent="0.25">
      <c r="A52" t="s">
        <v>50</v>
      </c>
      <c r="C52">
        <v>39.119999999999997</v>
      </c>
      <c r="D52">
        <v>419.9</v>
      </c>
      <c r="E52">
        <v>30.7</v>
      </c>
    </row>
    <row r="53" spans="1:5" x14ac:dyDescent="0.25">
      <c r="A53" t="s">
        <v>57</v>
      </c>
      <c r="C53">
        <v>65.3</v>
      </c>
      <c r="D53">
        <v>3830</v>
      </c>
      <c r="E53">
        <v>51.2</v>
      </c>
    </row>
    <row r="54" spans="1:5" x14ac:dyDescent="0.25">
      <c r="A54" t="s">
        <v>74</v>
      </c>
      <c r="C54">
        <v>149</v>
      </c>
      <c r="D54">
        <v>8560</v>
      </c>
    </row>
    <row r="55" spans="1:5" x14ac:dyDescent="0.25">
      <c r="A55" t="s">
        <v>38</v>
      </c>
      <c r="C55">
        <v>197.8</v>
      </c>
      <c r="D55">
        <v>10819</v>
      </c>
      <c r="E55">
        <v>155</v>
      </c>
    </row>
    <row r="56" spans="1:5" x14ac:dyDescent="0.25">
      <c r="A56" t="s">
        <v>37</v>
      </c>
      <c r="C56">
        <v>218</v>
      </c>
      <c r="D56">
        <v>11721</v>
      </c>
      <c r="E56">
        <v>171</v>
      </c>
    </row>
    <row r="57" spans="1:5" x14ac:dyDescent="0.25">
      <c r="A57" t="s">
        <v>47</v>
      </c>
      <c r="C57">
        <v>119.9</v>
      </c>
      <c r="D57">
        <v>3888</v>
      </c>
      <c r="E57">
        <v>94.1</v>
      </c>
    </row>
    <row r="58" spans="1:5" x14ac:dyDescent="0.25">
      <c r="A58" t="s">
        <v>63</v>
      </c>
      <c r="C58">
        <v>38.770000000000003</v>
      </c>
      <c r="D58">
        <v>1673</v>
      </c>
      <c r="E58">
        <v>30.4</v>
      </c>
    </row>
    <row r="59" spans="1:5" x14ac:dyDescent="0.25">
      <c r="A59" t="s">
        <v>64</v>
      </c>
      <c r="C59">
        <v>38.770000000000003</v>
      </c>
      <c r="D59">
        <v>615.6</v>
      </c>
      <c r="E59">
        <v>30.4</v>
      </c>
    </row>
    <row r="60" spans="1:5" x14ac:dyDescent="0.25">
      <c r="A60" t="s">
        <v>35</v>
      </c>
      <c r="C60">
        <v>45.3</v>
      </c>
      <c r="D60">
        <v>925</v>
      </c>
      <c r="E60">
        <v>35.5</v>
      </c>
    </row>
    <row r="61" spans="1:5" x14ac:dyDescent="0.25">
      <c r="A61" t="s">
        <v>36</v>
      </c>
      <c r="C61">
        <v>45.3</v>
      </c>
      <c r="D61">
        <v>2510</v>
      </c>
      <c r="E61">
        <v>35.5</v>
      </c>
    </row>
    <row r="62" spans="1:5" x14ac:dyDescent="0.25">
      <c r="A62" t="s">
        <v>55</v>
      </c>
      <c r="C62">
        <v>142.80000000000001</v>
      </c>
      <c r="D62">
        <v>33090</v>
      </c>
      <c r="E62">
        <v>112.1</v>
      </c>
    </row>
    <row r="63" spans="1:5" x14ac:dyDescent="0.25">
      <c r="A63" t="s">
        <v>56</v>
      </c>
      <c r="C63">
        <v>142.80000000000001</v>
      </c>
      <c r="D63">
        <v>7890</v>
      </c>
      <c r="E63">
        <v>112.1</v>
      </c>
    </row>
    <row r="64" spans="1:5" x14ac:dyDescent="0.25">
      <c r="A64" t="s">
        <v>59</v>
      </c>
      <c r="C64">
        <f>0.15*100</f>
        <v>15</v>
      </c>
      <c r="D64">
        <f>0.15^4*100/12</f>
        <v>4.2187499999999994E-3</v>
      </c>
      <c r="E64">
        <f>C64/100/100*7850</f>
        <v>11.775</v>
      </c>
    </row>
    <row r="65" spans="1:5" x14ac:dyDescent="0.25">
      <c r="A65" t="s">
        <v>81</v>
      </c>
      <c r="C65">
        <v>25</v>
      </c>
      <c r="D65">
        <f>C65*18^3/12/10</f>
        <v>1215</v>
      </c>
      <c r="E65">
        <f>C65/18/100*7850</f>
        <v>109.02777777777777</v>
      </c>
    </row>
    <row r="66" spans="1:5" x14ac:dyDescent="0.25">
      <c r="A66" t="s">
        <v>79</v>
      </c>
      <c r="C66">
        <v>21.7</v>
      </c>
      <c r="D66">
        <v>911</v>
      </c>
      <c r="E66">
        <v>17</v>
      </c>
    </row>
    <row r="67" spans="1:5" x14ac:dyDescent="0.25">
      <c r="A67" t="s">
        <v>80</v>
      </c>
      <c r="C67">
        <v>21.7</v>
      </c>
      <c r="D67">
        <v>107</v>
      </c>
      <c r="E67">
        <v>17</v>
      </c>
    </row>
    <row r="68" spans="1:5" x14ac:dyDescent="0.25">
      <c r="A68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de</vt:lpstr>
      <vt:lpstr>pl</vt:lpstr>
      <vt:lpstr>tabela z krzywymi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Maćek</dc:creator>
  <cp:lastModifiedBy>Dukała, Maciej</cp:lastModifiedBy>
  <dcterms:created xsi:type="dcterms:W3CDTF">2016-09-24T19:36:42Z</dcterms:created>
  <dcterms:modified xsi:type="dcterms:W3CDTF">2022-07-22T14:27:48Z</dcterms:modified>
</cp:coreProperties>
</file>