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 PRACA\PROGRAMY\excele\"/>
    </mc:Choice>
  </mc:AlternateContent>
  <bookViews>
    <workbookView xWindow="-120" yWindow="-120" windowWidth="29040" windowHeight="15840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1" l="1"/>
  <c r="H8" i="2" l="1"/>
  <c r="G8" i="2"/>
  <c r="H7" i="2" l="1"/>
  <c r="G7" i="2"/>
  <c r="G9" i="2" l="1"/>
  <c r="F7" i="1" s="1"/>
  <c r="H9" i="2"/>
  <c r="F17" i="1"/>
  <c r="B51" i="1" s="1"/>
  <c r="F14" i="1"/>
  <c r="F8" i="1"/>
  <c r="F6" i="1"/>
  <c r="F5" i="1"/>
  <c r="F4" i="1"/>
  <c r="F3" i="1"/>
  <c r="H6" i="2"/>
  <c r="G6" i="2"/>
  <c r="B22" i="1" l="1"/>
  <c r="B29" i="1" s="1"/>
  <c r="B53" i="1"/>
  <c r="B54" i="1" s="1"/>
  <c r="B25" i="1"/>
  <c r="B26" i="1"/>
  <c r="B19" i="1"/>
  <c r="B21" i="1" l="1"/>
  <c r="B23" i="1" s="1"/>
  <c r="B20" i="1"/>
  <c r="B27" i="1" s="1"/>
  <c r="B28" i="1" s="1"/>
  <c r="B49" i="1" l="1"/>
  <c r="C56" i="1" s="1"/>
  <c r="B59" i="1" s="1"/>
  <c r="B60" i="1" s="1"/>
  <c r="E60" i="1" s="1"/>
</calcChain>
</file>

<file path=xl/sharedStrings.xml><?xml version="1.0" encoding="utf-8"?>
<sst xmlns="http://schemas.openxmlformats.org/spreadsheetml/2006/main" count="97" uniqueCount="64">
  <si>
    <t>UPE160</t>
  </si>
  <si>
    <t>h [mm]</t>
  </si>
  <si>
    <t>b [mm]</t>
  </si>
  <si>
    <t>tw [mm]</t>
  </si>
  <si>
    <t>tf [mm]</t>
  </si>
  <si>
    <t>bs [mm]</t>
  </si>
  <si>
    <t>hs [mm]</t>
  </si>
  <si>
    <t>-</t>
  </si>
  <si>
    <t>h=</t>
  </si>
  <si>
    <t>b=</t>
  </si>
  <si>
    <t>tw=</t>
  </si>
  <si>
    <t>tf=</t>
  </si>
  <si>
    <t>bs=</t>
  </si>
  <si>
    <t>hs=</t>
  </si>
  <si>
    <t>L=</t>
  </si>
  <si>
    <t>[mm]</t>
  </si>
  <si>
    <t>Geometria</t>
  </si>
  <si>
    <t>Materiał</t>
  </si>
  <si>
    <t>E=</t>
  </si>
  <si>
    <t>[GPa]</t>
  </si>
  <si>
    <t>v=</t>
  </si>
  <si>
    <t>[-]</t>
  </si>
  <si>
    <t>G=</t>
  </si>
  <si>
    <t>yM1=</t>
  </si>
  <si>
    <t>fy=</t>
  </si>
  <si>
    <t>[N/mm2]</t>
  </si>
  <si>
    <t>S235</t>
  </si>
  <si>
    <t>S355</t>
  </si>
  <si>
    <t>fy</t>
  </si>
  <si>
    <t>A=</t>
  </si>
  <si>
    <t>zg=</t>
  </si>
  <si>
    <t>yG=</t>
  </si>
  <si>
    <t>zG=</t>
  </si>
  <si>
    <t>Iy=</t>
  </si>
  <si>
    <t>[mm2]</t>
  </si>
  <si>
    <t>[mm4]</t>
  </si>
  <si>
    <t>Iz=</t>
  </si>
  <si>
    <t>It=</t>
  </si>
  <si>
    <t>Iw=</t>
  </si>
  <si>
    <t>[mm6]</t>
  </si>
  <si>
    <t>zSC=</t>
  </si>
  <si>
    <t>zs=</t>
  </si>
  <si>
    <t>eSC=</t>
  </si>
  <si>
    <t>C1=</t>
  </si>
  <si>
    <t>C2=</t>
  </si>
  <si>
    <t>C3=</t>
  </si>
  <si>
    <t>kz=</t>
  </si>
  <si>
    <t>kw=</t>
  </si>
  <si>
    <t>zj=</t>
  </si>
  <si>
    <t>Mcr=</t>
  </si>
  <si>
    <t>[kNm]</t>
  </si>
  <si>
    <t>fyd=</t>
  </si>
  <si>
    <t>Wpl,y=</t>
  </si>
  <si>
    <t>[mm3]</t>
  </si>
  <si>
    <t>Mpl,y=</t>
  </si>
  <si>
    <t>lambda LT=</t>
  </si>
  <si>
    <t>krzywa d alfa=0,76</t>
  </si>
  <si>
    <t>fi LT=</t>
  </si>
  <si>
    <t>chi LT=</t>
  </si>
  <si>
    <t>UPN240</t>
  </si>
  <si>
    <t>UPE220</t>
  </si>
  <si>
    <t>Mb,Rd=</t>
  </si>
  <si>
    <t>-&gt; Lastenpunkt in obere Gurte</t>
  </si>
  <si>
    <t>UPN220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</si>
</sst>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0" borderId="1" xfId="0" applyBorder="1"/>
    <xf numFmtId="0" fontId="0" fillId="0" borderId="3" xfId="0" applyBorder="1"/>
    <xf numFmtId="165" fontId="0" fillId="2" borderId="2" xfId="0" applyNumberFormat="1" applyFill="1" applyBorder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142594</xdr:colOff>
      <xdr:row>14</xdr:row>
      <xdr:rowOff>171095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D0694C4-CBC6-4845-ADB5-F41A41D97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47619" cy="2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3634</xdr:rowOff>
    </xdr:from>
    <xdr:to>
      <xdr:col>7</xdr:col>
      <xdr:colOff>581026</xdr:colOff>
      <xdr:row>40</xdr:row>
      <xdr:rowOff>8461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48872E6-AB28-4092-BB84-7D57472EB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8134"/>
          <a:ext cx="5314951" cy="2100327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40</xdr:row>
      <xdr:rowOff>0</xdr:rowOff>
    </xdr:from>
    <xdr:to>
      <xdr:col>8</xdr:col>
      <xdr:colOff>504312</xdr:colOff>
      <xdr:row>43</xdr:row>
      <xdr:rowOff>104690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EAD5E1C6-2F59-4A38-9186-44B96CEBC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0700" y="7620000"/>
          <a:ext cx="4104762" cy="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view="pageLayout" zoomScale="70" zoomScaleNormal="100" zoomScalePageLayoutView="70" workbookViewId="0">
      <selection activeCell="B46" sqref="B46"/>
    </sheetView>
  </sheetViews>
  <sheetFormatPr baseColWidth="10" defaultColWidth="9.140625" defaultRowHeight="15" x14ac:dyDescent="0.25"/>
  <cols>
    <col min="2" max="2" width="11" bestFit="1" customWidth="1"/>
  </cols>
  <sheetData>
    <row r="1" spans="5:7" x14ac:dyDescent="0.25">
      <c r="E1" t="s">
        <v>16</v>
      </c>
    </row>
    <row r="2" spans="5:7" x14ac:dyDescent="0.25">
      <c r="E2" s="2" t="s">
        <v>0</v>
      </c>
    </row>
    <row r="3" spans="5:7" x14ac:dyDescent="0.25">
      <c r="E3" t="s">
        <v>8</v>
      </c>
      <c r="F3" s="1">
        <f>VLOOKUP(E2,Arkusz2!B5:H10,2,FALSE)</f>
        <v>160</v>
      </c>
      <c r="G3" t="s">
        <v>15</v>
      </c>
    </row>
    <row r="4" spans="5:7" x14ac:dyDescent="0.25">
      <c r="E4" t="s">
        <v>9</v>
      </c>
      <c r="F4" s="1">
        <f>VLOOKUP(E2,Arkusz2!B5:H10,3,FALSE)</f>
        <v>70</v>
      </c>
      <c r="G4" t="s">
        <v>15</v>
      </c>
    </row>
    <row r="5" spans="5:7" x14ac:dyDescent="0.25">
      <c r="E5" t="s">
        <v>10</v>
      </c>
      <c r="F5" s="1">
        <f>VLOOKUP(E2,Arkusz2!B5:H10,4,FALSE)</f>
        <v>5.5</v>
      </c>
      <c r="G5" t="s">
        <v>15</v>
      </c>
    </row>
    <row r="6" spans="5:7" x14ac:dyDescent="0.25">
      <c r="E6" t="s">
        <v>11</v>
      </c>
      <c r="F6" s="1">
        <f>VLOOKUP(E2,Arkusz2!B5:H10,5,FALSE)</f>
        <v>9.5</v>
      </c>
      <c r="G6" t="s">
        <v>15</v>
      </c>
    </row>
    <row r="7" spans="5:7" x14ac:dyDescent="0.25">
      <c r="E7" t="s">
        <v>12</v>
      </c>
      <c r="F7" s="1">
        <f>VLOOKUP(E2,Arkusz2!B5:H10,6,FALSE)</f>
        <v>67.25</v>
      </c>
      <c r="G7" t="s">
        <v>15</v>
      </c>
    </row>
    <row r="8" spans="5:7" x14ac:dyDescent="0.25">
      <c r="E8" t="s">
        <v>13</v>
      </c>
      <c r="F8" s="1">
        <f>VLOOKUP(E2,Arkusz2!B5:H10,7,FALSE)</f>
        <v>150.5</v>
      </c>
      <c r="G8" t="s">
        <v>15</v>
      </c>
    </row>
    <row r="9" spans="5:7" x14ac:dyDescent="0.25">
      <c r="E9" t="s">
        <v>14</v>
      </c>
      <c r="F9" s="2">
        <v>3800</v>
      </c>
      <c r="G9" t="s">
        <v>15</v>
      </c>
    </row>
    <row r="11" spans="5:7" x14ac:dyDescent="0.25">
      <c r="E11" t="s">
        <v>17</v>
      </c>
    </row>
    <row r="12" spans="5:7" x14ac:dyDescent="0.25">
      <c r="E12" t="s">
        <v>18</v>
      </c>
      <c r="F12" s="2">
        <v>210</v>
      </c>
      <c r="G12" t="s">
        <v>19</v>
      </c>
    </row>
    <row r="13" spans="5:7" x14ac:dyDescent="0.25">
      <c r="E13" t="s">
        <v>20</v>
      </c>
      <c r="F13" s="2">
        <v>0.3</v>
      </c>
      <c r="G13" t="s">
        <v>21</v>
      </c>
    </row>
    <row r="14" spans="5:7" x14ac:dyDescent="0.25">
      <c r="E14" t="s">
        <v>22</v>
      </c>
      <c r="F14" s="1">
        <f>F12/2/(1+F13)</f>
        <v>80.769230769230759</v>
      </c>
      <c r="G14" t="s">
        <v>19</v>
      </c>
    </row>
    <row r="15" spans="5:7" x14ac:dyDescent="0.25">
      <c r="E15" t="s">
        <v>23</v>
      </c>
      <c r="F15" s="2">
        <v>1.1000000000000001</v>
      </c>
      <c r="G15" t="s">
        <v>21</v>
      </c>
    </row>
    <row r="16" spans="5:7" x14ac:dyDescent="0.25">
      <c r="E16" s="2" t="s">
        <v>26</v>
      </c>
    </row>
    <row r="17" spans="1:7" x14ac:dyDescent="0.25">
      <c r="E17" t="s">
        <v>24</v>
      </c>
      <c r="F17" s="1">
        <f>VLOOKUP(E16,Arkusz2!B13:C16,2,FALSE)</f>
        <v>235</v>
      </c>
      <c r="G17" t="s">
        <v>25</v>
      </c>
    </row>
    <row r="19" spans="1:7" x14ac:dyDescent="0.25">
      <c r="A19" t="s">
        <v>29</v>
      </c>
      <c r="B19" s="3">
        <f>F5*F8+2*(F6*F7)</f>
        <v>2105.5</v>
      </c>
      <c r="C19" t="s">
        <v>34</v>
      </c>
    </row>
    <row r="20" spans="1:7" x14ac:dyDescent="0.25">
      <c r="A20" t="s">
        <v>32</v>
      </c>
      <c r="B20" s="3">
        <f>1/B19*(F7*F6*(F8-F6/2)+F8*F5*(F8/2)+F7*F6*F6/2)</f>
        <v>75.25</v>
      </c>
      <c r="C20" t="s">
        <v>15</v>
      </c>
    </row>
    <row r="21" spans="1:7" x14ac:dyDescent="0.25">
      <c r="A21" t="s">
        <v>31</v>
      </c>
      <c r="B21" s="3">
        <f>1/B19*(2*F6*F7*F7/2)</f>
        <v>20.405767632391356</v>
      </c>
      <c r="C21" t="s">
        <v>15</v>
      </c>
    </row>
    <row r="22" spans="1:7" x14ac:dyDescent="0.25">
      <c r="A22" t="s">
        <v>33</v>
      </c>
      <c r="B22" s="1">
        <f>(2*F7*F6^3+F5*F8^3)/12+2*F7*F6*(F8/2)^2</f>
        <v>8807344.348958334</v>
      </c>
      <c r="C22" t="s">
        <v>35</v>
      </c>
    </row>
    <row r="23" spans="1:7" x14ac:dyDescent="0.25">
      <c r="A23" t="s">
        <v>36</v>
      </c>
      <c r="B23" s="1">
        <f>(2*F6*F7^3+F8*F5^3)/12+2*F7*F6*(F7/2-B21)^2+F8*F5*B21^2</f>
        <v>1051600.9495426475</v>
      </c>
      <c r="C23" t="s">
        <v>35</v>
      </c>
    </row>
    <row r="25" spans="1:7" x14ac:dyDescent="0.25">
      <c r="A25" t="s">
        <v>37</v>
      </c>
      <c r="B25" s="1">
        <f>(2*F7*F6^3+F8*F5^3)/3</f>
        <v>46785.458333333336</v>
      </c>
      <c r="C25" t="s">
        <v>35</v>
      </c>
    </row>
    <row r="26" spans="1:7" x14ac:dyDescent="0.25">
      <c r="A26" t="s">
        <v>38</v>
      </c>
      <c r="B26" s="1">
        <f>F6*F7^3*F8^2/12*(3*F7*F6+2*F8*F5)/(6*F7*F6+F8*F5)</f>
        <v>4179648596.2000847</v>
      </c>
      <c r="C26" t="s">
        <v>39</v>
      </c>
    </row>
    <row r="27" spans="1:7" x14ac:dyDescent="0.25">
      <c r="A27" t="s">
        <v>40</v>
      </c>
      <c r="B27" s="3">
        <f>B20</f>
        <v>75.25</v>
      </c>
      <c r="C27" t="s">
        <v>15</v>
      </c>
    </row>
    <row r="28" spans="1:7" x14ac:dyDescent="0.25">
      <c r="A28" t="s">
        <v>41</v>
      </c>
      <c r="B28" s="3">
        <f>B27-B20</f>
        <v>0</v>
      </c>
      <c r="C28" t="s">
        <v>15</v>
      </c>
    </row>
    <row r="29" spans="1:7" x14ac:dyDescent="0.25">
      <c r="A29" t="s">
        <v>42</v>
      </c>
      <c r="B29" s="4">
        <f>F7^2*F8^2*F6/4/B22</f>
        <v>27.623341624497023</v>
      </c>
      <c r="C29" t="s">
        <v>15</v>
      </c>
    </row>
    <row r="41" spans="1:4" x14ac:dyDescent="0.25">
      <c r="A41" t="s">
        <v>43</v>
      </c>
      <c r="B41" s="2">
        <v>1.1319999999999999</v>
      </c>
      <c r="C41" t="s">
        <v>21</v>
      </c>
    </row>
    <row r="42" spans="1:4" x14ac:dyDescent="0.25">
      <c r="A42" t="s">
        <v>44</v>
      </c>
      <c r="B42" s="2">
        <v>0.45900000000000002</v>
      </c>
      <c r="C42" t="s">
        <v>21</v>
      </c>
    </row>
    <row r="43" spans="1:4" x14ac:dyDescent="0.25">
      <c r="A43" t="s">
        <v>45</v>
      </c>
      <c r="B43" s="2">
        <v>0.52500000000000002</v>
      </c>
      <c r="C43" t="s">
        <v>21</v>
      </c>
    </row>
    <row r="44" spans="1:4" x14ac:dyDescent="0.25">
      <c r="A44" t="s">
        <v>46</v>
      </c>
      <c r="B44" s="2">
        <v>1</v>
      </c>
      <c r="C44" t="s">
        <v>21</v>
      </c>
    </row>
    <row r="45" spans="1:4" x14ac:dyDescent="0.25">
      <c r="A45" t="s">
        <v>47</v>
      </c>
      <c r="B45" s="2">
        <v>1</v>
      </c>
      <c r="C45" t="s">
        <v>21</v>
      </c>
    </row>
    <row r="46" spans="1:4" x14ac:dyDescent="0.25">
      <c r="A46" t="s">
        <v>30</v>
      </c>
      <c r="B46" s="2">
        <f>0.5*(F3-F6)</f>
        <v>75.25</v>
      </c>
      <c r="C46" t="s">
        <v>15</v>
      </c>
      <c r="D46" s="9" t="s">
        <v>62</v>
      </c>
    </row>
    <row r="47" spans="1:4" x14ac:dyDescent="0.25">
      <c r="A47" t="s">
        <v>48</v>
      </c>
      <c r="B47" s="2">
        <v>0</v>
      </c>
      <c r="C47" t="s">
        <v>15</v>
      </c>
    </row>
    <row r="49" spans="1:6" x14ac:dyDescent="0.25">
      <c r="A49" t="s">
        <v>49</v>
      </c>
      <c r="B49" s="4">
        <f>(B41*3.14^2*F12*1000*B23/(B44*F9)^2*(((B44/B45)^2*B26/B23+(B44*F9)^2*F14*1000*B25/3.14^2/F12/1000/B23+(B42*B46-B43*B47)^2)^0.5-(B42*B46-B43*B47)))/10^6</f>
        <v>23.781116147129129</v>
      </c>
      <c r="C49" t="s">
        <v>50</v>
      </c>
    </row>
    <row r="51" spans="1:6" x14ac:dyDescent="0.25">
      <c r="A51" t="s">
        <v>51</v>
      </c>
      <c r="B51" s="3">
        <f>F17/F15</f>
        <v>213.63636363636363</v>
      </c>
      <c r="C51" t="s">
        <v>25</v>
      </c>
    </row>
    <row r="53" spans="1:6" x14ac:dyDescent="0.25">
      <c r="A53" t="s">
        <v>52</v>
      </c>
      <c r="B53" s="1">
        <f>F5*F8^2/4+F7*F8*F6</f>
        <v>127294.78125</v>
      </c>
      <c r="C53" t="s">
        <v>53</v>
      </c>
    </row>
    <row r="54" spans="1:6" x14ac:dyDescent="0.25">
      <c r="A54" t="s">
        <v>54</v>
      </c>
      <c r="B54" s="4">
        <f>B53*B51/10^6</f>
        <v>27.194794176136362</v>
      </c>
      <c r="C54" t="s">
        <v>50</v>
      </c>
    </row>
    <row r="56" spans="1:6" x14ac:dyDescent="0.25">
      <c r="A56" t="s">
        <v>55</v>
      </c>
      <c r="C56" s="1">
        <f>(B54/B49)^0.5</f>
        <v>1.0693669832095294</v>
      </c>
      <c r="D56" t="s">
        <v>21</v>
      </c>
    </row>
    <row r="57" spans="1:6" x14ac:dyDescent="0.25">
      <c r="A57" t="s">
        <v>56</v>
      </c>
    </row>
    <row r="59" spans="1:6" ht="15.75" thickBot="1" x14ac:dyDescent="0.3">
      <c r="A59" t="s">
        <v>57</v>
      </c>
      <c r="B59" s="5">
        <f>0.5*(1+0.76*(C56-0.2)+C56^2)</f>
        <v>1.4021323260089462</v>
      </c>
      <c r="C59" t="s">
        <v>21</v>
      </c>
    </row>
    <row r="60" spans="1:6" ht="15.75" thickBot="1" x14ac:dyDescent="0.3">
      <c r="A60" t="s">
        <v>58</v>
      </c>
      <c r="B60" s="4">
        <f>1/(B59+(B59^2-C56^2)^0.5)</f>
        <v>0.43308581377309097</v>
      </c>
      <c r="C60" t="s">
        <v>21</v>
      </c>
      <c r="D60" s="6" t="s">
        <v>61</v>
      </c>
      <c r="E60" s="8">
        <f>B60*B54</f>
        <v>11.777679566163732</v>
      </c>
      <c r="F60" s="7" t="s">
        <v>50</v>
      </c>
    </row>
  </sheetData>
  <pageMargins left="0.7" right="0.7" top="0.75" bottom="0.75" header="0.3" footer="0.3"/>
  <pageSetup paperSize="9" orientation="portrait" r:id="rId1"/>
  <headerFooter>
    <oddHeader>&amp;CWspółczynnik redukcyjny dla ceownika od zwichrzenia 
wg PN-EN 1993-1-, ECCS Technical Commitee 8''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Arkusz2!$B$13:$B$16</xm:f>
          </x14:formula1>
          <xm:sqref>E16</xm:sqref>
        </x14:dataValidation>
        <x14:dataValidation type="list" allowBlank="1" showInputMessage="1" showErrorMessage="1">
          <x14:formula1>
            <xm:f>Arkusz2!$B$5:$B$10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6"/>
  <sheetViews>
    <sheetView workbookViewId="0">
      <selection activeCell="G8" sqref="G8:H8"/>
    </sheetView>
  </sheetViews>
  <sheetFormatPr baseColWidth="10" defaultColWidth="9.140625" defaultRowHeight="15" x14ac:dyDescent="0.25"/>
  <sheetData>
    <row r="4" spans="2:8" x14ac:dyDescent="0.25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2:8" x14ac:dyDescent="0.25">
      <c r="B5" t="s">
        <v>7</v>
      </c>
    </row>
    <row r="6" spans="2:8" x14ac:dyDescent="0.25">
      <c r="B6" s="2" t="s">
        <v>0</v>
      </c>
      <c r="C6" s="2">
        <v>160</v>
      </c>
      <c r="D6" s="2">
        <v>70</v>
      </c>
      <c r="E6" s="2">
        <v>5.5</v>
      </c>
      <c r="F6" s="2">
        <v>9.5</v>
      </c>
      <c r="G6" s="1">
        <f>D6-E6/2</f>
        <v>67.25</v>
      </c>
      <c r="H6" s="1">
        <f>C6-F6</f>
        <v>150.5</v>
      </c>
    </row>
    <row r="7" spans="2:8" x14ac:dyDescent="0.25">
      <c r="B7" s="2" t="s">
        <v>60</v>
      </c>
      <c r="C7" s="2">
        <v>220</v>
      </c>
      <c r="D7" s="2">
        <v>85</v>
      </c>
      <c r="E7" s="2">
        <v>6.5</v>
      </c>
      <c r="F7" s="2">
        <v>12</v>
      </c>
      <c r="G7" s="1">
        <f>D7-E7/2</f>
        <v>81.75</v>
      </c>
      <c r="H7" s="1">
        <f>C7-F7</f>
        <v>208</v>
      </c>
    </row>
    <row r="8" spans="2:8" x14ac:dyDescent="0.25">
      <c r="B8" s="2" t="s">
        <v>63</v>
      </c>
      <c r="C8" s="2">
        <v>220</v>
      </c>
      <c r="D8" s="2">
        <v>80</v>
      </c>
      <c r="E8" s="2">
        <v>9</v>
      </c>
      <c r="F8" s="2">
        <v>12.5</v>
      </c>
      <c r="G8" s="1">
        <f>D8-E8/2</f>
        <v>75.5</v>
      </c>
      <c r="H8" s="1">
        <f>C8-F8</f>
        <v>207.5</v>
      </c>
    </row>
    <row r="9" spans="2:8" x14ac:dyDescent="0.25">
      <c r="B9" s="2" t="s">
        <v>59</v>
      </c>
      <c r="C9" s="2">
        <v>240</v>
      </c>
      <c r="D9" s="2">
        <v>90</v>
      </c>
      <c r="E9" s="2">
        <v>7</v>
      </c>
      <c r="F9" s="2">
        <v>12.5</v>
      </c>
      <c r="G9" s="1">
        <f>D9-E9/2</f>
        <v>86.5</v>
      </c>
      <c r="H9" s="1">
        <f>C9-F9</f>
        <v>227.5</v>
      </c>
    </row>
    <row r="10" spans="2:8" x14ac:dyDescent="0.25">
      <c r="B10" t="s">
        <v>7</v>
      </c>
    </row>
    <row r="13" spans="2:8" x14ac:dyDescent="0.25">
      <c r="B13" t="s">
        <v>7</v>
      </c>
      <c r="C13" t="s">
        <v>28</v>
      </c>
    </row>
    <row r="14" spans="2:8" x14ac:dyDescent="0.25">
      <c r="B14" s="2" t="s">
        <v>26</v>
      </c>
      <c r="C14" s="2">
        <v>235</v>
      </c>
    </row>
    <row r="15" spans="2:8" x14ac:dyDescent="0.25">
      <c r="B15" s="2" t="s">
        <v>27</v>
      </c>
      <c r="C15" s="2">
        <v>355</v>
      </c>
    </row>
    <row r="16" spans="2:8" x14ac:dyDescent="0.25">
      <c r="B1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Dukała, Maciej</cp:lastModifiedBy>
  <cp:lastPrinted>2022-07-15T14:45:03Z</cp:lastPrinted>
  <dcterms:created xsi:type="dcterms:W3CDTF">2019-08-08T09:00:30Z</dcterms:created>
  <dcterms:modified xsi:type="dcterms:W3CDTF">2022-07-15T14:45:43Z</dcterms:modified>
</cp:coreProperties>
</file>