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 Dukala\Desktop\Excel\"/>
    </mc:Choice>
  </mc:AlternateContent>
  <xr:revisionPtr revIDLastSave="0" documentId="13_ncr:1_{BB9B9D52-497C-4277-84EF-667A6C33FE1A}" xr6:coauthVersionLast="47" xr6:coauthVersionMax="47" xr10:uidLastSave="{00000000-0000-0000-0000-000000000000}"/>
  <bookViews>
    <workbookView xWindow="-120" yWindow="-120" windowWidth="29040" windowHeight="15840" xr2:uid="{AA236F0F-5152-40C1-9D04-3EA10E19AF9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C61" i="1"/>
  <c r="E57" i="1"/>
  <c r="B57" i="1"/>
  <c r="B13" i="1"/>
  <c r="B10" i="1"/>
  <c r="B19" i="1"/>
  <c r="E58" i="1" s="1"/>
  <c r="B9" i="1"/>
  <c r="C41" i="1" s="1"/>
  <c r="B8" i="1"/>
  <c r="C42" i="1" s="1"/>
  <c r="B7" i="1"/>
  <c r="D41" i="1" s="1"/>
  <c r="B6" i="1"/>
  <c r="D42" i="1" l="1"/>
  <c r="H42" i="1" s="1"/>
  <c r="B11" i="1"/>
  <c r="D61" i="1" s="1"/>
  <c r="G61" i="1" s="1"/>
  <c r="J7" i="1" s="1"/>
  <c r="H41" i="1"/>
  <c r="F41" i="1"/>
  <c r="E41" i="1"/>
  <c r="E42" i="1"/>
  <c r="F42" i="1" l="1"/>
  <c r="G42" i="1" s="1"/>
  <c r="H43" i="1"/>
  <c r="G41" i="1"/>
  <c r="F43" i="1" l="1"/>
  <c r="G43" i="1"/>
  <c r="D45" i="1" l="1"/>
  <c r="I41" i="1" s="1"/>
  <c r="I42" i="1" l="1"/>
  <c r="I43" i="1" s="1"/>
  <c r="D46" i="1" s="1"/>
  <c r="D47" i="1" s="1"/>
  <c r="B58" i="1" s="1"/>
  <c r="H57" i="1" s="1"/>
  <c r="H7" i="1" s="1"/>
  <c r="I9" i="1" s="1"/>
  <c r="I7" i="1" l="1"/>
</calcChain>
</file>

<file path=xl/sharedStrings.xml><?xml version="1.0" encoding="utf-8"?>
<sst xmlns="http://schemas.openxmlformats.org/spreadsheetml/2006/main" count="87" uniqueCount="62">
  <si>
    <t>-</t>
  </si>
  <si>
    <t>UPE180</t>
  </si>
  <si>
    <t>UPE200</t>
  </si>
  <si>
    <t>h</t>
  </si>
  <si>
    <t>b</t>
  </si>
  <si>
    <t>tw</t>
  </si>
  <si>
    <t>tf</t>
  </si>
  <si>
    <t>kNm</t>
  </si>
  <si>
    <t>MEd =</t>
  </si>
  <si>
    <t>h:</t>
  </si>
  <si>
    <t>b:</t>
  </si>
  <si>
    <t>tw:</t>
  </si>
  <si>
    <t>tf:</t>
  </si>
  <si>
    <t>mm</t>
  </si>
  <si>
    <t>kc =</t>
  </si>
  <si>
    <t xml:space="preserve">Lc = </t>
  </si>
  <si>
    <t>Abstand zwischen gehaltenen Punkte</t>
  </si>
  <si>
    <t>m</t>
  </si>
  <si>
    <t>S235</t>
  </si>
  <si>
    <t>S275</t>
  </si>
  <si>
    <t>S355</t>
  </si>
  <si>
    <t>lambda 1</t>
  </si>
  <si>
    <t>λ1 =</t>
  </si>
  <si>
    <t>λc0 =</t>
  </si>
  <si>
    <t>Wel,y</t>
  </si>
  <si>
    <t>yM1:</t>
  </si>
  <si>
    <t>Wel, y:</t>
  </si>
  <si>
    <t>My,Rk:</t>
  </si>
  <si>
    <t>cm³</t>
  </si>
  <si>
    <t>fyd:</t>
  </si>
  <si>
    <t>fyd</t>
  </si>
  <si>
    <t>N/mm</t>
  </si>
  <si>
    <t>[-]</t>
  </si>
  <si>
    <t xml:space="preserve">Schlankheitsgrads </t>
  </si>
  <si>
    <t>Tragheitsradius</t>
  </si>
  <si>
    <t>Druckgurt</t>
  </si>
  <si>
    <t>1/3 Drucksteg</t>
  </si>
  <si>
    <t>t</t>
  </si>
  <si>
    <t>[mm]</t>
  </si>
  <si>
    <t>b/h</t>
  </si>
  <si>
    <t>[mm³]</t>
  </si>
  <si>
    <t>F</t>
  </si>
  <si>
    <t>[mm²]</t>
  </si>
  <si>
    <t>∑</t>
  </si>
  <si>
    <t>[mm4]</t>
  </si>
  <si>
    <t>mm4</t>
  </si>
  <si>
    <r>
      <t>x</t>
    </r>
    <r>
      <rPr>
        <vertAlign val="subscript"/>
        <sz val="11"/>
        <color theme="1"/>
        <rFont val="Calibri"/>
        <family val="2"/>
        <scheme val="minor"/>
      </rPr>
      <t>ai</t>
    </r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</si>
  <si>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</si>
  <si>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f,z,1</t>
    </r>
    <r>
      <rPr>
        <sz val="11"/>
        <color theme="1"/>
        <rFont val="Calibri"/>
        <family val="2"/>
        <scheme val="minor"/>
      </rPr>
      <t xml:space="preserve"> = d x a³/12</t>
    </r>
  </si>
  <si>
    <r>
      <t>I</t>
    </r>
    <r>
      <rPr>
        <vertAlign val="subscript"/>
        <sz val="11"/>
        <color theme="1"/>
        <rFont val="Calibri"/>
        <family val="2"/>
        <scheme val="minor"/>
      </rPr>
      <t>f,z,2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ai</t>
    </r>
    <r>
      <rPr>
        <sz val="11"/>
        <color theme="1"/>
        <rFont val="Calibri"/>
        <family val="2"/>
        <scheme val="minor"/>
      </rPr>
      <t>² x F</t>
    </r>
  </si>
  <si>
    <r>
      <t>i</t>
    </r>
    <r>
      <rPr>
        <vertAlign val="subscript"/>
        <sz val="11"/>
        <color theme="1"/>
        <rFont val="Calibri"/>
        <family val="2"/>
        <scheme val="minor"/>
      </rPr>
      <t>f,z</t>
    </r>
    <r>
      <rPr>
        <sz val="11"/>
        <color theme="1"/>
        <rFont val="Calibri"/>
        <family val="2"/>
        <scheme val="minor"/>
      </rPr>
      <t>= (∑I</t>
    </r>
    <r>
      <rPr>
        <vertAlign val="subscript"/>
        <sz val="11"/>
        <color theme="1"/>
        <rFont val="Calibri"/>
        <family val="2"/>
        <scheme val="minor"/>
      </rPr>
      <t>f,z</t>
    </r>
    <r>
      <rPr>
        <sz val="11"/>
        <color theme="1"/>
        <rFont val="Calibri"/>
        <family val="2"/>
        <scheme val="minor"/>
      </rPr>
      <t>/∑F)^0,5</t>
    </r>
  </si>
  <si>
    <r>
      <t>I</t>
    </r>
    <r>
      <rPr>
        <vertAlign val="subscript"/>
        <sz val="11"/>
        <color theme="1"/>
        <rFont val="Calibri"/>
        <family val="2"/>
        <scheme val="minor"/>
      </rPr>
      <t>f,z</t>
    </r>
    <r>
      <rPr>
        <sz val="11"/>
        <color theme="1"/>
        <rFont val="Calibri"/>
        <family val="2"/>
        <scheme val="minor"/>
      </rPr>
      <t>=∑I</t>
    </r>
    <r>
      <rPr>
        <vertAlign val="subscript"/>
        <sz val="11"/>
        <color theme="1"/>
        <rFont val="Calibri"/>
        <family val="2"/>
        <scheme val="minor"/>
      </rPr>
      <t>f,z,1</t>
    </r>
    <r>
      <rPr>
        <sz val="11"/>
        <color theme="1"/>
        <rFont val="Calibri"/>
        <family val="2"/>
        <scheme val="minor"/>
      </rPr>
      <t xml:space="preserve"> + ∑I</t>
    </r>
    <r>
      <rPr>
        <vertAlign val="subscript"/>
        <sz val="11"/>
        <color theme="1"/>
        <rFont val="Calibri"/>
        <family val="2"/>
        <scheme val="minor"/>
      </rPr>
      <t>f,z,1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</si>
  <si>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∑Sx/∑F=</t>
    </r>
  </si>
  <si>
    <t>x</t>
  </si>
  <si>
    <t>=</t>
  </si>
  <si>
    <t>Nachweis:</t>
  </si>
  <si>
    <t>UPE80</t>
  </si>
  <si>
    <t>UPE140</t>
  </si>
  <si>
    <t>UPE120</t>
  </si>
  <si>
    <t>UPE100</t>
  </si>
  <si>
    <t>UPN120</t>
  </si>
  <si>
    <t>UPN100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</si>
</sst>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1" fillId="0" borderId="1" xfId="0" applyFont="1" applyBorder="1"/>
    <xf numFmtId="0" fontId="3" fillId="0" borderId="0" xfId="0" applyFont="1"/>
    <xf numFmtId="0" fontId="2" fillId="0" borderId="0" xfId="0" applyFont="1"/>
    <xf numFmtId="164" fontId="0" fillId="3" borderId="1" xfId="0" applyNumberFormat="1" applyFill="1" applyBorder="1"/>
    <xf numFmtId="1" fontId="0" fillId="3" borderId="1" xfId="0" applyNumberFormat="1" applyFill="1" applyBorder="1"/>
    <xf numFmtId="164" fontId="2" fillId="3" borderId="1" xfId="0" applyNumberFormat="1" applyFont="1" applyFill="1" applyBorder="1"/>
    <xf numFmtId="1" fontId="2" fillId="3" borderId="1" xfId="0" applyNumberFormat="1" applyFont="1" applyFill="1" applyBorder="1"/>
    <xf numFmtId="164" fontId="0" fillId="3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3" borderId="6" xfId="0" applyFill="1" applyBorder="1"/>
    <xf numFmtId="1" fontId="0" fillId="3" borderId="5" xfId="0" applyNumberFormat="1" applyFill="1" applyBorder="1"/>
    <xf numFmtId="0" fontId="0" fillId="3" borderId="5" xfId="0" applyFill="1" applyBorder="1"/>
    <xf numFmtId="0" fontId="0" fillId="3" borderId="10" xfId="0" applyFill="1" applyBorder="1"/>
    <xf numFmtId="2" fontId="0" fillId="3" borderId="1" xfId="0" applyNumberFormat="1" applyFill="1" applyBorder="1"/>
    <xf numFmtId="2" fontId="0" fillId="3" borderId="4" xfId="0" applyNumberFormat="1" applyFill="1" applyBorder="1"/>
    <xf numFmtId="0" fontId="0" fillId="0" borderId="5" xfId="0" applyBorder="1" applyAlignment="1">
      <alignment horizontal="center"/>
    </xf>
    <xf numFmtId="2" fontId="0" fillId="3" borderId="2" xfId="0" applyNumberFormat="1" applyFill="1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133350</xdr:rowOff>
    </xdr:from>
    <xdr:to>
      <xdr:col>3</xdr:col>
      <xdr:colOff>390293</xdr:colOff>
      <xdr:row>55</xdr:row>
      <xdr:rowOff>66588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5C92EFD-A10D-751E-9692-D62DC9BAB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82250"/>
          <a:ext cx="1857143" cy="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0</xdr:row>
      <xdr:rowOff>59176</xdr:rowOff>
    </xdr:from>
    <xdr:to>
      <xdr:col>6</xdr:col>
      <xdr:colOff>335119</xdr:colOff>
      <xdr:row>10</xdr:row>
      <xdr:rowOff>66676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CE180E2-6661-F6EA-9778-A2D7173E4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2275" y="59176"/>
          <a:ext cx="1268569" cy="1912500"/>
        </a:xfrm>
        <a:prstGeom prst="rect">
          <a:avLst/>
        </a:prstGeom>
      </xdr:spPr>
    </xdr:pic>
    <xdr:clientData/>
  </xdr:twoCellAnchor>
  <xdr:twoCellAnchor editAs="oneCell">
    <xdr:from>
      <xdr:col>3</xdr:col>
      <xdr:colOff>14511</xdr:colOff>
      <xdr:row>15</xdr:row>
      <xdr:rowOff>38100</xdr:rowOff>
    </xdr:from>
    <xdr:to>
      <xdr:col>8</xdr:col>
      <xdr:colOff>124526</xdr:colOff>
      <xdr:row>28</xdr:row>
      <xdr:rowOff>9525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86E95C-7C54-FC76-B30F-3E9FB7213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1361" y="2895600"/>
          <a:ext cx="2986565" cy="2447925"/>
        </a:xfrm>
        <a:prstGeom prst="rect">
          <a:avLst/>
        </a:prstGeom>
      </xdr:spPr>
    </xdr:pic>
    <xdr:clientData/>
  </xdr:twoCellAnchor>
  <xdr:oneCellAnchor>
    <xdr:from>
      <xdr:col>0</xdr:col>
      <xdr:colOff>190500</xdr:colOff>
      <xdr:row>56</xdr:row>
      <xdr:rowOff>95250</xdr:rowOff>
    </xdr:from>
    <xdr:ext cx="205184" cy="190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E581A89-E2A2-1C11-E3E2-438429201ED1}"/>
                </a:ext>
              </a:extLst>
            </xdr:cNvPr>
            <xdr:cNvSpPr txBox="1"/>
          </xdr:nvSpPr>
          <xdr:spPr>
            <a:xfrm>
              <a:off x="190500" y="8248650"/>
              <a:ext cx="205184" cy="190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de-DE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de-DE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𝜆</m:t>
                          </m:r>
                        </m:e>
                        <m:sub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sub>
                      </m:sSub>
                    </m:e>
                  </m:acc>
                </m:oMath>
              </a14:m>
              <a:r>
                <a:rPr lang="de-DE" sz="1100"/>
                <a:t>=</a:t>
              </a:r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E581A89-E2A2-1C11-E3E2-438429201ED1}"/>
                </a:ext>
              </a:extLst>
            </xdr:cNvPr>
            <xdr:cNvSpPr txBox="1"/>
          </xdr:nvSpPr>
          <xdr:spPr>
            <a:xfrm>
              <a:off x="190500" y="8248650"/>
              <a:ext cx="205184" cy="190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(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r>
                <a:rPr lang="de-DE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76200</xdr:colOff>
      <xdr:row>60</xdr:row>
      <xdr:rowOff>57150</xdr:rowOff>
    </xdr:from>
    <xdr:ext cx="677943" cy="2829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782B2E54-3F46-4689-992A-E0ED5D00A430}"/>
                </a:ext>
              </a:extLst>
            </xdr:cNvPr>
            <xdr:cNvSpPr txBox="1"/>
          </xdr:nvSpPr>
          <xdr:spPr>
            <a:xfrm>
              <a:off x="76200" y="8591550"/>
              <a:ext cx="677943" cy="282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DE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de-DE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de-DE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𝜆</m:t>
                          </m:r>
                        </m:e>
                      </m:acc>
                    </m:e>
                    <m:sub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f>
                    <m:f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𝑅𝑑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𝐸𝑑</m:t>
                          </m:r>
                        </m:sub>
                      </m:sSub>
                    </m:den>
                  </m:f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de-DE" sz="1100"/>
                <a:t> </a:t>
              </a:r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782B2E54-3F46-4689-992A-E0ED5D00A430}"/>
                </a:ext>
              </a:extLst>
            </xdr:cNvPr>
            <xdr:cNvSpPr txBox="1"/>
          </xdr:nvSpPr>
          <xdr:spPr>
            <a:xfrm>
              <a:off x="76200" y="8591550"/>
              <a:ext cx="677943" cy="282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 ̅_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𝑐0  𝑀_(𝑐,𝑅𝑑)/𝑀_(𝑦,𝐸𝑑) =</a:t>
              </a:r>
              <a:r>
                <a:rPr lang="de-DE" sz="11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152400</xdr:colOff>
      <xdr:row>60</xdr:row>
      <xdr:rowOff>95250</xdr:rowOff>
    </xdr:from>
    <xdr:ext cx="315214" cy="1930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54D9211D-BA63-4D10-855E-55A3ABA97E8D}"/>
                </a:ext>
              </a:extLst>
            </xdr:cNvPr>
            <xdr:cNvSpPr txBox="1"/>
          </xdr:nvSpPr>
          <xdr:spPr>
            <a:xfrm>
              <a:off x="3505200" y="8629650"/>
              <a:ext cx="315214" cy="193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&gt;</m:t>
                    </m:r>
                    <m:acc>
                      <m:accPr>
                        <m:chr m:val="̅"/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54D9211D-BA63-4D10-855E-55A3ABA97E8D}"/>
                </a:ext>
              </a:extLst>
            </xdr:cNvPr>
            <xdr:cNvSpPr txBox="1"/>
          </xdr:nvSpPr>
          <xdr:spPr>
            <a:xfrm>
              <a:off x="3505200" y="8629650"/>
              <a:ext cx="315214" cy="193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&gt;</a:t>
              </a:r>
              <a:r>
                <a:rPr lang="de-DE" sz="1100" i="0">
                  <a:latin typeface="Cambria Math" panose="02040503050406030204" pitchFamily="18" charset="0"/>
                </a:rPr>
                <a:t>(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de-DE" sz="1100"/>
            </a:p>
          </xdr:txBody>
        </xdr:sp>
      </mc:Fallback>
    </mc:AlternateContent>
    <xdr:clientData/>
  </xdr:oneCellAnchor>
  <xdr:twoCellAnchor editAs="oneCell">
    <xdr:from>
      <xdr:col>3</xdr:col>
      <xdr:colOff>85725</xdr:colOff>
      <xdr:row>29</xdr:row>
      <xdr:rowOff>104775</xdr:rowOff>
    </xdr:from>
    <xdr:to>
      <xdr:col>7</xdr:col>
      <xdr:colOff>904875</xdr:colOff>
      <xdr:row>37</xdr:row>
      <xdr:rowOff>113785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EE9565E-B136-7C4F-CAC3-35FD2217D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575" y="5629275"/>
          <a:ext cx="2705100" cy="153301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171450</xdr:colOff>
      <xdr:row>1</xdr:row>
      <xdr:rowOff>133350</xdr:rowOff>
    </xdr:from>
    <xdr:to>
      <xdr:col>9</xdr:col>
      <xdr:colOff>666750</xdr:colOff>
      <xdr:row>5</xdr:row>
      <xdr:rowOff>66588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E6445F8E-7DE4-4393-B1BB-60E628A0A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323850"/>
          <a:ext cx="2438400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7332-F38C-471A-A306-B017E13F7933}">
  <dimension ref="A2:J62"/>
  <sheetViews>
    <sheetView tabSelected="1" view="pageLayout" topLeftCell="A41" zoomScaleNormal="100" workbookViewId="0">
      <selection activeCell="J32" sqref="J32"/>
    </sheetView>
  </sheetViews>
  <sheetFormatPr baseColWidth="10" defaultRowHeight="15" x14ac:dyDescent="0.25"/>
  <cols>
    <col min="1" max="1" width="7" customWidth="1"/>
    <col min="2" max="2" width="6.85546875" bestFit="1" customWidth="1"/>
    <col min="3" max="3" width="6.7109375" bestFit="1" customWidth="1"/>
    <col min="4" max="4" width="6.85546875" customWidth="1"/>
    <col min="5" max="7" width="6.5703125" bestFit="1" customWidth="1"/>
    <col min="8" max="8" width="13.85546875" bestFit="1" customWidth="1"/>
    <col min="9" max="9" width="13.28515625" bestFit="1" customWidth="1"/>
  </cols>
  <sheetData>
    <row r="2" spans="1:10" x14ac:dyDescent="0.25">
      <c r="A2" s="2" t="s">
        <v>8</v>
      </c>
      <c r="B2" s="4">
        <v>1.38</v>
      </c>
      <c r="C2" s="2" t="s">
        <v>7</v>
      </c>
    </row>
    <row r="5" spans="1:10" x14ac:dyDescent="0.25">
      <c r="A5" s="1" t="s">
        <v>61</v>
      </c>
      <c r="C5" s="1" t="s">
        <v>18</v>
      </c>
    </row>
    <row r="6" spans="1:10" x14ac:dyDescent="0.25">
      <c r="A6" s="2" t="s">
        <v>9</v>
      </c>
      <c r="B6" s="3">
        <f>VLOOKUP(A5,Tabelle2!E2:I11,2,FALSE)</f>
        <v>100</v>
      </c>
      <c r="C6" s="2" t="s">
        <v>13</v>
      </c>
    </row>
    <row r="7" spans="1:10" x14ac:dyDescent="0.25">
      <c r="A7" s="2" t="s">
        <v>10</v>
      </c>
      <c r="B7" s="3">
        <f>VLOOKUP(A5,Tabelle2!E2:I11,3,FALSE)</f>
        <v>50</v>
      </c>
      <c r="C7" s="2" t="s">
        <v>13</v>
      </c>
      <c r="H7" s="26">
        <f>H57</f>
        <v>1.5427011434980717</v>
      </c>
      <c r="I7" s="27" t="str">
        <f>IF(H7&gt;J7,"&gt;","&lt;")</f>
        <v>&lt;</v>
      </c>
      <c r="J7" s="28">
        <f>G61</f>
        <v>3.1890645586297759</v>
      </c>
    </row>
    <row r="8" spans="1:10" x14ac:dyDescent="0.25">
      <c r="A8" s="2" t="s">
        <v>11</v>
      </c>
      <c r="B8" s="3">
        <f>VLOOKUP(A5,Tabelle2!E2:I11,4,FALSE)</f>
        <v>6</v>
      </c>
      <c r="C8" s="2" t="s">
        <v>13</v>
      </c>
    </row>
    <row r="9" spans="1:10" x14ac:dyDescent="0.25">
      <c r="A9" s="2" t="s">
        <v>12</v>
      </c>
      <c r="B9" s="3">
        <f>VLOOKUP(A5,Tabelle2!E2:I11,5,FALSE)</f>
        <v>8.5</v>
      </c>
      <c r="C9" s="2" t="s">
        <v>13</v>
      </c>
      <c r="I9" s="36" t="str">
        <f>IF(H7&lt;J7,"Nachweis erfüllt","Nachweis nicht erfüllt")</f>
        <v>Nachweis erfüllt</v>
      </c>
      <c r="J9" s="36"/>
    </row>
    <row r="10" spans="1:10" x14ac:dyDescent="0.25">
      <c r="A10" s="2" t="s">
        <v>26</v>
      </c>
      <c r="B10" s="3">
        <f>VLOOKUP(A5,Tabelle2!E2:J11,6,FALSE)</f>
        <v>41.2</v>
      </c>
      <c r="C10" s="2" t="s">
        <v>28</v>
      </c>
    </row>
    <row r="11" spans="1:10" x14ac:dyDescent="0.25">
      <c r="A11" s="2" t="s">
        <v>27</v>
      </c>
      <c r="B11" s="25">
        <f>B10*B13*1000/10^6</f>
        <v>9.6820000000000004</v>
      </c>
      <c r="C11" s="2" t="s">
        <v>7</v>
      </c>
    </row>
    <row r="12" spans="1:10" x14ac:dyDescent="0.25">
      <c r="A12" s="2" t="s">
        <v>25</v>
      </c>
      <c r="B12" s="4">
        <v>1.1000000000000001</v>
      </c>
      <c r="C12" s="2" t="s">
        <v>32</v>
      </c>
    </row>
    <row r="13" spans="1:10" x14ac:dyDescent="0.25">
      <c r="A13" s="2" t="s">
        <v>29</v>
      </c>
      <c r="B13" s="3">
        <f>VLOOKUP(C5,Tabelle2!E15:G18,3,FALSE)</f>
        <v>235</v>
      </c>
      <c r="C13" s="2" t="s">
        <v>31</v>
      </c>
    </row>
    <row r="15" spans="1:10" x14ac:dyDescent="0.25">
      <c r="A15" t="s">
        <v>16</v>
      </c>
    </row>
    <row r="16" spans="1:10" x14ac:dyDescent="0.25">
      <c r="A16" s="2" t="s">
        <v>15</v>
      </c>
      <c r="B16" s="4">
        <v>2.37</v>
      </c>
      <c r="C16" s="2" t="s">
        <v>17</v>
      </c>
    </row>
    <row r="18" spans="1:3" x14ac:dyDescent="0.25">
      <c r="A18" t="s">
        <v>33</v>
      </c>
    </row>
    <row r="19" spans="1:3" x14ac:dyDescent="0.25">
      <c r="A19" s="5" t="s">
        <v>22</v>
      </c>
      <c r="B19" s="3">
        <f>VLOOKUP(C5,Tabelle2!E14:F18,2,FALSE)</f>
        <v>93.9</v>
      </c>
      <c r="C19" s="2" t="s">
        <v>32</v>
      </c>
    </row>
    <row r="20" spans="1:3" x14ac:dyDescent="0.25">
      <c r="A20" s="5" t="s">
        <v>23</v>
      </c>
      <c r="B20" s="3">
        <v>0.5</v>
      </c>
      <c r="C20" s="2" t="s">
        <v>32</v>
      </c>
    </row>
    <row r="21" spans="1:3" x14ac:dyDescent="0.25">
      <c r="A21" s="2" t="s">
        <v>14</v>
      </c>
      <c r="B21" s="4">
        <v>0.94</v>
      </c>
      <c r="C21" s="2" t="s">
        <v>32</v>
      </c>
    </row>
    <row r="30" spans="1:3" x14ac:dyDescent="0.25">
      <c r="A30" t="s">
        <v>34</v>
      </c>
    </row>
    <row r="39" spans="1:9" ht="18" x14ac:dyDescent="0.35">
      <c r="C39" s="2" t="s">
        <v>37</v>
      </c>
      <c r="D39" s="2" t="s">
        <v>39</v>
      </c>
      <c r="E39" s="2" t="s">
        <v>46</v>
      </c>
      <c r="F39" s="2" t="s">
        <v>41</v>
      </c>
      <c r="G39" s="2" t="s">
        <v>47</v>
      </c>
      <c r="H39" s="2" t="s">
        <v>48</v>
      </c>
      <c r="I39" s="2" t="s">
        <v>49</v>
      </c>
    </row>
    <row r="40" spans="1:9" x14ac:dyDescent="0.25">
      <c r="C40" s="2" t="s">
        <v>38</v>
      </c>
      <c r="D40" s="2" t="s">
        <v>38</v>
      </c>
      <c r="E40" s="2" t="s">
        <v>38</v>
      </c>
      <c r="F40" s="2" t="s">
        <v>42</v>
      </c>
      <c r="G40" s="2" t="s">
        <v>40</v>
      </c>
      <c r="H40" s="2" t="s">
        <v>44</v>
      </c>
      <c r="I40" s="2" t="s">
        <v>44</v>
      </c>
    </row>
    <row r="41" spans="1:9" x14ac:dyDescent="0.25">
      <c r="A41" s="29" t="s">
        <v>35</v>
      </c>
      <c r="B41" s="29"/>
      <c r="C41" s="3">
        <f>B9</f>
        <v>8.5</v>
      </c>
      <c r="D41" s="3">
        <f>B7</f>
        <v>50</v>
      </c>
      <c r="E41" s="3">
        <f>D41/2</f>
        <v>25</v>
      </c>
      <c r="F41" s="8">
        <f>D41*C41</f>
        <v>425</v>
      </c>
      <c r="G41" s="9">
        <f>F41*E41</f>
        <v>10625</v>
      </c>
      <c r="H41" s="9">
        <f>D41^3*C41/12</f>
        <v>88541.666666666672</v>
      </c>
      <c r="I41" s="9">
        <f>(E41-D45)^2*F41</f>
        <v>3523.5182188097206</v>
      </c>
    </row>
    <row r="42" spans="1:9" x14ac:dyDescent="0.25">
      <c r="A42" s="29" t="s">
        <v>36</v>
      </c>
      <c r="B42" s="29"/>
      <c r="C42" s="3">
        <f>B8</f>
        <v>6</v>
      </c>
      <c r="D42" s="3">
        <f>B6/6-B8</f>
        <v>10.666666666666668</v>
      </c>
      <c r="E42" s="3">
        <f>C42/2</f>
        <v>3</v>
      </c>
      <c r="F42" s="8">
        <f>C42*D42</f>
        <v>64</v>
      </c>
      <c r="G42" s="9">
        <f>E42*F42</f>
        <v>192</v>
      </c>
      <c r="H42" s="9">
        <f>C42^3*D42/12</f>
        <v>192.00000000000003</v>
      </c>
      <c r="I42" s="9">
        <f>(D45-E42)^2*F42</f>
        <v>23398.363171783327</v>
      </c>
    </row>
    <row r="43" spans="1:9" x14ac:dyDescent="0.25">
      <c r="A43" s="6"/>
      <c r="C43" s="7"/>
      <c r="D43" s="7"/>
      <c r="E43" s="6" t="s">
        <v>43</v>
      </c>
      <c r="F43" s="10">
        <f>F42+F41</f>
        <v>489</v>
      </c>
      <c r="G43" s="11">
        <f>G42+G41</f>
        <v>10817</v>
      </c>
      <c r="H43" s="11">
        <f t="shared" ref="H43:I43" si="0">H42+H41</f>
        <v>88733.666666666672</v>
      </c>
      <c r="I43" s="11">
        <f t="shared" si="0"/>
        <v>26921.881390593047</v>
      </c>
    </row>
    <row r="45" spans="1:9" ht="18" x14ac:dyDescent="0.35">
      <c r="A45" s="14" t="s">
        <v>52</v>
      </c>
      <c r="B45" s="15"/>
      <c r="C45" s="16"/>
      <c r="D45" s="12">
        <f>G43/F43</f>
        <v>22.120654396728018</v>
      </c>
      <c r="E45" s="2" t="s">
        <v>13</v>
      </c>
    </row>
    <row r="46" spans="1:9" ht="18" x14ac:dyDescent="0.35">
      <c r="A46" s="13" t="s">
        <v>51</v>
      </c>
      <c r="B46" s="13"/>
      <c r="C46" s="13"/>
      <c r="D46" s="9">
        <f>H43+I43</f>
        <v>115655.54805725972</v>
      </c>
      <c r="E46" s="2" t="s">
        <v>45</v>
      </c>
    </row>
    <row r="47" spans="1:9" ht="18" x14ac:dyDescent="0.35">
      <c r="A47" s="2" t="s">
        <v>50</v>
      </c>
      <c r="B47" s="2"/>
      <c r="C47" s="2"/>
      <c r="D47" s="9">
        <f>(D46/F43)^0.5</f>
        <v>15.379025105806612</v>
      </c>
      <c r="E47" s="2" t="s">
        <v>13</v>
      </c>
    </row>
    <row r="50" spans="1:9" x14ac:dyDescent="0.25">
      <c r="A50" t="s">
        <v>55</v>
      </c>
    </row>
    <row r="57" spans="1:9" x14ac:dyDescent="0.25">
      <c r="A57" s="34"/>
      <c r="B57" s="21">
        <f>B21</f>
        <v>0.94</v>
      </c>
      <c r="C57" s="17" t="s">
        <v>32</v>
      </c>
      <c r="D57" s="17" t="s">
        <v>53</v>
      </c>
      <c r="E57" s="21">
        <f>B16*1000</f>
        <v>2370</v>
      </c>
      <c r="F57" s="17" t="s">
        <v>13</v>
      </c>
      <c r="G57" s="30" t="s">
        <v>54</v>
      </c>
      <c r="H57" s="32">
        <f>B57*E57/B58/E58</f>
        <v>1.5427011434980717</v>
      </c>
    </row>
    <row r="58" spans="1:9" x14ac:dyDescent="0.25">
      <c r="A58" s="35"/>
      <c r="B58" s="22">
        <f>D47</f>
        <v>15.379025105806612</v>
      </c>
      <c r="C58" s="15" t="s">
        <v>13</v>
      </c>
      <c r="D58" s="15" t="s">
        <v>53</v>
      </c>
      <c r="E58" s="23">
        <f>B19</f>
        <v>93.9</v>
      </c>
      <c r="F58" s="15" t="s">
        <v>32</v>
      </c>
      <c r="G58" s="31"/>
      <c r="H58" s="33"/>
    </row>
    <row r="61" spans="1:9" x14ac:dyDescent="0.25">
      <c r="A61" s="18"/>
      <c r="B61" s="17"/>
      <c r="C61" s="37">
        <f>B20</f>
        <v>0.5</v>
      </c>
      <c r="D61" s="23">
        <f>B11/B12</f>
        <v>8.8018181818181809</v>
      </c>
      <c r="E61" s="15" t="s">
        <v>7</v>
      </c>
      <c r="F61" s="30" t="s">
        <v>54</v>
      </c>
      <c r="G61" s="39">
        <f>C61*D61/D62</f>
        <v>3.1890645586297759</v>
      </c>
      <c r="H61" s="41"/>
      <c r="I61" s="36"/>
    </row>
    <row r="62" spans="1:9" x14ac:dyDescent="0.25">
      <c r="A62" s="19"/>
      <c r="B62" s="20"/>
      <c r="C62" s="38"/>
      <c r="D62" s="24">
        <f>B2</f>
        <v>1.38</v>
      </c>
      <c r="E62" s="20" t="s">
        <v>7</v>
      </c>
      <c r="F62" s="31"/>
      <c r="G62" s="40"/>
      <c r="H62" s="41"/>
      <c r="I62" s="36"/>
    </row>
  </sheetData>
  <mergeCells count="10">
    <mergeCell ref="I9:J9"/>
    <mergeCell ref="C61:C62"/>
    <mergeCell ref="F61:F62"/>
    <mergeCell ref="G61:G62"/>
    <mergeCell ref="H61:I62"/>
    <mergeCell ref="A41:B41"/>
    <mergeCell ref="A42:B42"/>
    <mergeCell ref="G57:G58"/>
    <mergeCell ref="H57:H58"/>
    <mergeCell ref="A57:A58"/>
  </mergeCells>
  <conditionalFormatting sqref="I9">
    <cfRule type="containsText" dxfId="1" priority="1" operator="containsText" text="Nachweis nicht erfüllt">
      <formula>NOT(ISERROR(SEARCH("Nachweis nicht erfüllt",I9)))</formula>
    </cfRule>
    <cfRule type="containsText" dxfId="0" priority="2" operator="containsText" text="Nachweis erfüllt">
      <formula>NOT(ISERROR(SEARCH("Nachweis erfüllt",I9)))</formula>
    </cfRule>
  </conditionalFormatting>
  <pageMargins left="0.7" right="0.7" top="0.78740157499999996" bottom="0.78740157499999996" header="0.3" footer="0.3"/>
  <pageSetup paperSize="9" orientation="portrait" r:id="rId1"/>
  <headerFooter>
    <oddHeader xml:space="preserve">&amp;L&amp;D&amp;CVereinfachtes Bemessungsverfahren im Hochbau
EC3-1-1/6.3.2.4
</oddHeader>
    <oddFooter>&amp;C&amp;P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E45BD5-6764-4486-8F03-BF6F4E49387C}">
          <x14:formula1>
            <xm:f>Tabelle2!$E$14:$E$18</xm:f>
          </x14:formula1>
          <xm:sqref>C5</xm:sqref>
        </x14:dataValidation>
        <x14:dataValidation type="list" allowBlank="1" showInputMessage="1" showErrorMessage="1" xr:uid="{28D5769A-3B67-4775-8ABA-7CB46A38DDD8}">
          <x14:formula1>
            <xm:f>Tabelle2!$E$2:$E$11</xm:f>
          </x14:formula1>
          <xm:sqref>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9F8E-DD55-4E2F-AB0E-9B38E88F9440}">
  <dimension ref="E1:J18"/>
  <sheetViews>
    <sheetView workbookViewId="0">
      <selection activeCell="K5" sqref="K5"/>
    </sheetView>
  </sheetViews>
  <sheetFormatPr baseColWidth="10" defaultRowHeight="15" x14ac:dyDescent="0.25"/>
  <sheetData>
    <row r="1" spans="5:10" x14ac:dyDescent="0.25">
      <c r="F1" t="s">
        <v>3</v>
      </c>
      <c r="G1" t="s">
        <v>4</v>
      </c>
      <c r="H1" t="s">
        <v>5</v>
      </c>
      <c r="I1" t="s">
        <v>6</v>
      </c>
      <c r="J1" t="s">
        <v>24</v>
      </c>
    </row>
    <row r="2" spans="5:10" x14ac:dyDescent="0.25">
      <c r="E2" t="s">
        <v>0</v>
      </c>
    </row>
    <row r="3" spans="5:10" x14ac:dyDescent="0.25">
      <c r="E3" t="s">
        <v>56</v>
      </c>
      <c r="F3">
        <v>80</v>
      </c>
      <c r="G3">
        <v>50</v>
      </c>
      <c r="H3">
        <v>4</v>
      </c>
      <c r="I3">
        <v>7</v>
      </c>
      <c r="J3">
        <v>26.8</v>
      </c>
    </row>
    <row r="4" spans="5:10" x14ac:dyDescent="0.25">
      <c r="E4" t="s">
        <v>59</v>
      </c>
      <c r="F4">
        <v>100</v>
      </c>
      <c r="G4">
        <v>55</v>
      </c>
      <c r="H4">
        <v>4.5</v>
      </c>
      <c r="I4">
        <v>7.5</v>
      </c>
      <c r="J4">
        <v>41.4</v>
      </c>
    </row>
    <row r="5" spans="5:10" x14ac:dyDescent="0.25">
      <c r="E5" t="s">
        <v>61</v>
      </c>
      <c r="F5">
        <v>100</v>
      </c>
      <c r="G5">
        <v>50</v>
      </c>
      <c r="H5">
        <v>6</v>
      </c>
      <c r="I5">
        <v>8.5</v>
      </c>
      <c r="J5">
        <v>41.2</v>
      </c>
    </row>
    <row r="6" spans="5:10" x14ac:dyDescent="0.25">
      <c r="E6" t="s">
        <v>58</v>
      </c>
      <c r="F6">
        <v>120</v>
      </c>
      <c r="G6">
        <v>60</v>
      </c>
      <c r="H6">
        <v>5</v>
      </c>
      <c r="I6">
        <v>8</v>
      </c>
      <c r="J6">
        <v>60.6</v>
      </c>
    </row>
    <row r="7" spans="5:10" x14ac:dyDescent="0.25">
      <c r="E7" t="s">
        <v>60</v>
      </c>
      <c r="F7">
        <v>120</v>
      </c>
      <c r="G7">
        <v>55</v>
      </c>
      <c r="H7">
        <v>7</v>
      </c>
      <c r="I7">
        <v>9</v>
      </c>
      <c r="J7">
        <v>60.7</v>
      </c>
    </row>
    <row r="8" spans="5:10" x14ac:dyDescent="0.25">
      <c r="E8" t="s">
        <v>57</v>
      </c>
      <c r="F8">
        <v>140</v>
      </c>
      <c r="G8">
        <v>65</v>
      </c>
      <c r="H8">
        <v>5</v>
      </c>
      <c r="I8">
        <v>9</v>
      </c>
      <c r="J8">
        <v>85.6</v>
      </c>
    </row>
    <row r="9" spans="5:10" x14ac:dyDescent="0.25">
      <c r="E9" t="s">
        <v>1</v>
      </c>
      <c r="F9">
        <v>180</v>
      </c>
      <c r="G9">
        <v>75</v>
      </c>
      <c r="H9">
        <v>5.5</v>
      </c>
      <c r="I9">
        <v>10.5</v>
      </c>
      <c r="J9">
        <v>150</v>
      </c>
    </row>
    <row r="10" spans="5:10" x14ac:dyDescent="0.25">
      <c r="E10" t="s">
        <v>2</v>
      </c>
      <c r="F10">
        <v>200</v>
      </c>
      <c r="G10">
        <v>80</v>
      </c>
      <c r="H10">
        <v>6</v>
      </c>
      <c r="I10">
        <v>11</v>
      </c>
      <c r="J10">
        <v>191</v>
      </c>
    </row>
    <row r="11" spans="5:10" x14ac:dyDescent="0.25">
      <c r="E11" t="s">
        <v>0</v>
      </c>
    </row>
    <row r="14" spans="5:10" x14ac:dyDescent="0.25">
      <c r="E14" t="s">
        <v>0</v>
      </c>
      <c r="F14" t="s">
        <v>21</v>
      </c>
      <c r="G14" t="s">
        <v>30</v>
      </c>
    </row>
    <row r="15" spans="5:10" x14ac:dyDescent="0.25">
      <c r="E15" t="s">
        <v>18</v>
      </c>
      <c r="F15">
        <v>93.9</v>
      </c>
      <c r="G15">
        <v>235</v>
      </c>
    </row>
    <row r="16" spans="5:10" x14ac:dyDescent="0.25">
      <c r="E16" t="s">
        <v>19</v>
      </c>
      <c r="F16">
        <v>86.8</v>
      </c>
      <c r="G16">
        <v>275</v>
      </c>
    </row>
    <row r="17" spans="5:7" x14ac:dyDescent="0.25">
      <c r="E17" t="s">
        <v>20</v>
      </c>
      <c r="F17">
        <v>76.400000000000006</v>
      </c>
      <c r="G17">
        <v>355</v>
      </c>
    </row>
    <row r="18" spans="5:7" x14ac:dyDescent="0.25">
      <c r="E18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Dukala</dc:creator>
  <cp:lastModifiedBy>Maciej Dukala</cp:lastModifiedBy>
  <cp:lastPrinted>2022-09-02T07:16:10Z</cp:lastPrinted>
  <dcterms:created xsi:type="dcterms:W3CDTF">2022-09-01T14:19:34Z</dcterms:created>
  <dcterms:modified xsi:type="dcterms:W3CDTF">2022-11-04T08:04:56Z</dcterms:modified>
</cp:coreProperties>
</file>