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k\Desktop\"/>
    </mc:Choice>
  </mc:AlternateContent>
  <xr:revisionPtr revIDLastSave="0" documentId="8_{626FCD78-6BCA-44AE-B3FE-E98D966BF8B2}" xr6:coauthVersionLast="47" xr6:coauthVersionMax="47" xr10:uidLastSave="{00000000-0000-0000-0000-000000000000}"/>
  <bookViews>
    <workbookView xWindow="-120" yWindow="-120" windowWidth="29040" windowHeight="15720" xr2:uid="{9A6A7389-ACC1-4173-BF88-AB5C9CDB3CA4}"/>
  </bookViews>
  <sheets>
    <sheet name="kraina" sheetId="2" r:id="rId1"/>
    <sheet name="Arkusz1" sheetId="1" r:id="rId2"/>
  </sheets>
  <definedNames>
    <definedName name="ExternalData_1" localSheetId="0" hidden="1">kraina!$A$1:$E$51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" i="2" l="1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AA3" i="2"/>
  <c r="AE3" i="2" s="1"/>
  <c r="AA4" i="2"/>
  <c r="AE4" i="2" s="1"/>
  <c r="AA5" i="2"/>
  <c r="AE5" i="2" s="1"/>
  <c r="AA6" i="2"/>
  <c r="AE6" i="2" s="1"/>
  <c r="AA7" i="2"/>
  <c r="AA8" i="2"/>
  <c r="AE8" i="2" s="1"/>
  <c r="AA9" i="2"/>
  <c r="AA10" i="2"/>
  <c r="AE10" i="2" s="1"/>
  <c r="AA11" i="2"/>
  <c r="AE11" i="2" s="1"/>
  <c r="AA12" i="2"/>
  <c r="AE12" i="2" s="1"/>
  <c r="AA13" i="2"/>
  <c r="AA14" i="2"/>
  <c r="AA15" i="2"/>
  <c r="AE15" i="2" s="1"/>
  <c r="AA16" i="2"/>
  <c r="AE16" i="2" s="1"/>
  <c r="AA17" i="2"/>
  <c r="AA18" i="2"/>
  <c r="AE18" i="2" s="1"/>
  <c r="AA19" i="2"/>
  <c r="AE19" i="2" s="1"/>
  <c r="AA20" i="2"/>
  <c r="AE20" i="2" s="1"/>
  <c r="AA21" i="2"/>
  <c r="AE21" i="2" s="1"/>
  <c r="AA22" i="2"/>
  <c r="AE22" i="2" s="1"/>
  <c r="AA23" i="2"/>
  <c r="AA24" i="2"/>
  <c r="AE24" i="2" s="1"/>
  <c r="AA25" i="2"/>
  <c r="AA26" i="2"/>
  <c r="AA27" i="2"/>
  <c r="AE27" i="2" s="1"/>
  <c r="AA28" i="2"/>
  <c r="AE28" i="2" s="1"/>
  <c r="AA29" i="2"/>
  <c r="AE29" i="2" s="1"/>
  <c r="AA30" i="2"/>
  <c r="AE30" i="2" s="1"/>
  <c r="AA31" i="2"/>
  <c r="AE31" i="2" s="1"/>
  <c r="AA32" i="2"/>
  <c r="AE32" i="2" s="1"/>
  <c r="AA33" i="2"/>
  <c r="AA34" i="2"/>
  <c r="AE34" i="2" s="1"/>
  <c r="AA35" i="2"/>
  <c r="AA36" i="2"/>
  <c r="AE36" i="2" s="1"/>
  <c r="AA37" i="2"/>
  <c r="AE37" i="2" s="1"/>
  <c r="AA38" i="2"/>
  <c r="AE38" i="2" s="1"/>
  <c r="AA39" i="2"/>
  <c r="AE39" i="2" s="1"/>
  <c r="AA40" i="2"/>
  <c r="AA41" i="2"/>
  <c r="AA42" i="2"/>
  <c r="AE42" i="2" s="1"/>
  <c r="AA43" i="2"/>
  <c r="AE43" i="2" s="1"/>
  <c r="AA44" i="2"/>
  <c r="AE44" i="2" s="1"/>
  <c r="AA45" i="2"/>
  <c r="AA46" i="2"/>
  <c r="AA47" i="2"/>
  <c r="AA48" i="2"/>
  <c r="AA49" i="2"/>
  <c r="AA50" i="2"/>
  <c r="AA51" i="2"/>
  <c r="AE51" i="2" s="1"/>
  <c r="AA2" i="2"/>
  <c r="H3" i="2"/>
  <c r="H2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F2" i="2"/>
  <c r="J2" i="2" s="1"/>
  <c r="F3" i="2"/>
  <c r="J3" i="2" s="1"/>
  <c r="F4" i="2"/>
  <c r="J4" i="2" s="1"/>
  <c r="F5" i="2"/>
  <c r="J5" i="2" s="1"/>
  <c r="F6" i="2"/>
  <c r="J6" i="2" s="1"/>
  <c r="K6" i="2" s="1"/>
  <c r="F7" i="2"/>
  <c r="J7" i="2" s="1"/>
  <c r="F8" i="2"/>
  <c r="J8" i="2" s="1"/>
  <c r="F9" i="2"/>
  <c r="J9" i="2" s="1"/>
  <c r="F10" i="2"/>
  <c r="J10" i="2" s="1"/>
  <c r="F11" i="2"/>
  <c r="J11" i="2" s="1"/>
  <c r="F12" i="2"/>
  <c r="J12" i="2" s="1"/>
  <c r="F13" i="2"/>
  <c r="J13" i="2" s="1"/>
  <c r="F14" i="2"/>
  <c r="J14" i="2" s="1"/>
  <c r="F15" i="2"/>
  <c r="J15" i="2" s="1"/>
  <c r="F16" i="2"/>
  <c r="J16" i="2" s="1"/>
  <c r="F17" i="2"/>
  <c r="J17" i="2" s="1"/>
  <c r="F18" i="2"/>
  <c r="J18" i="2" s="1"/>
  <c r="K18" i="2" s="1"/>
  <c r="F19" i="2"/>
  <c r="J19" i="2" s="1"/>
  <c r="F20" i="2"/>
  <c r="J20" i="2" s="1"/>
  <c r="F21" i="2"/>
  <c r="J21" i="2" s="1"/>
  <c r="F22" i="2"/>
  <c r="J22" i="2" s="1"/>
  <c r="F23" i="2"/>
  <c r="J23" i="2" s="1"/>
  <c r="F24" i="2"/>
  <c r="J24" i="2" s="1"/>
  <c r="F25" i="2"/>
  <c r="J25" i="2" s="1"/>
  <c r="F26" i="2"/>
  <c r="J26" i="2" s="1"/>
  <c r="F27" i="2"/>
  <c r="J27" i="2" s="1"/>
  <c r="F28" i="2"/>
  <c r="J28" i="2" s="1"/>
  <c r="F29" i="2"/>
  <c r="J29" i="2" s="1"/>
  <c r="F30" i="2"/>
  <c r="J30" i="2" s="1"/>
  <c r="K30" i="2" s="1"/>
  <c r="F31" i="2"/>
  <c r="J31" i="2" s="1"/>
  <c r="F32" i="2"/>
  <c r="J32" i="2" s="1"/>
  <c r="F33" i="2"/>
  <c r="J33" i="2" s="1"/>
  <c r="F34" i="2"/>
  <c r="J34" i="2" s="1"/>
  <c r="F35" i="2"/>
  <c r="J35" i="2" s="1"/>
  <c r="F36" i="2"/>
  <c r="J36" i="2" s="1"/>
  <c r="F37" i="2"/>
  <c r="J37" i="2" s="1"/>
  <c r="F38" i="2"/>
  <c r="J38" i="2" s="1"/>
  <c r="F39" i="2"/>
  <c r="J39" i="2" s="1"/>
  <c r="F40" i="2"/>
  <c r="J40" i="2" s="1"/>
  <c r="F41" i="2"/>
  <c r="J41" i="2" s="1"/>
  <c r="F42" i="2"/>
  <c r="J42" i="2" s="1"/>
  <c r="K42" i="2" s="1"/>
  <c r="F43" i="2"/>
  <c r="J43" i="2" s="1"/>
  <c r="F44" i="2"/>
  <c r="J44" i="2" s="1"/>
  <c r="F45" i="2"/>
  <c r="J45" i="2" s="1"/>
  <c r="F46" i="2"/>
  <c r="J46" i="2" s="1"/>
  <c r="F47" i="2"/>
  <c r="J47" i="2" s="1"/>
  <c r="F48" i="2"/>
  <c r="J48" i="2" s="1"/>
  <c r="F49" i="2"/>
  <c r="J49" i="2" s="1"/>
  <c r="F50" i="2"/>
  <c r="J50" i="2" s="1"/>
  <c r="F51" i="2"/>
  <c r="J51" i="2" s="1"/>
  <c r="K35" i="2" l="1"/>
  <c r="L35" i="2" s="1"/>
  <c r="M35" i="2" s="1"/>
  <c r="N35" i="2" s="1"/>
  <c r="O35" i="2" s="1"/>
  <c r="P35" i="2" s="1"/>
  <c r="Q35" i="2" s="1"/>
  <c r="R35" i="2" s="1"/>
  <c r="S35" i="2" s="1"/>
  <c r="T35" i="2" s="1"/>
  <c r="U35" i="2" s="1"/>
  <c r="V35" i="2" s="1"/>
  <c r="W35" i="2" s="1"/>
  <c r="K34" i="2"/>
  <c r="L34" i="2" s="1"/>
  <c r="M34" i="2" s="1"/>
  <c r="N34" i="2" s="1"/>
  <c r="O34" i="2" s="1"/>
  <c r="P34" i="2" s="1"/>
  <c r="Q34" i="2" s="1"/>
  <c r="R34" i="2" s="1"/>
  <c r="S34" i="2" s="1"/>
  <c r="T34" i="2" s="1"/>
  <c r="U34" i="2" s="1"/>
  <c r="V34" i="2" s="1"/>
  <c r="W34" i="2" s="1"/>
  <c r="K22" i="2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K10" i="2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K45" i="2"/>
  <c r="L45" i="2" s="1"/>
  <c r="M45" i="2" s="1"/>
  <c r="N45" i="2" s="1"/>
  <c r="O45" i="2" s="1"/>
  <c r="P45" i="2" s="1"/>
  <c r="Q45" i="2" s="1"/>
  <c r="R45" i="2" s="1"/>
  <c r="S45" i="2" s="1"/>
  <c r="T45" i="2" s="1"/>
  <c r="U45" i="2" s="1"/>
  <c r="V45" i="2" s="1"/>
  <c r="W45" i="2" s="1"/>
  <c r="K33" i="2"/>
  <c r="L33" i="2" s="1"/>
  <c r="M33" i="2" s="1"/>
  <c r="N33" i="2" s="1"/>
  <c r="O33" i="2" s="1"/>
  <c r="P33" i="2" s="1"/>
  <c r="Q33" i="2" s="1"/>
  <c r="R33" i="2" s="1"/>
  <c r="S33" i="2" s="1"/>
  <c r="T33" i="2" s="1"/>
  <c r="U33" i="2" s="1"/>
  <c r="V33" i="2" s="1"/>
  <c r="W33" i="2" s="1"/>
  <c r="K21" i="2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K9" i="2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K47" i="2"/>
  <c r="L47" i="2" s="1"/>
  <c r="M47" i="2" s="1"/>
  <c r="N47" i="2" s="1"/>
  <c r="O47" i="2" s="1"/>
  <c r="P47" i="2" s="1"/>
  <c r="Q47" i="2" s="1"/>
  <c r="R47" i="2" s="1"/>
  <c r="S47" i="2" s="1"/>
  <c r="T47" i="2" s="1"/>
  <c r="U47" i="2" s="1"/>
  <c r="V47" i="2" s="1"/>
  <c r="W47" i="2" s="1"/>
  <c r="K32" i="2"/>
  <c r="L32" i="2" s="1"/>
  <c r="M32" i="2" s="1"/>
  <c r="N32" i="2" s="1"/>
  <c r="O32" i="2" s="1"/>
  <c r="P32" i="2" s="1"/>
  <c r="Q32" i="2" s="1"/>
  <c r="R32" i="2" s="1"/>
  <c r="S32" i="2" s="1"/>
  <c r="T32" i="2" s="1"/>
  <c r="U32" i="2" s="1"/>
  <c r="V32" i="2" s="1"/>
  <c r="W32" i="2" s="1"/>
  <c r="K20" i="2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K8" i="2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K43" i="2"/>
  <c r="L43" i="2" s="1"/>
  <c r="M43" i="2" s="1"/>
  <c r="N43" i="2" s="1"/>
  <c r="O43" i="2" s="1"/>
  <c r="P43" i="2" s="1"/>
  <c r="Q43" i="2" s="1"/>
  <c r="R43" i="2" s="1"/>
  <c r="S43" i="2" s="1"/>
  <c r="T43" i="2" s="1"/>
  <c r="U43" i="2" s="1"/>
  <c r="V43" i="2" s="1"/>
  <c r="W43" i="2" s="1"/>
  <c r="K31" i="2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K19" i="2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K7" i="2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K23" i="2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K40" i="2"/>
  <c r="L40" i="2" s="1"/>
  <c r="M40" i="2" s="1"/>
  <c r="N40" i="2" s="1"/>
  <c r="O40" i="2" s="1"/>
  <c r="P40" i="2" s="1"/>
  <c r="Q40" i="2" s="1"/>
  <c r="R40" i="2" s="1"/>
  <c r="S40" i="2" s="1"/>
  <c r="T40" i="2" s="1"/>
  <c r="U40" i="2" s="1"/>
  <c r="V40" i="2" s="1"/>
  <c r="W40" i="2" s="1"/>
  <c r="K28" i="2"/>
  <c r="L28" i="2" s="1"/>
  <c r="M28" i="2" s="1"/>
  <c r="N28" i="2" s="1"/>
  <c r="O28" i="2" s="1"/>
  <c r="P28" i="2" s="1"/>
  <c r="Q28" i="2" s="1"/>
  <c r="R28" i="2" s="1"/>
  <c r="S28" i="2" s="1"/>
  <c r="T28" i="2" s="1"/>
  <c r="U28" i="2" s="1"/>
  <c r="V28" i="2" s="1"/>
  <c r="W28" i="2" s="1"/>
  <c r="K16" i="2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K4" i="2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K44" i="2"/>
  <c r="L44" i="2" s="1"/>
  <c r="M44" i="2" s="1"/>
  <c r="N44" i="2" s="1"/>
  <c r="O44" i="2" s="1"/>
  <c r="P44" i="2" s="1"/>
  <c r="Q44" i="2" s="1"/>
  <c r="R44" i="2" s="1"/>
  <c r="S44" i="2" s="1"/>
  <c r="T44" i="2" s="1"/>
  <c r="U44" i="2" s="1"/>
  <c r="V44" i="2" s="1"/>
  <c r="W44" i="2" s="1"/>
  <c r="K29" i="2"/>
  <c r="L29" i="2" s="1"/>
  <c r="M29" i="2" s="1"/>
  <c r="N29" i="2" s="1"/>
  <c r="O29" i="2" s="1"/>
  <c r="P29" i="2" s="1"/>
  <c r="Q29" i="2" s="1"/>
  <c r="R29" i="2" s="1"/>
  <c r="S29" i="2" s="1"/>
  <c r="T29" i="2" s="1"/>
  <c r="U29" i="2" s="1"/>
  <c r="V29" i="2" s="1"/>
  <c r="W29" i="2" s="1"/>
  <c r="K5" i="2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K51" i="2"/>
  <c r="L51" i="2" s="1"/>
  <c r="M51" i="2" s="1"/>
  <c r="N51" i="2" s="1"/>
  <c r="O51" i="2" s="1"/>
  <c r="P51" i="2" s="1"/>
  <c r="Q51" i="2" s="1"/>
  <c r="R51" i="2" s="1"/>
  <c r="S51" i="2" s="1"/>
  <c r="T51" i="2" s="1"/>
  <c r="U51" i="2" s="1"/>
  <c r="V51" i="2" s="1"/>
  <c r="W51" i="2" s="1"/>
  <c r="K27" i="2"/>
  <c r="L27" i="2" s="1"/>
  <c r="M27" i="2" s="1"/>
  <c r="N27" i="2" s="1"/>
  <c r="O27" i="2" s="1"/>
  <c r="P27" i="2" s="1"/>
  <c r="Q27" i="2" s="1"/>
  <c r="R27" i="2" s="1"/>
  <c r="S27" i="2" s="1"/>
  <c r="T27" i="2" s="1"/>
  <c r="U27" i="2" s="1"/>
  <c r="V27" i="2" s="1"/>
  <c r="W27" i="2" s="1"/>
  <c r="K3" i="2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K38" i="2"/>
  <c r="L38" i="2" s="1"/>
  <c r="M38" i="2" s="1"/>
  <c r="N38" i="2" s="1"/>
  <c r="O38" i="2" s="1"/>
  <c r="P38" i="2" s="1"/>
  <c r="Q38" i="2" s="1"/>
  <c r="R38" i="2" s="1"/>
  <c r="S38" i="2" s="1"/>
  <c r="T38" i="2" s="1"/>
  <c r="U38" i="2" s="1"/>
  <c r="V38" i="2" s="1"/>
  <c r="W38" i="2" s="1"/>
  <c r="K11" i="2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K41" i="2"/>
  <c r="L41" i="2" s="1"/>
  <c r="M41" i="2" s="1"/>
  <c r="N41" i="2" s="1"/>
  <c r="O41" i="2" s="1"/>
  <c r="P41" i="2" s="1"/>
  <c r="Q41" i="2" s="1"/>
  <c r="R41" i="2" s="1"/>
  <c r="S41" i="2" s="1"/>
  <c r="T41" i="2" s="1"/>
  <c r="U41" i="2" s="1"/>
  <c r="V41" i="2" s="1"/>
  <c r="W41" i="2" s="1"/>
  <c r="K17" i="2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K39" i="2"/>
  <c r="L39" i="2" s="1"/>
  <c r="M39" i="2" s="1"/>
  <c r="N39" i="2" s="1"/>
  <c r="O39" i="2" s="1"/>
  <c r="P39" i="2" s="1"/>
  <c r="Q39" i="2" s="1"/>
  <c r="R39" i="2" s="1"/>
  <c r="S39" i="2" s="1"/>
  <c r="T39" i="2" s="1"/>
  <c r="U39" i="2" s="1"/>
  <c r="V39" i="2" s="1"/>
  <c r="W39" i="2" s="1"/>
  <c r="K15" i="2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K50" i="2"/>
  <c r="L50" i="2" s="1"/>
  <c r="M50" i="2" s="1"/>
  <c r="N50" i="2" s="1"/>
  <c r="O50" i="2" s="1"/>
  <c r="P50" i="2" s="1"/>
  <c r="Q50" i="2" s="1"/>
  <c r="R50" i="2" s="1"/>
  <c r="S50" i="2" s="1"/>
  <c r="T50" i="2" s="1"/>
  <c r="U50" i="2" s="1"/>
  <c r="V50" i="2" s="1"/>
  <c r="W50" i="2" s="1"/>
  <c r="K26" i="2"/>
  <c r="L26" i="2" s="1"/>
  <c r="M26" i="2" s="1"/>
  <c r="N26" i="2" s="1"/>
  <c r="O26" i="2" s="1"/>
  <c r="P26" i="2" s="1"/>
  <c r="Q26" i="2" s="1"/>
  <c r="R26" i="2" s="1"/>
  <c r="S26" i="2" s="1"/>
  <c r="T26" i="2" s="1"/>
  <c r="U26" i="2" s="1"/>
  <c r="V26" i="2" s="1"/>
  <c r="W26" i="2" s="1"/>
  <c r="K14" i="2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K2" i="2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K48" i="2"/>
  <c r="L48" i="2" s="1"/>
  <c r="M48" i="2" s="1"/>
  <c r="N48" i="2" s="1"/>
  <c r="O48" i="2" s="1"/>
  <c r="P48" i="2" s="1"/>
  <c r="Q48" i="2" s="1"/>
  <c r="R48" i="2" s="1"/>
  <c r="S48" i="2" s="1"/>
  <c r="T48" i="2" s="1"/>
  <c r="U48" i="2" s="1"/>
  <c r="V48" i="2" s="1"/>
  <c r="W48" i="2" s="1"/>
  <c r="K36" i="2"/>
  <c r="L36" i="2" s="1"/>
  <c r="M36" i="2" s="1"/>
  <c r="N36" i="2" s="1"/>
  <c r="O36" i="2" s="1"/>
  <c r="P36" i="2" s="1"/>
  <c r="Q36" i="2" s="1"/>
  <c r="R36" i="2" s="1"/>
  <c r="S36" i="2" s="1"/>
  <c r="T36" i="2" s="1"/>
  <c r="U36" i="2" s="1"/>
  <c r="V36" i="2" s="1"/>
  <c r="W36" i="2" s="1"/>
  <c r="K24" i="2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K12" i="2"/>
  <c r="L12" i="2" s="1"/>
  <c r="M12" i="2" s="1"/>
  <c r="N12" i="2" s="1"/>
  <c r="O12" i="2" s="1"/>
  <c r="P12" i="2" s="1"/>
  <c r="Q12" i="2" s="1"/>
  <c r="R12" i="2" s="1"/>
  <c r="S12" i="2" s="1"/>
  <c r="T12" i="2" s="1"/>
  <c r="U12" i="2" s="1"/>
  <c r="V12" i="2" s="1"/>
  <c r="W12" i="2" s="1"/>
  <c r="K46" i="2"/>
  <c r="L46" i="2" s="1"/>
  <c r="M46" i="2" s="1"/>
  <c r="N46" i="2" s="1"/>
  <c r="O46" i="2" s="1"/>
  <c r="P46" i="2" s="1"/>
  <c r="Q46" i="2" s="1"/>
  <c r="R46" i="2" s="1"/>
  <c r="S46" i="2" s="1"/>
  <c r="T46" i="2" s="1"/>
  <c r="U46" i="2" s="1"/>
  <c r="V46" i="2" s="1"/>
  <c r="W46" i="2" s="1"/>
  <c r="L42" i="2"/>
  <c r="M42" i="2" s="1"/>
  <c r="N42" i="2" s="1"/>
  <c r="O42" i="2" s="1"/>
  <c r="P42" i="2" s="1"/>
  <c r="Q42" i="2" s="1"/>
  <c r="R42" i="2" s="1"/>
  <c r="S42" i="2" s="1"/>
  <c r="T42" i="2" s="1"/>
  <c r="U42" i="2" s="1"/>
  <c r="V42" i="2" s="1"/>
  <c r="W42" i="2" s="1"/>
  <c r="L30" i="2"/>
  <c r="M30" i="2" s="1"/>
  <c r="N30" i="2" s="1"/>
  <c r="O30" i="2" s="1"/>
  <c r="P30" i="2" s="1"/>
  <c r="Q30" i="2" s="1"/>
  <c r="R30" i="2" s="1"/>
  <c r="S30" i="2" s="1"/>
  <c r="T30" i="2" s="1"/>
  <c r="U30" i="2" s="1"/>
  <c r="V30" i="2" s="1"/>
  <c r="W30" i="2" s="1"/>
  <c r="L18" i="2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L6" i="2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K49" i="2"/>
  <c r="L49" i="2" s="1"/>
  <c r="M49" i="2" s="1"/>
  <c r="N49" i="2" s="1"/>
  <c r="O49" i="2" s="1"/>
  <c r="P49" i="2" s="1"/>
  <c r="Q49" i="2" s="1"/>
  <c r="R49" i="2" s="1"/>
  <c r="S49" i="2" s="1"/>
  <c r="T49" i="2" s="1"/>
  <c r="U49" i="2" s="1"/>
  <c r="V49" i="2" s="1"/>
  <c r="W49" i="2" s="1"/>
  <c r="K37" i="2"/>
  <c r="L37" i="2" s="1"/>
  <c r="M37" i="2" s="1"/>
  <c r="N37" i="2" s="1"/>
  <c r="O37" i="2" s="1"/>
  <c r="P37" i="2" s="1"/>
  <c r="Q37" i="2" s="1"/>
  <c r="R37" i="2" s="1"/>
  <c r="S37" i="2" s="1"/>
  <c r="T37" i="2" s="1"/>
  <c r="U37" i="2" s="1"/>
  <c r="V37" i="2" s="1"/>
  <c r="W37" i="2" s="1"/>
  <c r="K25" i="2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K13" i="2"/>
  <c r="L13" i="2" s="1"/>
  <c r="M13" i="2" s="1"/>
  <c r="N13" i="2" s="1"/>
  <c r="O13" i="2" s="1"/>
  <c r="P13" i="2" s="1"/>
  <c r="Q13" i="2" s="1"/>
  <c r="R13" i="2" s="1"/>
  <c r="S13" i="2" s="1"/>
  <c r="T13" i="2" s="1"/>
  <c r="U13" i="2" s="1"/>
  <c r="V13" i="2" s="1"/>
  <c r="W13" i="2" s="1"/>
  <c r="AE2" i="2"/>
  <c r="AE45" i="2"/>
  <c r="AE9" i="2"/>
  <c r="AE41" i="2"/>
  <c r="AE17" i="2"/>
  <c r="AE33" i="2"/>
  <c r="AE40" i="2"/>
  <c r="AE47" i="2"/>
  <c r="AE35" i="2"/>
  <c r="AE23" i="2"/>
  <c r="AE50" i="2"/>
  <c r="AE26" i="2"/>
  <c r="AE14" i="2"/>
  <c r="AE49" i="2"/>
  <c r="AE25" i="2"/>
  <c r="AE13" i="2"/>
  <c r="AE48" i="2"/>
  <c r="AE46" i="2"/>
  <c r="AE7" i="2"/>
  <c r="AH5" i="2"/>
  <c r="AC3" i="2"/>
  <c r="AH3" i="2"/>
  <c r="AH4" i="2"/>
  <c r="AH2" i="2"/>
  <c r="AH10" i="2" l="1"/>
  <c r="AH8" i="2"/>
  <c r="AH7" i="2"/>
  <c r="AH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4D294A-77B5-4A16-AE28-0A6C97FD6A6B}" keepAlive="1" name="Zapytanie — kraina" description="Połączenie z zapytaniem „kraina” w skoroszycie." type="5" refreshedVersion="8" background="1" saveData="1">
    <dbPr connection="Provider=Microsoft.Mashup.OleDb.1;Data Source=$Workbook$;Location=kraina;Extended Properties=&quot;&quot;" command="SELECT * FROM [kraina]"/>
  </connection>
</connections>
</file>

<file path=xl/sharedStrings.xml><?xml version="1.0" encoding="utf-8"?>
<sst xmlns="http://schemas.openxmlformats.org/spreadsheetml/2006/main" count="87" uniqueCount="79">
  <si>
    <t>w01D</t>
  </si>
  <si>
    <t>w02D</t>
  </si>
  <si>
    <t>w03C</t>
  </si>
  <si>
    <t>w04D</t>
  </si>
  <si>
    <t>w05A</t>
  </si>
  <si>
    <t>w06D</t>
  </si>
  <si>
    <t>w07B</t>
  </si>
  <si>
    <t>w08A</t>
  </si>
  <si>
    <t>w09C</t>
  </si>
  <si>
    <t>w10C</t>
  </si>
  <si>
    <t>w11D</t>
  </si>
  <si>
    <t>w12C</t>
  </si>
  <si>
    <t>w13A</t>
  </si>
  <si>
    <t>w14A</t>
  </si>
  <si>
    <t>w15A</t>
  </si>
  <si>
    <t>w16C</t>
  </si>
  <si>
    <t>w17A</t>
  </si>
  <si>
    <t>w18D</t>
  </si>
  <si>
    <t>w19C</t>
  </si>
  <si>
    <t>w20C</t>
  </si>
  <si>
    <t>w21A</t>
  </si>
  <si>
    <t>w22B</t>
  </si>
  <si>
    <t>w23B</t>
  </si>
  <si>
    <t>w24C</t>
  </si>
  <si>
    <t>w25B</t>
  </si>
  <si>
    <t>w26C</t>
  </si>
  <si>
    <t>w27C</t>
  </si>
  <si>
    <t>w28D</t>
  </si>
  <si>
    <t>w29A</t>
  </si>
  <si>
    <t>w30C</t>
  </si>
  <si>
    <t>w31C</t>
  </si>
  <si>
    <t>w32D</t>
  </si>
  <si>
    <t>w33B</t>
  </si>
  <si>
    <t>w34C</t>
  </si>
  <si>
    <t>w35C</t>
  </si>
  <si>
    <t>w36B</t>
  </si>
  <si>
    <t>w37A</t>
  </si>
  <si>
    <t>w38B</t>
  </si>
  <si>
    <t>w39D</t>
  </si>
  <si>
    <t>w40A</t>
  </si>
  <si>
    <t>w41D</t>
  </si>
  <si>
    <t>w42B</t>
  </si>
  <si>
    <t>w43D</t>
  </si>
  <si>
    <t>w44C</t>
  </si>
  <si>
    <t>w45B</t>
  </si>
  <si>
    <t>w46C</t>
  </si>
  <si>
    <t>w47B</t>
  </si>
  <si>
    <t>w48C</t>
  </si>
  <si>
    <t>w49C</t>
  </si>
  <si>
    <t>w50B</t>
  </si>
  <si>
    <t>Wojewodztwo</t>
  </si>
  <si>
    <t>Kobiety 2013</t>
  </si>
  <si>
    <t>Mezczyzni 2013</t>
  </si>
  <si>
    <t>Kobiety 2014</t>
  </si>
  <si>
    <t>Mezczyzni 2014</t>
  </si>
  <si>
    <t>Ludnosc 2013</t>
  </si>
  <si>
    <t>Ludnosc 2014</t>
  </si>
  <si>
    <t>Region</t>
  </si>
  <si>
    <t>A</t>
  </si>
  <si>
    <t>B</t>
  </si>
  <si>
    <t>C</t>
  </si>
  <si>
    <t>D</t>
  </si>
  <si>
    <t>Liczba 5.2</t>
  </si>
  <si>
    <t>Tempo wzrostu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</si>
  <si>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</si>
  <si>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</si>
  <si>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</si>
  <si>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</si>
  <si>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</si>
  <si>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</si>
  <si>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</si>
  <si>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</si>
  <si>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</si>
  <si>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</si>
  <si>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</si>
  <si>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2013</t>
  </si>
  <si>
    <t>2014</t>
  </si>
  <si>
    <t>2026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</si>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</sst>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mieszkańców w danym regionie</a:t>
            </a:r>
            <a:r>
              <a:rPr lang="pl-PL" baseline="0"/>
              <a:t> w 2013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kraina!$AG$2:$AG$5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kraina!$AH$2:$AH$5</c:f>
              <c:numCache>
                <c:formatCode>General</c:formatCode>
                <c:ptCount val="4"/>
                <c:pt idx="0">
                  <c:v>33839093</c:v>
                </c:pt>
                <c:pt idx="1">
                  <c:v>41736619</c:v>
                </c:pt>
                <c:pt idx="2">
                  <c:v>57649017</c:v>
                </c:pt>
                <c:pt idx="3">
                  <c:v>36530387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E6-4888-BFF5-CB7DBF77E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2566191"/>
        <c:axId val="1122567023"/>
      </c:barChart>
      <c:catAx>
        <c:axId val="1122566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22567023"/>
        <c:crosses val="autoZero"/>
        <c:auto val="1"/>
        <c:lblAlgn val="ctr"/>
        <c:lblOffset val="100"/>
        <c:noMultiLvlLbl val="0"/>
      </c:catAx>
      <c:valAx>
        <c:axId val="11225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22566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304800</xdr:colOff>
      <xdr:row>2</xdr:row>
      <xdr:rowOff>71437</xdr:rowOff>
    </xdr:from>
    <xdr:to>
      <xdr:col>43</xdr:col>
      <xdr:colOff>0</xdr:colOff>
      <xdr:row>16</xdr:row>
      <xdr:rowOff>147637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3609429-2853-1376-9AB0-D20988C4E5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4FD40F-11C4-413C-B643-9EB291490529}" autoFormatId="16" applyNumberFormats="0" applyBorderFormats="0" applyFontFormats="0" applyPatternFormats="0" applyAlignmentFormats="0" applyWidthHeightFormats="0">
  <queryTableRefresh nextId="27" unboundColumnsRight="18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  <queryTableField id="12" dataBound="0" tableColumnId="13"/>
      <queryTableField id="8" dataBound="0" tableColumnId="8"/>
      <queryTableField id="9" dataBound="0" tableColumnId="9"/>
      <queryTableField id="24" dataBound="0" tableColumnId="25"/>
      <queryTableField id="23" dataBound="0" tableColumnId="24"/>
      <queryTableField id="11" dataBound="0" tableColumnId="11"/>
      <queryTableField id="13" dataBound="0" tableColumnId="14"/>
      <queryTableField id="14" dataBound="0" tableColumnId="15"/>
      <queryTableField id="15" dataBound="0" tableColumnId="16"/>
      <queryTableField id="16" dataBound="0" tableColumnId="17"/>
      <queryTableField id="17" dataBound="0" tableColumnId="18"/>
      <queryTableField id="18" dataBound="0" tableColumnId="19"/>
      <queryTableField id="19" dataBound="0" tableColumnId="20"/>
      <queryTableField id="20" dataBound="0" tableColumnId="21"/>
      <queryTableField id="21" dataBound="0" tableColumnId="22"/>
      <queryTableField id="22" dataBound="0" tableColumnId="23"/>
      <queryTableField id="26" dataBound="0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8F0276-4875-4909-8285-A6C81B1715E8}" name="kraina" displayName="kraina" ref="A1:W51" tableType="queryTable" totalsRowShown="0">
  <autoFilter ref="A1:W51" xr:uid="{8E8F0276-4875-4909-8285-A6C81B1715E8}"/>
  <tableColumns count="23">
    <tableColumn id="1" xr3:uid="{3780C1C2-EB85-4D5F-988E-D42AD03566B6}" uniqueName="1" name="Wojewodztwo" queryTableFieldId="1" dataDxfId="18"/>
    <tableColumn id="2" xr3:uid="{5360FD09-BFBC-4DA8-B91E-A7260CD33A29}" uniqueName="2" name="Kobiety 2013" queryTableFieldId="2"/>
    <tableColumn id="3" xr3:uid="{92AFAF50-F167-4E00-A02E-98565E7AD08F}" uniqueName="3" name="Mezczyzni 2013" queryTableFieldId="3"/>
    <tableColumn id="4" xr3:uid="{F455C4A8-CA56-44CF-B36E-6666E694CD34}" uniqueName="4" name="Kobiety 2014" queryTableFieldId="4"/>
    <tableColumn id="5" xr3:uid="{94222F7F-76B4-4E63-9115-150CDDD41115}" uniqueName="5" name="Mezczyzni 2014" queryTableFieldId="5"/>
    <tableColumn id="6" xr3:uid="{183EFFC1-7EAE-4636-A2FE-6FDC3F3DFEB7}" uniqueName="6" name="Ludnosc 2013" queryTableFieldId="6" dataDxfId="17">
      <calculatedColumnFormula>SUM(kraina[[#This Row],[Kobiety 2013]],kraina[[#This Row],[Mezczyzni 2013]])</calculatedColumnFormula>
    </tableColumn>
    <tableColumn id="13" xr3:uid="{5CD71C3D-F909-4EC8-904F-23AEE921B061}" uniqueName="13" name="Ludnosc 2014" queryTableFieldId="12" dataDxfId="16">
      <calculatedColumnFormula>SUM(kraina[[#This Row],[Kobiety 2014]],kraina[[#This Row],[Mezczyzni 2014]])</calculatedColumnFormula>
    </tableColumn>
    <tableColumn id="8" xr3:uid="{0AAEBD79-2039-4A65-AA60-0EC009B94A57}" uniqueName="8" name="Region" queryTableFieldId="8" dataDxfId="15">
      <calculatedColumnFormula>MID(kraina[[#This Row],[Wojewodztwo]],4,1)</calculatedColumnFormula>
    </tableColumn>
    <tableColumn id="9" xr3:uid="{670A8571-B706-4F5F-AF2D-BEE8C98B49D7}" uniqueName="9" name="Tempo wzrostu" queryTableFieldId="9" dataDxfId="14">
      <calculatedColumnFormula>ROUNDDOWN(IMDIV(kraina[[#This Row],[Kobiety 2014]],kraina[[#This Row],[Kobiety 2013]]), 4)</calculatedColumnFormula>
    </tableColumn>
    <tableColumn id="25" xr3:uid="{4603E537-DCB9-4D0D-B5B8-46B98F2421CE}" uniqueName="25" name="2013" queryTableFieldId="24" dataDxfId="13">
      <calculatedColumnFormula>kraina[[#This Row],[Ludnosc 2013]]</calculatedColumnFormula>
    </tableColumn>
    <tableColumn id="24" xr3:uid="{2E1E76C0-0DED-4BD1-9DA3-0E3CCE4AEFBE}" uniqueName="24" name="2014" queryTableFieldId="23" dataDxfId="12">
      <calculatedColumnFormula>ROUNDDOWN(kraina[[#This Row],[2013]]*kraina[[#This Row],[Tempo wzrostu]],0)</calculatedColumnFormula>
    </tableColumn>
    <tableColumn id="11" xr3:uid="{4DE0A2F8-0415-4272-ADB4-6C4C7699C5EB}" uniqueName="11" name="2015" queryTableFieldId="11" dataDxfId="11">
      <calculatedColumnFormula>ROUNDDOWN(IF(2*$J2&lt;kraina[[#This Row],[2014]], kraina[[#This Row],[2014]], kraina[[#This Row],[2014]]*$I2), 0)</calculatedColumnFormula>
    </tableColumn>
    <tableColumn id="14" xr3:uid="{E408945B-8489-40AF-985A-6A0E38F0CFD2}" uniqueName="14" name="2016" queryTableFieldId="13" dataDxfId="10"/>
    <tableColumn id="15" xr3:uid="{C22D78BD-A6E4-4011-80C5-FAC4F19EB15C}" uniqueName="15" name="2017" queryTableFieldId="14" dataDxfId="9"/>
    <tableColumn id="16" xr3:uid="{D54BEF40-2F77-41E2-B18D-B4043DA4B868}" uniqueName="16" name="2018" queryTableFieldId="15" dataDxfId="8"/>
    <tableColumn id="17" xr3:uid="{A45941E9-87BD-456B-AD64-EFCF39BC27D0}" uniqueName="17" name="2019" queryTableFieldId="16" dataDxfId="7"/>
    <tableColumn id="18" xr3:uid="{C94524D1-299E-43DF-AC67-4210611DA782}" uniqueName="18" name="2020" queryTableFieldId="17" dataDxfId="6"/>
    <tableColumn id="19" xr3:uid="{18FE2D6B-C50B-4A6A-8B15-07831E7930B7}" uniqueName="19" name="2021" queryTableFieldId="18" dataDxfId="5"/>
    <tableColumn id="20" xr3:uid="{4A98F164-68EF-40A6-B737-1BF1F051B7D0}" uniqueName="20" name="2022" queryTableFieldId="19" dataDxfId="4"/>
    <tableColumn id="21" xr3:uid="{74A6702F-F413-48A5-A821-84708C605A48}" uniqueName="21" name="2023" queryTableFieldId="20" dataDxfId="3"/>
    <tableColumn id="22" xr3:uid="{6C4953BF-26CE-4083-BBA0-1F136372DB77}" uniqueName="22" name="2024" queryTableFieldId="21" dataDxfId="2"/>
    <tableColumn id="23" xr3:uid="{4D13FBE5-34C8-4C19-A527-8D21DE7DA1FB}" uniqueName="23" name="2025" queryTableFieldId="22" dataDxfId="1"/>
    <tableColumn id="27" xr3:uid="{FFD48E80-52AE-4AAB-9E65-76C5EEE3BB21}" uniqueName="27" name="2026" queryTableFieldId="26" dataDxfId="0">
      <calculatedColumnFormula>IF(kraina[[#This Row],[2025]]&gt;2*kraina[[#This Row],[2013]], "przeludnienie", "")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3DA0-4EAA-4B18-A311-A30CB4BBD01A}">
  <dimension ref="A1:AH51"/>
  <sheetViews>
    <sheetView tabSelected="1" topLeftCell="M1" workbookViewId="0">
      <selection activeCell="Y5" sqref="Y5"/>
    </sheetView>
  </sheetViews>
  <sheetFormatPr defaultRowHeight="15" x14ac:dyDescent="0.25"/>
  <cols>
    <col min="1" max="1" width="14.85546875" customWidth="1"/>
    <col min="2" max="2" width="14.140625" customWidth="1"/>
    <col min="3" max="3" width="17.7109375" customWidth="1"/>
    <col min="4" max="4" width="15.7109375" customWidth="1"/>
    <col min="5" max="5" width="17" bestFit="1" customWidth="1"/>
    <col min="6" max="6" width="14.5703125" customWidth="1"/>
    <col min="7" max="7" width="15.5703125" customWidth="1"/>
    <col min="9" max="17" width="20.140625" customWidth="1"/>
    <col min="18" max="18" width="14.42578125" customWidth="1"/>
    <col min="19" max="19" width="14" customWidth="1"/>
    <col min="20" max="20" width="12.7109375" customWidth="1"/>
    <col min="21" max="21" width="13.7109375" customWidth="1"/>
    <col min="22" max="24" width="13.85546875" customWidth="1"/>
    <col min="25" max="25" width="9.85546875" bestFit="1" customWidth="1"/>
  </cols>
  <sheetData>
    <row r="1" spans="1:34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63</v>
      </c>
      <c r="J1" t="s">
        <v>75</v>
      </c>
      <c r="K1" t="s">
        <v>76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77</v>
      </c>
    </row>
    <row r="2" spans="1:34" x14ac:dyDescent="0.25">
      <c r="A2" s="1" t="s">
        <v>0</v>
      </c>
      <c r="B2">
        <v>1415007</v>
      </c>
      <c r="C2">
        <v>1397195</v>
      </c>
      <c r="D2">
        <v>1499070</v>
      </c>
      <c r="E2">
        <v>1481105</v>
      </c>
      <c r="F2">
        <f>SUM(kraina[[#This Row],[Kobiety 2013]],kraina[[#This Row],[Mezczyzni 2013]])</f>
        <v>2812202</v>
      </c>
      <c r="G2">
        <f>SUM(kraina[[#This Row],[Kobiety 2014]],kraina[[#This Row],[Mezczyzni 2014]])</f>
        <v>2980175</v>
      </c>
      <c r="H2" t="str">
        <f>MID(kraina[[#This Row],[Wojewodztwo]],4,1)</f>
        <v>D</v>
      </c>
      <c r="I2">
        <f>ROUNDDOWN(IMDIV(kraina[[#This Row],[Kobiety 2014]],kraina[[#This Row],[Kobiety 2013]]), 4)</f>
        <v>1.0593999999999999</v>
      </c>
      <c r="J2">
        <f>kraina[[#This Row],[Ludnosc 2013]]</f>
        <v>2812202</v>
      </c>
      <c r="K2">
        <f>ROUNDDOWN(kraina[[#This Row],[2013]]*kraina[[#This Row],[Tempo wzrostu]],0)</f>
        <v>2979246</v>
      </c>
      <c r="L2" s="1">
        <f>ROUNDDOWN(IF(2*$J2&lt;kraina[[#This Row],[2014]], kraina[[#This Row],[2014]], kraina[[#This Row],[2014]]*$I2), 0)</f>
        <v>3156213</v>
      </c>
      <c r="M2" s="1">
        <f>ROUNDDOWN(IF(2*$J2&lt;kraina[[#This Row],[2015]], kraina[[#This Row],[2015]], kraina[[#This Row],[2015]]*$I2), 0)</f>
        <v>3343692</v>
      </c>
      <c r="N2" s="1">
        <f>ROUNDDOWN(IF(2*$J2&lt;kraina[[#This Row],[2016]], kraina[[#This Row],[2016]], kraina[[#This Row],[2016]]*$I2), 0)</f>
        <v>3542307</v>
      </c>
      <c r="O2" s="1">
        <f>ROUNDDOWN(IF(2*$J2&lt;kraina[[#This Row],[2017]], kraina[[#This Row],[2017]], kraina[[#This Row],[2017]]*$I2), 0)</f>
        <v>3752720</v>
      </c>
      <c r="P2" s="1">
        <f>ROUNDDOWN(IF(2*$J2&lt;kraina[[#This Row],[2018]], kraina[[#This Row],[2018]], kraina[[#This Row],[2018]]*$I2), 0)</f>
        <v>3975631</v>
      </c>
      <c r="Q2" s="1">
        <f>ROUNDDOWN(IF(2*$J2&lt;kraina[[#This Row],[2019]], kraina[[#This Row],[2019]], kraina[[#This Row],[2019]]*$I2), 0)</f>
        <v>4211783</v>
      </c>
      <c r="R2" s="1">
        <f>ROUNDDOWN(IF(2*$J2&lt;kraina[[#This Row],[2020]], kraina[[#This Row],[2020]], kraina[[#This Row],[2020]]*$I2), 0)</f>
        <v>4461962</v>
      </c>
      <c r="S2" s="1">
        <f>ROUNDDOWN(IF(2*$J2&lt;kraina[[#This Row],[2021]], kraina[[#This Row],[2021]], kraina[[#This Row],[2021]]*$I2), 0)</f>
        <v>4727002</v>
      </c>
      <c r="T2" s="1">
        <f>ROUNDDOWN(IF(2*$J2&lt;kraina[[#This Row],[2022]], kraina[[#This Row],[2022]], kraina[[#This Row],[2022]]*$I2), 0)</f>
        <v>5007785</v>
      </c>
      <c r="U2" s="1">
        <f>ROUNDDOWN(IF(2*$J2&lt;kraina[[#This Row],[2023]], kraina[[#This Row],[2023]], kraina[[#This Row],[2023]]*$I2), 0)</f>
        <v>5305247</v>
      </c>
      <c r="V2" s="1">
        <f>ROUNDDOWN(IF(2*$J2&lt;kraina[[#This Row],[2024]], kraina[[#This Row],[2024]], kraina[[#This Row],[2024]]*$I2), 0)</f>
        <v>5620378</v>
      </c>
      <c r="W2" s="1" t="str">
        <f>IF(kraina[[#This Row],[2025]]&gt;2*kraina[[#This Row],[2013]], "przeludnienie", "")</f>
        <v/>
      </c>
      <c r="X2" s="1"/>
      <c r="Y2" s="1"/>
      <c r="AA2" t="str">
        <f>IF(AND(kraina[[#This Row],[Kobiety 2014]]&gt;kraina[[#This Row],[Kobiety 2013]],kraina[[#This Row],[Mezczyzni 2014]]&gt;kraina[[#This Row],[Mezczyzni 2013]]), "tak")</f>
        <v>tak</v>
      </c>
      <c r="AC2" t="s">
        <v>62</v>
      </c>
      <c r="AE2" t="str">
        <f>IF(AA2="tak", kraina[[#This Row],[Region]])</f>
        <v>D</v>
      </c>
      <c r="AG2" t="s">
        <v>58</v>
      </c>
      <c r="AH2">
        <f ca="1">SUMIF(H:H, "=A",kraina[Ludnosc 2013])</f>
        <v>33839093</v>
      </c>
    </row>
    <row r="3" spans="1:34" x14ac:dyDescent="0.25">
      <c r="A3" s="1" t="s">
        <v>1</v>
      </c>
      <c r="B3">
        <v>1711390</v>
      </c>
      <c r="C3">
        <v>1641773</v>
      </c>
      <c r="D3">
        <v>1522030</v>
      </c>
      <c r="E3">
        <v>1618733</v>
      </c>
      <c r="F3">
        <f>SUM(kraina[[#This Row],[Kobiety 2013]],kraina[[#This Row],[Mezczyzni 2013]])</f>
        <v>3353163</v>
      </c>
      <c r="G3">
        <f>SUM(kraina[[#This Row],[Kobiety 2014]],kraina[[#This Row],[Mezczyzni 2014]])</f>
        <v>3140763</v>
      </c>
      <c r="H3" t="str">
        <f>MID(kraina[[#This Row],[Wojewodztwo]],4,1)</f>
        <v>D</v>
      </c>
      <c r="I3">
        <f>ROUNDDOWN(IMDIV(kraina[[#This Row],[Kobiety 2014]],kraina[[#This Row],[Kobiety 2013]]), 4)</f>
        <v>0.88929999999999998</v>
      </c>
      <c r="J3">
        <f>kraina[[#This Row],[Ludnosc 2013]]</f>
        <v>3353163</v>
      </c>
      <c r="K3">
        <f>ROUNDDOWN(kraina[[#This Row],[2013]]*kraina[[#This Row],[Tempo wzrostu]],0)</f>
        <v>2981967</v>
      </c>
      <c r="L3" s="1">
        <f>ROUNDDOWN(IF(2*$J3&lt;kraina[[#This Row],[2014]], kraina[[#This Row],[2014]], kraina[[#This Row],[2014]]*$I3), 0)</f>
        <v>2651863</v>
      </c>
      <c r="M3" s="1">
        <f>ROUNDDOWN(IF(2*$J3&lt;kraina[[#This Row],[2015]], kraina[[#This Row],[2015]], kraina[[#This Row],[2015]]*$I3), 0)</f>
        <v>2358301</v>
      </c>
      <c r="N3" s="1">
        <f>ROUNDDOWN(IF(2*$J3&lt;kraina[[#This Row],[2016]], kraina[[#This Row],[2016]], kraina[[#This Row],[2016]]*$I3), 0)</f>
        <v>2097237</v>
      </c>
      <c r="O3" s="1">
        <f>ROUNDDOWN(IF(2*$J3&lt;kraina[[#This Row],[2017]], kraina[[#This Row],[2017]], kraina[[#This Row],[2017]]*$I3), 0)</f>
        <v>1865072</v>
      </c>
      <c r="P3" s="1">
        <f>ROUNDDOWN(IF(2*$J3&lt;kraina[[#This Row],[2018]], kraina[[#This Row],[2018]], kraina[[#This Row],[2018]]*$I3), 0)</f>
        <v>1658608</v>
      </c>
      <c r="Q3" s="1">
        <f>ROUNDDOWN(IF(2*$J3&lt;kraina[[#This Row],[2019]], kraina[[#This Row],[2019]], kraina[[#This Row],[2019]]*$I3), 0)</f>
        <v>1475000</v>
      </c>
      <c r="R3" s="1">
        <f>ROUNDDOWN(IF(2*$J3&lt;kraina[[#This Row],[2020]], kraina[[#This Row],[2020]], kraina[[#This Row],[2020]]*$I3), 0)</f>
        <v>1311717</v>
      </c>
      <c r="S3" s="1">
        <f>ROUNDDOWN(IF(2*$J3&lt;kraina[[#This Row],[2021]], kraina[[#This Row],[2021]], kraina[[#This Row],[2021]]*$I3), 0)</f>
        <v>1166509</v>
      </c>
      <c r="T3" s="1">
        <f>ROUNDDOWN(IF(2*$J3&lt;kraina[[#This Row],[2022]], kraina[[#This Row],[2022]], kraina[[#This Row],[2022]]*$I3), 0)</f>
        <v>1037376</v>
      </c>
      <c r="U3" s="1">
        <f>ROUNDDOWN(IF(2*$J3&lt;kraina[[#This Row],[2023]], kraina[[#This Row],[2023]], kraina[[#This Row],[2023]]*$I3), 0)</f>
        <v>922538</v>
      </c>
      <c r="V3" s="1">
        <f>ROUNDDOWN(IF(2*$J3&lt;kraina[[#This Row],[2024]], kraina[[#This Row],[2024]], kraina[[#This Row],[2024]]*$I3), 0)</f>
        <v>820413</v>
      </c>
      <c r="W3" s="1" t="str">
        <f>IF(kraina[[#This Row],[2025]]&gt;2*kraina[[#This Row],[2013]], "przeludnienie", "")</f>
        <v/>
      </c>
      <c r="X3" s="1"/>
      <c r="Y3" s="1" t="s">
        <v>78</v>
      </c>
      <c r="AA3" t="b">
        <f>IF(AND(kraina[[#This Row],[Kobiety 2014]]&gt;kraina[[#This Row],[Kobiety 2013]],kraina[[#This Row],[Mezczyzni 2014]]&gt;kraina[[#This Row],[Mezczyzni 2013]]), "tak")</f>
        <v>0</v>
      </c>
      <c r="AC3">
        <f>COUNTIF(AA:AA, "=tak")</f>
        <v>19</v>
      </c>
      <c r="AE3" t="b">
        <f>IF(AA3="tak", kraina[[#This Row],[Region]])</f>
        <v>0</v>
      </c>
      <c r="AG3" t="s">
        <v>59</v>
      </c>
      <c r="AH3">
        <f>SUMIF(H:H, "=B",F:F)</f>
        <v>41736619</v>
      </c>
    </row>
    <row r="4" spans="1:34" x14ac:dyDescent="0.25">
      <c r="A4" s="1" t="s">
        <v>2</v>
      </c>
      <c r="B4">
        <v>1165105</v>
      </c>
      <c r="C4">
        <v>1278732</v>
      </c>
      <c r="D4">
        <v>1299953</v>
      </c>
      <c r="E4">
        <v>1191621</v>
      </c>
      <c r="F4">
        <f>SUM(kraina[[#This Row],[Kobiety 2013]],kraina[[#This Row],[Mezczyzni 2013]])</f>
        <v>2443837</v>
      </c>
      <c r="G4">
        <f>SUM(kraina[[#This Row],[Kobiety 2014]],kraina[[#This Row],[Mezczyzni 2014]])</f>
        <v>2491574</v>
      </c>
      <c r="H4" t="str">
        <f>MID(kraina[[#This Row],[Wojewodztwo]],4,1)</f>
        <v>C</v>
      </c>
      <c r="I4">
        <f>ROUNDDOWN(IMDIV(kraina[[#This Row],[Kobiety 2014]],kraina[[#This Row],[Kobiety 2013]]), 4)</f>
        <v>1.1156999999999999</v>
      </c>
      <c r="J4">
        <f>kraina[[#This Row],[Ludnosc 2013]]</f>
        <v>2443837</v>
      </c>
      <c r="K4">
        <f>ROUNDDOWN(kraina[[#This Row],[2013]]*kraina[[#This Row],[Tempo wzrostu]],0)</f>
        <v>2726588</v>
      </c>
      <c r="L4" s="1">
        <f>ROUNDDOWN(IF(2*$J4&lt;kraina[[#This Row],[2014]], kraina[[#This Row],[2014]], kraina[[#This Row],[2014]]*$I4), 0)</f>
        <v>3042054</v>
      </c>
      <c r="M4" s="1">
        <f>ROUNDDOWN(IF(2*$J4&lt;kraina[[#This Row],[2015]], kraina[[#This Row],[2015]], kraina[[#This Row],[2015]]*$I4), 0)</f>
        <v>3394019</v>
      </c>
      <c r="N4" s="1">
        <f>ROUNDDOWN(IF(2*$J4&lt;kraina[[#This Row],[2016]], kraina[[#This Row],[2016]], kraina[[#This Row],[2016]]*$I4), 0)</f>
        <v>3786706</v>
      </c>
      <c r="O4" s="1">
        <f>ROUNDDOWN(IF(2*$J4&lt;kraina[[#This Row],[2017]], kraina[[#This Row],[2017]], kraina[[#This Row],[2017]]*$I4), 0)</f>
        <v>4224827</v>
      </c>
      <c r="P4" s="1">
        <f>ROUNDDOWN(IF(2*$J4&lt;kraina[[#This Row],[2018]], kraina[[#This Row],[2018]], kraina[[#This Row],[2018]]*$I4), 0)</f>
        <v>4713639</v>
      </c>
      <c r="Q4" s="1">
        <f>ROUNDDOWN(IF(2*$J4&lt;kraina[[#This Row],[2019]], kraina[[#This Row],[2019]], kraina[[#This Row],[2019]]*$I4), 0)</f>
        <v>5259007</v>
      </c>
      <c r="R4" s="1">
        <f>ROUNDDOWN(IF(2*$J4&lt;kraina[[#This Row],[2020]], kraina[[#This Row],[2020]], kraina[[#This Row],[2020]]*$I4), 0)</f>
        <v>5259007</v>
      </c>
      <c r="S4" s="1">
        <f>ROUNDDOWN(IF(2*$J4&lt;kraina[[#This Row],[2021]], kraina[[#This Row],[2021]], kraina[[#This Row],[2021]]*$I4), 0)</f>
        <v>5259007</v>
      </c>
      <c r="T4" s="1">
        <f>ROUNDDOWN(IF(2*$J4&lt;kraina[[#This Row],[2022]], kraina[[#This Row],[2022]], kraina[[#This Row],[2022]]*$I4), 0)</f>
        <v>5259007</v>
      </c>
      <c r="U4" s="1">
        <f>ROUNDDOWN(IF(2*$J4&lt;kraina[[#This Row],[2023]], kraina[[#This Row],[2023]], kraina[[#This Row],[2023]]*$I4), 0)</f>
        <v>5259007</v>
      </c>
      <c r="V4" s="1">
        <f>ROUNDDOWN(IF(2*$J4&lt;kraina[[#This Row],[2024]], kraina[[#This Row],[2024]], kraina[[#This Row],[2024]]*$I4), 0)</f>
        <v>5259007</v>
      </c>
      <c r="W4" s="1" t="str">
        <f>IF(kraina[[#This Row],[2025]]&gt;2*kraina[[#This Row],[2013]], "przeludnienie", "")</f>
        <v>przeludnienie</v>
      </c>
      <c r="X4" s="1"/>
      <c r="Y4" s="1">
        <f>COUNTIF(W:W, "=przeludnienie")</f>
        <v>18</v>
      </c>
      <c r="AA4" t="b">
        <f>IF(AND(kraina[[#This Row],[Kobiety 2014]]&gt;kraina[[#This Row],[Kobiety 2013]],kraina[[#This Row],[Mezczyzni 2014]]&gt;kraina[[#This Row],[Mezczyzni 2013]]), "tak")</f>
        <v>0</v>
      </c>
      <c r="AE4" t="b">
        <f>IF(AA4="tak", kraina[[#This Row],[Region]])</f>
        <v>0</v>
      </c>
      <c r="AG4" t="s">
        <v>60</v>
      </c>
      <c r="AH4">
        <f>SUMIF(H:H, "=C",F:F)</f>
        <v>57649017</v>
      </c>
    </row>
    <row r="5" spans="1:34" x14ac:dyDescent="0.25">
      <c r="A5" s="1" t="s">
        <v>3</v>
      </c>
      <c r="B5">
        <v>949065</v>
      </c>
      <c r="C5">
        <v>1026050</v>
      </c>
      <c r="D5">
        <v>688027</v>
      </c>
      <c r="E5">
        <v>723233</v>
      </c>
      <c r="F5">
        <f>SUM(kraina[[#This Row],[Kobiety 2013]],kraina[[#This Row],[Mezczyzni 2013]])</f>
        <v>1975115</v>
      </c>
      <c r="G5">
        <f>SUM(kraina[[#This Row],[Kobiety 2014]],kraina[[#This Row],[Mezczyzni 2014]])</f>
        <v>1411260</v>
      </c>
      <c r="H5" t="str">
        <f>MID(kraina[[#This Row],[Wojewodztwo]],4,1)</f>
        <v>D</v>
      </c>
      <c r="I5">
        <f>ROUNDDOWN(IMDIV(kraina[[#This Row],[Kobiety 2014]],kraina[[#This Row],[Kobiety 2013]]), 4)</f>
        <v>0.72489999999999999</v>
      </c>
      <c r="J5">
        <f>kraina[[#This Row],[Ludnosc 2013]]</f>
        <v>1975115</v>
      </c>
      <c r="K5">
        <f>ROUNDDOWN(kraina[[#This Row],[2013]]*kraina[[#This Row],[Tempo wzrostu]],0)</f>
        <v>1431760</v>
      </c>
      <c r="L5" s="1">
        <f>ROUNDDOWN(IF(2*$J5&lt;kraina[[#This Row],[2014]], kraina[[#This Row],[2014]], kraina[[#This Row],[2014]]*$I5), 0)</f>
        <v>1037882</v>
      </c>
      <c r="M5" s="1">
        <f>ROUNDDOWN(IF(2*$J5&lt;kraina[[#This Row],[2015]], kraina[[#This Row],[2015]], kraina[[#This Row],[2015]]*$I5), 0)</f>
        <v>752360</v>
      </c>
      <c r="N5" s="1">
        <f>ROUNDDOWN(IF(2*$J5&lt;kraina[[#This Row],[2016]], kraina[[#This Row],[2016]], kraina[[#This Row],[2016]]*$I5), 0)</f>
        <v>545385</v>
      </c>
      <c r="O5" s="1">
        <f>ROUNDDOWN(IF(2*$J5&lt;kraina[[#This Row],[2017]], kraina[[#This Row],[2017]], kraina[[#This Row],[2017]]*$I5), 0)</f>
        <v>395349</v>
      </c>
      <c r="P5" s="1">
        <f>ROUNDDOWN(IF(2*$J5&lt;kraina[[#This Row],[2018]], kraina[[#This Row],[2018]], kraina[[#This Row],[2018]]*$I5), 0)</f>
        <v>286588</v>
      </c>
      <c r="Q5" s="1">
        <f>ROUNDDOWN(IF(2*$J5&lt;kraina[[#This Row],[2019]], kraina[[#This Row],[2019]], kraina[[#This Row],[2019]]*$I5), 0)</f>
        <v>207747</v>
      </c>
      <c r="R5" s="1">
        <f>ROUNDDOWN(IF(2*$J5&lt;kraina[[#This Row],[2020]], kraina[[#This Row],[2020]], kraina[[#This Row],[2020]]*$I5), 0)</f>
        <v>150595</v>
      </c>
      <c r="S5" s="1">
        <f>ROUNDDOWN(IF(2*$J5&lt;kraina[[#This Row],[2021]], kraina[[#This Row],[2021]], kraina[[#This Row],[2021]]*$I5), 0)</f>
        <v>109166</v>
      </c>
      <c r="T5" s="1">
        <f>ROUNDDOWN(IF(2*$J5&lt;kraina[[#This Row],[2022]], kraina[[#This Row],[2022]], kraina[[#This Row],[2022]]*$I5), 0)</f>
        <v>79134</v>
      </c>
      <c r="U5" s="1">
        <f>ROUNDDOWN(IF(2*$J5&lt;kraina[[#This Row],[2023]], kraina[[#This Row],[2023]], kraina[[#This Row],[2023]]*$I5), 0)</f>
        <v>57364</v>
      </c>
      <c r="V5" s="1">
        <f>ROUNDDOWN(IF(2*$J5&lt;kraina[[#This Row],[2024]], kraina[[#This Row],[2024]], kraina[[#This Row],[2024]]*$I5), 0)</f>
        <v>41583</v>
      </c>
      <c r="W5" s="1" t="str">
        <f>IF(kraina[[#This Row],[2025]]&gt;2*kraina[[#This Row],[2013]], "przeludnienie", "")</f>
        <v/>
      </c>
      <c r="X5" s="1"/>
      <c r="Y5" s="1"/>
      <c r="AA5" t="b">
        <f>IF(AND(kraina[[#This Row],[Kobiety 2014]]&gt;kraina[[#This Row],[Kobiety 2013]],kraina[[#This Row],[Mezczyzni 2014]]&gt;kraina[[#This Row],[Mezczyzni 2013]]), "tak")</f>
        <v>0</v>
      </c>
      <c r="AE5" t="b">
        <f>IF(AA5="tak", kraina[[#This Row],[Region]])</f>
        <v>0</v>
      </c>
      <c r="AG5" t="s">
        <v>61</v>
      </c>
      <c r="AH5">
        <f>SUMIF(H:H, "=D",F:F)</f>
        <v>36530387</v>
      </c>
    </row>
    <row r="6" spans="1:34" x14ac:dyDescent="0.25">
      <c r="A6" s="1" t="s">
        <v>4</v>
      </c>
      <c r="B6">
        <v>2436107</v>
      </c>
      <c r="C6">
        <v>2228622</v>
      </c>
      <c r="D6">
        <v>1831600</v>
      </c>
      <c r="E6">
        <v>1960624</v>
      </c>
      <c r="F6">
        <f>SUM(kraina[[#This Row],[Kobiety 2013]],kraina[[#This Row],[Mezczyzni 2013]])</f>
        <v>4664729</v>
      </c>
      <c r="G6">
        <f>SUM(kraina[[#This Row],[Kobiety 2014]],kraina[[#This Row],[Mezczyzni 2014]])</f>
        <v>3792224</v>
      </c>
      <c r="H6" t="str">
        <f>MID(kraina[[#This Row],[Wojewodztwo]],4,1)</f>
        <v>A</v>
      </c>
      <c r="I6">
        <f>ROUNDDOWN(IMDIV(kraina[[#This Row],[Kobiety 2014]],kraina[[#This Row],[Kobiety 2013]]), 4)</f>
        <v>0.75180000000000002</v>
      </c>
      <c r="J6">
        <f>kraina[[#This Row],[Ludnosc 2013]]</f>
        <v>4664729</v>
      </c>
      <c r="K6">
        <f>ROUNDDOWN(kraina[[#This Row],[2013]]*kraina[[#This Row],[Tempo wzrostu]],0)</f>
        <v>3506943</v>
      </c>
      <c r="L6" s="1">
        <f>ROUNDDOWN(IF(2*$J6&lt;kraina[[#This Row],[2014]], kraina[[#This Row],[2014]], kraina[[#This Row],[2014]]*$I6), 0)</f>
        <v>2636519</v>
      </c>
      <c r="M6" s="1">
        <f>ROUNDDOWN(IF(2*$J6&lt;kraina[[#This Row],[2015]], kraina[[#This Row],[2015]], kraina[[#This Row],[2015]]*$I6), 0)</f>
        <v>1982134</v>
      </c>
      <c r="N6" s="1">
        <f>ROUNDDOWN(IF(2*$J6&lt;kraina[[#This Row],[2016]], kraina[[#This Row],[2016]], kraina[[#This Row],[2016]]*$I6), 0)</f>
        <v>1490168</v>
      </c>
      <c r="O6" s="1">
        <f>ROUNDDOWN(IF(2*$J6&lt;kraina[[#This Row],[2017]], kraina[[#This Row],[2017]], kraina[[#This Row],[2017]]*$I6), 0)</f>
        <v>1120308</v>
      </c>
      <c r="P6" s="1">
        <f>ROUNDDOWN(IF(2*$J6&lt;kraina[[#This Row],[2018]], kraina[[#This Row],[2018]], kraina[[#This Row],[2018]]*$I6), 0)</f>
        <v>842247</v>
      </c>
      <c r="Q6" s="1">
        <f>ROUNDDOWN(IF(2*$J6&lt;kraina[[#This Row],[2019]], kraina[[#This Row],[2019]], kraina[[#This Row],[2019]]*$I6), 0)</f>
        <v>633201</v>
      </c>
      <c r="R6" s="1">
        <f>ROUNDDOWN(IF(2*$J6&lt;kraina[[#This Row],[2020]], kraina[[#This Row],[2020]], kraina[[#This Row],[2020]]*$I6), 0)</f>
        <v>476040</v>
      </c>
      <c r="S6" s="1">
        <f>ROUNDDOWN(IF(2*$J6&lt;kraina[[#This Row],[2021]], kraina[[#This Row],[2021]], kraina[[#This Row],[2021]]*$I6), 0)</f>
        <v>357886</v>
      </c>
      <c r="T6" s="1">
        <f>ROUNDDOWN(IF(2*$J6&lt;kraina[[#This Row],[2022]], kraina[[#This Row],[2022]], kraina[[#This Row],[2022]]*$I6), 0)</f>
        <v>269058</v>
      </c>
      <c r="U6" s="1">
        <f>ROUNDDOWN(IF(2*$J6&lt;kraina[[#This Row],[2023]], kraina[[#This Row],[2023]], kraina[[#This Row],[2023]]*$I6), 0)</f>
        <v>202277</v>
      </c>
      <c r="V6" s="1">
        <f>ROUNDDOWN(IF(2*$J6&lt;kraina[[#This Row],[2024]], kraina[[#This Row],[2024]], kraina[[#This Row],[2024]]*$I6), 0)</f>
        <v>152071</v>
      </c>
      <c r="W6" s="1" t="str">
        <f>IF(kraina[[#This Row],[2025]]&gt;2*kraina[[#This Row],[2013]], "przeludnienie", "")</f>
        <v/>
      </c>
      <c r="X6" s="1"/>
      <c r="Y6" s="1"/>
      <c r="AA6" t="b">
        <f>IF(AND(kraina[[#This Row],[Kobiety 2014]]&gt;kraina[[#This Row],[Kobiety 2013]],kraina[[#This Row],[Mezczyzni 2014]]&gt;kraina[[#This Row],[Mezczyzni 2013]]), "tak")</f>
        <v>0</v>
      </c>
      <c r="AE6" t="b">
        <f>IF(AA6="tak", kraina[[#This Row],[Region]])</f>
        <v>0</v>
      </c>
    </row>
    <row r="7" spans="1:34" x14ac:dyDescent="0.25">
      <c r="A7" s="1" t="s">
        <v>5</v>
      </c>
      <c r="B7">
        <v>1846928</v>
      </c>
      <c r="C7">
        <v>1851433</v>
      </c>
      <c r="D7">
        <v>2125113</v>
      </c>
      <c r="E7">
        <v>2028635</v>
      </c>
      <c r="F7">
        <f>SUM(kraina[[#This Row],[Kobiety 2013]],kraina[[#This Row],[Mezczyzni 2013]])</f>
        <v>3698361</v>
      </c>
      <c r="G7">
        <f>SUM(kraina[[#This Row],[Kobiety 2014]],kraina[[#This Row],[Mezczyzni 2014]])</f>
        <v>4153748</v>
      </c>
      <c r="H7" t="str">
        <f>MID(kraina[[#This Row],[Wojewodztwo]],4,1)</f>
        <v>D</v>
      </c>
      <c r="I7">
        <f>ROUNDDOWN(IMDIV(kraina[[#This Row],[Kobiety 2014]],kraina[[#This Row],[Kobiety 2013]]), 4)</f>
        <v>1.1506000000000001</v>
      </c>
      <c r="J7">
        <f>kraina[[#This Row],[Ludnosc 2013]]</f>
        <v>3698361</v>
      </c>
      <c r="K7">
        <f>ROUNDDOWN(kraina[[#This Row],[2013]]*kraina[[#This Row],[Tempo wzrostu]],0)</f>
        <v>4255334</v>
      </c>
      <c r="L7" s="1">
        <f>ROUNDDOWN(IF(2*$J7&lt;kraina[[#This Row],[2014]], kraina[[#This Row],[2014]], kraina[[#This Row],[2014]]*$I7), 0)</f>
        <v>4896187</v>
      </c>
      <c r="M7" s="1">
        <f>ROUNDDOWN(IF(2*$J7&lt;kraina[[#This Row],[2015]], kraina[[#This Row],[2015]], kraina[[#This Row],[2015]]*$I7), 0)</f>
        <v>5633552</v>
      </c>
      <c r="N7" s="1">
        <f>ROUNDDOWN(IF(2*$J7&lt;kraina[[#This Row],[2016]], kraina[[#This Row],[2016]], kraina[[#This Row],[2016]]*$I7), 0)</f>
        <v>6481964</v>
      </c>
      <c r="O7" s="1">
        <f>ROUNDDOWN(IF(2*$J7&lt;kraina[[#This Row],[2017]], kraina[[#This Row],[2017]], kraina[[#This Row],[2017]]*$I7), 0)</f>
        <v>7458147</v>
      </c>
      <c r="P7" s="1">
        <f>ROUNDDOWN(IF(2*$J7&lt;kraina[[#This Row],[2018]], kraina[[#This Row],[2018]], kraina[[#This Row],[2018]]*$I7), 0)</f>
        <v>7458147</v>
      </c>
      <c r="Q7" s="1">
        <f>ROUNDDOWN(IF(2*$J7&lt;kraina[[#This Row],[2019]], kraina[[#This Row],[2019]], kraina[[#This Row],[2019]]*$I7), 0)</f>
        <v>7458147</v>
      </c>
      <c r="R7" s="1">
        <f>ROUNDDOWN(IF(2*$J7&lt;kraina[[#This Row],[2020]], kraina[[#This Row],[2020]], kraina[[#This Row],[2020]]*$I7), 0)</f>
        <v>7458147</v>
      </c>
      <c r="S7" s="1">
        <f>ROUNDDOWN(IF(2*$J7&lt;kraina[[#This Row],[2021]], kraina[[#This Row],[2021]], kraina[[#This Row],[2021]]*$I7), 0)</f>
        <v>7458147</v>
      </c>
      <c r="T7" s="1">
        <f>ROUNDDOWN(IF(2*$J7&lt;kraina[[#This Row],[2022]], kraina[[#This Row],[2022]], kraina[[#This Row],[2022]]*$I7), 0)</f>
        <v>7458147</v>
      </c>
      <c r="U7" s="1">
        <f>ROUNDDOWN(IF(2*$J7&lt;kraina[[#This Row],[2023]], kraina[[#This Row],[2023]], kraina[[#This Row],[2023]]*$I7), 0)</f>
        <v>7458147</v>
      </c>
      <c r="V7" s="1">
        <f>ROUNDDOWN(IF(2*$J7&lt;kraina[[#This Row],[2024]], kraina[[#This Row],[2024]], kraina[[#This Row],[2024]]*$I7), 0)</f>
        <v>7458147</v>
      </c>
      <c r="W7" s="1" t="str">
        <f>IF(kraina[[#This Row],[2025]]&gt;2*kraina[[#This Row],[2013]], "przeludnienie", "")</f>
        <v>przeludnienie</v>
      </c>
      <c r="X7" s="1"/>
      <c r="Y7" s="1"/>
      <c r="AA7" t="str">
        <f>IF(AND(kraina[[#This Row],[Kobiety 2014]]&gt;kraina[[#This Row],[Kobiety 2013]],kraina[[#This Row],[Mezczyzni 2014]]&gt;kraina[[#This Row],[Mezczyzni 2013]]), "tak")</f>
        <v>tak</v>
      </c>
      <c r="AE7" t="str">
        <f>IF(AA7="tak", kraina[[#This Row],[Region]])</f>
        <v>D</v>
      </c>
      <c r="AG7" t="s">
        <v>58</v>
      </c>
      <c r="AH7">
        <f>COUNTIF(AE:AE, "=A")</f>
        <v>3</v>
      </c>
    </row>
    <row r="8" spans="1:34" x14ac:dyDescent="0.25">
      <c r="A8" s="1" t="s">
        <v>6</v>
      </c>
      <c r="B8">
        <v>3841577</v>
      </c>
      <c r="C8">
        <v>3848394</v>
      </c>
      <c r="D8">
        <v>3595975</v>
      </c>
      <c r="E8">
        <v>3123039</v>
      </c>
      <c r="F8">
        <f>SUM(kraina[[#This Row],[Kobiety 2013]],kraina[[#This Row],[Mezczyzni 2013]])</f>
        <v>7689971</v>
      </c>
      <c r="G8">
        <f>SUM(kraina[[#This Row],[Kobiety 2014]],kraina[[#This Row],[Mezczyzni 2014]])</f>
        <v>6719014</v>
      </c>
      <c r="H8" t="str">
        <f>MID(kraina[[#This Row],[Wojewodztwo]],4,1)</f>
        <v>B</v>
      </c>
      <c r="I8">
        <f>ROUNDDOWN(IMDIV(kraina[[#This Row],[Kobiety 2014]],kraina[[#This Row],[Kobiety 2013]]), 4)</f>
        <v>0.93600000000000005</v>
      </c>
      <c r="J8">
        <f>kraina[[#This Row],[Ludnosc 2013]]</f>
        <v>7689971</v>
      </c>
      <c r="K8">
        <f>ROUNDDOWN(kraina[[#This Row],[2013]]*kraina[[#This Row],[Tempo wzrostu]],0)</f>
        <v>7197812</v>
      </c>
      <c r="L8" s="1">
        <f>ROUNDDOWN(IF(2*$J8&lt;kraina[[#This Row],[2014]], kraina[[#This Row],[2014]], kraina[[#This Row],[2014]]*$I8), 0)</f>
        <v>6737152</v>
      </c>
      <c r="M8" s="1">
        <f>ROUNDDOWN(IF(2*$J8&lt;kraina[[#This Row],[2015]], kraina[[#This Row],[2015]], kraina[[#This Row],[2015]]*$I8), 0)</f>
        <v>6305974</v>
      </c>
      <c r="N8" s="1">
        <f>ROUNDDOWN(IF(2*$J8&lt;kraina[[#This Row],[2016]], kraina[[#This Row],[2016]], kraina[[#This Row],[2016]]*$I8), 0)</f>
        <v>5902391</v>
      </c>
      <c r="O8" s="1">
        <f>ROUNDDOWN(IF(2*$J8&lt;kraina[[#This Row],[2017]], kraina[[#This Row],[2017]], kraina[[#This Row],[2017]]*$I8), 0)</f>
        <v>5524637</v>
      </c>
      <c r="P8" s="1">
        <f>ROUNDDOWN(IF(2*$J8&lt;kraina[[#This Row],[2018]], kraina[[#This Row],[2018]], kraina[[#This Row],[2018]]*$I8), 0)</f>
        <v>5171060</v>
      </c>
      <c r="Q8" s="1">
        <f>ROUNDDOWN(IF(2*$J8&lt;kraina[[#This Row],[2019]], kraina[[#This Row],[2019]], kraina[[#This Row],[2019]]*$I8), 0)</f>
        <v>4840112</v>
      </c>
      <c r="R8" s="1">
        <f>ROUNDDOWN(IF(2*$J8&lt;kraina[[#This Row],[2020]], kraina[[#This Row],[2020]], kraina[[#This Row],[2020]]*$I8), 0)</f>
        <v>4530344</v>
      </c>
      <c r="S8" s="1">
        <f>ROUNDDOWN(IF(2*$J8&lt;kraina[[#This Row],[2021]], kraina[[#This Row],[2021]], kraina[[#This Row],[2021]]*$I8), 0)</f>
        <v>4240401</v>
      </c>
      <c r="T8" s="1">
        <f>ROUNDDOWN(IF(2*$J8&lt;kraina[[#This Row],[2022]], kraina[[#This Row],[2022]], kraina[[#This Row],[2022]]*$I8), 0)</f>
        <v>3969015</v>
      </c>
      <c r="U8" s="1">
        <f>ROUNDDOWN(IF(2*$J8&lt;kraina[[#This Row],[2023]], kraina[[#This Row],[2023]], kraina[[#This Row],[2023]]*$I8), 0)</f>
        <v>3714998</v>
      </c>
      <c r="V8" s="1">
        <f>ROUNDDOWN(IF(2*$J8&lt;kraina[[#This Row],[2024]], kraina[[#This Row],[2024]], kraina[[#This Row],[2024]]*$I8), 0)</f>
        <v>3477238</v>
      </c>
      <c r="W8" s="1" t="str">
        <f>IF(kraina[[#This Row],[2025]]&gt;2*kraina[[#This Row],[2013]], "przeludnienie", "")</f>
        <v/>
      </c>
      <c r="X8" s="1"/>
      <c r="Y8" s="1"/>
      <c r="AA8" t="b">
        <f>IF(AND(kraina[[#This Row],[Kobiety 2014]]&gt;kraina[[#This Row],[Kobiety 2013]],kraina[[#This Row],[Mezczyzni 2014]]&gt;kraina[[#This Row],[Mezczyzni 2013]]), "tak")</f>
        <v>0</v>
      </c>
      <c r="AC8" t="s">
        <v>58</v>
      </c>
      <c r="AE8" t="b">
        <f>IF(AA8="tak", kraina[[#This Row],[Region]])</f>
        <v>0</v>
      </c>
      <c r="AG8" t="s">
        <v>59</v>
      </c>
      <c r="AH8">
        <f>COUNTIF(AE:AE, "=B")</f>
        <v>4</v>
      </c>
    </row>
    <row r="9" spans="1:34" x14ac:dyDescent="0.25">
      <c r="A9" s="1" t="s">
        <v>7</v>
      </c>
      <c r="B9">
        <v>679557</v>
      </c>
      <c r="C9">
        <v>655500</v>
      </c>
      <c r="D9">
        <v>1012012</v>
      </c>
      <c r="E9">
        <v>1067022</v>
      </c>
      <c r="F9">
        <f>SUM(kraina[[#This Row],[Kobiety 2013]],kraina[[#This Row],[Mezczyzni 2013]])</f>
        <v>1335057</v>
      </c>
      <c r="G9">
        <f>SUM(kraina[[#This Row],[Kobiety 2014]],kraina[[#This Row],[Mezczyzni 2014]])</f>
        <v>2079034</v>
      </c>
      <c r="H9" t="str">
        <f>MID(kraina[[#This Row],[Wojewodztwo]],4,1)</f>
        <v>A</v>
      </c>
      <c r="I9">
        <f>ROUNDDOWN(IMDIV(kraina[[#This Row],[Kobiety 2014]],kraina[[#This Row],[Kobiety 2013]]), 4)</f>
        <v>1.4892000000000001</v>
      </c>
      <c r="J9">
        <f>kraina[[#This Row],[Ludnosc 2013]]</f>
        <v>1335057</v>
      </c>
      <c r="K9">
        <f>ROUNDDOWN(kraina[[#This Row],[2013]]*kraina[[#This Row],[Tempo wzrostu]],0)</f>
        <v>1988166</v>
      </c>
      <c r="L9" s="1">
        <f>ROUNDDOWN(IF(2*$J9&lt;kraina[[#This Row],[2014]], kraina[[#This Row],[2014]], kraina[[#This Row],[2014]]*$I9), 0)</f>
        <v>2960776</v>
      </c>
      <c r="M9" s="1">
        <f>ROUNDDOWN(IF(2*$J9&lt;kraina[[#This Row],[2015]], kraina[[#This Row],[2015]], kraina[[#This Row],[2015]]*$I9), 0)</f>
        <v>2960776</v>
      </c>
      <c r="N9" s="1">
        <f>ROUNDDOWN(IF(2*$J9&lt;kraina[[#This Row],[2016]], kraina[[#This Row],[2016]], kraina[[#This Row],[2016]]*$I9), 0)</f>
        <v>2960776</v>
      </c>
      <c r="O9" s="1">
        <f>ROUNDDOWN(IF(2*$J9&lt;kraina[[#This Row],[2017]], kraina[[#This Row],[2017]], kraina[[#This Row],[2017]]*$I9), 0)</f>
        <v>2960776</v>
      </c>
      <c r="P9" s="1">
        <f>ROUNDDOWN(IF(2*$J9&lt;kraina[[#This Row],[2018]], kraina[[#This Row],[2018]], kraina[[#This Row],[2018]]*$I9), 0)</f>
        <v>2960776</v>
      </c>
      <c r="Q9" s="1">
        <f>ROUNDDOWN(IF(2*$J9&lt;kraina[[#This Row],[2019]], kraina[[#This Row],[2019]], kraina[[#This Row],[2019]]*$I9), 0)</f>
        <v>2960776</v>
      </c>
      <c r="R9" s="1">
        <f>ROUNDDOWN(IF(2*$J9&lt;kraina[[#This Row],[2020]], kraina[[#This Row],[2020]], kraina[[#This Row],[2020]]*$I9), 0)</f>
        <v>2960776</v>
      </c>
      <c r="S9" s="1">
        <f>ROUNDDOWN(IF(2*$J9&lt;kraina[[#This Row],[2021]], kraina[[#This Row],[2021]], kraina[[#This Row],[2021]]*$I9), 0)</f>
        <v>2960776</v>
      </c>
      <c r="T9" s="1">
        <f>ROUNDDOWN(IF(2*$J9&lt;kraina[[#This Row],[2022]], kraina[[#This Row],[2022]], kraina[[#This Row],[2022]]*$I9), 0)</f>
        <v>2960776</v>
      </c>
      <c r="U9" s="1">
        <f>ROUNDDOWN(IF(2*$J9&lt;kraina[[#This Row],[2023]], kraina[[#This Row],[2023]], kraina[[#This Row],[2023]]*$I9), 0)</f>
        <v>2960776</v>
      </c>
      <c r="V9" s="1">
        <f>ROUNDDOWN(IF(2*$J9&lt;kraina[[#This Row],[2024]], kraina[[#This Row],[2024]], kraina[[#This Row],[2024]]*$I9), 0)</f>
        <v>2960776</v>
      </c>
      <c r="W9" s="1" t="str">
        <f>IF(kraina[[#This Row],[2025]]&gt;2*kraina[[#This Row],[2013]], "przeludnienie", "")</f>
        <v>przeludnienie</v>
      </c>
      <c r="X9" s="1"/>
      <c r="Y9" s="1"/>
      <c r="AA9" t="str">
        <f>IF(AND(kraina[[#This Row],[Kobiety 2014]]&gt;kraina[[#This Row],[Kobiety 2013]],kraina[[#This Row],[Mezczyzni 2014]]&gt;kraina[[#This Row],[Mezczyzni 2013]]), "tak")</f>
        <v>tak</v>
      </c>
      <c r="AC9" t="s">
        <v>59</v>
      </c>
      <c r="AE9" t="str">
        <f>IF(AA9="tak", kraina[[#This Row],[Region]])</f>
        <v>A</v>
      </c>
      <c r="AG9" t="s">
        <v>60</v>
      </c>
      <c r="AH9">
        <f>COUNTIF(AE:AE, "=C")</f>
        <v>8</v>
      </c>
    </row>
    <row r="10" spans="1:34" x14ac:dyDescent="0.25">
      <c r="A10" s="1" t="s">
        <v>8</v>
      </c>
      <c r="B10">
        <v>1660998</v>
      </c>
      <c r="C10">
        <v>1630345</v>
      </c>
      <c r="D10">
        <v>1130119</v>
      </c>
      <c r="E10">
        <v>1080238</v>
      </c>
      <c r="F10">
        <f>SUM(kraina[[#This Row],[Kobiety 2013]],kraina[[#This Row],[Mezczyzni 2013]])</f>
        <v>3291343</v>
      </c>
      <c r="G10">
        <f>SUM(kraina[[#This Row],[Kobiety 2014]],kraina[[#This Row],[Mezczyzni 2014]])</f>
        <v>2210357</v>
      </c>
      <c r="H10" t="str">
        <f>MID(kraina[[#This Row],[Wojewodztwo]],4,1)</f>
        <v>C</v>
      </c>
      <c r="I10">
        <f>ROUNDDOWN(IMDIV(kraina[[#This Row],[Kobiety 2014]],kraina[[#This Row],[Kobiety 2013]]), 4)</f>
        <v>0.68030000000000002</v>
      </c>
      <c r="J10">
        <f>kraina[[#This Row],[Ludnosc 2013]]</f>
        <v>3291343</v>
      </c>
      <c r="K10">
        <f>ROUNDDOWN(kraina[[#This Row],[2013]]*kraina[[#This Row],[Tempo wzrostu]],0)</f>
        <v>2239100</v>
      </c>
      <c r="L10" s="1">
        <f>ROUNDDOWN(IF(2*$J10&lt;kraina[[#This Row],[2014]], kraina[[#This Row],[2014]], kraina[[#This Row],[2014]]*$I10), 0)</f>
        <v>1523259</v>
      </c>
      <c r="M10" s="1">
        <f>ROUNDDOWN(IF(2*$J10&lt;kraina[[#This Row],[2015]], kraina[[#This Row],[2015]], kraina[[#This Row],[2015]]*$I10), 0)</f>
        <v>1036273</v>
      </c>
      <c r="N10" s="1">
        <f>ROUNDDOWN(IF(2*$J10&lt;kraina[[#This Row],[2016]], kraina[[#This Row],[2016]], kraina[[#This Row],[2016]]*$I10), 0)</f>
        <v>704976</v>
      </c>
      <c r="O10" s="1">
        <f>ROUNDDOWN(IF(2*$J10&lt;kraina[[#This Row],[2017]], kraina[[#This Row],[2017]], kraina[[#This Row],[2017]]*$I10), 0)</f>
        <v>479595</v>
      </c>
      <c r="P10" s="1">
        <f>ROUNDDOWN(IF(2*$J10&lt;kraina[[#This Row],[2018]], kraina[[#This Row],[2018]], kraina[[#This Row],[2018]]*$I10), 0)</f>
        <v>326268</v>
      </c>
      <c r="Q10" s="1">
        <f>ROUNDDOWN(IF(2*$J10&lt;kraina[[#This Row],[2019]], kraina[[#This Row],[2019]], kraina[[#This Row],[2019]]*$I10), 0)</f>
        <v>221960</v>
      </c>
      <c r="R10" s="1">
        <f>ROUNDDOWN(IF(2*$J10&lt;kraina[[#This Row],[2020]], kraina[[#This Row],[2020]], kraina[[#This Row],[2020]]*$I10), 0)</f>
        <v>150999</v>
      </c>
      <c r="S10" s="1">
        <f>ROUNDDOWN(IF(2*$J10&lt;kraina[[#This Row],[2021]], kraina[[#This Row],[2021]], kraina[[#This Row],[2021]]*$I10), 0)</f>
        <v>102724</v>
      </c>
      <c r="T10" s="1">
        <f>ROUNDDOWN(IF(2*$J10&lt;kraina[[#This Row],[2022]], kraina[[#This Row],[2022]], kraina[[#This Row],[2022]]*$I10), 0)</f>
        <v>69883</v>
      </c>
      <c r="U10" s="1">
        <f>ROUNDDOWN(IF(2*$J10&lt;kraina[[#This Row],[2023]], kraina[[#This Row],[2023]], kraina[[#This Row],[2023]]*$I10), 0)</f>
        <v>47541</v>
      </c>
      <c r="V10" s="1">
        <f>ROUNDDOWN(IF(2*$J10&lt;kraina[[#This Row],[2024]], kraina[[#This Row],[2024]], kraina[[#This Row],[2024]]*$I10), 0)</f>
        <v>32342</v>
      </c>
      <c r="W10" s="1" t="str">
        <f>IF(kraina[[#This Row],[2025]]&gt;2*kraina[[#This Row],[2013]], "przeludnienie", "")</f>
        <v/>
      </c>
      <c r="X10" s="1"/>
      <c r="Y10" s="1"/>
      <c r="AA10" t="b">
        <f>IF(AND(kraina[[#This Row],[Kobiety 2014]]&gt;kraina[[#This Row],[Kobiety 2013]],kraina[[#This Row],[Mezczyzni 2014]]&gt;kraina[[#This Row],[Mezczyzni 2013]]), "tak")</f>
        <v>0</v>
      </c>
      <c r="AC10" t="s">
        <v>60</v>
      </c>
      <c r="AE10" t="b">
        <f>IF(AA10="tak", kraina[[#This Row],[Region]])</f>
        <v>0</v>
      </c>
      <c r="AG10" t="s">
        <v>61</v>
      </c>
      <c r="AH10">
        <f>COUNTIF(AE:AE, "=D")</f>
        <v>4</v>
      </c>
    </row>
    <row r="11" spans="1:34" x14ac:dyDescent="0.25">
      <c r="A11" s="1" t="s">
        <v>9</v>
      </c>
      <c r="B11">
        <v>1157622</v>
      </c>
      <c r="C11">
        <v>1182345</v>
      </c>
      <c r="D11">
        <v>830785</v>
      </c>
      <c r="E11">
        <v>833779</v>
      </c>
      <c r="F11">
        <f>SUM(kraina[[#This Row],[Kobiety 2013]],kraina[[#This Row],[Mezczyzni 2013]])</f>
        <v>2339967</v>
      </c>
      <c r="G11">
        <f>SUM(kraina[[#This Row],[Kobiety 2014]],kraina[[#This Row],[Mezczyzni 2014]])</f>
        <v>1664564</v>
      </c>
      <c r="H11" t="str">
        <f>MID(kraina[[#This Row],[Wojewodztwo]],4,1)</f>
        <v>C</v>
      </c>
      <c r="I11">
        <f>ROUNDDOWN(IMDIV(kraina[[#This Row],[Kobiety 2014]],kraina[[#This Row],[Kobiety 2013]]), 4)</f>
        <v>0.71760000000000002</v>
      </c>
      <c r="J11">
        <f>kraina[[#This Row],[Ludnosc 2013]]</f>
        <v>2339967</v>
      </c>
      <c r="K11">
        <f>ROUNDDOWN(kraina[[#This Row],[2013]]*kraina[[#This Row],[Tempo wzrostu]],0)</f>
        <v>1679160</v>
      </c>
      <c r="L11" s="1">
        <f>ROUNDDOWN(IF(2*$J11&lt;kraina[[#This Row],[2014]], kraina[[#This Row],[2014]], kraina[[#This Row],[2014]]*$I11), 0)</f>
        <v>1204965</v>
      </c>
      <c r="M11" s="1">
        <f>ROUNDDOWN(IF(2*$J11&lt;kraina[[#This Row],[2015]], kraina[[#This Row],[2015]], kraina[[#This Row],[2015]]*$I11), 0)</f>
        <v>864682</v>
      </c>
      <c r="N11" s="1">
        <f>ROUNDDOWN(IF(2*$J11&lt;kraina[[#This Row],[2016]], kraina[[#This Row],[2016]], kraina[[#This Row],[2016]]*$I11), 0)</f>
        <v>620495</v>
      </c>
      <c r="O11" s="1">
        <f>ROUNDDOWN(IF(2*$J11&lt;kraina[[#This Row],[2017]], kraina[[#This Row],[2017]], kraina[[#This Row],[2017]]*$I11), 0)</f>
        <v>445267</v>
      </c>
      <c r="P11" s="1">
        <f>ROUNDDOWN(IF(2*$J11&lt;kraina[[#This Row],[2018]], kraina[[#This Row],[2018]], kraina[[#This Row],[2018]]*$I11), 0)</f>
        <v>319523</v>
      </c>
      <c r="Q11" s="1">
        <f>ROUNDDOWN(IF(2*$J11&lt;kraina[[#This Row],[2019]], kraina[[#This Row],[2019]], kraina[[#This Row],[2019]]*$I11), 0)</f>
        <v>229289</v>
      </c>
      <c r="R11" s="1">
        <f>ROUNDDOWN(IF(2*$J11&lt;kraina[[#This Row],[2020]], kraina[[#This Row],[2020]], kraina[[#This Row],[2020]]*$I11), 0)</f>
        <v>164537</v>
      </c>
      <c r="S11" s="1">
        <f>ROUNDDOWN(IF(2*$J11&lt;kraina[[#This Row],[2021]], kraina[[#This Row],[2021]], kraina[[#This Row],[2021]]*$I11), 0)</f>
        <v>118071</v>
      </c>
      <c r="T11" s="1">
        <f>ROUNDDOWN(IF(2*$J11&lt;kraina[[#This Row],[2022]], kraina[[#This Row],[2022]], kraina[[#This Row],[2022]]*$I11), 0)</f>
        <v>84727</v>
      </c>
      <c r="U11" s="1">
        <f>ROUNDDOWN(IF(2*$J11&lt;kraina[[#This Row],[2023]], kraina[[#This Row],[2023]], kraina[[#This Row],[2023]]*$I11), 0)</f>
        <v>60800</v>
      </c>
      <c r="V11" s="1">
        <f>ROUNDDOWN(IF(2*$J11&lt;kraina[[#This Row],[2024]], kraina[[#This Row],[2024]], kraina[[#This Row],[2024]]*$I11), 0)</f>
        <v>43630</v>
      </c>
      <c r="W11" s="1" t="str">
        <f>IF(kraina[[#This Row],[2025]]&gt;2*kraina[[#This Row],[2013]], "przeludnienie", "")</f>
        <v/>
      </c>
      <c r="X11" s="1"/>
      <c r="Y11" s="1"/>
      <c r="AA11" t="b">
        <f>IF(AND(kraina[[#This Row],[Kobiety 2014]]&gt;kraina[[#This Row],[Kobiety 2013]],kraina[[#This Row],[Mezczyzni 2014]]&gt;kraina[[#This Row],[Mezczyzni 2013]]), "tak")</f>
        <v>0</v>
      </c>
      <c r="AC11" t="s">
        <v>61</v>
      </c>
      <c r="AE11" t="b">
        <f>IF(AA11="tak", kraina[[#This Row],[Region]])</f>
        <v>0</v>
      </c>
    </row>
    <row r="12" spans="1:34" x14ac:dyDescent="0.25">
      <c r="A12" s="1" t="s">
        <v>10</v>
      </c>
      <c r="B12">
        <v>1987047</v>
      </c>
      <c r="C12">
        <v>1996208</v>
      </c>
      <c r="D12">
        <v>2053892</v>
      </c>
      <c r="E12">
        <v>1697247</v>
      </c>
      <c r="F12">
        <f>SUM(kraina[[#This Row],[Kobiety 2013]],kraina[[#This Row],[Mezczyzni 2013]])</f>
        <v>3983255</v>
      </c>
      <c r="G12">
        <f>SUM(kraina[[#This Row],[Kobiety 2014]],kraina[[#This Row],[Mezczyzni 2014]])</f>
        <v>3751139</v>
      </c>
      <c r="H12" t="str">
        <f>MID(kraina[[#This Row],[Wojewodztwo]],4,1)</f>
        <v>D</v>
      </c>
      <c r="I12">
        <f>ROUNDDOWN(IMDIV(kraina[[#This Row],[Kobiety 2014]],kraina[[#This Row],[Kobiety 2013]]), 4)</f>
        <v>1.0336000000000001</v>
      </c>
      <c r="J12">
        <f>kraina[[#This Row],[Ludnosc 2013]]</f>
        <v>3983255</v>
      </c>
      <c r="K12">
        <f>ROUNDDOWN(kraina[[#This Row],[2013]]*kraina[[#This Row],[Tempo wzrostu]],0)</f>
        <v>4117092</v>
      </c>
      <c r="L12" s="1">
        <f>ROUNDDOWN(IF(2*$J12&lt;kraina[[#This Row],[2014]], kraina[[#This Row],[2014]], kraina[[#This Row],[2014]]*$I12), 0)</f>
        <v>4255426</v>
      </c>
      <c r="M12" s="1">
        <f>ROUNDDOWN(IF(2*$J12&lt;kraina[[#This Row],[2015]], kraina[[#This Row],[2015]], kraina[[#This Row],[2015]]*$I12), 0)</f>
        <v>4398408</v>
      </c>
      <c r="N12" s="1">
        <f>ROUNDDOWN(IF(2*$J12&lt;kraina[[#This Row],[2016]], kraina[[#This Row],[2016]], kraina[[#This Row],[2016]]*$I12), 0)</f>
        <v>4546194</v>
      </c>
      <c r="O12" s="1">
        <f>ROUNDDOWN(IF(2*$J12&lt;kraina[[#This Row],[2017]], kraina[[#This Row],[2017]], kraina[[#This Row],[2017]]*$I12), 0)</f>
        <v>4698946</v>
      </c>
      <c r="P12" s="1">
        <f>ROUNDDOWN(IF(2*$J12&lt;kraina[[#This Row],[2018]], kraina[[#This Row],[2018]], kraina[[#This Row],[2018]]*$I12), 0)</f>
        <v>4856830</v>
      </c>
      <c r="Q12" s="1">
        <f>ROUNDDOWN(IF(2*$J12&lt;kraina[[#This Row],[2019]], kraina[[#This Row],[2019]], kraina[[#This Row],[2019]]*$I12), 0)</f>
        <v>5020019</v>
      </c>
      <c r="R12" s="1">
        <f>ROUNDDOWN(IF(2*$J12&lt;kraina[[#This Row],[2020]], kraina[[#This Row],[2020]], kraina[[#This Row],[2020]]*$I12), 0)</f>
        <v>5188691</v>
      </c>
      <c r="S12" s="1">
        <f>ROUNDDOWN(IF(2*$J12&lt;kraina[[#This Row],[2021]], kraina[[#This Row],[2021]], kraina[[#This Row],[2021]]*$I12), 0)</f>
        <v>5363031</v>
      </c>
      <c r="T12" s="1">
        <f>ROUNDDOWN(IF(2*$J12&lt;kraina[[#This Row],[2022]], kraina[[#This Row],[2022]], kraina[[#This Row],[2022]]*$I12), 0)</f>
        <v>5543228</v>
      </c>
      <c r="U12" s="1">
        <f>ROUNDDOWN(IF(2*$J12&lt;kraina[[#This Row],[2023]], kraina[[#This Row],[2023]], kraina[[#This Row],[2023]]*$I12), 0)</f>
        <v>5729480</v>
      </c>
      <c r="V12" s="1">
        <f>ROUNDDOWN(IF(2*$J12&lt;kraina[[#This Row],[2024]], kraina[[#This Row],[2024]], kraina[[#This Row],[2024]]*$I12), 0)</f>
        <v>5921990</v>
      </c>
      <c r="W12" s="1" t="str">
        <f>IF(kraina[[#This Row],[2025]]&gt;2*kraina[[#This Row],[2013]], "przeludnienie", "")</f>
        <v/>
      </c>
      <c r="X12" s="1"/>
      <c r="Y12" s="1"/>
      <c r="AA12" t="b">
        <f>IF(AND(kraina[[#This Row],[Kobiety 2014]]&gt;kraina[[#This Row],[Kobiety 2013]],kraina[[#This Row],[Mezczyzni 2014]]&gt;kraina[[#This Row],[Mezczyzni 2013]]), "tak")</f>
        <v>0</v>
      </c>
      <c r="AE12" t="b">
        <f>IF(AA12="tak", kraina[[#This Row],[Region]])</f>
        <v>0</v>
      </c>
    </row>
    <row r="13" spans="1:34" x14ac:dyDescent="0.25">
      <c r="A13" s="1" t="s">
        <v>11</v>
      </c>
      <c r="B13">
        <v>3997724</v>
      </c>
      <c r="C13">
        <v>3690756</v>
      </c>
      <c r="D13">
        <v>4339393</v>
      </c>
      <c r="E13">
        <v>4639643</v>
      </c>
      <c r="F13">
        <f>SUM(kraina[[#This Row],[Kobiety 2013]],kraina[[#This Row],[Mezczyzni 2013]])</f>
        <v>7688480</v>
      </c>
      <c r="G13">
        <f>SUM(kraina[[#This Row],[Kobiety 2014]],kraina[[#This Row],[Mezczyzni 2014]])</f>
        <v>8979036</v>
      </c>
      <c r="H13" t="str">
        <f>MID(kraina[[#This Row],[Wojewodztwo]],4,1)</f>
        <v>C</v>
      </c>
      <c r="I13">
        <f>ROUNDDOWN(IMDIV(kraina[[#This Row],[Kobiety 2014]],kraina[[#This Row],[Kobiety 2013]]), 4)</f>
        <v>1.0853999999999999</v>
      </c>
      <c r="J13">
        <f>kraina[[#This Row],[Ludnosc 2013]]</f>
        <v>7688480</v>
      </c>
      <c r="K13">
        <f>ROUNDDOWN(kraina[[#This Row],[2013]]*kraina[[#This Row],[Tempo wzrostu]],0)</f>
        <v>8345076</v>
      </c>
      <c r="L13" s="1">
        <f>ROUNDDOWN(IF(2*$J13&lt;kraina[[#This Row],[2014]], kraina[[#This Row],[2014]], kraina[[#This Row],[2014]]*$I13), 0)</f>
        <v>9057745</v>
      </c>
      <c r="M13" s="1">
        <f>ROUNDDOWN(IF(2*$J13&lt;kraina[[#This Row],[2015]], kraina[[#This Row],[2015]], kraina[[#This Row],[2015]]*$I13), 0)</f>
        <v>9831276</v>
      </c>
      <c r="N13" s="1">
        <f>ROUNDDOWN(IF(2*$J13&lt;kraina[[#This Row],[2016]], kraina[[#This Row],[2016]], kraina[[#This Row],[2016]]*$I13), 0)</f>
        <v>10670866</v>
      </c>
      <c r="O13" s="1">
        <f>ROUNDDOWN(IF(2*$J13&lt;kraina[[#This Row],[2017]], kraina[[#This Row],[2017]], kraina[[#This Row],[2017]]*$I13), 0)</f>
        <v>11582157</v>
      </c>
      <c r="P13" s="1">
        <f>ROUNDDOWN(IF(2*$J13&lt;kraina[[#This Row],[2018]], kraina[[#This Row],[2018]], kraina[[#This Row],[2018]]*$I13), 0)</f>
        <v>12571273</v>
      </c>
      <c r="Q13" s="1">
        <f>ROUNDDOWN(IF(2*$J13&lt;kraina[[#This Row],[2019]], kraina[[#This Row],[2019]], kraina[[#This Row],[2019]]*$I13), 0)</f>
        <v>13644859</v>
      </c>
      <c r="R13" s="1">
        <f>ROUNDDOWN(IF(2*$J13&lt;kraina[[#This Row],[2020]], kraina[[#This Row],[2020]], kraina[[#This Row],[2020]]*$I13), 0)</f>
        <v>14810129</v>
      </c>
      <c r="S13" s="1">
        <f>ROUNDDOWN(IF(2*$J13&lt;kraina[[#This Row],[2021]], kraina[[#This Row],[2021]], kraina[[#This Row],[2021]]*$I13), 0)</f>
        <v>16074914</v>
      </c>
      <c r="T13" s="1">
        <f>ROUNDDOWN(IF(2*$J13&lt;kraina[[#This Row],[2022]], kraina[[#This Row],[2022]], kraina[[#This Row],[2022]]*$I13), 0)</f>
        <v>16074914</v>
      </c>
      <c r="U13" s="1">
        <f>ROUNDDOWN(IF(2*$J13&lt;kraina[[#This Row],[2023]], kraina[[#This Row],[2023]], kraina[[#This Row],[2023]]*$I13), 0)</f>
        <v>16074914</v>
      </c>
      <c r="V13" s="1">
        <f>ROUNDDOWN(IF(2*$J13&lt;kraina[[#This Row],[2024]], kraina[[#This Row],[2024]], kraina[[#This Row],[2024]]*$I13), 0)</f>
        <v>16074914</v>
      </c>
      <c r="W13" s="1" t="str">
        <f>IF(kraina[[#This Row],[2025]]&gt;2*kraina[[#This Row],[2013]], "przeludnienie", "")</f>
        <v>przeludnienie</v>
      </c>
      <c r="X13" s="1"/>
      <c r="Y13" s="1"/>
      <c r="AA13" t="str">
        <f>IF(AND(kraina[[#This Row],[Kobiety 2014]]&gt;kraina[[#This Row],[Kobiety 2013]],kraina[[#This Row],[Mezczyzni 2014]]&gt;kraina[[#This Row],[Mezczyzni 2013]]), "tak")</f>
        <v>tak</v>
      </c>
      <c r="AE13" t="str">
        <f>IF(AA13="tak", kraina[[#This Row],[Region]])</f>
        <v>C</v>
      </c>
    </row>
    <row r="14" spans="1:34" x14ac:dyDescent="0.25">
      <c r="A14" s="1" t="s">
        <v>12</v>
      </c>
      <c r="B14">
        <v>996113</v>
      </c>
      <c r="C14">
        <v>964279</v>
      </c>
      <c r="D14">
        <v>1012487</v>
      </c>
      <c r="E14">
        <v>1128940</v>
      </c>
      <c r="F14">
        <f>SUM(kraina[[#This Row],[Kobiety 2013]],kraina[[#This Row],[Mezczyzni 2013]])</f>
        <v>1960392</v>
      </c>
      <c r="G14">
        <f>SUM(kraina[[#This Row],[Kobiety 2014]],kraina[[#This Row],[Mezczyzni 2014]])</f>
        <v>2141427</v>
      </c>
      <c r="H14" t="str">
        <f>MID(kraina[[#This Row],[Wojewodztwo]],4,1)</f>
        <v>A</v>
      </c>
      <c r="I14">
        <f>ROUNDDOWN(IMDIV(kraina[[#This Row],[Kobiety 2014]],kraina[[#This Row],[Kobiety 2013]]), 4)</f>
        <v>1.0164</v>
      </c>
      <c r="J14">
        <f>kraina[[#This Row],[Ludnosc 2013]]</f>
        <v>1960392</v>
      </c>
      <c r="K14">
        <f>ROUNDDOWN(kraina[[#This Row],[2013]]*kraina[[#This Row],[Tempo wzrostu]],0)</f>
        <v>1992542</v>
      </c>
      <c r="L14" s="1">
        <f>ROUNDDOWN(IF(2*$J14&lt;kraina[[#This Row],[2014]], kraina[[#This Row],[2014]], kraina[[#This Row],[2014]]*$I14), 0)</f>
        <v>2025219</v>
      </c>
      <c r="M14" s="1">
        <f>ROUNDDOWN(IF(2*$J14&lt;kraina[[#This Row],[2015]], kraina[[#This Row],[2015]], kraina[[#This Row],[2015]]*$I14), 0)</f>
        <v>2058432</v>
      </c>
      <c r="N14" s="1">
        <f>ROUNDDOWN(IF(2*$J14&lt;kraina[[#This Row],[2016]], kraina[[#This Row],[2016]], kraina[[#This Row],[2016]]*$I14), 0)</f>
        <v>2092190</v>
      </c>
      <c r="O14" s="1">
        <f>ROUNDDOWN(IF(2*$J14&lt;kraina[[#This Row],[2017]], kraina[[#This Row],[2017]], kraina[[#This Row],[2017]]*$I14), 0)</f>
        <v>2126501</v>
      </c>
      <c r="P14" s="1">
        <f>ROUNDDOWN(IF(2*$J14&lt;kraina[[#This Row],[2018]], kraina[[#This Row],[2018]], kraina[[#This Row],[2018]]*$I14), 0)</f>
        <v>2161375</v>
      </c>
      <c r="Q14" s="1">
        <f>ROUNDDOWN(IF(2*$J14&lt;kraina[[#This Row],[2019]], kraina[[#This Row],[2019]], kraina[[#This Row],[2019]]*$I14), 0)</f>
        <v>2196821</v>
      </c>
      <c r="R14" s="1">
        <f>ROUNDDOWN(IF(2*$J14&lt;kraina[[#This Row],[2020]], kraina[[#This Row],[2020]], kraina[[#This Row],[2020]]*$I14), 0)</f>
        <v>2232848</v>
      </c>
      <c r="S14" s="1">
        <f>ROUNDDOWN(IF(2*$J14&lt;kraina[[#This Row],[2021]], kraina[[#This Row],[2021]], kraina[[#This Row],[2021]]*$I14), 0)</f>
        <v>2269466</v>
      </c>
      <c r="T14" s="1">
        <f>ROUNDDOWN(IF(2*$J14&lt;kraina[[#This Row],[2022]], kraina[[#This Row],[2022]], kraina[[#This Row],[2022]]*$I14), 0)</f>
        <v>2306685</v>
      </c>
      <c r="U14" s="1">
        <f>ROUNDDOWN(IF(2*$J14&lt;kraina[[#This Row],[2023]], kraina[[#This Row],[2023]], kraina[[#This Row],[2023]]*$I14), 0)</f>
        <v>2344514</v>
      </c>
      <c r="V14" s="1">
        <f>ROUNDDOWN(IF(2*$J14&lt;kraina[[#This Row],[2024]], kraina[[#This Row],[2024]], kraina[[#This Row],[2024]]*$I14), 0)</f>
        <v>2382964</v>
      </c>
      <c r="W14" s="1" t="str">
        <f>IF(kraina[[#This Row],[2025]]&gt;2*kraina[[#This Row],[2013]], "przeludnienie", "")</f>
        <v/>
      </c>
      <c r="X14" s="1"/>
      <c r="Y14" s="1"/>
      <c r="AA14" t="str">
        <f>IF(AND(kraina[[#This Row],[Kobiety 2014]]&gt;kraina[[#This Row],[Kobiety 2013]],kraina[[#This Row],[Mezczyzni 2014]]&gt;kraina[[#This Row],[Mezczyzni 2013]]), "tak")</f>
        <v>tak</v>
      </c>
      <c r="AE14" t="str">
        <f>IF(AA14="tak", kraina[[#This Row],[Region]])</f>
        <v>A</v>
      </c>
    </row>
    <row r="15" spans="1:34" x14ac:dyDescent="0.25">
      <c r="A15" s="1" t="s">
        <v>13</v>
      </c>
      <c r="B15">
        <v>1143634</v>
      </c>
      <c r="C15">
        <v>1033836</v>
      </c>
      <c r="D15">
        <v>909534</v>
      </c>
      <c r="E15">
        <v>856349</v>
      </c>
      <c r="F15">
        <f>SUM(kraina[[#This Row],[Kobiety 2013]],kraina[[#This Row],[Mezczyzni 2013]])</f>
        <v>2177470</v>
      </c>
      <c r="G15">
        <f>SUM(kraina[[#This Row],[Kobiety 2014]],kraina[[#This Row],[Mezczyzni 2014]])</f>
        <v>1765883</v>
      </c>
      <c r="H15" t="str">
        <f>MID(kraina[[#This Row],[Wojewodztwo]],4,1)</f>
        <v>A</v>
      </c>
      <c r="I15">
        <f>ROUNDDOWN(IMDIV(kraina[[#This Row],[Kobiety 2014]],kraina[[#This Row],[Kobiety 2013]]), 4)</f>
        <v>0.79530000000000001</v>
      </c>
      <c r="J15">
        <f>kraina[[#This Row],[Ludnosc 2013]]</f>
        <v>2177470</v>
      </c>
      <c r="K15">
        <f>ROUNDDOWN(kraina[[#This Row],[2013]]*kraina[[#This Row],[Tempo wzrostu]],0)</f>
        <v>1731741</v>
      </c>
      <c r="L15" s="1">
        <f>ROUNDDOWN(IF(2*$J15&lt;kraina[[#This Row],[2014]], kraina[[#This Row],[2014]], kraina[[#This Row],[2014]]*$I15), 0)</f>
        <v>1377253</v>
      </c>
      <c r="M15" s="1">
        <f>ROUNDDOWN(IF(2*$J15&lt;kraina[[#This Row],[2015]], kraina[[#This Row],[2015]], kraina[[#This Row],[2015]]*$I15), 0)</f>
        <v>1095329</v>
      </c>
      <c r="N15" s="1">
        <f>ROUNDDOWN(IF(2*$J15&lt;kraina[[#This Row],[2016]], kraina[[#This Row],[2016]], kraina[[#This Row],[2016]]*$I15), 0)</f>
        <v>871115</v>
      </c>
      <c r="O15" s="1">
        <f>ROUNDDOWN(IF(2*$J15&lt;kraina[[#This Row],[2017]], kraina[[#This Row],[2017]], kraina[[#This Row],[2017]]*$I15), 0)</f>
        <v>692797</v>
      </c>
      <c r="P15" s="1">
        <f>ROUNDDOWN(IF(2*$J15&lt;kraina[[#This Row],[2018]], kraina[[#This Row],[2018]], kraina[[#This Row],[2018]]*$I15), 0)</f>
        <v>550981</v>
      </c>
      <c r="Q15" s="1">
        <f>ROUNDDOWN(IF(2*$J15&lt;kraina[[#This Row],[2019]], kraina[[#This Row],[2019]], kraina[[#This Row],[2019]]*$I15), 0)</f>
        <v>438195</v>
      </c>
      <c r="R15" s="1">
        <f>ROUNDDOWN(IF(2*$J15&lt;kraina[[#This Row],[2020]], kraina[[#This Row],[2020]], kraina[[#This Row],[2020]]*$I15), 0)</f>
        <v>348496</v>
      </c>
      <c r="S15" s="1">
        <f>ROUNDDOWN(IF(2*$J15&lt;kraina[[#This Row],[2021]], kraina[[#This Row],[2021]], kraina[[#This Row],[2021]]*$I15), 0)</f>
        <v>277158</v>
      </c>
      <c r="T15" s="1">
        <f>ROUNDDOWN(IF(2*$J15&lt;kraina[[#This Row],[2022]], kraina[[#This Row],[2022]], kraina[[#This Row],[2022]]*$I15), 0)</f>
        <v>220423</v>
      </c>
      <c r="U15" s="1">
        <f>ROUNDDOWN(IF(2*$J15&lt;kraina[[#This Row],[2023]], kraina[[#This Row],[2023]], kraina[[#This Row],[2023]]*$I15), 0)</f>
        <v>175302</v>
      </c>
      <c r="V15" s="1">
        <f>ROUNDDOWN(IF(2*$J15&lt;kraina[[#This Row],[2024]], kraina[[#This Row],[2024]], kraina[[#This Row],[2024]]*$I15), 0)</f>
        <v>139417</v>
      </c>
      <c r="W15" s="1" t="str">
        <f>IF(kraina[[#This Row],[2025]]&gt;2*kraina[[#This Row],[2013]], "przeludnienie", "")</f>
        <v/>
      </c>
      <c r="X15" s="1"/>
      <c r="Y15" s="1"/>
      <c r="AA15" t="b">
        <f>IF(AND(kraina[[#This Row],[Kobiety 2014]]&gt;kraina[[#This Row],[Kobiety 2013]],kraina[[#This Row],[Mezczyzni 2014]]&gt;kraina[[#This Row],[Mezczyzni 2013]]), "tak")</f>
        <v>0</v>
      </c>
      <c r="AE15" t="b">
        <f>IF(AA15="tak", kraina[[#This Row],[Region]])</f>
        <v>0</v>
      </c>
    </row>
    <row r="16" spans="1:34" x14ac:dyDescent="0.25">
      <c r="A16" s="1" t="s">
        <v>14</v>
      </c>
      <c r="B16">
        <v>2549276</v>
      </c>
      <c r="C16">
        <v>2584751</v>
      </c>
      <c r="D16">
        <v>2033079</v>
      </c>
      <c r="E16">
        <v>2066918</v>
      </c>
      <c r="F16">
        <f>SUM(kraina[[#This Row],[Kobiety 2013]],kraina[[#This Row],[Mezczyzni 2013]])</f>
        <v>5134027</v>
      </c>
      <c r="G16">
        <f>SUM(kraina[[#This Row],[Kobiety 2014]],kraina[[#This Row],[Mezczyzni 2014]])</f>
        <v>4099997</v>
      </c>
      <c r="H16" t="str">
        <f>MID(kraina[[#This Row],[Wojewodztwo]],4,1)</f>
        <v>A</v>
      </c>
      <c r="I16">
        <f>ROUNDDOWN(IMDIV(kraina[[#This Row],[Kobiety 2014]],kraina[[#This Row],[Kobiety 2013]]), 4)</f>
        <v>0.79749999999999999</v>
      </c>
      <c r="J16">
        <f>kraina[[#This Row],[Ludnosc 2013]]</f>
        <v>5134027</v>
      </c>
      <c r="K16">
        <f>ROUNDDOWN(kraina[[#This Row],[2013]]*kraina[[#This Row],[Tempo wzrostu]],0)</f>
        <v>4094386</v>
      </c>
      <c r="L16" s="1">
        <f>ROUNDDOWN(IF(2*$J16&lt;kraina[[#This Row],[2014]], kraina[[#This Row],[2014]], kraina[[#This Row],[2014]]*$I16), 0)</f>
        <v>3265272</v>
      </c>
      <c r="M16" s="1">
        <f>ROUNDDOWN(IF(2*$J16&lt;kraina[[#This Row],[2015]], kraina[[#This Row],[2015]], kraina[[#This Row],[2015]]*$I16), 0)</f>
        <v>2604054</v>
      </c>
      <c r="N16" s="1">
        <f>ROUNDDOWN(IF(2*$J16&lt;kraina[[#This Row],[2016]], kraina[[#This Row],[2016]], kraina[[#This Row],[2016]]*$I16), 0)</f>
        <v>2076733</v>
      </c>
      <c r="O16" s="1">
        <f>ROUNDDOWN(IF(2*$J16&lt;kraina[[#This Row],[2017]], kraina[[#This Row],[2017]], kraina[[#This Row],[2017]]*$I16), 0)</f>
        <v>1656194</v>
      </c>
      <c r="P16" s="1">
        <f>ROUNDDOWN(IF(2*$J16&lt;kraina[[#This Row],[2018]], kraina[[#This Row],[2018]], kraina[[#This Row],[2018]]*$I16), 0)</f>
        <v>1320814</v>
      </c>
      <c r="Q16" s="1">
        <f>ROUNDDOWN(IF(2*$J16&lt;kraina[[#This Row],[2019]], kraina[[#This Row],[2019]], kraina[[#This Row],[2019]]*$I16), 0)</f>
        <v>1053349</v>
      </c>
      <c r="R16" s="1">
        <f>ROUNDDOWN(IF(2*$J16&lt;kraina[[#This Row],[2020]], kraina[[#This Row],[2020]], kraina[[#This Row],[2020]]*$I16), 0)</f>
        <v>840045</v>
      </c>
      <c r="S16" s="1">
        <f>ROUNDDOWN(IF(2*$J16&lt;kraina[[#This Row],[2021]], kraina[[#This Row],[2021]], kraina[[#This Row],[2021]]*$I16), 0)</f>
        <v>669935</v>
      </c>
      <c r="T16" s="1">
        <f>ROUNDDOWN(IF(2*$J16&lt;kraina[[#This Row],[2022]], kraina[[#This Row],[2022]], kraina[[#This Row],[2022]]*$I16), 0)</f>
        <v>534273</v>
      </c>
      <c r="U16" s="1">
        <f>ROUNDDOWN(IF(2*$J16&lt;kraina[[#This Row],[2023]], kraina[[#This Row],[2023]], kraina[[#This Row],[2023]]*$I16), 0)</f>
        <v>426082</v>
      </c>
      <c r="V16" s="1">
        <f>ROUNDDOWN(IF(2*$J16&lt;kraina[[#This Row],[2024]], kraina[[#This Row],[2024]], kraina[[#This Row],[2024]]*$I16), 0)</f>
        <v>339800</v>
      </c>
      <c r="W16" s="1" t="str">
        <f>IF(kraina[[#This Row],[2025]]&gt;2*kraina[[#This Row],[2013]], "przeludnienie", "")</f>
        <v/>
      </c>
      <c r="X16" s="1"/>
      <c r="Y16" s="1"/>
      <c r="AA16" t="b">
        <f>IF(AND(kraina[[#This Row],[Kobiety 2014]]&gt;kraina[[#This Row],[Kobiety 2013]],kraina[[#This Row],[Mezczyzni 2014]]&gt;kraina[[#This Row],[Mezczyzni 2013]]), "tak")</f>
        <v>0</v>
      </c>
      <c r="AE16" t="b">
        <f>IF(AA16="tak", kraina[[#This Row],[Region]])</f>
        <v>0</v>
      </c>
    </row>
    <row r="17" spans="1:31" x14ac:dyDescent="0.25">
      <c r="A17" s="1" t="s">
        <v>15</v>
      </c>
      <c r="B17">
        <v>1367212</v>
      </c>
      <c r="C17">
        <v>1361389</v>
      </c>
      <c r="D17">
        <v>1572320</v>
      </c>
      <c r="E17">
        <v>1836258</v>
      </c>
      <c r="F17">
        <f>SUM(kraina[[#This Row],[Kobiety 2013]],kraina[[#This Row],[Mezczyzni 2013]])</f>
        <v>2728601</v>
      </c>
      <c r="G17">
        <f>SUM(kraina[[#This Row],[Kobiety 2014]],kraina[[#This Row],[Mezczyzni 2014]])</f>
        <v>3408578</v>
      </c>
      <c r="H17" t="str">
        <f>MID(kraina[[#This Row],[Wojewodztwo]],4,1)</f>
        <v>C</v>
      </c>
      <c r="I17">
        <f>ROUNDDOWN(IMDIV(kraina[[#This Row],[Kobiety 2014]],kraina[[#This Row],[Kobiety 2013]]), 4)</f>
        <v>1.1499999999999999</v>
      </c>
      <c r="J17">
        <f>kraina[[#This Row],[Ludnosc 2013]]</f>
        <v>2728601</v>
      </c>
      <c r="K17">
        <f>ROUNDDOWN(kraina[[#This Row],[2013]]*kraina[[#This Row],[Tempo wzrostu]],0)</f>
        <v>3137891</v>
      </c>
      <c r="L17" s="1">
        <f>ROUNDDOWN(IF(2*$J17&lt;kraina[[#This Row],[2014]], kraina[[#This Row],[2014]], kraina[[#This Row],[2014]]*$I17), 0)</f>
        <v>3608574</v>
      </c>
      <c r="M17" s="1">
        <f>ROUNDDOWN(IF(2*$J17&lt;kraina[[#This Row],[2015]], kraina[[#This Row],[2015]], kraina[[#This Row],[2015]]*$I17), 0)</f>
        <v>4149860</v>
      </c>
      <c r="N17" s="1">
        <f>ROUNDDOWN(IF(2*$J17&lt;kraina[[#This Row],[2016]], kraina[[#This Row],[2016]], kraina[[#This Row],[2016]]*$I17), 0)</f>
        <v>4772339</v>
      </c>
      <c r="O17" s="1">
        <f>ROUNDDOWN(IF(2*$J17&lt;kraina[[#This Row],[2017]], kraina[[#This Row],[2017]], kraina[[#This Row],[2017]]*$I17), 0)</f>
        <v>5488189</v>
      </c>
      <c r="P17" s="1">
        <f>ROUNDDOWN(IF(2*$J17&lt;kraina[[#This Row],[2018]], kraina[[#This Row],[2018]], kraina[[#This Row],[2018]]*$I17), 0)</f>
        <v>5488189</v>
      </c>
      <c r="Q17" s="1">
        <f>ROUNDDOWN(IF(2*$J17&lt;kraina[[#This Row],[2019]], kraina[[#This Row],[2019]], kraina[[#This Row],[2019]]*$I17), 0)</f>
        <v>5488189</v>
      </c>
      <c r="R17" s="1">
        <f>ROUNDDOWN(IF(2*$J17&lt;kraina[[#This Row],[2020]], kraina[[#This Row],[2020]], kraina[[#This Row],[2020]]*$I17), 0)</f>
        <v>5488189</v>
      </c>
      <c r="S17" s="1">
        <f>ROUNDDOWN(IF(2*$J17&lt;kraina[[#This Row],[2021]], kraina[[#This Row],[2021]], kraina[[#This Row],[2021]]*$I17), 0)</f>
        <v>5488189</v>
      </c>
      <c r="T17" s="1">
        <f>ROUNDDOWN(IF(2*$J17&lt;kraina[[#This Row],[2022]], kraina[[#This Row],[2022]], kraina[[#This Row],[2022]]*$I17), 0)</f>
        <v>5488189</v>
      </c>
      <c r="U17" s="1">
        <f>ROUNDDOWN(IF(2*$J17&lt;kraina[[#This Row],[2023]], kraina[[#This Row],[2023]], kraina[[#This Row],[2023]]*$I17), 0)</f>
        <v>5488189</v>
      </c>
      <c r="V17" s="1">
        <f>ROUNDDOWN(IF(2*$J17&lt;kraina[[#This Row],[2024]], kraina[[#This Row],[2024]], kraina[[#This Row],[2024]]*$I17), 0)</f>
        <v>5488189</v>
      </c>
      <c r="W17" s="1" t="str">
        <f>IF(kraina[[#This Row],[2025]]&gt;2*kraina[[#This Row],[2013]], "przeludnienie", "")</f>
        <v>przeludnienie</v>
      </c>
      <c r="X17" s="1"/>
      <c r="Y17" s="1"/>
      <c r="AA17" t="str">
        <f>IF(AND(kraina[[#This Row],[Kobiety 2014]]&gt;kraina[[#This Row],[Kobiety 2013]],kraina[[#This Row],[Mezczyzni 2014]]&gt;kraina[[#This Row],[Mezczyzni 2013]]), "tak")</f>
        <v>tak</v>
      </c>
      <c r="AE17" t="str">
        <f>IF(AA17="tak", kraina[[#This Row],[Region]])</f>
        <v>C</v>
      </c>
    </row>
    <row r="18" spans="1:31" x14ac:dyDescent="0.25">
      <c r="A18" s="1" t="s">
        <v>16</v>
      </c>
      <c r="B18">
        <v>2567464</v>
      </c>
      <c r="C18">
        <v>2441857</v>
      </c>
      <c r="D18">
        <v>1524132</v>
      </c>
      <c r="E18">
        <v>1496810</v>
      </c>
      <c r="F18">
        <f>SUM(kraina[[#This Row],[Kobiety 2013]],kraina[[#This Row],[Mezczyzni 2013]])</f>
        <v>5009321</v>
      </c>
      <c r="G18">
        <f>SUM(kraina[[#This Row],[Kobiety 2014]],kraina[[#This Row],[Mezczyzni 2014]])</f>
        <v>3020942</v>
      </c>
      <c r="H18" t="str">
        <f>MID(kraina[[#This Row],[Wojewodztwo]],4,1)</f>
        <v>A</v>
      </c>
      <c r="I18">
        <f>ROUNDDOWN(IMDIV(kraina[[#This Row],[Kobiety 2014]],kraina[[#This Row],[Kobiety 2013]]), 4)</f>
        <v>0.59360000000000002</v>
      </c>
      <c r="J18">
        <f>kraina[[#This Row],[Ludnosc 2013]]</f>
        <v>5009321</v>
      </c>
      <c r="K18">
        <f>ROUNDDOWN(kraina[[#This Row],[2013]]*kraina[[#This Row],[Tempo wzrostu]],0)</f>
        <v>2973532</v>
      </c>
      <c r="L18" s="1">
        <f>ROUNDDOWN(IF(2*$J18&lt;kraina[[#This Row],[2014]], kraina[[#This Row],[2014]], kraina[[#This Row],[2014]]*$I18), 0)</f>
        <v>1765088</v>
      </c>
      <c r="M18" s="1">
        <f>ROUNDDOWN(IF(2*$J18&lt;kraina[[#This Row],[2015]], kraina[[#This Row],[2015]], kraina[[#This Row],[2015]]*$I18), 0)</f>
        <v>1047756</v>
      </c>
      <c r="N18" s="1">
        <f>ROUNDDOWN(IF(2*$J18&lt;kraina[[#This Row],[2016]], kraina[[#This Row],[2016]], kraina[[#This Row],[2016]]*$I18), 0)</f>
        <v>621947</v>
      </c>
      <c r="O18" s="1">
        <f>ROUNDDOWN(IF(2*$J18&lt;kraina[[#This Row],[2017]], kraina[[#This Row],[2017]], kraina[[#This Row],[2017]]*$I18), 0)</f>
        <v>369187</v>
      </c>
      <c r="P18" s="1">
        <f>ROUNDDOWN(IF(2*$J18&lt;kraina[[#This Row],[2018]], kraina[[#This Row],[2018]], kraina[[#This Row],[2018]]*$I18), 0)</f>
        <v>219149</v>
      </c>
      <c r="Q18" s="1">
        <f>ROUNDDOWN(IF(2*$J18&lt;kraina[[#This Row],[2019]], kraina[[#This Row],[2019]], kraina[[#This Row],[2019]]*$I18), 0)</f>
        <v>130086</v>
      </c>
      <c r="R18" s="1">
        <f>ROUNDDOWN(IF(2*$J18&lt;kraina[[#This Row],[2020]], kraina[[#This Row],[2020]], kraina[[#This Row],[2020]]*$I18), 0)</f>
        <v>77219</v>
      </c>
      <c r="S18" s="1">
        <f>ROUNDDOWN(IF(2*$J18&lt;kraina[[#This Row],[2021]], kraina[[#This Row],[2021]], kraina[[#This Row],[2021]]*$I18), 0)</f>
        <v>45837</v>
      </c>
      <c r="T18" s="1">
        <f>ROUNDDOWN(IF(2*$J18&lt;kraina[[#This Row],[2022]], kraina[[#This Row],[2022]], kraina[[#This Row],[2022]]*$I18), 0)</f>
        <v>27208</v>
      </c>
      <c r="U18" s="1">
        <f>ROUNDDOWN(IF(2*$J18&lt;kraina[[#This Row],[2023]], kraina[[#This Row],[2023]], kraina[[#This Row],[2023]]*$I18), 0)</f>
        <v>16150</v>
      </c>
      <c r="V18" s="1">
        <f>ROUNDDOWN(IF(2*$J18&lt;kraina[[#This Row],[2024]], kraina[[#This Row],[2024]], kraina[[#This Row],[2024]]*$I18), 0)</f>
        <v>9586</v>
      </c>
      <c r="W18" s="1" t="str">
        <f>IF(kraina[[#This Row],[2025]]&gt;2*kraina[[#This Row],[2013]], "przeludnienie", "")</f>
        <v/>
      </c>
      <c r="X18" s="1"/>
      <c r="Y18" s="1"/>
      <c r="AA18" t="b">
        <f>IF(AND(kraina[[#This Row],[Kobiety 2014]]&gt;kraina[[#This Row],[Kobiety 2013]],kraina[[#This Row],[Mezczyzni 2014]]&gt;kraina[[#This Row],[Mezczyzni 2013]]), "tak")</f>
        <v>0</v>
      </c>
      <c r="AE18" t="b">
        <f>IF(AA18="tak", kraina[[#This Row],[Region]])</f>
        <v>0</v>
      </c>
    </row>
    <row r="19" spans="1:31" x14ac:dyDescent="0.25">
      <c r="A19" s="1" t="s">
        <v>17</v>
      </c>
      <c r="B19">
        <v>1334060</v>
      </c>
      <c r="C19">
        <v>1395231</v>
      </c>
      <c r="D19">
        <v>578655</v>
      </c>
      <c r="E19">
        <v>677663</v>
      </c>
      <c r="F19">
        <f>SUM(kraina[[#This Row],[Kobiety 2013]],kraina[[#This Row],[Mezczyzni 2013]])</f>
        <v>2729291</v>
      </c>
      <c r="G19">
        <f>SUM(kraina[[#This Row],[Kobiety 2014]],kraina[[#This Row],[Mezczyzni 2014]])</f>
        <v>1256318</v>
      </c>
      <c r="H19" t="str">
        <f>MID(kraina[[#This Row],[Wojewodztwo]],4,1)</f>
        <v>D</v>
      </c>
      <c r="I19">
        <f>ROUNDDOWN(IMDIV(kraina[[#This Row],[Kobiety 2014]],kraina[[#This Row],[Kobiety 2013]]), 4)</f>
        <v>0.43369999999999997</v>
      </c>
      <c r="J19">
        <f>kraina[[#This Row],[Ludnosc 2013]]</f>
        <v>2729291</v>
      </c>
      <c r="K19">
        <f>ROUNDDOWN(kraina[[#This Row],[2013]]*kraina[[#This Row],[Tempo wzrostu]],0)</f>
        <v>1183693</v>
      </c>
      <c r="L19" s="1">
        <f>ROUNDDOWN(IF(2*$J19&lt;kraina[[#This Row],[2014]], kraina[[#This Row],[2014]], kraina[[#This Row],[2014]]*$I19), 0)</f>
        <v>513367</v>
      </c>
      <c r="M19" s="1">
        <f>ROUNDDOWN(IF(2*$J19&lt;kraina[[#This Row],[2015]], kraina[[#This Row],[2015]], kraina[[#This Row],[2015]]*$I19), 0)</f>
        <v>222647</v>
      </c>
      <c r="N19" s="1">
        <f>ROUNDDOWN(IF(2*$J19&lt;kraina[[#This Row],[2016]], kraina[[#This Row],[2016]], kraina[[#This Row],[2016]]*$I19), 0)</f>
        <v>96562</v>
      </c>
      <c r="O19" s="1">
        <f>ROUNDDOWN(IF(2*$J19&lt;kraina[[#This Row],[2017]], kraina[[#This Row],[2017]], kraina[[#This Row],[2017]]*$I19), 0)</f>
        <v>41878</v>
      </c>
      <c r="P19" s="1">
        <f>ROUNDDOWN(IF(2*$J19&lt;kraina[[#This Row],[2018]], kraina[[#This Row],[2018]], kraina[[#This Row],[2018]]*$I19), 0)</f>
        <v>18162</v>
      </c>
      <c r="Q19" s="1">
        <f>ROUNDDOWN(IF(2*$J19&lt;kraina[[#This Row],[2019]], kraina[[#This Row],[2019]], kraina[[#This Row],[2019]]*$I19), 0)</f>
        <v>7876</v>
      </c>
      <c r="R19" s="1">
        <f>ROUNDDOWN(IF(2*$J19&lt;kraina[[#This Row],[2020]], kraina[[#This Row],[2020]], kraina[[#This Row],[2020]]*$I19), 0)</f>
        <v>3415</v>
      </c>
      <c r="S19" s="1">
        <f>ROUNDDOWN(IF(2*$J19&lt;kraina[[#This Row],[2021]], kraina[[#This Row],[2021]], kraina[[#This Row],[2021]]*$I19), 0)</f>
        <v>1481</v>
      </c>
      <c r="T19" s="1">
        <f>ROUNDDOWN(IF(2*$J19&lt;kraina[[#This Row],[2022]], kraina[[#This Row],[2022]], kraina[[#This Row],[2022]]*$I19), 0)</f>
        <v>642</v>
      </c>
      <c r="U19" s="1">
        <f>ROUNDDOWN(IF(2*$J19&lt;kraina[[#This Row],[2023]], kraina[[#This Row],[2023]], kraina[[#This Row],[2023]]*$I19), 0)</f>
        <v>278</v>
      </c>
      <c r="V19" s="1">
        <f>ROUNDDOWN(IF(2*$J19&lt;kraina[[#This Row],[2024]], kraina[[#This Row],[2024]], kraina[[#This Row],[2024]]*$I19), 0)</f>
        <v>120</v>
      </c>
      <c r="W19" s="1" t="str">
        <f>IF(kraina[[#This Row],[2025]]&gt;2*kraina[[#This Row],[2013]], "przeludnienie", "")</f>
        <v/>
      </c>
      <c r="X19" s="1"/>
      <c r="Y19" s="1"/>
      <c r="AA19" t="b">
        <f>IF(AND(kraina[[#This Row],[Kobiety 2014]]&gt;kraina[[#This Row],[Kobiety 2013]],kraina[[#This Row],[Mezczyzni 2014]]&gt;kraina[[#This Row],[Mezczyzni 2013]]), "tak")</f>
        <v>0</v>
      </c>
      <c r="AE19" t="b">
        <f>IF(AA19="tak", kraina[[#This Row],[Region]])</f>
        <v>0</v>
      </c>
    </row>
    <row r="20" spans="1:31" x14ac:dyDescent="0.25">
      <c r="A20" s="1" t="s">
        <v>18</v>
      </c>
      <c r="B20">
        <v>2976209</v>
      </c>
      <c r="C20">
        <v>3199665</v>
      </c>
      <c r="D20">
        <v>1666477</v>
      </c>
      <c r="E20">
        <v>1759240</v>
      </c>
      <c r="F20">
        <f>SUM(kraina[[#This Row],[Kobiety 2013]],kraina[[#This Row],[Mezczyzni 2013]])</f>
        <v>6175874</v>
      </c>
      <c r="G20">
        <f>SUM(kraina[[#This Row],[Kobiety 2014]],kraina[[#This Row],[Mezczyzni 2014]])</f>
        <v>3425717</v>
      </c>
      <c r="H20" t="str">
        <f>MID(kraina[[#This Row],[Wojewodztwo]],4,1)</f>
        <v>C</v>
      </c>
      <c r="I20">
        <f>ROUNDDOWN(IMDIV(kraina[[#This Row],[Kobiety 2014]],kraina[[#This Row],[Kobiety 2013]]), 4)</f>
        <v>0.55989999999999995</v>
      </c>
      <c r="J20">
        <f>kraina[[#This Row],[Ludnosc 2013]]</f>
        <v>6175874</v>
      </c>
      <c r="K20">
        <f>ROUNDDOWN(kraina[[#This Row],[2013]]*kraina[[#This Row],[Tempo wzrostu]],0)</f>
        <v>3457871</v>
      </c>
      <c r="L20" s="1">
        <f>ROUNDDOWN(IF(2*$J20&lt;kraina[[#This Row],[2014]], kraina[[#This Row],[2014]], kraina[[#This Row],[2014]]*$I20), 0)</f>
        <v>1936061</v>
      </c>
      <c r="M20" s="1">
        <f>ROUNDDOWN(IF(2*$J20&lt;kraina[[#This Row],[2015]], kraina[[#This Row],[2015]], kraina[[#This Row],[2015]]*$I20), 0)</f>
        <v>1084000</v>
      </c>
      <c r="N20" s="1">
        <f>ROUNDDOWN(IF(2*$J20&lt;kraina[[#This Row],[2016]], kraina[[#This Row],[2016]], kraina[[#This Row],[2016]]*$I20), 0)</f>
        <v>606931</v>
      </c>
      <c r="O20" s="1">
        <f>ROUNDDOWN(IF(2*$J20&lt;kraina[[#This Row],[2017]], kraina[[#This Row],[2017]], kraina[[#This Row],[2017]]*$I20), 0)</f>
        <v>339820</v>
      </c>
      <c r="P20" s="1">
        <f>ROUNDDOWN(IF(2*$J20&lt;kraina[[#This Row],[2018]], kraina[[#This Row],[2018]], kraina[[#This Row],[2018]]*$I20), 0)</f>
        <v>190265</v>
      </c>
      <c r="Q20" s="1">
        <f>ROUNDDOWN(IF(2*$J20&lt;kraina[[#This Row],[2019]], kraina[[#This Row],[2019]], kraina[[#This Row],[2019]]*$I20), 0)</f>
        <v>106529</v>
      </c>
      <c r="R20" s="1">
        <f>ROUNDDOWN(IF(2*$J20&lt;kraina[[#This Row],[2020]], kraina[[#This Row],[2020]], kraina[[#This Row],[2020]]*$I20), 0)</f>
        <v>59645</v>
      </c>
      <c r="S20" s="1">
        <f>ROUNDDOWN(IF(2*$J20&lt;kraina[[#This Row],[2021]], kraina[[#This Row],[2021]], kraina[[#This Row],[2021]]*$I20), 0)</f>
        <v>33395</v>
      </c>
      <c r="T20" s="1">
        <f>ROUNDDOWN(IF(2*$J20&lt;kraina[[#This Row],[2022]], kraina[[#This Row],[2022]], kraina[[#This Row],[2022]]*$I20), 0)</f>
        <v>18697</v>
      </c>
      <c r="U20" s="1">
        <f>ROUNDDOWN(IF(2*$J20&lt;kraina[[#This Row],[2023]], kraina[[#This Row],[2023]], kraina[[#This Row],[2023]]*$I20), 0)</f>
        <v>10468</v>
      </c>
      <c r="V20" s="1">
        <f>ROUNDDOWN(IF(2*$J20&lt;kraina[[#This Row],[2024]], kraina[[#This Row],[2024]], kraina[[#This Row],[2024]]*$I20), 0)</f>
        <v>5861</v>
      </c>
      <c r="W20" s="1" t="str">
        <f>IF(kraina[[#This Row],[2025]]&gt;2*kraina[[#This Row],[2013]], "przeludnienie", "")</f>
        <v/>
      </c>
      <c r="X20" s="1"/>
      <c r="Y20" s="1"/>
      <c r="AA20" t="b">
        <f>IF(AND(kraina[[#This Row],[Kobiety 2014]]&gt;kraina[[#This Row],[Kobiety 2013]],kraina[[#This Row],[Mezczyzni 2014]]&gt;kraina[[#This Row],[Mezczyzni 2013]]), "tak")</f>
        <v>0</v>
      </c>
      <c r="AE20" t="b">
        <f>IF(AA20="tak", kraina[[#This Row],[Region]])</f>
        <v>0</v>
      </c>
    </row>
    <row r="21" spans="1:31" x14ac:dyDescent="0.25">
      <c r="A21" s="1" t="s">
        <v>19</v>
      </c>
      <c r="B21">
        <v>1443351</v>
      </c>
      <c r="C21">
        <v>1565539</v>
      </c>
      <c r="D21">
        <v>1355276</v>
      </c>
      <c r="E21">
        <v>1423414</v>
      </c>
      <c r="F21">
        <f>SUM(kraina[[#This Row],[Kobiety 2013]],kraina[[#This Row],[Mezczyzni 2013]])</f>
        <v>3008890</v>
      </c>
      <c r="G21">
        <f>SUM(kraina[[#This Row],[Kobiety 2014]],kraina[[#This Row],[Mezczyzni 2014]])</f>
        <v>2778690</v>
      </c>
      <c r="H21" t="str">
        <f>MID(kraina[[#This Row],[Wojewodztwo]],4,1)</f>
        <v>C</v>
      </c>
      <c r="I21">
        <f>ROUNDDOWN(IMDIV(kraina[[#This Row],[Kobiety 2014]],kraina[[#This Row],[Kobiety 2013]]), 4)</f>
        <v>0.93889999999999996</v>
      </c>
      <c r="J21">
        <f>kraina[[#This Row],[Ludnosc 2013]]</f>
        <v>3008890</v>
      </c>
      <c r="K21">
        <f>ROUNDDOWN(kraina[[#This Row],[2013]]*kraina[[#This Row],[Tempo wzrostu]],0)</f>
        <v>2825046</v>
      </c>
      <c r="L21" s="1">
        <f>ROUNDDOWN(IF(2*$J21&lt;kraina[[#This Row],[2014]], kraina[[#This Row],[2014]], kraina[[#This Row],[2014]]*$I21), 0)</f>
        <v>2652435</v>
      </c>
      <c r="M21" s="1">
        <f>ROUNDDOWN(IF(2*$J21&lt;kraina[[#This Row],[2015]], kraina[[#This Row],[2015]], kraina[[#This Row],[2015]]*$I21), 0)</f>
        <v>2490371</v>
      </c>
      <c r="N21" s="1">
        <f>ROUNDDOWN(IF(2*$J21&lt;kraina[[#This Row],[2016]], kraina[[#This Row],[2016]], kraina[[#This Row],[2016]]*$I21), 0)</f>
        <v>2338209</v>
      </c>
      <c r="O21" s="1">
        <f>ROUNDDOWN(IF(2*$J21&lt;kraina[[#This Row],[2017]], kraina[[#This Row],[2017]], kraina[[#This Row],[2017]]*$I21), 0)</f>
        <v>2195344</v>
      </c>
      <c r="P21" s="1">
        <f>ROUNDDOWN(IF(2*$J21&lt;kraina[[#This Row],[2018]], kraina[[#This Row],[2018]], kraina[[#This Row],[2018]]*$I21), 0)</f>
        <v>2061208</v>
      </c>
      <c r="Q21" s="1">
        <f>ROUNDDOWN(IF(2*$J21&lt;kraina[[#This Row],[2019]], kraina[[#This Row],[2019]], kraina[[#This Row],[2019]]*$I21), 0)</f>
        <v>1935268</v>
      </c>
      <c r="R21" s="1">
        <f>ROUNDDOWN(IF(2*$J21&lt;kraina[[#This Row],[2020]], kraina[[#This Row],[2020]], kraina[[#This Row],[2020]]*$I21), 0)</f>
        <v>1817023</v>
      </c>
      <c r="S21" s="1">
        <f>ROUNDDOWN(IF(2*$J21&lt;kraina[[#This Row],[2021]], kraina[[#This Row],[2021]], kraina[[#This Row],[2021]]*$I21), 0)</f>
        <v>1706002</v>
      </c>
      <c r="T21" s="1">
        <f>ROUNDDOWN(IF(2*$J21&lt;kraina[[#This Row],[2022]], kraina[[#This Row],[2022]], kraina[[#This Row],[2022]]*$I21), 0)</f>
        <v>1601765</v>
      </c>
      <c r="U21" s="1">
        <f>ROUNDDOWN(IF(2*$J21&lt;kraina[[#This Row],[2023]], kraina[[#This Row],[2023]], kraina[[#This Row],[2023]]*$I21), 0)</f>
        <v>1503897</v>
      </c>
      <c r="V21" s="1">
        <f>ROUNDDOWN(IF(2*$J21&lt;kraina[[#This Row],[2024]], kraina[[#This Row],[2024]], kraina[[#This Row],[2024]]*$I21), 0)</f>
        <v>1412008</v>
      </c>
      <c r="W21" s="1" t="str">
        <f>IF(kraina[[#This Row],[2025]]&gt;2*kraina[[#This Row],[2013]], "przeludnienie", "")</f>
        <v/>
      </c>
      <c r="X21" s="1"/>
      <c r="Y21" s="1"/>
      <c r="AA21" t="b">
        <f>IF(AND(kraina[[#This Row],[Kobiety 2014]]&gt;kraina[[#This Row],[Kobiety 2013]],kraina[[#This Row],[Mezczyzni 2014]]&gt;kraina[[#This Row],[Mezczyzni 2013]]), "tak")</f>
        <v>0</v>
      </c>
      <c r="AE21" t="b">
        <f>IF(AA21="tak", kraina[[#This Row],[Region]])</f>
        <v>0</v>
      </c>
    </row>
    <row r="22" spans="1:31" x14ac:dyDescent="0.25">
      <c r="A22" s="1" t="s">
        <v>20</v>
      </c>
      <c r="B22">
        <v>2486640</v>
      </c>
      <c r="C22">
        <v>2265936</v>
      </c>
      <c r="D22">
        <v>297424</v>
      </c>
      <c r="E22">
        <v>274759</v>
      </c>
      <c r="F22">
        <f>SUM(kraina[[#This Row],[Kobiety 2013]],kraina[[#This Row],[Mezczyzni 2013]])</f>
        <v>4752576</v>
      </c>
      <c r="G22">
        <f>SUM(kraina[[#This Row],[Kobiety 2014]],kraina[[#This Row],[Mezczyzni 2014]])</f>
        <v>572183</v>
      </c>
      <c r="H22" t="str">
        <f>MID(kraina[[#This Row],[Wojewodztwo]],4,1)</f>
        <v>A</v>
      </c>
      <c r="I22">
        <f>ROUNDDOWN(IMDIV(kraina[[#This Row],[Kobiety 2014]],kraina[[#This Row],[Kobiety 2013]]), 4)</f>
        <v>0.1196</v>
      </c>
      <c r="J22">
        <f>kraina[[#This Row],[Ludnosc 2013]]</f>
        <v>4752576</v>
      </c>
      <c r="K22">
        <f>ROUNDDOWN(kraina[[#This Row],[2013]]*kraina[[#This Row],[Tempo wzrostu]],0)</f>
        <v>568408</v>
      </c>
      <c r="L22" s="1">
        <f>ROUNDDOWN(IF(2*$J22&lt;kraina[[#This Row],[2014]], kraina[[#This Row],[2014]], kraina[[#This Row],[2014]]*$I22), 0)</f>
        <v>67981</v>
      </c>
      <c r="M22" s="1">
        <f>ROUNDDOWN(IF(2*$J22&lt;kraina[[#This Row],[2015]], kraina[[#This Row],[2015]], kraina[[#This Row],[2015]]*$I22), 0)</f>
        <v>8130</v>
      </c>
      <c r="N22" s="1">
        <f>ROUNDDOWN(IF(2*$J22&lt;kraina[[#This Row],[2016]], kraina[[#This Row],[2016]], kraina[[#This Row],[2016]]*$I22), 0)</f>
        <v>972</v>
      </c>
      <c r="O22" s="1">
        <f>ROUNDDOWN(IF(2*$J22&lt;kraina[[#This Row],[2017]], kraina[[#This Row],[2017]], kraina[[#This Row],[2017]]*$I22), 0)</f>
        <v>116</v>
      </c>
      <c r="P22" s="1">
        <f>ROUNDDOWN(IF(2*$J22&lt;kraina[[#This Row],[2018]], kraina[[#This Row],[2018]], kraina[[#This Row],[2018]]*$I22), 0)</f>
        <v>13</v>
      </c>
      <c r="Q22" s="1">
        <f>ROUNDDOWN(IF(2*$J22&lt;kraina[[#This Row],[2019]], kraina[[#This Row],[2019]], kraina[[#This Row],[2019]]*$I22), 0)</f>
        <v>1</v>
      </c>
      <c r="R22" s="1">
        <f>ROUNDDOWN(IF(2*$J22&lt;kraina[[#This Row],[2020]], kraina[[#This Row],[2020]], kraina[[#This Row],[2020]]*$I22), 0)</f>
        <v>0</v>
      </c>
      <c r="S22" s="1">
        <f>ROUNDDOWN(IF(2*$J22&lt;kraina[[#This Row],[2021]], kraina[[#This Row],[2021]], kraina[[#This Row],[2021]]*$I22), 0)</f>
        <v>0</v>
      </c>
      <c r="T22" s="1">
        <f>ROUNDDOWN(IF(2*$J22&lt;kraina[[#This Row],[2022]], kraina[[#This Row],[2022]], kraina[[#This Row],[2022]]*$I22), 0)</f>
        <v>0</v>
      </c>
      <c r="U22" s="1">
        <f>ROUNDDOWN(IF(2*$J22&lt;kraina[[#This Row],[2023]], kraina[[#This Row],[2023]], kraina[[#This Row],[2023]]*$I22), 0)</f>
        <v>0</v>
      </c>
      <c r="V22" s="1">
        <f>ROUNDDOWN(IF(2*$J22&lt;kraina[[#This Row],[2024]], kraina[[#This Row],[2024]], kraina[[#This Row],[2024]]*$I22), 0)</f>
        <v>0</v>
      </c>
      <c r="W22" s="1" t="str">
        <f>IF(kraina[[#This Row],[2025]]&gt;2*kraina[[#This Row],[2013]], "przeludnienie", "")</f>
        <v/>
      </c>
      <c r="X22" s="1"/>
      <c r="Y22" s="1"/>
      <c r="AA22" t="b">
        <f>IF(AND(kraina[[#This Row],[Kobiety 2014]]&gt;kraina[[#This Row],[Kobiety 2013]],kraina[[#This Row],[Mezczyzni 2014]]&gt;kraina[[#This Row],[Mezczyzni 2013]]), "tak")</f>
        <v>0</v>
      </c>
      <c r="AE22" t="b">
        <f>IF(AA22="tak", kraina[[#This Row],[Region]])</f>
        <v>0</v>
      </c>
    </row>
    <row r="23" spans="1:31" x14ac:dyDescent="0.25">
      <c r="A23" s="1" t="s">
        <v>21</v>
      </c>
      <c r="B23">
        <v>685438</v>
      </c>
      <c r="C23">
        <v>749124</v>
      </c>
      <c r="D23">
        <v>2697677</v>
      </c>
      <c r="E23">
        <v>2821550</v>
      </c>
      <c r="F23">
        <f>SUM(kraina[[#This Row],[Kobiety 2013]],kraina[[#This Row],[Mezczyzni 2013]])</f>
        <v>1434562</v>
      </c>
      <c r="G23">
        <f>SUM(kraina[[#This Row],[Kobiety 2014]],kraina[[#This Row],[Mezczyzni 2014]])</f>
        <v>5519227</v>
      </c>
      <c r="H23" t="str">
        <f>MID(kraina[[#This Row],[Wojewodztwo]],4,1)</f>
        <v>B</v>
      </c>
      <c r="I23">
        <f>ROUNDDOWN(IMDIV(kraina[[#This Row],[Kobiety 2014]],kraina[[#This Row],[Kobiety 2013]]), 4)</f>
        <v>3.9356</v>
      </c>
      <c r="J23">
        <f>kraina[[#This Row],[Ludnosc 2013]]</f>
        <v>1434562</v>
      </c>
      <c r="K23">
        <f>ROUNDDOWN(kraina[[#This Row],[2013]]*kraina[[#This Row],[Tempo wzrostu]],0)</f>
        <v>5645862</v>
      </c>
      <c r="L23" s="1">
        <f>ROUNDDOWN(IF(2*$J23&lt;kraina[[#This Row],[2014]], kraina[[#This Row],[2014]], kraina[[#This Row],[2014]]*$I23), 0)</f>
        <v>5645862</v>
      </c>
      <c r="M23" s="1">
        <f>ROUNDDOWN(IF(2*$J23&lt;kraina[[#This Row],[2015]], kraina[[#This Row],[2015]], kraina[[#This Row],[2015]]*$I23), 0)</f>
        <v>5645862</v>
      </c>
      <c r="N23" s="1">
        <f>ROUNDDOWN(IF(2*$J23&lt;kraina[[#This Row],[2016]], kraina[[#This Row],[2016]], kraina[[#This Row],[2016]]*$I23), 0)</f>
        <v>5645862</v>
      </c>
      <c r="O23" s="1">
        <f>ROUNDDOWN(IF(2*$J23&lt;kraina[[#This Row],[2017]], kraina[[#This Row],[2017]], kraina[[#This Row],[2017]]*$I23), 0)</f>
        <v>5645862</v>
      </c>
      <c r="P23" s="1">
        <f>ROUNDDOWN(IF(2*$J23&lt;kraina[[#This Row],[2018]], kraina[[#This Row],[2018]], kraina[[#This Row],[2018]]*$I23), 0)</f>
        <v>5645862</v>
      </c>
      <c r="Q23" s="1">
        <f>ROUNDDOWN(IF(2*$J23&lt;kraina[[#This Row],[2019]], kraina[[#This Row],[2019]], kraina[[#This Row],[2019]]*$I23), 0)</f>
        <v>5645862</v>
      </c>
      <c r="R23" s="1">
        <f>ROUNDDOWN(IF(2*$J23&lt;kraina[[#This Row],[2020]], kraina[[#This Row],[2020]], kraina[[#This Row],[2020]]*$I23), 0)</f>
        <v>5645862</v>
      </c>
      <c r="S23" s="1">
        <f>ROUNDDOWN(IF(2*$J23&lt;kraina[[#This Row],[2021]], kraina[[#This Row],[2021]], kraina[[#This Row],[2021]]*$I23), 0)</f>
        <v>5645862</v>
      </c>
      <c r="T23" s="1">
        <f>ROUNDDOWN(IF(2*$J23&lt;kraina[[#This Row],[2022]], kraina[[#This Row],[2022]], kraina[[#This Row],[2022]]*$I23), 0)</f>
        <v>5645862</v>
      </c>
      <c r="U23" s="1">
        <f>ROUNDDOWN(IF(2*$J23&lt;kraina[[#This Row],[2023]], kraina[[#This Row],[2023]], kraina[[#This Row],[2023]]*$I23), 0)</f>
        <v>5645862</v>
      </c>
      <c r="V23" s="1">
        <f>ROUNDDOWN(IF(2*$J23&lt;kraina[[#This Row],[2024]], kraina[[#This Row],[2024]], kraina[[#This Row],[2024]]*$I23), 0)</f>
        <v>5645862</v>
      </c>
      <c r="W23" s="1" t="str">
        <f>IF(kraina[[#This Row],[2025]]&gt;2*kraina[[#This Row],[2013]], "przeludnienie", "")</f>
        <v>przeludnienie</v>
      </c>
      <c r="X23" s="1"/>
      <c r="Y23" s="1"/>
      <c r="AA23" t="str">
        <f>IF(AND(kraina[[#This Row],[Kobiety 2014]]&gt;kraina[[#This Row],[Kobiety 2013]],kraina[[#This Row],[Mezczyzni 2014]]&gt;kraina[[#This Row],[Mezczyzni 2013]]), "tak")</f>
        <v>tak</v>
      </c>
      <c r="AE23" t="str">
        <f>IF(AA23="tak", kraina[[#This Row],[Region]])</f>
        <v>B</v>
      </c>
    </row>
    <row r="24" spans="1:31" x14ac:dyDescent="0.25">
      <c r="A24" s="1" t="s">
        <v>22</v>
      </c>
      <c r="B24">
        <v>2166753</v>
      </c>
      <c r="C24">
        <v>2338698</v>
      </c>
      <c r="D24">
        <v>1681433</v>
      </c>
      <c r="E24">
        <v>1592443</v>
      </c>
      <c r="F24">
        <f>SUM(kraina[[#This Row],[Kobiety 2013]],kraina[[#This Row],[Mezczyzni 2013]])</f>
        <v>4505451</v>
      </c>
      <c r="G24">
        <f>SUM(kraina[[#This Row],[Kobiety 2014]],kraina[[#This Row],[Mezczyzni 2014]])</f>
        <v>3273876</v>
      </c>
      <c r="H24" t="str">
        <f>MID(kraina[[#This Row],[Wojewodztwo]],4,1)</f>
        <v>B</v>
      </c>
      <c r="I24">
        <f>ROUNDDOWN(IMDIV(kraina[[#This Row],[Kobiety 2014]],kraina[[#This Row],[Kobiety 2013]]), 4)</f>
        <v>0.77600000000000002</v>
      </c>
      <c r="J24">
        <f>kraina[[#This Row],[Ludnosc 2013]]</f>
        <v>4505451</v>
      </c>
      <c r="K24">
        <f>ROUNDDOWN(kraina[[#This Row],[2013]]*kraina[[#This Row],[Tempo wzrostu]],0)</f>
        <v>3496229</v>
      </c>
      <c r="L24" s="1">
        <f>ROUNDDOWN(IF(2*$J24&lt;kraina[[#This Row],[2014]], kraina[[#This Row],[2014]], kraina[[#This Row],[2014]]*$I24), 0)</f>
        <v>2713073</v>
      </c>
      <c r="M24" s="1">
        <f>ROUNDDOWN(IF(2*$J24&lt;kraina[[#This Row],[2015]], kraina[[#This Row],[2015]], kraina[[#This Row],[2015]]*$I24), 0)</f>
        <v>2105344</v>
      </c>
      <c r="N24" s="1">
        <f>ROUNDDOWN(IF(2*$J24&lt;kraina[[#This Row],[2016]], kraina[[#This Row],[2016]], kraina[[#This Row],[2016]]*$I24), 0)</f>
        <v>1633746</v>
      </c>
      <c r="O24" s="1">
        <f>ROUNDDOWN(IF(2*$J24&lt;kraina[[#This Row],[2017]], kraina[[#This Row],[2017]], kraina[[#This Row],[2017]]*$I24), 0)</f>
        <v>1267786</v>
      </c>
      <c r="P24" s="1">
        <f>ROUNDDOWN(IF(2*$J24&lt;kraina[[#This Row],[2018]], kraina[[#This Row],[2018]], kraina[[#This Row],[2018]]*$I24), 0)</f>
        <v>983801</v>
      </c>
      <c r="Q24" s="1">
        <f>ROUNDDOWN(IF(2*$J24&lt;kraina[[#This Row],[2019]], kraina[[#This Row],[2019]], kraina[[#This Row],[2019]]*$I24), 0)</f>
        <v>763429</v>
      </c>
      <c r="R24" s="1">
        <f>ROUNDDOWN(IF(2*$J24&lt;kraina[[#This Row],[2020]], kraina[[#This Row],[2020]], kraina[[#This Row],[2020]]*$I24), 0)</f>
        <v>592420</v>
      </c>
      <c r="S24" s="1">
        <f>ROUNDDOWN(IF(2*$J24&lt;kraina[[#This Row],[2021]], kraina[[#This Row],[2021]], kraina[[#This Row],[2021]]*$I24), 0)</f>
        <v>459717</v>
      </c>
      <c r="T24" s="1">
        <f>ROUNDDOWN(IF(2*$J24&lt;kraina[[#This Row],[2022]], kraina[[#This Row],[2022]], kraina[[#This Row],[2022]]*$I24), 0)</f>
        <v>356740</v>
      </c>
      <c r="U24" s="1">
        <f>ROUNDDOWN(IF(2*$J24&lt;kraina[[#This Row],[2023]], kraina[[#This Row],[2023]], kraina[[#This Row],[2023]]*$I24), 0)</f>
        <v>276830</v>
      </c>
      <c r="V24" s="1">
        <f>ROUNDDOWN(IF(2*$J24&lt;kraina[[#This Row],[2024]], kraina[[#This Row],[2024]], kraina[[#This Row],[2024]]*$I24), 0)</f>
        <v>214820</v>
      </c>
      <c r="W24" s="1" t="str">
        <f>IF(kraina[[#This Row],[2025]]&gt;2*kraina[[#This Row],[2013]], "przeludnienie", "")</f>
        <v/>
      </c>
      <c r="X24" s="1"/>
      <c r="Y24" s="1"/>
      <c r="AA24" t="b">
        <f>IF(AND(kraina[[#This Row],[Kobiety 2014]]&gt;kraina[[#This Row],[Kobiety 2013]],kraina[[#This Row],[Mezczyzni 2014]]&gt;kraina[[#This Row],[Mezczyzni 2013]]), "tak")</f>
        <v>0</v>
      </c>
      <c r="AE24" t="b">
        <f>IF(AA24="tak", kraina[[#This Row],[Region]])</f>
        <v>0</v>
      </c>
    </row>
    <row r="25" spans="1:31" x14ac:dyDescent="0.25">
      <c r="A25" s="1" t="s">
        <v>23</v>
      </c>
      <c r="B25">
        <v>643177</v>
      </c>
      <c r="C25">
        <v>684187</v>
      </c>
      <c r="D25">
        <v>796213</v>
      </c>
      <c r="E25">
        <v>867904</v>
      </c>
      <c r="F25">
        <f>SUM(kraina[[#This Row],[Kobiety 2013]],kraina[[#This Row],[Mezczyzni 2013]])</f>
        <v>1327364</v>
      </c>
      <c r="G25">
        <f>SUM(kraina[[#This Row],[Kobiety 2014]],kraina[[#This Row],[Mezczyzni 2014]])</f>
        <v>1664117</v>
      </c>
      <c r="H25" t="str">
        <f>MID(kraina[[#This Row],[Wojewodztwo]],4,1)</f>
        <v>C</v>
      </c>
      <c r="I25">
        <f>ROUNDDOWN(IMDIV(kraina[[#This Row],[Kobiety 2014]],kraina[[#This Row],[Kobiety 2013]]), 4)</f>
        <v>1.2379</v>
      </c>
      <c r="J25">
        <f>kraina[[#This Row],[Ludnosc 2013]]</f>
        <v>1327364</v>
      </c>
      <c r="K25">
        <f>ROUNDDOWN(kraina[[#This Row],[2013]]*kraina[[#This Row],[Tempo wzrostu]],0)</f>
        <v>1643143</v>
      </c>
      <c r="L25" s="1">
        <f>ROUNDDOWN(IF(2*$J25&lt;kraina[[#This Row],[2014]], kraina[[#This Row],[2014]], kraina[[#This Row],[2014]]*$I25), 0)</f>
        <v>2034046</v>
      </c>
      <c r="M25" s="1">
        <f>ROUNDDOWN(IF(2*$J25&lt;kraina[[#This Row],[2015]], kraina[[#This Row],[2015]], kraina[[#This Row],[2015]]*$I25), 0)</f>
        <v>2517945</v>
      </c>
      <c r="N25" s="1">
        <f>ROUNDDOWN(IF(2*$J25&lt;kraina[[#This Row],[2016]], kraina[[#This Row],[2016]], kraina[[#This Row],[2016]]*$I25), 0)</f>
        <v>3116964</v>
      </c>
      <c r="O25" s="1">
        <f>ROUNDDOWN(IF(2*$J25&lt;kraina[[#This Row],[2017]], kraina[[#This Row],[2017]], kraina[[#This Row],[2017]]*$I25), 0)</f>
        <v>3116964</v>
      </c>
      <c r="P25" s="1">
        <f>ROUNDDOWN(IF(2*$J25&lt;kraina[[#This Row],[2018]], kraina[[#This Row],[2018]], kraina[[#This Row],[2018]]*$I25), 0)</f>
        <v>3116964</v>
      </c>
      <c r="Q25" s="1">
        <f>ROUNDDOWN(IF(2*$J25&lt;kraina[[#This Row],[2019]], kraina[[#This Row],[2019]], kraina[[#This Row],[2019]]*$I25), 0)</f>
        <v>3116964</v>
      </c>
      <c r="R25" s="1">
        <f>ROUNDDOWN(IF(2*$J25&lt;kraina[[#This Row],[2020]], kraina[[#This Row],[2020]], kraina[[#This Row],[2020]]*$I25), 0)</f>
        <v>3116964</v>
      </c>
      <c r="S25" s="1">
        <f>ROUNDDOWN(IF(2*$J25&lt;kraina[[#This Row],[2021]], kraina[[#This Row],[2021]], kraina[[#This Row],[2021]]*$I25), 0)</f>
        <v>3116964</v>
      </c>
      <c r="T25" s="1">
        <f>ROUNDDOWN(IF(2*$J25&lt;kraina[[#This Row],[2022]], kraina[[#This Row],[2022]], kraina[[#This Row],[2022]]*$I25), 0)</f>
        <v>3116964</v>
      </c>
      <c r="U25" s="1">
        <f>ROUNDDOWN(IF(2*$J25&lt;kraina[[#This Row],[2023]], kraina[[#This Row],[2023]], kraina[[#This Row],[2023]]*$I25), 0)</f>
        <v>3116964</v>
      </c>
      <c r="V25" s="1">
        <f>ROUNDDOWN(IF(2*$J25&lt;kraina[[#This Row],[2024]], kraina[[#This Row],[2024]], kraina[[#This Row],[2024]]*$I25), 0)</f>
        <v>3116964</v>
      </c>
      <c r="W25" s="1" t="str">
        <f>IF(kraina[[#This Row],[2025]]&gt;2*kraina[[#This Row],[2013]], "przeludnienie", "")</f>
        <v>przeludnienie</v>
      </c>
      <c r="X25" s="1"/>
      <c r="Y25" s="1"/>
      <c r="AA25" t="str">
        <f>IF(AND(kraina[[#This Row],[Kobiety 2014]]&gt;kraina[[#This Row],[Kobiety 2013]],kraina[[#This Row],[Mezczyzni 2014]]&gt;kraina[[#This Row],[Mezczyzni 2013]]), "tak")</f>
        <v>tak</v>
      </c>
      <c r="AE25" t="str">
        <f>IF(AA25="tak", kraina[[#This Row],[Region]])</f>
        <v>C</v>
      </c>
    </row>
    <row r="26" spans="1:31" x14ac:dyDescent="0.25">
      <c r="A26" s="1" t="s">
        <v>24</v>
      </c>
      <c r="B26">
        <v>450192</v>
      </c>
      <c r="C26">
        <v>434755</v>
      </c>
      <c r="D26">
        <v>1656446</v>
      </c>
      <c r="E26">
        <v>1691000</v>
      </c>
      <c r="F26">
        <f>SUM(kraina[[#This Row],[Kobiety 2013]],kraina[[#This Row],[Mezczyzni 2013]])</f>
        <v>884947</v>
      </c>
      <c r="G26">
        <f>SUM(kraina[[#This Row],[Kobiety 2014]],kraina[[#This Row],[Mezczyzni 2014]])</f>
        <v>3347446</v>
      </c>
      <c r="H26" t="str">
        <f>MID(kraina[[#This Row],[Wojewodztwo]],4,1)</f>
        <v>B</v>
      </c>
      <c r="I26">
        <f>ROUNDDOWN(IMDIV(kraina[[#This Row],[Kobiety 2014]],kraina[[#This Row],[Kobiety 2013]]), 4)</f>
        <v>3.6793999999999998</v>
      </c>
      <c r="J26">
        <f>kraina[[#This Row],[Ludnosc 2013]]</f>
        <v>884947</v>
      </c>
      <c r="K26">
        <f>ROUNDDOWN(kraina[[#This Row],[2013]]*kraina[[#This Row],[Tempo wzrostu]],0)</f>
        <v>3256073</v>
      </c>
      <c r="L26" s="1">
        <f>ROUNDDOWN(IF(2*$J26&lt;kraina[[#This Row],[2014]], kraina[[#This Row],[2014]], kraina[[#This Row],[2014]]*$I26), 0)</f>
        <v>3256073</v>
      </c>
      <c r="M26" s="1">
        <f>ROUNDDOWN(IF(2*$J26&lt;kraina[[#This Row],[2015]], kraina[[#This Row],[2015]], kraina[[#This Row],[2015]]*$I26), 0)</f>
        <v>3256073</v>
      </c>
      <c r="N26" s="1">
        <f>ROUNDDOWN(IF(2*$J26&lt;kraina[[#This Row],[2016]], kraina[[#This Row],[2016]], kraina[[#This Row],[2016]]*$I26), 0)</f>
        <v>3256073</v>
      </c>
      <c r="O26" s="1">
        <f>ROUNDDOWN(IF(2*$J26&lt;kraina[[#This Row],[2017]], kraina[[#This Row],[2017]], kraina[[#This Row],[2017]]*$I26), 0)</f>
        <v>3256073</v>
      </c>
      <c r="P26" s="1">
        <f>ROUNDDOWN(IF(2*$J26&lt;kraina[[#This Row],[2018]], kraina[[#This Row],[2018]], kraina[[#This Row],[2018]]*$I26), 0)</f>
        <v>3256073</v>
      </c>
      <c r="Q26" s="1">
        <f>ROUNDDOWN(IF(2*$J26&lt;kraina[[#This Row],[2019]], kraina[[#This Row],[2019]], kraina[[#This Row],[2019]]*$I26), 0)</f>
        <v>3256073</v>
      </c>
      <c r="R26" s="1">
        <f>ROUNDDOWN(IF(2*$J26&lt;kraina[[#This Row],[2020]], kraina[[#This Row],[2020]], kraina[[#This Row],[2020]]*$I26), 0)</f>
        <v>3256073</v>
      </c>
      <c r="S26" s="1">
        <f>ROUNDDOWN(IF(2*$J26&lt;kraina[[#This Row],[2021]], kraina[[#This Row],[2021]], kraina[[#This Row],[2021]]*$I26), 0)</f>
        <v>3256073</v>
      </c>
      <c r="T26" s="1">
        <f>ROUNDDOWN(IF(2*$J26&lt;kraina[[#This Row],[2022]], kraina[[#This Row],[2022]], kraina[[#This Row],[2022]]*$I26), 0)</f>
        <v>3256073</v>
      </c>
      <c r="U26" s="1">
        <f>ROUNDDOWN(IF(2*$J26&lt;kraina[[#This Row],[2023]], kraina[[#This Row],[2023]], kraina[[#This Row],[2023]]*$I26), 0)</f>
        <v>3256073</v>
      </c>
      <c r="V26" s="1">
        <f>ROUNDDOWN(IF(2*$J26&lt;kraina[[#This Row],[2024]], kraina[[#This Row],[2024]], kraina[[#This Row],[2024]]*$I26), 0)</f>
        <v>3256073</v>
      </c>
      <c r="W26" s="1" t="str">
        <f>IF(kraina[[#This Row],[2025]]&gt;2*kraina[[#This Row],[2013]], "przeludnienie", "")</f>
        <v>przeludnienie</v>
      </c>
      <c r="X26" s="1"/>
      <c r="Y26" s="1"/>
      <c r="AA26" t="str">
        <f>IF(AND(kraina[[#This Row],[Kobiety 2014]]&gt;kraina[[#This Row],[Kobiety 2013]],kraina[[#This Row],[Mezczyzni 2014]]&gt;kraina[[#This Row],[Mezczyzni 2013]]), "tak")</f>
        <v>tak</v>
      </c>
      <c r="AE26" t="str">
        <f>IF(AA26="tak", kraina[[#This Row],[Region]])</f>
        <v>B</v>
      </c>
    </row>
    <row r="27" spans="1:31" x14ac:dyDescent="0.25">
      <c r="A27" s="1" t="s">
        <v>25</v>
      </c>
      <c r="B27">
        <v>1037774</v>
      </c>
      <c r="C27">
        <v>1113789</v>
      </c>
      <c r="D27">
        <v>877464</v>
      </c>
      <c r="E27">
        <v>990837</v>
      </c>
      <c r="F27">
        <f>SUM(kraina[[#This Row],[Kobiety 2013]],kraina[[#This Row],[Mezczyzni 2013]])</f>
        <v>2151563</v>
      </c>
      <c r="G27">
        <f>SUM(kraina[[#This Row],[Kobiety 2014]],kraina[[#This Row],[Mezczyzni 2014]])</f>
        <v>1868301</v>
      </c>
      <c r="H27" t="str">
        <f>MID(kraina[[#This Row],[Wojewodztwo]],4,1)</f>
        <v>C</v>
      </c>
      <c r="I27">
        <f>ROUNDDOWN(IMDIV(kraina[[#This Row],[Kobiety 2014]],kraina[[#This Row],[Kobiety 2013]]), 4)</f>
        <v>0.84550000000000003</v>
      </c>
      <c r="J27">
        <f>kraina[[#This Row],[Ludnosc 2013]]</f>
        <v>2151563</v>
      </c>
      <c r="K27">
        <f>ROUNDDOWN(kraina[[#This Row],[2013]]*kraina[[#This Row],[Tempo wzrostu]],0)</f>
        <v>1819146</v>
      </c>
      <c r="L27" s="1">
        <f>ROUNDDOWN(IF(2*$J27&lt;kraina[[#This Row],[2014]], kraina[[#This Row],[2014]], kraina[[#This Row],[2014]]*$I27), 0)</f>
        <v>1538087</v>
      </c>
      <c r="M27" s="1">
        <f>ROUNDDOWN(IF(2*$J27&lt;kraina[[#This Row],[2015]], kraina[[#This Row],[2015]], kraina[[#This Row],[2015]]*$I27), 0)</f>
        <v>1300452</v>
      </c>
      <c r="N27" s="1">
        <f>ROUNDDOWN(IF(2*$J27&lt;kraina[[#This Row],[2016]], kraina[[#This Row],[2016]], kraina[[#This Row],[2016]]*$I27), 0)</f>
        <v>1099532</v>
      </c>
      <c r="O27" s="1">
        <f>ROUNDDOWN(IF(2*$J27&lt;kraina[[#This Row],[2017]], kraina[[#This Row],[2017]], kraina[[#This Row],[2017]]*$I27), 0)</f>
        <v>929654</v>
      </c>
      <c r="P27" s="1">
        <f>ROUNDDOWN(IF(2*$J27&lt;kraina[[#This Row],[2018]], kraina[[#This Row],[2018]], kraina[[#This Row],[2018]]*$I27), 0)</f>
        <v>786022</v>
      </c>
      <c r="Q27" s="1">
        <f>ROUNDDOWN(IF(2*$J27&lt;kraina[[#This Row],[2019]], kraina[[#This Row],[2019]], kraina[[#This Row],[2019]]*$I27), 0)</f>
        <v>664581</v>
      </c>
      <c r="R27" s="1">
        <f>ROUNDDOWN(IF(2*$J27&lt;kraina[[#This Row],[2020]], kraina[[#This Row],[2020]], kraina[[#This Row],[2020]]*$I27), 0)</f>
        <v>561903</v>
      </c>
      <c r="S27" s="1">
        <f>ROUNDDOWN(IF(2*$J27&lt;kraina[[#This Row],[2021]], kraina[[#This Row],[2021]], kraina[[#This Row],[2021]]*$I27), 0)</f>
        <v>475088</v>
      </c>
      <c r="T27" s="1">
        <f>ROUNDDOWN(IF(2*$J27&lt;kraina[[#This Row],[2022]], kraina[[#This Row],[2022]], kraina[[#This Row],[2022]]*$I27), 0)</f>
        <v>401686</v>
      </c>
      <c r="U27" s="1">
        <f>ROUNDDOWN(IF(2*$J27&lt;kraina[[#This Row],[2023]], kraina[[#This Row],[2023]], kraina[[#This Row],[2023]]*$I27), 0)</f>
        <v>339625</v>
      </c>
      <c r="V27" s="1">
        <f>ROUNDDOWN(IF(2*$J27&lt;kraina[[#This Row],[2024]], kraina[[#This Row],[2024]], kraina[[#This Row],[2024]]*$I27), 0)</f>
        <v>287152</v>
      </c>
      <c r="W27" s="1" t="str">
        <f>IF(kraina[[#This Row],[2025]]&gt;2*kraina[[#This Row],[2013]], "przeludnienie", "")</f>
        <v/>
      </c>
      <c r="X27" s="1"/>
      <c r="Y27" s="1"/>
      <c r="AA27" t="b">
        <f>IF(AND(kraina[[#This Row],[Kobiety 2014]]&gt;kraina[[#This Row],[Kobiety 2013]],kraina[[#This Row],[Mezczyzni 2014]]&gt;kraina[[#This Row],[Mezczyzni 2013]]), "tak")</f>
        <v>0</v>
      </c>
      <c r="AE27" t="b">
        <f>IF(AA27="tak", kraina[[#This Row],[Region]])</f>
        <v>0</v>
      </c>
    </row>
    <row r="28" spans="1:31" x14ac:dyDescent="0.25">
      <c r="A28" s="1" t="s">
        <v>26</v>
      </c>
      <c r="B28">
        <v>2351213</v>
      </c>
      <c r="C28">
        <v>2358482</v>
      </c>
      <c r="D28">
        <v>1098384</v>
      </c>
      <c r="E28">
        <v>1121488</v>
      </c>
      <c r="F28">
        <f>SUM(kraina[[#This Row],[Kobiety 2013]],kraina[[#This Row],[Mezczyzni 2013]])</f>
        <v>4709695</v>
      </c>
      <c r="G28">
        <f>SUM(kraina[[#This Row],[Kobiety 2014]],kraina[[#This Row],[Mezczyzni 2014]])</f>
        <v>2219872</v>
      </c>
      <c r="H28" t="str">
        <f>MID(kraina[[#This Row],[Wojewodztwo]],4,1)</f>
        <v>C</v>
      </c>
      <c r="I28">
        <f>ROUNDDOWN(IMDIV(kraina[[#This Row],[Kobiety 2014]],kraina[[#This Row],[Kobiety 2013]]), 4)</f>
        <v>0.46710000000000002</v>
      </c>
      <c r="J28">
        <f>kraina[[#This Row],[Ludnosc 2013]]</f>
        <v>4709695</v>
      </c>
      <c r="K28">
        <f>ROUNDDOWN(kraina[[#This Row],[2013]]*kraina[[#This Row],[Tempo wzrostu]],0)</f>
        <v>2199898</v>
      </c>
      <c r="L28" s="1">
        <f>ROUNDDOWN(IF(2*$J28&lt;kraina[[#This Row],[2014]], kraina[[#This Row],[2014]], kraina[[#This Row],[2014]]*$I28), 0)</f>
        <v>1027572</v>
      </c>
      <c r="M28" s="1">
        <f>ROUNDDOWN(IF(2*$J28&lt;kraina[[#This Row],[2015]], kraina[[#This Row],[2015]], kraina[[#This Row],[2015]]*$I28), 0)</f>
        <v>479978</v>
      </c>
      <c r="N28" s="1">
        <f>ROUNDDOWN(IF(2*$J28&lt;kraina[[#This Row],[2016]], kraina[[#This Row],[2016]], kraina[[#This Row],[2016]]*$I28), 0)</f>
        <v>224197</v>
      </c>
      <c r="O28" s="1">
        <f>ROUNDDOWN(IF(2*$J28&lt;kraina[[#This Row],[2017]], kraina[[#This Row],[2017]], kraina[[#This Row],[2017]]*$I28), 0)</f>
        <v>104722</v>
      </c>
      <c r="P28" s="1">
        <f>ROUNDDOWN(IF(2*$J28&lt;kraina[[#This Row],[2018]], kraina[[#This Row],[2018]], kraina[[#This Row],[2018]]*$I28), 0)</f>
        <v>48915</v>
      </c>
      <c r="Q28" s="1">
        <f>ROUNDDOWN(IF(2*$J28&lt;kraina[[#This Row],[2019]], kraina[[#This Row],[2019]], kraina[[#This Row],[2019]]*$I28), 0)</f>
        <v>22848</v>
      </c>
      <c r="R28" s="1">
        <f>ROUNDDOWN(IF(2*$J28&lt;kraina[[#This Row],[2020]], kraina[[#This Row],[2020]], kraina[[#This Row],[2020]]*$I28), 0)</f>
        <v>10672</v>
      </c>
      <c r="S28" s="1">
        <f>ROUNDDOWN(IF(2*$J28&lt;kraina[[#This Row],[2021]], kraina[[#This Row],[2021]], kraina[[#This Row],[2021]]*$I28), 0)</f>
        <v>4984</v>
      </c>
      <c r="T28" s="1">
        <f>ROUNDDOWN(IF(2*$J28&lt;kraina[[#This Row],[2022]], kraina[[#This Row],[2022]], kraina[[#This Row],[2022]]*$I28), 0)</f>
        <v>2328</v>
      </c>
      <c r="U28" s="1">
        <f>ROUNDDOWN(IF(2*$J28&lt;kraina[[#This Row],[2023]], kraina[[#This Row],[2023]], kraina[[#This Row],[2023]]*$I28), 0)</f>
        <v>1087</v>
      </c>
      <c r="V28" s="1">
        <f>ROUNDDOWN(IF(2*$J28&lt;kraina[[#This Row],[2024]], kraina[[#This Row],[2024]], kraina[[#This Row],[2024]]*$I28), 0)</f>
        <v>507</v>
      </c>
      <c r="W28" s="1" t="str">
        <f>IF(kraina[[#This Row],[2025]]&gt;2*kraina[[#This Row],[2013]], "przeludnienie", "")</f>
        <v/>
      </c>
      <c r="X28" s="1"/>
      <c r="Y28" s="1"/>
      <c r="AA28" t="b">
        <f>IF(AND(kraina[[#This Row],[Kobiety 2014]]&gt;kraina[[#This Row],[Kobiety 2013]],kraina[[#This Row],[Mezczyzni 2014]]&gt;kraina[[#This Row],[Mezczyzni 2013]]), "tak")</f>
        <v>0</v>
      </c>
      <c r="AE28" t="b">
        <f>IF(AA28="tak", kraina[[#This Row],[Region]])</f>
        <v>0</v>
      </c>
    </row>
    <row r="29" spans="1:31" x14ac:dyDescent="0.25">
      <c r="A29" s="1" t="s">
        <v>27</v>
      </c>
      <c r="B29">
        <v>2613354</v>
      </c>
      <c r="C29">
        <v>2837241</v>
      </c>
      <c r="D29">
        <v>431144</v>
      </c>
      <c r="E29">
        <v>434113</v>
      </c>
      <c r="F29">
        <f>SUM(kraina[[#This Row],[Kobiety 2013]],kraina[[#This Row],[Mezczyzni 2013]])</f>
        <v>5450595</v>
      </c>
      <c r="G29">
        <f>SUM(kraina[[#This Row],[Kobiety 2014]],kraina[[#This Row],[Mezczyzni 2014]])</f>
        <v>865257</v>
      </c>
      <c r="H29" t="str">
        <f>MID(kraina[[#This Row],[Wojewodztwo]],4,1)</f>
        <v>D</v>
      </c>
      <c r="I29">
        <f>ROUNDDOWN(IMDIV(kraina[[#This Row],[Kobiety 2014]],kraina[[#This Row],[Kobiety 2013]]), 4)</f>
        <v>0.16489999999999999</v>
      </c>
      <c r="J29">
        <f>kraina[[#This Row],[Ludnosc 2013]]</f>
        <v>5450595</v>
      </c>
      <c r="K29">
        <f>ROUNDDOWN(kraina[[#This Row],[2013]]*kraina[[#This Row],[Tempo wzrostu]],0)</f>
        <v>898803</v>
      </c>
      <c r="L29" s="1">
        <f>ROUNDDOWN(IF(2*$J29&lt;kraina[[#This Row],[2014]], kraina[[#This Row],[2014]], kraina[[#This Row],[2014]]*$I29), 0)</f>
        <v>148212</v>
      </c>
      <c r="M29" s="1">
        <f>ROUNDDOWN(IF(2*$J29&lt;kraina[[#This Row],[2015]], kraina[[#This Row],[2015]], kraina[[#This Row],[2015]]*$I29), 0)</f>
        <v>24440</v>
      </c>
      <c r="N29" s="1">
        <f>ROUNDDOWN(IF(2*$J29&lt;kraina[[#This Row],[2016]], kraina[[#This Row],[2016]], kraina[[#This Row],[2016]]*$I29), 0)</f>
        <v>4030</v>
      </c>
      <c r="O29" s="1">
        <f>ROUNDDOWN(IF(2*$J29&lt;kraina[[#This Row],[2017]], kraina[[#This Row],[2017]], kraina[[#This Row],[2017]]*$I29), 0)</f>
        <v>664</v>
      </c>
      <c r="P29" s="1">
        <f>ROUNDDOWN(IF(2*$J29&lt;kraina[[#This Row],[2018]], kraina[[#This Row],[2018]], kraina[[#This Row],[2018]]*$I29), 0)</f>
        <v>109</v>
      </c>
      <c r="Q29" s="1">
        <f>ROUNDDOWN(IF(2*$J29&lt;kraina[[#This Row],[2019]], kraina[[#This Row],[2019]], kraina[[#This Row],[2019]]*$I29), 0)</f>
        <v>17</v>
      </c>
      <c r="R29" s="1">
        <f>ROUNDDOWN(IF(2*$J29&lt;kraina[[#This Row],[2020]], kraina[[#This Row],[2020]], kraina[[#This Row],[2020]]*$I29), 0)</f>
        <v>2</v>
      </c>
      <c r="S29" s="1">
        <f>ROUNDDOWN(IF(2*$J29&lt;kraina[[#This Row],[2021]], kraina[[#This Row],[2021]], kraina[[#This Row],[2021]]*$I29), 0)</f>
        <v>0</v>
      </c>
      <c r="T29" s="1">
        <f>ROUNDDOWN(IF(2*$J29&lt;kraina[[#This Row],[2022]], kraina[[#This Row],[2022]], kraina[[#This Row],[2022]]*$I29), 0)</f>
        <v>0</v>
      </c>
      <c r="U29" s="1">
        <f>ROUNDDOWN(IF(2*$J29&lt;kraina[[#This Row],[2023]], kraina[[#This Row],[2023]], kraina[[#This Row],[2023]]*$I29), 0)</f>
        <v>0</v>
      </c>
      <c r="V29" s="1">
        <f>ROUNDDOWN(IF(2*$J29&lt;kraina[[#This Row],[2024]], kraina[[#This Row],[2024]], kraina[[#This Row],[2024]]*$I29), 0)</f>
        <v>0</v>
      </c>
      <c r="W29" s="1" t="str">
        <f>IF(kraina[[#This Row],[2025]]&gt;2*kraina[[#This Row],[2013]], "przeludnienie", "")</f>
        <v/>
      </c>
      <c r="X29" s="1"/>
      <c r="Y29" s="1"/>
      <c r="AA29" t="b">
        <f>IF(AND(kraina[[#This Row],[Kobiety 2014]]&gt;kraina[[#This Row],[Kobiety 2013]],kraina[[#This Row],[Mezczyzni 2014]]&gt;kraina[[#This Row],[Mezczyzni 2013]]), "tak")</f>
        <v>0</v>
      </c>
      <c r="AE29" t="b">
        <f>IF(AA29="tak", kraina[[#This Row],[Region]])</f>
        <v>0</v>
      </c>
    </row>
    <row r="30" spans="1:31" x14ac:dyDescent="0.25">
      <c r="A30" s="1" t="s">
        <v>28</v>
      </c>
      <c r="B30">
        <v>1859691</v>
      </c>
      <c r="C30">
        <v>1844250</v>
      </c>
      <c r="D30">
        <v>1460134</v>
      </c>
      <c r="E30">
        <v>1585258</v>
      </c>
      <c r="F30">
        <f>SUM(kraina[[#This Row],[Kobiety 2013]],kraina[[#This Row],[Mezczyzni 2013]])</f>
        <v>3703941</v>
      </c>
      <c r="G30">
        <f>SUM(kraina[[#This Row],[Kobiety 2014]],kraina[[#This Row],[Mezczyzni 2014]])</f>
        <v>3045392</v>
      </c>
      <c r="H30" t="str">
        <f>MID(kraina[[#This Row],[Wojewodztwo]],4,1)</f>
        <v>A</v>
      </c>
      <c r="I30">
        <f>ROUNDDOWN(IMDIV(kraina[[#This Row],[Kobiety 2014]],kraina[[#This Row],[Kobiety 2013]]), 4)</f>
        <v>0.78510000000000002</v>
      </c>
      <c r="J30">
        <f>kraina[[#This Row],[Ludnosc 2013]]</f>
        <v>3703941</v>
      </c>
      <c r="K30">
        <f>ROUNDDOWN(kraina[[#This Row],[2013]]*kraina[[#This Row],[Tempo wzrostu]],0)</f>
        <v>2907964</v>
      </c>
      <c r="L30" s="1">
        <f>ROUNDDOWN(IF(2*$J30&lt;kraina[[#This Row],[2014]], kraina[[#This Row],[2014]], kraina[[#This Row],[2014]]*$I30), 0)</f>
        <v>2283042</v>
      </c>
      <c r="M30" s="1">
        <f>ROUNDDOWN(IF(2*$J30&lt;kraina[[#This Row],[2015]], kraina[[#This Row],[2015]], kraina[[#This Row],[2015]]*$I30), 0)</f>
        <v>1792416</v>
      </c>
      <c r="N30" s="1">
        <f>ROUNDDOWN(IF(2*$J30&lt;kraina[[#This Row],[2016]], kraina[[#This Row],[2016]], kraina[[#This Row],[2016]]*$I30), 0)</f>
        <v>1407225</v>
      </c>
      <c r="O30" s="1">
        <f>ROUNDDOWN(IF(2*$J30&lt;kraina[[#This Row],[2017]], kraina[[#This Row],[2017]], kraina[[#This Row],[2017]]*$I30), 0)</f>
        <v>1104812</v>
      </c>
      <c r="P30" s="1">
        <f>ROUNDDOWN(IF(2*$J30&lt;kraina[[#This Row],[2018]], kraina[[#This Row],[2018]], kraina[[#This Row],[2018]]*$I30), 0)</f>
        <v>867387</v>
      </c>
      <c r="Q30" s="1">
        <f>ROUNDDOWN(IF(2*$J30&lt;kraina[[#This Row],[2019]], kraina[[#This Row],[2019]], kraina[[#This Row],[2019]]*$I30), 0)</f>
        <v>680985</v>
      </c>
      <c r="R30" s="1">
        <f>ROUNDDOWN(IF(2*$J30&lt;kraina[[#This Row],[2020]], kraina[[#This Row],[2020]], kraina[[#This Row],[2020]]*$I30), 0)</f>
        <v>534641</v>
      </c>
      <c r="S30" s="1">
        <f>ROUNDDOWN(IF(2*$J30&lt;kraina[[#This Row],[2021]], kraina[[#This Row],[2021]], kraina[[#This Row],[2021]]*$I30), 0)</f>
        <v>419746</v>
      </c>
      <c r="T30" s="1">
        <f>ROUNDDOWN(IF(2*$J30&lt;kraina[[#This Row],[2022]], kraina[[#This Row],[2022]], kraina[[#This Row],[2022]]*$I30), 0)</f>
        <v>329542</v>
      </c>
      <c r="U30" s="1">
        <f>ROUNDDOWN(IF(2*$J30&lt;kraina[[#This Row],[2023]], kraina[[#This Row],[2023]], kraina[[#This Row],[2023]]*$I30), 0)</f>
        <v>258723</v>
      </c>
      <c r="V30" s="1">
        <f>ROUNDDOWN(IF(2*$J30&lt;kraina[[#This Row],[2024]], kraina[[#This Row],[2024]], kraina[[#This Row],[2024]]*$I30), 0)</f>
        <v>203123</v>
      </c>
      <c r="W30" s="1" t="str">
        <f>IF(kraina[[#This Row],[2025]]&gt;2*kraina[[#This Row],[2013]], "przeludnienie", "")</f>
        <v/>
      </c>
      <c r="X30" s="1"/>
      <c r="Y30" s="1"/>
      <c r="AA30" t="b">
        <f>IF(AND(kraina[[#This Row],[Kobiety 2014]]&gt;kraina[[#This Row],[Kobiety 2013]],kraina[[#This Row],[Mezczyzni 2014]]&gt;kraina[[#This Row],[Mezczyzni 2013]]), "tak")</f>
        <v>0</v>
      </c>
      <c r="AE30" t="b">
        <f>IF(AA30="tak", kraina[[#This Row],[Region]])</f>
        <v>0</v>
      </c>
    </row>
    <row r="31" spans="1:31" x14ac:dyDescent="0.25">
      <c r="A31" s="1" t="s">
        <v>29</v>
      </c>
      <c r="B31">
        <v>2478386</v>
      </c>
      <c r="C31">
        <v>2562144</v>
      </c>
      <c r="D31">
        <v>30035</v>
      </c>
      <c r="E31">
        <v>29396</v>
      </c>
      <c r="F31">
        <f>SUM(kraina[[#This Row],[Kobiety 2013]],kraina[[#This Row],[Mezczyzni 2013]])</f>
        <v>5040530</v>
      </c>
      <c r="G31">
        <f>SUM(kraina[[#This Row],[Kobiety 2014]],kraina[[#This Row],[Mezczyzni 2014]])</f>
        <v>59431</v>
      </c>
      <c r="H31" t="str">
        <f>MID(kraina[[#This Row],[Wojewodztwo]],4,1)</f>
        <v>C</v>
      </c>
      <c r="I31">
        <f>ROUNDDOWN(IMDIV(kraina[[#This Row],[Kobiety 2014]],kraina[[#This Row],[Kobiety 2013]]), 4)</f>
        <v>1.21E-2</v>
      </c>
      <c r="J31">
        <f>kraina[[#This Row],[Ludnosc 2013]]</f>
        <v>5040530</v>
      </c>
      <c r="K31">
        <f>ROUNDDOWN(kraina[[#This Row],[2013]]*kraina[[#This Row],[Tempo wzrostu]],0)</f>
        <v>60990</v>
      </c>
      <c r="L31" s="1">
        <f>ROUNDDOWN(IF(2*$J31&lt;kraina[[#This Row],[2014]], kraina[[#This Row],[2014]], kraina[[#This Row],[2014]]*$I31), 0)</f>
        <v>737</v>
      </c>
      <c r="M31" s="1">
        <f>ROUNDDOWN(IF(2*$J31&lt;kraina[[#This Row],[2015]], kraina[[#This Row],[2015]], kraina[[#This Row],[2015]]*$I31), 0)</f>
        <v>8</v>
      </c>
      <c r="N31" s="1">
        <f>ROUNDDOWN(IF(2*$J31&lt;kraina[[#This Row],[2016]], kraina[[#This Row],[2016]], kraina[[#This Row],[2016]]*$I31), 0)</f>
        <v>0</v>
      </c>
      <c r="O31" s="1">
        <f>ROUNDDOWN(IF(2*$J31&lt;kraina[[#This Row],[2017]], kraina[[#This Row],[2017]], kraina[[#This Row],[2017]]*$I31), 0)</f>
        <v>0</v>
      </c>
      <c r="P31" s="1">
        <f>ROUNDDOWN(IF(2*$J31&lt;kraina[[#This Row],[2018]], kraina[[#This Row],[2018]], kraina[[#This Row],[2018]]*$I31), 0)</f>
        <v>0</v>
      </c>
      <c r="Q31" s="1">
        <f>ROUNDDOWN(IF(2*$J31&lt;kraina[[#This Row],[2019]], kraina[[#This Row],[2019]], kraina[[#This Row],[2019]]*$I31), 0)</f>
        <v>0</v>
      </c>
      <c r="R31" s="1">
        <f>ROUNDDOWN(IF(2*$J31&lt;kraina[[#This Row],[2020]], kraina[[#This Row],[2020]], kraina[[#This Row],[2020]]*$I31), 0)</f>
        <v>0</v>
      </c>
      <c r="S31" s="1">
        <f>ROUNDDOWN(IF(2*$J31&lt;kraina[[#This Row],[2021]], kraina[[#This Row],[2021]], kraina[[#This Row],[2021]]*$I31), 0)</f>
        <v>0</v>
      </c>
      <c r="T31" s="1">
        <f>ROUNDDOWN(IF(2*$J31&lt;kraina[[#This Row],[2022]], kraina[[#This Row],[2022]], kraina[[#This Row],[2022]]*$I31), 0)</f>
        <v>0</v>
      </c>
      <c r="U31" s="1">
        <f>ROUNDDOWN(IF(2*$J31&lt;kraina[[#This Row],[2023]], kraina[[#This Row],[2023]], kraina[[#This Row],[2023]]*$I31), 0)</f>
        <v>0</v>
      </c>
      <c r="V31" s="1">
        <f>ROUNDDOWN(IF(2*$J31&lt;kraina[[#This Row],[2024]], kraina[[#This Row],[2024]], kraina[[#This Row],[2024]]*$I31), 0)</f>
        <v>0</v>
      </c>
      <c r="W31" s="1" t="str">
        <f>IF(kraina[[#This Row],[2025]]&gt;2*kraina[[#This Row],[2013]], "przeludnienie", "")</f>
        <v/>
      </c>
      <c r="X31" s="1"/>
      <c r="Y31" s="1"/>
      <c r="AA31" t="b">
        <f>IF(AND(kraina[[#This Row],[Kobiety 2014]]&gt;kraina[[#This Row],[Kobiety 2013]],kraina[[#This Row],[Mezczyzni 2014]]&gt;kraina[[#This Row],[Mezczyzni 2013]]), "tak")</f>
        <v>0</v>
      </c>
      <c r="AE31" t="b">
        <f>IF(AA31="tak", kraina[[#This Row],[Region]])</f>
        <v>0</v>
      </c>
    </row>
    <row r="32" spans="1:31" x14ac:dyDescent="0.25">
      <c r="A32" s="1" t="s">
        <v>30</v>
      </c>
      <c r="B32">
        <v>1938122</v>
      </c>
      <c r="C32">
        <v>1816647</v>
      </c>
      <c r="D32">
        <v>1602356</v>
      </c>
      <c r="E32">
        <v>1875221</v>
      </c>
      <c r="F32">
        <f>SUM(kraina[[#This Row],[Kobiety 2013]],kraina[[#This Row],[Mezczyzni 2013]])</f>
        <v>3754769</v>
      </c>
      <c r="G32">
        <f>SUM(kraina[[#This Row],[Kobiety 2014]],kraina[[#This Row],[Mezczyzni 2014]])</f>
        <v>3477577</v>
      </c>
      <c r="H32" t="str">
        <f>MID(kraina[[#This Row],[Wojewodztwo]],4,1)</f>
        <v>C</v>
      </c>
      <c r="I32">
        <f>ROUNDDOWN(IMDIV(kraina[[#This Row],[Kobiety 2014]],kraina[[#This Row],[Kobiety 2013]]), 4)</f>
        <v>0.82669999999999999</v>
      </c>
      <c r="J32">
        <f>kraina[[#This Row],[Ludnosc 2013]]</f>
        <v>3754769</v>
      </c>
      <c r="K32">
        <f>ROUNDDOWN(kraina[[#This Row],[2013]]*kraina[[#This Row],[Tempo wzrostu]],0)</f>
        <v>3104067</v>
      </c>
      <c r="L32" s="1">
        <f>ROUNDDOWN(IF(2*$J32&lt;kraina[[#This Row],[2014]], kraina[[#This Row],[2014]], kraina[[#This Row],[2014]]*$I32), 0)</f>
        <v>2566132</v>
      </c>
      <c r="M32" s="1">
        <f>ROUNDDOWN(IF(2*$J32&lt;kraina[[#This Row],[2015]], kraina[[#This Row],[2015]], kraina[[#This Row],[2015]]*$I32), 0)</f>
        <v>2121421</v>
      </c>
      <c r="N32" s="1">
        <f>ROUNDDOWN(IF(2*$J32&lt;kraina[[#This Row],[2016]], kraina[[#This Row],[2016]], kraina[[#This Row],[2016]]*$I32), 0)</f>
        <v>1753778</v>
      </c>
      <c r="O32" s="1">
        <f>ROUNDDOWN(IF(2*$J32&lt;kraina[[#This Row],[2017]], kraina[[#This Row],[2017]], kraina[[#This Row],[2017]]*$I32), 0)</f>
        <v>1449848</v>
      </c>
      <c r="P32" s="1">
        <f>ROUNDDOWN(IF(2*$J32&lt;kraina[[#This Row],[2018]], kraina[[#This Row],[2018]], kraina[[#This Row],[2018]]*$I32), 0)</f>
        <v>1198589</v>
      </c>
      <c r="Q32" s="1">
        <f>ROUNDDOWN(IF(2*$J32&lt;kraina[[#This Row],[2019]], kraina[[#This Row],[2019]], kraina[[#This Row],[2019]]*$I32), 0)</f>
        <v>990873</v>
      </c>
      <c r="R32" s="1">
        <f>ROUNDDOWN(IF(2*$J32&lt;kraina[[#This Row],[2020]], kraina[[#This Row],[2020]], kraina[[#This Row],[2020]]*$I32), 0)</f>
        <v>819154</v>
      </c>
      <c r="S32" s="1">
        <f>ROUNDDOWN(IF(2*$J32&lt;kraina[[#This Row],[2021]], kraina[[#This Row],[2021]], kraina[[#This Row],[2021]]*$I32), 0)</f>
        <v>677194</v>
      </c>
      <c r="T32" s="1">
        <f>ROUNDDOWN(IF(2*$J32&lt;kraina[[#This Row],[2022]], kraina[[#This Row],[2022]], kraina[[#This Row],[2022]]*$I32), 0)</f>
        <v>559836</v>
      </c>
      <c r="U32" s="1">
        <f>ROUNDDOWN(IF(2*$J32&lt;kraina[[#This Row],[2023]], kraina[[#This Row],[2023]], kraina[[#This Row],[2023]]*$I32), 0)</f>
        <v>462816</v>
      </c>
      <c r="V32" s="1">
        <f>ROUNDDOWN(IF(2*$J32&lt;kraina[[#This Row],[2024]], kraina[[#This Row],[2024]], kraina[[#This Row],[2024]]*$I32), 0)</f>
        <v>382609</v>
      </c>
      <c r="W32" s="1" t="str">
        <f>IF(kraina[[#This Row],[2025]]&gt;2*kraina[[#This Row],[2013]], "przeludnienie", "")</f>
        <v/>
      </c>
      <c r="X32" s="1"/>
      <c r="Y32" s="1"/>
      <c r="AA32" t="b">
        <f>IF(AND(kraina[[#This Row],[Kobiety 2014]]&gt;kraina[[#This Row],[Kobiety 2013]],kraina[[#This Row],[Mezczyzni 2014]]&gt;kraina[[#This Row],[Mezczyzni 2013]]), "tak")</f>
        <v>0</v>
      </c>
      <c r="AE32" t="b">
        <f>IF(AA32="tak", kraina[[#This Row],[Region]])</f>
        <v>0</v>
      </c>
    </row>
    <row r="33" spans="1:31" x14ac:dyDescent="0.25">
      <c r="A33" s="1" t="s">
        <v>31</v>
      </c>
      <c r="B33">
        <v>992523</v>
      </c>
      <c r="C33">
        <v>1028501</v>
      </c>
      <c r="D33">
        <v>1995446</v>
      </c>
      <c r="E33">
        <v>1860524</v>
      </c>
      <c r="F33">
        <f>SUM(kraina[[#This Row],[Kobiety 2013]],kraina[[#This Row],[Mezczyzni 2013]])</f>
        <v>2021024</v>
      </c>
      <c r="G33">
        <f>SUM(kraina[[#This Row],[Kobiety 2014]],kraina[[#This Row],[Mezczyzni 2014]])</f>
        <v>3855970</v>
      </c>
      <c r="H33" t="str">
        <f>MID(kraina[[#This Row],[Wojewodztwo]],4,1)</f>
        <v>D</v>
      </c>
      <c r="I33">
        <f>ROUNDDOWN(IMDIV(kraina[[#This Row],[Kobiety 2014]],kraina[[#This Row],[Kobiety 2013]]), 4)</f>
        <v>2.0104000000000002</v>
      </c>
      <c r="J33">
        <f>kraina[[#This Row],[Ludnosc 2013]]</f>
        <v>2021024</v>
      </c>
      <c r="K33">
        <f>ROUNDDOWN(kraina[[#This Row],[2013]]*kraina[[#This Row],[Tempo wzrostu]],0)</f>
        <v>4063066</v>
      </c>
      <c r="L33" s="1">
        <f>ROUNDDOWN(IF(2*$J33&lt;kraina[[#This Row],[2014]], kraina[[#This Row],[2014]], kraina[[#This Row],[2014]]*$I33), 0)</f>
        <v>4063066</v>
      </c>
      <c r="M33" s="1">
        <f>ROUNDDOWN(IF(2*$J33&lt;kraina[[#This Row],[2015]], kraina[[#This Row],[2015]], kraina[[#This Row],[2015]]*$I33), 0)</f>
        <v>4063066</v>
      </c>
      <c r="N33" s="1">
        <f>ROUNDDOWN(IF(2*$J33&lt;kraina[[#This Row],[2016]], kraina[[#This Row],[2016]], kraina[[#This Row],[2016]]*$I33), 0)</f>
        <v>4063066</v>
      </c>
      <c r="O33" s="1">
        <f>ROUNDDOWN(IF(2*$J33&lt;kraina[[#This Row],[2017]], kraina[[#This Row],[2017]], kraina[[#This Row],[2017]]*$I33), 0)</f>
        <v>4063066</v>
      </c>
      <c r="P33" s="1">
        <f>ROUNDDOWN(IF(2*$J33&lt;kraina[[#This Row],[2018]], kraina[[#This Row],[2018]], kraina[[#This Row],[2018]]*$I33), 0)</f>
        <v>4063066</v>
      </c>
      <c r="Q33" s="1">
        <f>ROUNDDOWN(IF(2*$J33&lt;kraina[[#This Row],[2019]], kraina[[#This Row],[2019]], kraina[[#This Row],[2019]]*$I33), 0)</f>
        <v>4063066</v>
      </c>
      <c r="R33" s="1">
        <f>ROUNDDOWN(IF(2*$J33&lt;kraina[[#This Row],[2020]], kraina[[#This Row],[2020]], kraina[[#This Row],[2020]]*$I33), 0)</f>
        <v>4063066</v>
      </c>
      <c r="S33" s="1">
        <f>ROUNDDOWN(IF(2*$J33&lt;kraina[[#This Row],[2021]], kraina[[#This Row],[2021]], kraina[[#This Row],[2021]]*$I33), 0)</f>
        <v>4063066</v>
      </c>
      <c r="T33" s="1">
        <f>ROUNDDOWN(IF(2*$J33&lt;kraina[[#This Row],[2022]], kraina[[#This Row],[2022]], kraina[[#This Row],[2022]]*$I33), 0)</f>
        <v>4063066</v>
      </c>
      <c r="U33" s="1">
        <f>ROUNDDOWN(IF(2*$J33&lt;kraina[[#This Row],[2023]], kraina[[#This Row],[2023]], kraina[[#This Row],[2023]]*$I33), 0)</f>
        <v>4063066</v>
      </c>
      <c r="V33" s="1">
        <f>ROUNDDOWN(IF(2*$J33&lt;kraina[[#This Row],[2024]], kraina[[#This Row],[2024]], kraina[[#This Row],[2024]]*$I33), 0)</f>
        <v>4063066</v>
      </c>
      <c r="W33" s="1" t="str">
        <f>IF(kraina[[#This Row],[2025]]&gt;2*kraina[[#This Row],[2013]], "przeludnienie", "")</f>
        <v>przeludnienie</v>
      </c>
      <c r="X33" s="1"/>
      <c r="Y33" s="1"/>
      <c r="AA33" t="str">
        <f>IF(AND(kraina[[#This Row],[Kobiety 2014]]&gt;kraina[[#This Row],[Kobiety 2013]],kraina[[#This Row],[Mezczyzni 2014]]&gt;kraina[[#This Row],[Mezczyzni 2013]]), "tak")</f>
        <v>tak</v>
      </c>
      <c r="AE33" t="str">
        <f>IF(AA33="tak", kraina[[#This Row],[Region]])</f>
        <v>D</v>
      </c>
    </row>
    <row r="34" spans="1:31" x14ac:dyDescent="0.25">
      <c r="A34" s="1" t="s">
        <v>32</v>
      </c>
      <c r="B34">
        <v>2966291</v>
      </c>
      <c r="C34">
        <v>2889963</v>
      </c>
      <c r="D34">
        <v>462453</v>
      </c>
      <c r="E34">
        <v>486354</v>
      </c>
      <c r="F34">
        <f>SUM(kraina[[#This Row],[Kobiety 2013]],kraina[[#This Row],[Mezczyzni 2013]])</f>
        <v>5856254</v>
      </c>
      <c r="G34">
        <f>SUM(kraina[[#This Row],[Kobiety 2014]],kraina[[#This Row],[Mezczyzni 2014]])</f>
        <v>948807</v>
      </c>
      <c r="H34" t="str">
        <f>MID(kraina[[#This Row],[Wojewodztwo]],4,1)</f>
        <v>B</v>
      </c>
      <c r="I34">
        <f>ROUNDDOWN(IMDIV(kraina[[#This Row],[Kobiety 2014]],kraina[[#This Row],[Kobiety 2013]]), 4)</f>
        <v>0.15590000000000001</v>
      </c>
      <c r="J34">
        <f>kraina[[#This Row],[Ludnosc 2013]]</f>
        <v>5856254</v>
      </c>
      <c r="K34">
        <f>ROUNDDOWN(kraina[[#This Row],[2013]]*kraina[[#This Row],[Tempo wzrostu]],0)</f>
        <v>912989</v>
      </c>
      <c r="L34" s="1">
        <f>ROUNDDOWN(IF(2*$J34&lt;kraina[[#This Row],[2014]], kraina[[#This Row],[2014]], kraina[[#This Row],[2014]]*$I34), 0)</f>
        <v>142334</v>
      </c>
      <c r="M34" s="1">
        <f>ROUNDDOWN(IF(2*$J34&lt;kraina[[#This Row],[2015]], kraina[[#This Row],[2015]], kraina[[#This Row],[2015]]*$I34), 0)</f>
        <v>22189</v>
      </c>
      <c r="N34" s="1">
        <f>ROUNDDOWN(IF(2*$J34&lt;kraina[[#This Row],[2016]], kraina[[#This Row],[2016]], kraina[[#This Row],[2016]]*$I34), 0)</f>
        <v>3459</v>
      </c>
      <c r="O34" s="1">
        <f>ROUNDDOWN(IF(2*$J34&lt;kraina[[#This Row],[2017]], kraina[[#This Row],[2017]], kraina[[#This Row],[2017]]*$I34), 0)</f>
        <v>539</v>
      </c>
      <c r="P34" s="1">
        <f>ROUNDDOWN(IF(2*$J34&lt;kraina[[#This Row],[2018]], kraina[[#This Row],[2018]], kraina[[#This Row],[2018]]*$I34), 0)</f>
        <v>84</v>
      </c>
      <c r="Q34" s="1">
        <f>ROUNDDOWN(IF(2*$J34&lt;kraina[[#This Row],[2019]], kraina[[#This Row],[2019]], kraina[[#This Row],[2019]]*$I34), 0)</f>
        <v>13</v>
      </c>
      <c r="R34" s="1">
        <f>ROUNDDOWN(IF(2*$J34&lt;kraina[[#This Row],[2020]], kraina[[#This Row],[2020]], kraina[[#This Row],[2020]]*$I34), 0)</f>
        <v>2</v>
      </c>
      <c r="S34" s="1">
        <f>ROUNDDOWN(IF(2*$J34&lt;kraina[[#This Row],[2021]], kraina[[#This Row],[2021]], kraina[[#This Row],[2021]]*$I34), 0)</f>
        <v>0</v>
      </c>
      <c r="T34" s="1">
        <f>ROUNDDOWN(IF(2*$J34&lt;kraina[[#This Row],[2022]], kraina[[#This Row],[2022]], kraina[[#This Row],[2022]]*$I34), 0)</f>
        <v>0</v>
      </c>
      <c r="U34" s="1">
        <f>ROUNDDOWN(IF(2*$J34&lt;kraina[[#This Row],[2023]], kraina[[#This Row],[2023]], kraina[[#This Row],[2023]]*$I34), 0)</f>
        <v>0</v>
      </c>
      <c r="V34" s="1">
        <f>ROUNDDOWN(IF(2*$J34&lt;kraina[[#This Row],[2024]], kraina[[#This Row],[2024]], kraina[[#This Row],[2024]]*$I34), 0)</f>
        <v>0</v>
      </c>
      <c r="W34" s="1" t="str">
        <f>IF(kraina[[#This Row],[2025]]&gt;2*kraina[[#This Row],[2013]], "przeludnienie", "")</f>
        <v/>
      </c>
      <c r="X34" s="1"/>
      <c r="Y34" s="1"/>
      <c r="AA34" t="b">
        <f>IF(AND(kraina[[#This Row],[Kobiety 2014]]&gt;kraina[[#This Row],[Kobiety 2013]],kraina[[#This Row],[Mezczyzni 2014]]&gt;kraina[[#This Row],[Mezczyzni 2013]]), "tak")</f>
        <v>0</v>
      </c>
      <c r="AE34" t="b">
        <f>IF(AA34="tak", kraina[[#This Row],[Region]])</f>
        <v>0</v>
      </c>
    </row>
    <row r="35" spans="1:31" x14ac:dyDescent="0.25">
      <c r="A35" s="1" t="s">
        <v>33</v>
      </c>
      <c r="B35">
        <v>76648</v>
      </c>
      <c r="C35">
        <v>81385</v>
      </c>
      <c r="D35">
        <v>1374708</v>
      </c>
      <c r="E35">
        <v>1379567</v>
      </c>
      <c r="F35">
        <f>SUM(kraina[[#This Row],[Kobiety 2013]],kraina[[#This Row],[Mezczyzni 2013]])</f>
        <v>158033</v>
      </c>
      <c r="G35">
        <f>SUM(kraina[[#This Row],[Kobiety 2014]],kraina[[#This Row],[Mezczyzni 2014]])</f>
        <v>2754275</v>
      </c>
      <c r="H35" t="str">
        <f>MID(kraina[[#This Row],[Wojewodztwo]],4,1)</f>
        <v>C</v>
      </c>
      <c r="I35">
        <f>ROUNDDOWN(IMDIV(kraina[[#This Row],[Kobiety 2014]],kraina[[#This Row],[Kobiety 2013]]), 4)</f>
        <v>17.935300000000002</v>
      </c>
      <c r="J35">
        <f>kraina[[#This Row],[Ludnosc 2013]]</f>
        <v>158033</v>
      </c>
      <c r="K35">
        <f>ROUNDDOWN(kraina[[#This Row],[2013]]*kraina[[#This Row],[Tempo wzrostu]],0)</f>
        <v>2834369</v>
      </c>
      <c r="L35" s="1">
        <f>ROUNDDOWN(IF(2*$J35&lt;kraina[[#This Row],[2014]], kraina[[#This Row],[2014]], kraina[[#This Row],[2014]]*$I35), 0)</f>
        <v>2834369</v>
      </c>
      <c r="M35" s="1">
        <f>ROUNDDOWN(IF(2*$J35&lt;kraina[[#This Row],[2015]], kraina[[#This Row],[2015]], kraina[[#This Row],[2015]]*$I35), 0)</f>
        <v>2834369</v>
      </c>
      <c r="N35" s="1">
        <f>ROUNDDOWN(IF(2*$J35&lt;kraina[[#This Row],[2016]], kraina[[#This Row],[2016]], kraina[[#This Row],[2016]]*$I35), 0)</f>
        <v>2834369</v>
      </c>
      <c r="O35" s="1">
        <f>ROUNDDOWN(IF(2*$J35&lt;kraina[[#This Row],[2017]], kraina[[#This Row],[2017]], kraina[[#This Row],[2017]]*$I35), 0)</f>
        <v>2834369</v>
      </c>
      <c r="P35" s="1">
        <f>ROUNDDOWN(IF(2*$J35&lt;kraina[[#This Row],[2018]], kraina[[#This Row],[2018]], kraina[[#This Row],[2018]]*$I35), 0)</f>
        <v>2834369</v>
      </c>
      <c r="Q35" s="1">
        <f>ROUNDDOWN(IF(2*$J35&lt;kraina[[#This Row],[2019]], kraina[[#This Row],[2019]], kraina[[#This Row],[2019]]*$I35), 0)</f>
        <v>2834369</v>
      </c>
      <c r="R35" s="1">
        <f>ROUNDDOWN(IF(2*$J35&lt;kraina[[#This Row],[2020]], kraina[[#This Row],[2020]], kraina[[#This Row],[2020]]*$I35), 0)</f>
        <v>2834369</v>
      </c>
      <c r="S35" s="1">
        <f>ROUNDDOWN(IF(2*$J35&lt;kraina[[#This Row],[2021]], kraina[[#This Row],[2021]], kraina[[#This Row],[2021]]*$I35), 0)</f>
        <v>2834369</v>
      </c>
      <c r="T35" s="1">
        <f>ROUNDDOWN(IF(2*$J35&lt;kraina[[#This Row],[2022]], kraina[[#This Row],[2022]], kraina[[#This Row],[2022]]*$I35), 0)</f>
        <v>2834369</v>
      </c>
      <c r="U35" s="1">
        <f>ROUNDDOWN(IF(2*$J35&lt;kraina[[#This Row],[2023]], kraina[[#This Row],[2023]], kraina[[#This Row],[2023]]*$I35), 0)</f>
        <v>2834369</v>
      </c>
      <c r="V35" s="1">
        <f>ROUNDDOWN(IF(2*$J35&lt;kraina[[#This Row],[2024]], kraina[[#This Row],[2024]], kraina[[#This Row],[2024]]*$I35), 0)</f>
        <v>2834369</v>
      </c>
      <c r="W35" s="1" t="str">
        <f>IF(kraina[[#This Row],[2025]]&gt;2*kraina[[#This Row],[2013]], "przeludnienie", "")</f>
        <v>przeludnienie</v>
      </c>
      <c r="X35" s="1"/>
      <c r="Y35" s="1"/>
      <c r="AA35" t="str">
        <f>IF(AND(kraina[[#This Row],[Kobiety 2014]]&gt;kraina[[#This Row],[Kobiety 2013]],kraina[[#This Row],[Mezczyzni 2014]]&gt;kraina[[#This Row],[Mezczyzni 2013]]), "tak")</f>
        <v>tak</v>
      </c>
      <c r="AE35" t="str">
        <f>IF(AA35="tak", kraina[[#This Row],[Region]])</f>
        <v>C</v>
      </c>
    </row>
    <row r="36" spans="1:31" x14ac:dyDescent="0.25">
      <c r="A36" s="1" t="s">
        <v>34</v>
      </c>
      <c r="B36">
        <v>2574432</v>
      </c>
      <c r="C36">
        <v>2409710</v>
      </c>
      <c r="D36">
        <v>987486</v>
      </c>
      <c r="E36">
        <v>999043</v>
      </c>
      <c r="F36">
        <f>SUM(kraina[[#This Row],[Kobiety 2013]],kraina[[#This Row],[Mezczyzni 2013]])</f>
        <v>4984142</v>
      </c>
      <c r="G36">
        <f>SUM(kraina[[#This Row],[Kobiety 2014]],kraina[[#This Row],[Mezczyzni 2014]])</f>
        <v>1986529</v>
      </c>
      <c r="H36" t="str">
        <f>MID(kraina[[#This Row],[Wojewodztwo]],4,1)</f>
        <v>C</v>
      </c>
      <c r="I36">
        <f>ROUNDDOWN(IMDIV(kraina[[#This Row],[Kobiety 2014]],kraina[[#This Row],[Kobiety 2013]]), 4)</f>
        <v>0.38350000000000001</v>
      </c>
      <c r="J36">
        <f>kraina[[#This Row],[Ludnosc 2013]]</f>
        <v>4984142</v>
      </c>
      <c r="K36">
        <f>ROUNDDOWN(kraina[[#This Row],[2013]]*kraina[[#This Row],[Tempo wzrostu]],0)</f>
        <v>1911418</v>
      </c>
      <c r="L36" s="1">
        <f>ROUNDDOWN(IF(2*$J36&lt;kraina[[#This Row],[2014]], kraina[[#This Row],[2014]], kraina[[#This Row],[2014]]*$I36), 0)</f>
        <v>733028</v>
      </c>
      <c r="M36" s="1">
        <f>ROUNDDOWN(IF(2*$J36&lt;kraina[[#This Row],[2015]], kraina[[#This Row],[2015]], kraina[[#This Row],[2015]]*$I36), 0)</f>
        <v>281116</v>
      </c>
      <c r="N36" s="1">
        <f>ROUNDDOWN(IF(2*$J36&lt;kraina[[#This Row],[2016]], kraina[[#This Row],[2016]], kraina[[#This Row],[2016]]*$I36), 0)</f>
        <v>107807</v>
      </c>
      <c r="O36" s="1">
        <f>ROUNDDOWN(IF(2*$J36&lt;kraina[[#This Row],[2017]], kraina[[#This Row],[2017]], kraina[[#This Row],[2017]]*$I36), 0)</f>
        <v>41343</v>
      </c>
      <c r="P36" s="1">
        <f>ROUNDDOWN(IF(2*$J36&lt;kraina[[#This Row],[2018]], kraina[[#This Row],[2018]], kraina[[#This Row],[2018]]*$I36), 0)</f>
        <v>15855</v>
      </c>
      <c r="Q36" s="1">
        <f>ROUNDDOWN(IF(2*$J36&lt;kraina[[#This Row],[2019]], kraina[[#This Row],[2019]], kraina[[#This Row],[2019]]*$I36), 0)</f>
        <v>6080</v>
      </c>
      <c r="R36" s="1">
        <f>ROUNDDOWN(IF(2*$J36&lt;kraina[[#This Row],[2020]], kraina[[#This Row],[2020]], kraina[[#This Row],[2020]]*$I36), 0)</f>
        <v>2331</v>
      </c>
      <c r="S36" s="1">
        <f>ROUNDDOWN(IF(2*$J36&lt;kraina[[#This Row],[2021]], kraina[[#This Row],[2021]], kraina[[#This Row],[2021]]*$I36), 0)</f>
        <v>893</v>
      </c>
      <c r="T36" s="1">
        <f>ROUNDDOWN(IF(2*$J36&lt;kraina[[#This Row],[2022]], kraina[[#This Row],[2022]], kraina[[#This Row],[2022]]*$I36), 0)</f>
        <v>342</v>
      </c>
      <c r="U36" s="1">
        <f>ROUNDDOWN(IF(2*$J36&lt;kraina[[#This Row],[2023]], kraina[[#This Row],[2023]], kraina[[#This Row],[2023]]*$I36), 0)</f>
        <v>131</v>
      </c>
      <c r="V36" s="1">
        <f>ROUNDDOWN(IF(2*$J36&lt;kraina[[#This Row],[2024]], kraina[[#This Row],[2024]], kraina[[#This Row],[2024]]*$I36), 0)</f>
        <v>50</v>
      </c>
      <c r="W36" s="1" t="str">
        <f>IF(kraina[[#This Row],[2025]]&gt;2*kraina[[#This Row],[2013]], "przeludnienie", "")</f>
        <v/>
      </c>
      <c r="X36" s="1"/>
      <c r="Y36" s="1"/>
      <c r="AA36" t="b">
        <f>IF(AND(kraina[[#This Row],[Kobiety 2014]]&gt;kraina[[#This Row],[Kobiety 2013]],kraina[[#This Row],[Mezczyzni 2014]]&gt;kraina[[#This Row],[Mezczyzni 2013]]), "tak")</f>
        <v>0</v>
      </c>
      <c r="AE36" t="b">
        <f>IF(AA36="tak", kraina[[#This Row],[Region]])</f>
        <v>0</v>
      </c>
    </row>
    <row r="37" spans="1:31" x14ac:dyDescent="0.25">
      <c r="A37" s="1" t="s">
        <v>35</v>
      </c>
      <c r="B37">
        <v>1778590</v>
      </c>
      <c r="C37">
        <v>1874844</v>
      </c>
      <c r="D37">
        <v>111191</v>
      </c>
      <c r="E37">
        <v>117846</v>
      </c>
      <c r="F37">
        <f>SUM(kraina[[#This Row],[Kobiety 2013]],kraina[[#This Row],[Mezczyzni 2013]])</f>
        <v>3653434</v>
      </c>
      <c r="G37">
        <f>SUM(kraina[[#This Row],[Kobiety 2014]],kraina[[#This Row],[Mezczyzni 2014]])</f>
        <v>229037</v>
      </c>
      <c r="H37" t="str">
        <f>MID(kraina[[#This Row],[Wojewodztwo]],4,1)</f>
        <v>B</v>
      </c>
      <c r="I37">
        <f>ROUNDDOWN(IMDIV(kraina[[#This Row],[Kobiety 2014]],kraina[[#This Row],[Kobiety 2013]]), 4)</f>
        <v>6.25E-2</v>
      </c>
      <c r="J37">
        <f>kraina[[#This Row],[Ludnosc 2013]]</f>
        <v>3653434</v>
      </c>
      <c r="K37">
        <f>ROUNDDOWN(kraina[[#This Row],[2013]]*kraina[[#This Row],[Tempo wzrostu]],0)</f>
        <v>228339</v>
      </c>
      <c r="L37" s="1">
        <f>ROUNDDOWN(IF(2*$J37&lt;kraina[[#This Row],[2014]], kraina[[#This Row],[2014]], kraina[[#This Row],[2014]]*$I37), 0)</f>
        <v>14271</v>
      </c>
      <c r="M37" s="1">
        <f>ROUNDDOWN(IF(2*$J37&lt;kraina[[#This Row],[2015]], kraina[[#This Row],[2015]], kraina[[#This Row],[2015]]*$I37), 0)</f>
        <v>891</v>
      </c>
      <c r="N37" s="1">
        <f>ROUNDDOWN(IF(2*$J37&lt;kraina[[#This Row],[2016]], kraina[[#This Row],[2016]], kraina[[#This Row],[2016]]*$I37), 0)</f>
        <v>55</v>
      </c>
      <c r="O37" s="1">
        <f>ROUNDDOWN(IF(2*$J37&lt;kraina[[#This Row],[2017]], kraina[[#This Row],[2017]], kraina[[#This Row],[2017]]*$I37), 0)</f>
        <v>3</v>
      </c>
      <c r="P37" s="1">
        <f>ROUNDDOWN(IF(2*$J37&lt;kraina[[#This Row],[2018]], kraina[[#This Row],[2018]], kraina[[#This Row],[2018]]*$I37), 0)</f>
        <v>0</v>
      </c>
      <c r="Q37" s="1">
        <f>ROUNDDOWN(IF(2*$J37&lt;kraina[[#This Row],[2019]], kraina[[#This Row],[2019]], kraina[[#This Row],[2019]]*$I37), 0)</f>
        <v>0</v>
      </c>
      <c r="R37" s="1">
        <f>ROUNDDOWN(IF(2*$J37&lt;kraina[[#This Row],[2020]], kraina[[#This Row],[2020]], kraina[[#This Row],[2020]]*$I37), 0)</f>
        <v>0</v>
      </c>
      <c r="S37" s="1">
        <f>ROUNDDOWN(IF(2*$J37&lt;kraina[[#This Row],[2021]], kraina[[#This Row],[2021]], kraina[[#This Row],[2021]]*$I37), 0)</f>
        <v>0</v>
      </c>
      <c r="T37" s="1">
        <f>ROUNDDOWN(IF(2*$J37&lt;kraina[[#This Row],[2022]], kraina[[#This Row],[2022]], kraina[[#This Row],[2022]]*$I37), 0)</f>
        <v>0</v>
      </c>
      <c r="U37" s="1">
        <f>ROUNDDOWN(IF(2*$J37&lt;kraina[[#This Row],[2023]], kraina[[#This Row],[2023]], kraina[[#This Row],[2023]]*$I37), 0)</f>
        <v>0</v>
      </c>
      <c r="V37" s="1">
        <f>ROUNDDOWN(IF(2*$J37&lt;kraina[[#This Row],[2024]], kraina[[#This Row],[2024]], kraina[[#This Row],[2024]]*$I37), 0)</f>
        <v>0</v>
      </c>
      <c r="W37" s="1" t="str">
        <f>IF(kraina[[#This Row],[2025]]&gt;2*kraina[[#This Row],[2013]], "przeludnienie", "")</f>
        <v/>
      </c>
      <c r="X37" s="1"/>
      <c r="Y37" s="1"/>
      <c r="AA37" t="b">
        <f>IF(AND(kraina[[#This Row],[Kobiety 2014]]&gt;kraina[[#This Row],[Kobiety 2013]],kraina[[#This Row],[Mezczyzni 2014]]&gt;kraina[[#This Row],[Mezczyzni 2013]]), "tak")</f>
        <v>0</v>
      </c>
      <c r="AE37" t="b">
        <f>IF(AA37="tak", kraina[[#This Row],[Region]])</f>
        <v>0</v>
      </c>
    </row>
    <row r="38" spans="1:31" x14ac:dyDescent="0.25">
      <c r="A38" s="1" t="s">
        <v>36</v>
      </c>
      <c r="B38">
        <v>1506541</v>
      </c>
      <c r="C38">
        <v>1414887</v>
      </c>
      <c r="D38">
        <v>1216612</v>
      </c>
      <c r="E38">
        <v>1166775</v>
      </c>
      <c r="F38">
        <f>SUM(kraina[[#This Row],[Kobiety 2013]],kraina[[#This Row],[Mezczyzni 2013]])</f>
        <v>2921428</v>
      </c>
      <c r="G38">
        <f>SUM(kraina[[#This Row],[Kobiety 2014]],kraina[[#This Row],[Mezczyzni 2014]])</f>
        <v>2383387</v>
      </c>
      <c r="H38" t="str">
        <f>MID(kraina[[#This Row],[Wojewodztwo]],4,1)</f>
        <v>A</v>
      </c>
      <c r="I38">
        <f>ROUNDDOWN(IMDIV(kraina[[#This Row],[Kobiety 2014]],kraina[[#This Row],[Kobiety 2013]]), 4)</f>
        <v>0.8075</v>
      </c>
      <c r="J38">
        <f>kraina[[#This Row],[Ludnosc 2013]]</f>
        <v>2921428</v>
      </c>
      <c r="K38">
        <f>ROUNDDOWN(kraina[[#This Row],[2013]]*kraina[[#This Row],[Tempo wzrostu]],0)</f>
        <v>2359053</v>
      </c>
      <c r="L38" s="1">
        <f>ROUNDDOWN(IF(2*$J38&lt;kraina[[#This Row],[2014]], kraina[[#This Row],[2014]], kraina[[#This Row],[2014]]*$I38), 0)</f>
        <v>1904935</v>
      </c>
      <c r="M38" s="1">
        <f>ROUNDDOWN(IF(2*$J38&lt;kraina[[#This Row],[2015]], kraina[[#This Row],[2015]], kraina[[#This Row],[2015]]*$I38), 0)</f>
        <v>1538235</v>
      </c>
      <c r="N38" s="1">
        <f>ROUNDDOWN(IF(2*$J38&lt;kraina[[#This Row],[2016]], kraina[[#This Row],[2016]], kraina[[#This Row],[2016]]*$I38), 0)</f>
        <v>1242124</v>
      </c>
      <c r="O38" s="1">
        <f>ROUNDDOWN(IF(2*$J38&lt;kraina[[#This Row],[2017]], kraina[[#This Row],[2017]], kraina[[#This Row],[2017]]*$I38), 0)</f>
        <v>1003015</v>
      </c>
      <c r="P38" s="1">
        <f>ROUNDDOWN(IF(2*$J38&lt;kraina[[#This Row],[2018]], kraina[[#This Row],[2018]], kraina[[#This Row],[2018]]*$I38), 0)</f>
        <v>809934</v>
      </c>
      <c r="Q38" s="1">
        <f>ROUNDDOWN(IF(2*$J38&lt;kraina[[#This Row],[2019]], kraina[[#This Row],[2019]], kraina[[#This Row],[2019]]*$I38), 0)</f>
        <v>654021</v>
      </c>
      <c r="R38" s="1">
        <f>ROUNDDOWN(IF(2*$J38&lt;kraina[[#This Row],[2020]], kraina[[#This Row],[2020]], kraina[[#This Row],[2020]]*$I38), 0)</f>
        <v>528121</v>
      </c>
      <c r="S38" s="1">
        <f>ROUNDDOWN(IF(2*$J38&lt;kraina[[#This Row],[2021]], kraina[[#This Row],[2021]], kraina[[#This Row],[2021]]*$I38), 0)</f>
        <v>426457</v>
      </c>
      <c r="T38" s="1">
        <f>ROUNDDOWN(IF(2*$J38&lt;kraina[[#This Row],[2022]], kraina[[#This Row],[2022]], kraina[[#This Row],[2022]]*$I38), 0)</f>
        <v>344364</v>
      </c>
      <c r="U38" s="1">
        <f>ROUNDDOWN(IF(2*$J38&lt;kraina[[#This Row],[2023]], kraina[[#This Row],[2023]], kraina[[#This Row],[2023]]*$I38), 0)</f>
        <v>278073</v>
      </c>
      <c r="V38" s="1">
        <f>ROUNDDOWN(IF(2*$J38&lt;kraina[[#This Row],[2024]], kraina[[#This Row],[2024]], kraina[[#This Row],[2024]]*$I38), 0)</f>
        <v>224543</v>
      </c>
      <c r="W38" s="1" t="str">
        <f>IF(kraina[[#This Row],[2025]]&gt;2*kraina[[#This Row],[2013]], "przeludnienie", "")</f>
        <v/>
      </c>
      <c r="X38" s="1"/>
      <c r="Y38" s="1"/>
      <c r="AA38" t="b">
        <f>IF(AND(kraina[[#This Row],[Kobiety 2014]]&gt;kraina[[#This Row],[Kobiety 2013]],kraina[[#This Row],[Mezczyzni 2014]]&gt;kraina[[#This Row],[Mezczyzni 2013]]), "tak")</f>
        <v>0</v>
      </c>
      <c r="AE38" t="b">
        <f>IF(AA38="tak", kraina[[#This Row],[Region]])</f>
        <v>0</v>
      </c>
    </row>
    <row r="39" spans="1:31" x14ac:dyDescent="0.25">
      <c r="A39" s="1" t="s">
        <v>37</v>
      </c>
      <c r="B39">
        <v>1598886</v>
      </c>
      <c r="C39">
        <v>1687917</v>
      </c>
      <c r="D39">
        <v>449788</v>
      </c>
      <c r="E39">
        <v>427615</v>
      </c>
      <c r="F39">
        <f>SUM(kraina[[#This Row],[Kobiety 2013]],kraina[[#This Row],[Mezczyzni 2013]])</f>
        <v>3286803</v>
      </c>
      <c r="G39">
        <f>SUM(kraina[[#This Row],[Kobiety 2014]],kraina[[#This Row],[Mezczyzni 2014]])</f>
        <v>877403</v>
      </c>
      <c r="H39" t="str">
        <f>MID(kraina[[#This Row],[Wojewodztwo]],4,1)</f>
        <v>B</v>
      </c>
      <c r="I39">
        <f>ROUNDDOWN(IMDIV(kraina[[#This Row],[Kobiety 2014]],kraina[[#This Row],[Kobiety 2013]]), 4)</f>
        <v>0.28129999999999999</v>
      </c>
      <c r="J39">
        <f>kraina[[#This Row],[Ludnosc 2013]]</f>
        <v>3286803</v>
      </c>
      <c r="K39">
        <f>ROUNDDOWN(kraina[[#This Row],[2013]]*kraina[[#This Row],[Tempo wzrostu]],0)</f>
        <v>924577</v>
      </c>
      <c r="L39" s="1">
        <f>ROUNDDOWN(IF(2*$J39&lt;kraina[[#This Row],[2014]], kraina[[#This Row],[2014]], kraina[[#This Row],[2014]]*$I39), 0)</f>
        <v>260083</v>
      </c>
      <c r="M39" s="1">
        <f>ROUNDDOWN(IF(2*$J39&lt;kraina[[#This Row],[2015]], kraina[[#This Row],[2015]], kraina[[#This Row],[2015]]*$I39), 0)</f>
        <v>73161</v>
      </c>
      <c r="N39" s="1">
        <f>ROUNDDOWN(IF(2*$J39&lt;kraina[[#This Row],[2016]], kraina[[#This Row],[2016]], kraina[[#This Row],[2016]]*$I39), 0)</f>
        <v>20580</v>
      </c>
      <c r="O39" s="1">
        <f>ROUNDDOWN(IF(2*$J39&lt;kraina[[#This Row],[2017]], kraina[[#This Row],[2017]], kraina[[#This Row],[2017]]*$I39), 0)</f>
        <v>5789</v>
      </c>
      <c r="P39" s="1">
        <f>ROUNDDOWN(IF(2*$J39&lt;kraina[[#This Row],[2018]], kraina[[#This Row],[2018]], kraina[[#This Row],[2018]]*$I39), 0)</f>
        <v>1628</v>
      </c>
      <c r="Q39" s="1">
        <f>ROUNDDOWN(IF(2*$J39&lt;kraina[[#This Row],[2019]], kraina[[#This Row],[2019]], kraina[[#This Row],[2019]]*$I39), 0)</f>
        <v>457</v>
      </c>
      <c r="R39" s="1">
        <f>ROUNDDOWN(IF(2*$J39&lt;kraina[[#This Row],[2020]], kraina[[#This Row],[2020]], kraina[[#This Row],[2020]]*$I39), 0)</f>
        <v>128</v>
      </c>
      <c r="S39" s="1">
        <f>ROUNDDOWN(IF(2*$J39&lt;kraina[[#This Row],[2021]], kraina[[#This Row],[2021]], kraina[[#This Row],[2021]]*$I39), 0)</f>
        <v>36</v>
      </c>
      <c r="T39" s="1">
        <f>ROUNDDOWN(IF(2*$J39&lt;kraina[[#This Row],[2022]], kraina[[#This Row],[2022]], kraina[[#This Row],[2022]]*$I39), 0)</f>
        <v>10</v>
      </c>
      <c r="U39" s="1">
        <f>ROUNDDOWN(IF(2*$J39&lt;kraina[[#This Row],[2023]], kraina[[#This Row],[2023]], kraina[[#This Row],[2023]]*$I39), 0)</f>
        <v>2</v>
      </c>
      <c r="V39" s="1">
        <f>ROUNDDOWN(IF(2*$J39&lt;kraina[[#This Row],[2024]], kraina[[#This Row],[2024]], kraina[[#This Row],[2024]]*$I39), 0)</f>
        <v>0</v>
      </c>
      <c r="W39" s="1" t="str">
        <f>IF(kraina[[#This Row],[2025]]&gt;2*kraina[[#This Row],[2013]], "przeludnienie", "")</f>
        <v/>
      </c>
      <c r="X39" s="1"/>
      <c r="Y39" s="1"/>
      <c r="AA39" t="b">
        <f>IF(AND(kraina[[#This Row],[Kobiety 2014]]&gt;kraina[[#This Row],[Kobiety 2013]],kraina[[#This Row],[Mezczyzni 2014]]&gt;kraina[[#This Row],[Mezczyzni 2013]]), "tak")</f>
        <v>0</v>
      </c>
      <c r="AE39" t="b">
        <f>IF(AA39="tak", kraina[[#This Row],[Region]])</f>
        <v>0</v>
      </c>
    </row>
    <row r="40" spans="1:31" x14ac:dyDescent="0.25">
      <c r="A40" s="1" t="s">
        <v>38</v>
      </c>
      <c r="B40">
        <v>548989</v>
      </c>
      <c r="C40">
        <v>514636</v>
      </c>
      <c r="D40">
        <v>2770344</v>
      </c>
      <c r="E40">
        <v>3187897</v>
      </c>
      <c r="F40">
        <f>SUM(kraina[[#This Row],[Kobiety 2013]],kraina[[#This Row],[Mezczyzni 2013]])</f>
        <v>1063625</v>
      </c>
      <c r="G40">
        <f>SUM(kraina[[#This Row],[Kobiety 2014]],kraina[[#This Row],[Mezczyzni 2014]])</f>
        <v>5958241</v>
      </c>
      <c r="H40" t="str">
        <f>MID(kraina[[#This Row],[Wojewodztwo]],4,1)</f>
        <v>D</v>
      </c>
      <c r="I40">
        <f>ROUNDDOWN(IMDIV(kraina[[#This Row],[Kobiety 2014]],kraina[[#This Row],[Kobiety 2013]]), 4)</f>
        <v>5.0461999999999998</v>
      </c>
      <c r="J40">
        <f>kraina[[#This Row],[Ludnosc 2013]]</f>
        <v>1063625</v>
      </c>
      <c r="K40">
        <f>ROUNDDOWN(kraina[[#This Row],[2013]]*kraina[[#This Row],[Tempo wzrostu]],0)</f>
        <v>5367264</v>
      </c>
      <c r="L40" s="1">
        <f>ROUNDDOWN(IF(2*$J40&lt;kraina[[#This Row],[2014]], kraina[[#This Row],[2014]], kraina[[#This Row],[2014]]*$I40), 0)</f>
        <v>5367264</v>
      </c>
      <c r="M40" s="1">
        <f>ROUNDDOWN(IF(2*$J40&lt;kraina[[#This Row],[2015]], kraina[[#This Row],[2015]], kraina[[#This Row],[2015]]*$I40), 0)</f>
        <v>5367264</v>
      </c>
      <c r="N40" s="1">
        <f>ROUNDDOWN(IF(2*$J40&lt;kraina[[#This Row],[2016]], kraina[[#This Row],[2016]], kraina[[#This Row],[2016]]*$I40), 0)</f>
        <v>5367264</v>
      </c>
      <c r="O40" s="1">
        <f>ROUNDDOWN(IF(2*$J40&lt;kraina[[#This Row],[2017]], kraina[[#This Row],[2017]], kraina[[#This Row],[2017]]*$I40), 0)</f>
        <v>5367264</v>
      </c>
      <c r="P40" s="1">
        <f>ROUNDDOWN(IF(2*$J40&lt;kraina[[#This Row],[2018]], kraina[[#This Row],[2018]], kraina[[#This Row],[2018]]*$I40), 0)</f>
        <v>5367264</v>
      </c>
      <c r="Q40" s="1">
        <f>ROUNDDOWN(IF(2*$J40&lt;kraina[[#This Row],[2019]], kraina[[#This Row],[2019]], kraina[[#This Row],[2019]]*$I40), 0)</f>
        <v>5367264</v>
      </c>
      <c r="R40" s="1">
        <f>ROUNDDOWN(IF(2*$J40&lt;kraina[[#This Row],[2020]], kraina[[#This Row],[2020]], kraina[[#This Row],[2020]]*$I40), 0)</f>
        <v>5367264</v>
      </c>
      <c r="S40" s="1">
        <f>ROUNDDOWN(IF(2*$J40&lt;kraina[[#This Row],[2021]], kraina[[#This Row],[2021]], kraina[[#This Row],[2021]]*$I40), 0)</f>
        <v>5367264</v>
      </c>
      <c r="T40" s="1">
        <f>ROUNDDOWN(IF(2*$J40&lt;kraina[[#This Row],[2022]], kraina[[#This Row],[2022]], kraina[[#This Row],[2022]]*$I40), 0)</f>
        <v>5367264</v>
      </c>
      <c r="U40" s="1">
        <f>ROUNDDOWN(IF(2*$J40&lt;kraina[[#This Row],[2023]], kraina[[#This Row],[2023]], kraina[[#This Row],[2023]]*$I40), 0)</f>
        <v>5367264</v>
      </c>
      <c r="V40" s="1">
        <f>ROUNDDOWN(IF(2*$J40&lt;kraina[[#This Row],[2024]], kraina[[#This Row],[2024]], kraina[[#This Row],[2024]]*$I40), 0)</f>
        <v>5367264</v>
      </c>
      <c r="W40" s="1" t="str">
        <f>IF(kraina[[#This Row],[2025]]&gt;2*kraina[[#This Row],[2013]], "przeludnienie", "")</f>
        <v>przeludnienie</v>
      </c>
      <c r="X40" s="1"/>
      <c r="Y40" s="1"/>
      <c r="AA40" t="str">
        <f>IF(AND(kraina[[#This Row],[Kobiety 2014]]&gt;kraina[[#This Row],[Kobiety 2013]],kraina[[#This Row],[Mezczyzni 2014]]&gt;kraina[[#This Row],[Mezczyzni 2013]]), "tak")</f>
        <v>tak</v>
      </c>
      <c r="AE40" t="str">
        <f>IF(AA40="tak", kraina[[#This Row],[Region]])</f>
        <v>D</v>
      </c>
    </row>
    <row r="41" spans="1:31" x14ac:dyDescent="0.25">
      <c r="A41" s="1" t="s">
        <v>39</v>
      </c>
      <c r="B41">
        <v>1175198</v>
      </c>
      <c r="C41">
        <v>1095440</v>
      </c>
      <c r="D41">
        <v>2657174</v>
      </c>
      <c r="E41">
        <v>2491947</v>
      </c>
      <c r="F41">
        <f>SUM(kraina[[#This Row],[Kobiety 2013]],kraina[[#This Row],[Mezczyzni 2013]])</f>
        <v>2270638</v>
      </c>
      <c r="G41">
        <f>SUM(kraina[[#This Row],[Kobiety 2014]],kraina[[#This Row],[Mezczyzni 2014]])</f>
        <v>5149121</v>
      </c>
      <c r="H41" t="str">
        <f>MID(kraina[[#This Row],[Wojewodztwo]],4,1)</f>
        <v>A</v>
      </c>
      <c r="I41">
        <f>ROUNDDOWN(IMDIV(kraina[[#This Row],[Kobiety 2014]],kraina[[#This Row],[Kobiety 2013]]), 4)</f>
        <v>2.2610000000000001</v>
      </c>
      <c r="J41">
        <f>kraina[[#This Row],[Ludnosc 2013]]</f>
        <v>2270638</v>
      </c>
      <c r="K41">
        <f>ROUNDDOWN(kraina[[#This Row],[2013]]*kraina[[#This Row],[Tempo wzrostu]],0)</f>
        <v>5133912</v>
      </c>
      <c r="L41" s="1">
        <f>ROUNDDOWN(IF(2*$J41&lt;kraina[[#This Row],[2014]], kraina[[#This Row],[2014]], kraina[[#This Row],[2014]]*$I41), 0)</f>
        <v>5133912</v>
      </c>
      <c r="M41" s="1">
        <f>ROUNDDOWN(IF(2*$J41&lt;kraina[[#This Row],[2015]], kraina[[#This Row],[2015]], kraina[[#This Row],[2015]]*$I41), 0)</f>
        <v>5133912</v>
      </c>
      <c r="N41" s="1">
        <f>ROUNDDOWN(IF(2*$J41&lt;kraina[[#This Row],[2016]], kraina[[#This Row],[2016]], kraina[[#This Row],[2016]]*$I41), 0)</f>
        <v>5133912</v>
      </c>
      <c r="O41" s="1">
        <f>ROUNDDOWN(IF(2*$J41&lt;kraina[[#This Row],[2017]], kraina[[#This Row],[2017]], kraina[[#This Row],[2017]]*$I41), 0)</f>
        <v>5133912</v>
      </c>
      <c r="P41" s="1">
        <f>ROUNDDOWN(IF(2*$J41&lt;kraina[[#This Row],[2018]], kraina[[#This Row],[2018]], kraina[[#This Row],[2018]]*$I41), 0)</f>
        <v>5133912</v>
      </c>
      <c r="Q41" s="1">
        <f>ROUNDDOWN(IF(2*$J41&lt;kraina[[#This Row],[2019]], kraina[[#This Row],[2019]], kraina[[#This Row],[2019]]*$I41), 0)</f>
        <v>5133912</v>
      </c>
      <c r="R41" s="1">
        <f>ROUNDDOWN(IF(2*$J41&lt;kraina[[#This Row],[2020]], kraina[[#This Row],[2020]], kraina[[#This Row],[2020]]*$I41), 0)</f>
        <v>5133912</v>
      </c>
      <c r="S41" s="1">
        <f>ROUNDDOWN(IF(2*$J41&lt;kraina[[#This Row],[2021]], kraina[[#This Row],[2021]], kraina[[#This Row],[2021]]*$I41), 0)</f>
        <v>5133912</v>
      </c>
      <c r="T41" s="1">
        <f>ROUNDDOWN(IF(2*$J41&lt;kraina[[#This Row],[2022]], kraina[[#This Row],[2022]], kraina[[#This Row],[2022]]*$I41), 0)</f>
        <v>5133912</v>
      </c>
      <c r="U41" s="1">
        <f>ROUNDDOWN(IF(2*$J41&lt;kraina[[#This Row],[2023]], kraina[[#This Row],[2023]], kraina[[#This Row],[2023]]*$I41), 0)</f>
        <v>5133912</v>
      </c>
      <c r="V41" s="1">
        <f>ROUNDDOWN(IF(2*$J41&lt;kraina[[#This Row],[2024]], kraina[[#This Row],[2024]], kraina[[#This Row],[2024]]*$I41), 0)</f>
        <v>5133912</v>
      </c>
      <c r="W41" s="1" t="str">
        <f>IF(kraina[[#This Row],[2025]]&gt;2*kraina[[#This Row],[2013]], "przeludnienie", "")</f>
        <v>przeludnienie</v>
      </c>
      <c r="X41" s="1"/>
      <c r="Y41" s="1"/>
      <c r="AA41" t="str">
        <f>IF(AND(kraina[[#This Row],[Kobiety 2014]]&gt;kraina[[#This Row],[Kobiety 2013]],kraina[[#This Row],[Mezczyzni 2014]]&gt;kraina[[#This Row],[Mezczyzni 2013]]), "tak")</f>
        <v>tak</v>
      </c>
      <c r="AE41" t="str">
        <f>IF(AA41="tak", kraina[[#This Row],[Region]])</f>
        <v>A</v>
      </c>
    </row>
    <row r="42" spans="1:31" x14ac:dyDescent="0.25">
      <c r="A42" s="1" t="s">
        <v>40</v>
      </c>
      <c r="B42">
        <v>2115336</v>
      </c>
      <c r="C42">
        <v>2202769</v>
      </c>
      <c r="D42">
        <v>15339</v>
      </c>
      <c r="E42">
        <v>14652</v>
      </c>
      <c r="F42">
        <f>SUM(kraina[[#This Row],[Kobiety 2013]],kraina[[#This Row],[Mezczyzni 2013]])</f>
        <v>4318105</v>
      </c>
      <c r="G42">
        <f>SUM(kraina[[#This Row],[Kobiety 2014]],kraina[[#This Row],[Mezczyzni 2014]])</f>
        <v>29991</v>
      </c>
      <c r="H42" t="str">
        <f>MID(kraina[[#This Row],[Wojewodztwo]],4,1)</f>
        <v>D</v>
      </c>
      <c r="I42">
        <f>ROUNDDOWN(IMDIV(kraina[[#This Row],[Kobiety 2014]],kraina[[#This Row],[Kobiety 2013]]), 4)</f>
        <v>7.1999999999999998E-3</v>
      </c>
      <c r="J42">
        <f>kraina[[#This Row],[Ludnosc 2013]]</f>
        <v>4318105</v>
      </c>
      <c r="K42">
        <f>ROUNDDOWN(kraina[[#This Row],[2013]]*kraina[[#This Row],[Tempo wzrostu]],0)</f>
        <v>31090</v>
      </c>
      <c r="L42" s="1">
        <f>ROUNDDOWN(IF(2*$J42&lt;kraina[[#This Row],[2014]], kraina[[#This Row],[2014]], kraina[[#This Row],[2014]]*$I42), 0)</f>
        <v>223</v>
      </c>
      <c r="M42" s="1">
        <f>ROUNDDOWN(IF(2*$J42&lt;kraina[[#This Row],[2015]], kraina[[#This Row],[2015]], kraina[[#This Row],[2015]]*$I42), 0)</f>
        <v>1</v>
      </c>
      <c r="N42" s="1">
        <f>ROUNDDOWN(IF(2*$J42&lt;kraina[[#This Row],[2016]], kraina[[#This Row],[2016]], kraina[[#This Row],[2016]]*$I42), 0)</f>
        <v>0</v>
      </c>
      <c r="O42" s="1">
        <f>ROUNDDOWN(IF(2*$J42&lt;kraina[[#This Row],[2017]], kraina[[#This Row],[2017]], kraina[[#This Row],[2017]]*$I42), 0)</f>
        <v>0</v>
      </c>
      <c r="P42" s="1">
        <f>ROUNDDOWN(IF(2*$J42&lt;kraina[[#This Row],[2018]], kraina[[#This Row],[2018]], kraina[[#This Row],[2018]]*$I42), 0)</f>
        <v>0</v>
      </c>
      <c r="Q42" s="1">
        <f>ROUNDDOWN(IF(2*$J42&lt;kraina[[#This Row],[2019]], kraina[[#This Row],[2019]], kraina[[#This Row],[2019]]*$I42), 0)</f>
        <v>0</v>
      </c>
      <c r="R42" s="1">
        <f>ROUNDDOWN(IF(2*$J42&lt;kraina[[#This Row],[2020]], kraina[[#This Row],[2020]], kraina[[#This Row],[2020]]*$I42), 0)</f>
        <v>0</v>
      </c>
      <c r="S42" s="1">
        <f>ROUNDDOWN(IF(2*$J42&lt;kraina[[#This Row],[2021]], kraina[[#This Row],[2021]], kraina[[#This Row],[2021]]*$I42), 0)</f>
        <v>0</v>
      </c>
      <c r="T42" s="1">
        <f>ROUNDDOWN(IF(2*$J42&lt;kraina[[#This Row],[2022]], kraina[[#This Row],[2022]], kraina[[#This Row],[2022]]*$I42), 0)</f>
        <v>0</v>
      </c>
      <c r="U42" s="1">
        <f>ROUNDDOWN(IF(2*$J42&lt;kraina[[#This Row],[2023]], kraina[[#This Row],[2023]], kraina[[#This Row],[2023]]*$I42), 0)</f>
        <v>0</v>
      </c>
      <c r="V42" s="1">
        <f>ROUNDDOWN(IF(2*$J42&lt;kraina[[#This Row],[2024]], kraina[[#This Row],[2024]], kraina[[#This Row],[2024]]*$I42), 0)</f>
        <v>0</v>
      </c>
      <c r="W42" s="1" t="str">
        <f>IF(kraina[[#This Row],[2025]]&gt;2*kraina[[#This Row],[2013]], "przeludnienie", "")</f>
        <v/>
      </c>
      <c r="X42" s="1"/>
      <c r="Y42" s="1"/>
      <c r="AA42" t="b">
        <f>IF(AND(kraina[[#This Row],[Kobiety 2014]]&gt;kraina[[#This Row],[Kobiety 2013]],kraina[[#This Row],[Mezczyzni 2014]]&gt;kraina[[#This Row],[Mezczyzni 2013]]), "tak")</f>
        <v>0</v>
      </c>
      <c r="AE42" t="b">
        <f>IF(AA42="tak", kraina[[#This Row],[Region]])</f>
        <v>0</v>
      </c>
    </row>
    <row r="43" spans="1:31" x14ac:dyDescent="0.25">
      <c r="A43" s="1" t="s">
        <v>41</v>
      </c>
      <c r="B43">
        <v>2346640</v>
      </c>
      <c r="C43">
        <v>2197559</v>
      </c>
      <c r="D43">
        <v>373470</v>
      </c>
      <c r="E43">
        <v>353365</v>
      </c>
      <c r="F43">
        <f>SUM(kraina[[#This Row],[Kobiety 2013]],kraina[[#This Row],[Mezczyzni 2013]])</f>
        <v>4544199</v>
      </c>
      <c r="G43">
        <f>SUM(kraina[[#This Row],[Kobiety 2014]],kraina[[#This Row],[Mezczyzni 2014]])</f>
        <v>726835</v>
      </c>
      <c r="H43" t="str">
        <f>MID(kraina[[#This Row],[Wojewodztwo]],4,1)</f>
        <v>B</v>
      </c>
      <c r="I43">
        <f>ROUNDDOWN(IMDIV(kraina[[#This Row],[Kobiety 2014]],kraina[[#This Row],[Kobiety 2013]]), 4)</f>
        <v>0.15909999999999999</v>
      </c>
      <c r="J43">
        <f>kraina[[#This Row],[Ludnosc 2013]]</f>
        <v>4544199</v>
      </c>
      <c r="K43">
        <f>ROUNDDOWN(kraina[[#This Row],[2013]]*kraina[[#This Row],[Tempo wzrostu]],0)</f>
        <v>722982</v>
      </c>
      <c r="L43" s="1">
        <f>ROUNDDOWN(IF(2*$J43&lt;kraina[[#This Row],[2014]], kraina[[#This Row],[2014]], kraina[[#This Row],[2014]]*$I43), 0)</f>
        <v>115026</v>
      </c>
      <c r="M43" s="1">
        <f>ROUNDDOWN(IF(2*$J43&lt;kraina[[#This Row],[2015]], kraina[[#This Row],[2015]], kraina[[#This Row],[2015]]*$I43), 0)</f>
        <v>18300</v>
      </c>
      <c r="N43" s="1">
        <f>ROUNDDOWN(IF(2*$J43&lt;kraina[[#This Row],[2016]], kraina[[#This Row],[2016]], kraina[[#This Row],[2016]]*$I43), 0)</f>
        <v>2911</v>
      </c>
      <c r="O43" s="1">
        <f>ROUNDDOWN(IF(2*$J43&lt;kraina[[#This Row],[2017]], kraina[[#This Row],[2017]], kraina[[#This Row],[2017]]*$I43), 0)</f>
        <v>463</v>
      </c>
      <c r="P43" s="1">
        <f>ROUNDDOWN(IF(2*$J43&lt;kraina[[#This Row],[2018]], kraina[[#This Row],[2018]], kraina[[#This Row],[2018]]*$I43), 0)</f>
        <v>73</v>
      </c>
      <c r="Q43" s="1">
        <f>ROUNDDOWN(IF(2*$J43&lt;kraina[[#This Row],[2019]], kraina[[#This Row],[2019]], kraina[[#This Row],[2019]]*$I43), 0)</f>
        <v>11</v>
      </c>
      <c r="R43" s="1">
        <f>ROUNDDOWN(IF(2*$J43&lt;kraina[[#This Row],[2020]], kraina[[#This Row],[2020]], kraina[[#This Row],[2020]]*$I43), 0)</f>
        <v>1</v>
      </c>
      <c r="S43" s="1">
        <f>ROUNDDOWN(IF(2*$J43&lt;kraina[[#This Row],[2021]], kraina[[#This Row],[2021]], kraina[[#This Row],[2021]]*$I43), 0)</f>
        <v>0</v>
      </c>
      <c r="T43" s="1">
        <f>ROUNDDOWN(IF(2*$J43&lt;kraina[[#This Row],[2022]], kraina[[#This Row],[2022]], kraina[[#This Row],[2022]]*$I43), 0)</f>
        <v>0</v>
      </c>
      <c r="U43" s="1">
        <f>ROUNDDOWN(IF(2*$J43&lt;kraina[[#This Row],[2023]], kraina[[#This Row],[2023]], kraina[[#This Row],[2023]]*$I43), 0)</f>
        <v>0</v>
      </c>
      <c r="V43" s="1">
        <f>ROUNDDOWN(IF(2*$J43&lt;kraina[[#This Row],[2024]], kraina[[#This Row],[2024]], kraina[[#This Row],[2024]]*$I43), 0)</f>
        <v>0</v>
      </c>
      <c r="W43" s="1" t="str">
        <f>IF(kraina[[#This Row],[2025]]&gt;2*kraina[[#This Row],[2013]], "przeludnienie", "")</f>
        <v/>
      </c>
      <c r="X43" s="1"/>
      <c r="Y43" s="1"/>
      <c r="AA43" t="b">
        <f>IF(AND(kraina[[#This Row],[Kobiety 2014]]&gt;kraina[[#This Row],[Kobiety 2013]],kraina[[#This Row],[Mezczyzni 2014]]&gt;kraina[[#This Row],[Mezczyzni 2013]]), "tak")</f>
        <v>0</v>
      </c>
      <c r="AE43" t="b">
        <f>IF(AA43="tak", kraina[[#This Row],[Region]])</f>
        <v>0</v>
      </c>
    </row>
    <row r="44" spans="1:31" x14ac:dyDescent="0.25">
      <c r="A44" s="1" t="s">
        <v>42</v>
      </c>
      <c r="B44">
        <v>2548438</v>
      </c>
      <c r="C44">
        <v>2577213</v>
      </c>
      <c r="D44">
        <v>37986</v>
      </c>
      <c r="E44">
        <v>37766</v>
      </c>
      <c r="F44">
        <f>SUM(kraina[[#This Row],[Kobiety 2013]],kraina[[#This Row],[Mezczyzni 2013]])</f>
        <v>5125651</v>
      </c>
      <c r="G44">
        <f>SUM(kraina[[#This Row],[Kobiety 2014]],kraina[[#This Row],[Mezczyzni 2014]])</f>
        <v>75752</v>
      </c>
      <c r="H44" t="str">
        <f>MID(kraina[[#This Row],[Wojewodztwo]],4,1)</f>
        <v>D</v>
      </c>
      <c r="I44">
        <f>ROUNDDOWN(IMDIV(kraina[[#This Row],[Kobiety 2014]],kraina[[#This Row],[Kobiety 2013]]), 4)</f>
        <v>1.49E-2</v>
      </c>
      <c r="J44">
        <f>kraina[[#This Row],[Ludnosc 2013]]</f>
        <v>5125651</v>
      </c>
      <c r="K44">
        <f>ROUNDDOWN(kraina[[#This Row],[2013]]*kraina[[#This Row],[Tempo wzrostu]],0)</f>
        <v>76372</v>
      </c>
      <c r="L44" s="1">
        <f>ROUNDDOWN(IF(2*$J44&lt;kraina[[#This Row],[2014]], kraina[[#This Row],[2014]], kraina[[#This Row],[2014]]*$I44), 0)</f>
        <v>1137</v>
      </c>
      <c r="M44" s="1">
        <f>ROUNDDOWN(IF(2*$J44&lt;kraina[[#This Row],[2015]], kraina[[#This Row],[2015]], kraina[[#This Row],[2015]]*$I44), 0)</f>
        <v>16</v>
      </c>
      <c r="N44" s="1">
        <f>ROUNDDOWN(IF(2*$J44&lt;kraina[[#This Row],[2016]], kraina[[#This Row],[2016]], kraina[[#This Row],[2016]]*$I44), 0)</f>
        <v>0</v>
      </c>
      <c r="O44" s="1">
        <f>ROUNDDOWN(IF(2*$J44&lt;kraina[[#This Row],[2017]], kraina[[#This Row],[2017]], kraina[[#This Row],[2017]]*$I44), 0)</f>
        <v>0</v>
      </c>
      <c r="P44" s="1">
        <f>ROUNDDOWN(IF(2*$J44&lt;kraina[[#This Row],[2018]], kraina[[#This Row],[2018]], kraina[[#This Row],[2018]]*$I44), 0)</f>
        <v>0</v>
      </c>
      <c r="Q44" s="1">
        <f>ROUNDDOWN(IF(2*$J44&lt;kraina[[#This Row],[2019]], kraina[[#This Row],[2019]], kraina[[#This Row],[2019]]*$I44), 0)</f>
        <v>0</v>
      </c>
      <c r="R44" s="1">
        <f>ROUNDDOWN(IF(2*$J44&lt;kraina[[#This Row],[2020]], kraina[[#This Row],[2020]], kraina[[#This Row],[2020]]*$I44), 0)</f>
        <v>0</v>
      </c>
      <c r="S44" s="1">
        <f>ROUNDDOWN(IF(2*$J44&lt;kraina[[#This Row],[2021]], kraina[[#This Row],[2021]], kraina[[#This Row],[2021]]*$I44), 0)</f>
        <v>0</v>
      </c>
      <c r="T44" s="1">
        <f>ROUNDDOWN(IF(2*$J44&lt;kraina[[#This Row],[2022]], kraina[[#This Row],[2022]], kraina[[#This Row],[2022]]*$I44), 0)</f>
        <v>0</v>
      </c>
      <c r="U44" s="1">
        <f>ROUNDDOWN(IF(2*$J44&lt;kraina[[#This Row],[2023]], kraina[[#This Row],[2023]], kraina[[#This Row],[2023]]*$I44), 0)</f>
        <v>0</v>
      </c>
      <c r="V44" s="1">
        <f>ROUNDDOWN(IF(2*$J44&lt;kraina[[#This Row],[2024]], kraina[[#This Row],[2024]], kraina[[#This Row],[2024]]*$I44), 0)</f>
        <v>0</v>
      </c>
      <c r="W44" s="1" t="str">
        <f>IF(kraina[[#This Row],[2025]]&gt;2*kraina[[#This Row],[2013]], "przeludnienie", "")</f>
        <v/>
      </c>
      <c r="X44" s="1"/>
      <c r="Y44" s="1"/>
      <c r="AA44" t="b">
        <f>IF(AND(kraina[[#This Row],[Kobiety 2014]]&gt;kraina[[#This Row],[Kobiety 2013]],kraina[[#This Row],[Mezczyzni 2014]]&gt;kraina[[#This Row],[Mezczyzni 2013]]), "tak")</f>
        <v>0</v>
      </c>
      <c r="AE44" t="b">
        <f>IF(AA44="tak", kraina[[#This Row],[Region]])</f>
        <v>0</v>
      </c>
    </row>
    <row r="45" spans="1:31" x14ac:dyDescent="0.25">
      <c r="A45" s="1" t="s">
        <v>43</v>
      </c>
      <c r="B45">
        <v>835495</v>
      </c>
      <c r="C45">
        <v>837746</v>
      </c>
      <c r="D45">
        <v>1106177</v>
      </c>
      <c r="E45">
        <v>917781</v>
      </c>
      <c r="F45">
        <f>SUM(kraina[[#This Row],[Kobiety 2013]],kraina[[#This Row],[Mezczyzni 2013]])</f>
        <v>1673241</v>
      </c>
      <c r="G45">
        <f>SUM(kraina[[#This Row],[Kobiety 2014]],kraina[[#This Row],[Mezczyzni 2014]])</f>
        <v>2023958</v>
      </c>
      <c r="H45" t="str">
        <f>MID(kraina[[#This Row],[Wojewodztwo]],4,1)</f>
        <v>C</v>
      </c>
      <c r="I45">
        <f>ROUNDDOWN(IMDIV(kraina[[#This Row],[Kobiety 2014]],kraina[[#This Row],[Kobiety 2013]]), 4)</f>
        <v>1.3239000000000001</v>
      </c>
      <c r="J45">
        <f>kraina[[#This Row],[Ludnosc 2013]]</f>
        <v>1673241</v>
      </c>
      <c r="K45">
        <f>ROUNDDOWN(kraina[[#This Row],[2013]]*kraina[[#This Row],[Tempo wzrostu]],0)</f>
        <v>2215203</v>
      </c>
      <c r="L45" s="1">
        <f>ROUNDDOWN(IF(2*$J45&lt;kraina[[#This Row],[2014]], kraina[[#This Row],[2014]], kraina[[#This Row],[2014]]*$I45), 0)</f>
        <v>2932707</v>
      </c>
      <c r="M45" s="1">
        <f>ROUNDDOWN(IF(2*$J45&lt;kraina[[#This Row],[2015]], kraina[[#This Row],[2015]], kraina[[#This Row],[2015]]*$I45), 0)</f>
        <v>3882610</v>
      </c>
      <c r="N45" s="1">
        <f>ROUNDDOWN(IF(2*$J45&lt;kraina[[#This Row],[2016]], kraina[[#This Row],[2016]], kraina[[#This Row],[2016]]*$I45), 0)</f>
        <v>3882610</v>
      </c>
      <c r="O45" s="1">
        <f>ROUNDDOWN(IF(2*$J45&lt;kraina[[#This Row],[2017]], kraina[[#This Row],[2017]], kraina[[#This Row],[2017]]*$I45), 0)</f>
        <v>3882610</v>
      </c>
      <c r="P45" s="1">
        <f>ROUNDDOWN(IF(2*$J45&lt;kraina[[#This Row],[2018]], kraina[[#This Row],[2018]], kraina[[#This Row],[2018]]*$I45), 0)</f>
        <v>3882610</v>
      </c>
      <c r="Q45" s="1">
        <f>ROUNDDOWN(IF(2*$J45&lt;kraina[[#This Row],[2019]], kraina[[#This Row],[2019]], kraina[[#This Row],[2019]]*$I45), 0)</f>
        <v>3882610</v>
      </c>
      <c r="R45" s="1">
        <f>ROUNDDOWN(IF(2*$J45&lt;kraina[[#This Row],[2020]], kraina[[#This Row],[2020]], kraina[[#This Row],[2020]]*$I45), 0)</f>
        <v>3882610</v>
      </c>
      <c r="S45" s="1">
        <f>ROUNDDOWN(IF(2*$J45&lt;kraina[[#This Row],[2021]], kraina[[#This Row],[2021]], kraina[[#This Row],[2021]]*$I45), 0)</f>
        <v>3882610</v>
      </c>
      <c r="T45" s="1">
        <f>ROUNDDOWN(IF(2*$J45&lt;kraina[[#This Row],[2022]], kraina[[#This Row],[2022]], kraina[[#This Row],[2022]]*$I45), 0)</f>
        <v>3882610</v>
      </c>
      <c r="U45" s="1">
        <f>ROUNDDOWN(IF(2*$J45&lt;kraina[[#This Row],[2023]], kraina[[#This Row],[2023]], kraina[[#This Row],[2023]]*$I45), 0)</f>
        <v>3882610</v>
      </c>
      <c r="V45" s="1">
        <f>ROUNDDOWN(IF(2*$J45&lt;kraina[[#This Row],[2024]], kraina[[#This Row],[2024]], kraina[[#This Row],[2024]]*$I45), 0)</f>
        <v>3882610</v>
      </c>
      <c r="W45" s="1" t="str">
        <f>IF(kraina[[#This Row],[2025]]&gt;2*kraina[[#This Row],[2013]], "przeludnienie", "")</f>
        <v>przeludnienie</v>
      </c>
      <c r="X45" s="1"/>
      <c r="Y45" s="1"/>
      <c r="AA45" t="str">
        <f>IF(AND(kraina[[#This Row],[Kobiety 2014]]&gt;kraina[[#This Row],[Kobiety 2013]],kraina[[#This Row],[Mezczyzni 2014]]&gt;kraina[[#This Row],[Mezczyzni 2013]]), "tak")</f>
        <v>tak</v>
      </c>
      <c r="AE45" t="str">
        <f>IF(AA45="tak", kraina[[#This Row],[Region]])</f>
        <v>C</v>
      </c>
    </row>
    <row r="46" spans="1:31" x14ac:dyDescent="0.25">
      <c r="A46" s="1" t="s">
        <v>44</v>
      </c>
      <c r="B46">
        <v>1187448</v>
      </c>
      <c r="C46">
        <v>1070426</v>
      </c>
      <c r="D46">
        <v>1504608</v>
      </c>
      <c r="E46">
        <v>1756990</v>
      </c>
      <c r="F46">
        <f>SUM(kraina[[#This Row],[Kobiety 2013]],kraina[[#This Row],[Mezczyzni 2013]])</f>
        <v>2257874</v>
      </c>
      <c r="G46">
        <f>SUM(kraina[[#This Row],[Kobiety 2014]],kraina[[#This Row],[Mezczyzni 2014]])</f>
        <v>3261598</v>
      </c>
      <c r="H46" t="str">
        <f>MID(kraina[[#This Row],[Wojewodztwo]],4,1)</f>
        <v>B</v>
      </c>
      <c r="I46">
        <f>ROUNDDOWN(IMDIV(kraina[[#This Row],[Kobiety 2014]],kraina[[#This Row],[Kobiety 2013]]), 4)</f>
        <v>1.2669999999999999</v>
      </c>
      <c r="J46">
        <f>kraina[[#This Row],[Ludnosc 2013]]</f>
        <v>2257874</v>
      </c>
      <c r="K46">
        <f>ROUNDDOWN(kraina[[#This Row],[2013]]*kraina[[#This Row],[Tempo wzrostu]],0)</f>
        <v>2860726</v>
      </c>
      <c r="L46" s="1">
        <f>ROUNDDOWN(IF(2*$J46&lt;kraina[[#This Row],[2014]], kraina[[#This Row],[2014]], kraina[[#This Row],[2014]]*$I46), 0)</f>
        <v>3624539</v>
      </c>
      <c r="M46" s="1">
        <f>ROUNDDOWN(IF(2*$J46&lt;kraina[[#This Row],[2015]], kraina[[#This Row],[2015]], kraina[[#This Row],[2015]]*$I46), 0)</f>
        <v>4592290</v>
      </c>
      <c r="N46" s="1">
        <f>ROUNDDOWN(IF(2*$J46&lt;kraina[[#This Row],[2016]], kraina[[#This Row],[2016]], kraina[[#This Row],[2016]]*$I46), 0)</f>
        <v>4592290</v>
      </c>
      <c r="O46" s="1">
        <f>ROUNDDOWN(IF(2*$J46&lt;kraina[[#This Row],[2017]], kraina[[#This Row],[2017]], kraina[[#This Row],[2017]]*$I46), 0)</f>
        <v>4592290</v>
      </c>
      <c r="P46" s="1">
        <f>ROUNDDOWN(IF(2*$J46&lt;kraina[[#This Row],[2018]], kraina[[#This Row],[2018]], kraina[[#This Row],[2018]]*$I46), 0)</f>
        <v>4592290</v>
      </c>
      <c r="Q46" s="1">
        <f>ROUNDDOWN(IF(2*$J46&lt;kraina[[#This Row],[2019]], kraina[[#This Row],[2019]], kraina[[#This Row],[2019]]*$I46), 0)</f>
        <v>4592290</v>
      </c>
      <c r="R46" s="1">
        <f>ROUNDDOWN(IF(2*$J46&lt;kraina[[#This Row],[2020]], kraina[[#This Row],[2020]], kraina[[#This Row],[2020]]*$I46), 0)</f>
        <v>4592290</v>
      </c>
      <c r="S46" s="1">
        <f>ROUNDDOWN(IF(2*$J46&lt;kraina[[#This Row],[2021]], kraina[[#This Row],[2021]], kraina[[#This Row],[2021]]*$I46), 0)</f>
        <v>4592290</v>
      </c>
      <c r="T46" s="1">
        <f>ROUNDDOWN(IF(2*$J46&lt;kraina[[#This Row],[2022]], kraina[[#This Row],[2022]], kraina[[#This Row],[2022]]*$I46), 0)</f>
        <v>4592290</v>
      </c>
      <c r="U46" s="1">
        <f>ROUNDDOWN(IF(2*$J46&lt;kraina[[#This Row],[2023]], kraina[[#This Row],[2023]], kraina[[#This Row],[2023]]*$I46), 0)</f>
        <v>4592290</v>
      </c>
      <c r="V46" s="1">
        <f>ROUNDDOWN(IF(2*$J46&lt;kraina[[#This Row],[2024]], kraina[[#This Row],[2024]], kraina[[#This Row],[2024]]*$I46), 0)</f>
        <v>4592290</v>
      </c>
      <c r="W46" s="1" t="str">
        <f>IF(kraina[[#This Row],[2025]]&gt;2*kraina[[#This Row],[2013]], "przeludnienie", "")</f>
        <v>przeludnienie</v>
      </c>
      <c r="X46" s="1"/>
      <c r="Y46" s="1"/>
      <c r="AA46" t="str">
        <f>IF(AND(kraina[[#This Row],[Kobiety 2014]]&gt;kraina[[#This Row],[Kobiety 2013]],kraina[[#This Row],[Mezczyzni 2014]]&gt;kraina[[#This Row],[Mezczyzni 2013]]), "tak")</f>
        <v>tak</v>
      </c>
      <c r="AE46" t="str">
        <f>IF(AA46="tak", kraina[[#This Row],[Region]])</f>
        <v>B</v>
      </c>
    </row>
    <row r="47" spans="1:31" x14ac:dyDescent="0.25">
      <c r="A47" s="1" t="s">
        <v>45</v>
      </c>
      <c r="B47">
        <v>140026</v>
      </c>
      <c r="C47">
        <v>146354</v>
      </c>
      <c r="D47">
        <v>2759991</v>
      </c>
      <c r="E47">
        <v>2742120</v>
      </c>
      <c r="F47">
        <f>SUM(kraina[[#This Row],[Kobiety 2013]],kraina[[#This Row],[Mezczyzni 2013]])</f>
        <v>286380</v>
      </c>
      <c r="G47">
        <f>SUM(kraina[[#This Row],[Kobiety 2014]],kraina[[#This Row],[Mezczyzni 2014]])</f>
        <v>5502111</v>
      </c>
      <c r="H47" t="str">
        <f>MID(kraina[[#This Row],[Wojewodztwo]],4,1)</f>
        <v>C</v>
      </c>
      <c r="I47">
        <f>ROUNDDOWN(IMDIV(kraina[[#This Row],[Kobiety 2014]],kraina[[#This Row],[Kobiety 2013]]), 4)</f>
        <v>19.7105</v>
      </c>
      <c r="J47">
        <f>kraina[[#This Row],[Ludnosc 2013]]</f>
        <v>286380</v>
      </c>
      <c r="K47">
        <f>ROUNDDOWN(kraina[[#This Row],[2013]]*kraina[[#This Row],[Tempo wzrostu]],0)</f>
        <v>5644692</v>
      </c>
      <c r="L47" s="1">
        <f>ROUNDDOWN(IF(2*$J47&lt;kraina[[#This Row],[2014]], kraina[[#This Row],[2014]], kraina[[#This Row],[2014]]*$I47), 0)</f>
        <v>5644692</v>
      </c>
      <c r="M47" s="1">
        <f>ROUNDDOWN(IF(2*$J47&lt;kraina[[#This Row],[2015]], kraina[[#This Row],[2015]], kraina[[#This Row],[2015]]*$I47), 0)</f>
        <v>5644692</v>
      </c>
      <c r="N47" s="1">
        <f>ROUNDDOWN(IF(2*$J47&lt;kraina[[#This Row],[2016]], kraina[[#This Row],[2016]], kraina[[#This Row],[2016]]*$I47), 0)</f>
        <v>5644692</v>
      </c>
      <c r="O47" s="1">
        <f>ROUNDDOWN(IF(2*$J47&lt;kraina[[#This Row],[2017]], kraina[[#This Row],[2017]], kraina[[#This Row],[2017]]*$I47), 0)</f>
        <v>5644692</v>
      </c>
      <c r="P47" s="1">
        <f>ROUNDDOWN(IF(2*$J47&lt;kraina[[#This Row],[2018]], kraina[[#This Row],[2018]], kraina[[#This Row],[2018]]*$I47), 0)</f>
        <v>5644692</v>
      </c>
      <c r="Q47" s="1">
        <f>ROUNDDOWN(IF(2*$J47&lt;kraina[[#This Row],[2019]], kraina[[#This Row],[2019]], kraina[[#This Row],[2019]]*$I47), 0)</f>
        <v>5644692</v>
      </c>
      <c r="R47" s="1">
        <f>ROUNDDOWN(IF(2*$J47&lt;kraina[[#This Row],[2020]], kraina[[#This Row],[2020]], kraina[[#This Row],[2020]]*$I47), 0)</f>
        <v>5644692</v>
      </c>
      <c r="S47" s="1">
        <f>ROUNDDOWN(IF(2*$J47&lt;kraina[[#This Row],[2021]], kraina[[#This Row],[2021]], kraina[[#This Row],[2021]]*$I47), 0)</f>
        <v>5644692</v>
      </c>
      <c r="T47" s="1">
        <f>ROUNDDOWN(IF(2*$J47&lt;kraina[[#This Row],[2022]], kraina[[#This Row],[2022]], kraina[[#This Row],[2022]]*$I47), 0)</f>
        <v>5644692</v>
      </c>
      <c r="U47" s="1">
        <f>ROUNDDOWN(IF(2*$J47&lt;kraina[[#This Row],[2023]], kraina[[#This Row],[2023]], kraina[[#This Row],[2023]]*$I47), 0)</f>
        <v>5644692</v>
      </c>
      <c r="V47" s="1">
        <f>ROUNDDOWN(IF(2*$J47&lt;kraina[[#This Row],[2024]], kraina[[#This Row],[2024]], kraina[[#This Row],[2024]]*$I47), 0)</f>
        <v>5644692</v>
      </c>
      <c r="W47" s="1" t="str">
        <f>IF(kraina[[#This Row],[2025]]&gt;2*kraina[[#This Row],[2013]], "przeludnienie", "")</f>
        <v>przeludnienie</v>
      </c>
      <c r="X47" s="1"/>
      <c r="Y47" s="1"/>
      <c r="AA47" t="str">
        <f>IF(AND(kraina[[#This Row],[Kobiety 2014]]&gt;kraina[[#This Row],[Kobiety 2013]],kraina[[#This Row],[Mezczyzni 2014]]&gt;kraina[[#This Row],[Mezczyzni 2013]]), "tak")</f>
        <v>tak</v>
      </c>
      <c r="AE47" t="str">
        <f>IF(AA47="tak", kraina[[#This Row],[Region]])</f>
        <v>C</v>
      </c>
    </row>
    <row r="48" spans="1:31" x14ac:dyDescent="0.25">
      <c r="A48" s="1" t="s">
        <v>46</v>
      </c>
      <c r="B48">
        <v>1198765</v>
      </c>
      <c r="C48">
        <v>1304945</v>
      </c>
      <c r="D48">
        <v>2786493</v>
      </c>
      <c r="E48">
        <v>2602643</v>
      </c>
      <c r="F48">
        <f>SUM(kraina[[#This Row],[Kobiety 2013]],kraina[[#This Row],[Mezczyzni 2013]])</f>
        <v>2503710</v>
      </c>
      <c r="G48">
        <f>SUM(kraina[[#This Row],[Kobiety 2014]],kraina[[#This Row],[Mezczyzni 2014]])</f>
        <v>5389136</v>
      </c>
      <c r="H48" t="str">
        <f>MID(kraina[[#This Row],[Wojewodztwo]],4,1)</f>
        <v>B</v>
      </c>
      <c r="I48">
        <f>ROUNDDOWN(IMDIV(kraina[[#This Row],[Kobiety 2014]],kraina[[#This Row],[Kobiety 2013]]), 4)</f>
        <v>2.3243999999999998</v>
      </c>
      <c r="J48">
        <f>kraina[[#This Row],[Ludnosc 2013]]</f>
        <v>2503710</v>
      </c>
      <c r="K48">
        <f>ROUNDDOWN(kraina[[#This Row],[2013]]*kraina[[#This Row],[Tempo wzrostu]],0)</f>
        <v>5819623</v>
      </c>
      <c r="L48" s="1">
        <f>ROUNDDOWN(IF(2*$J48&lt;kraina[[#This Row],[2014]], kraina[[#This Row],[2014]], kraina[[#This Row],[2014]]*$I48), 0)</f>
        <v>5819623</v>
      </c>
      <c r="M48" s="1">
        <f>ROUNDDOWN(IF(2*$J48&lt;kraina[[#This Row],[2015]], kraina[[#This Row],[2015]], kraina[[#This Row],[2015]]*$I48), 0)</f>
        <v>5819623</v>
      </c>
      <c r="N48" s="1">
        <f>ROUNDDOWN(IF(2*$J48&lt;kraina[[#This Row],[2016]], kraina[[#This Row],[2016]], kraina[[#This Row],[2016]]*$I48), 0)</f>
        <v>5819623</v>
      </c>
      <c r="O48" s="1">
        <f>ROUNDDOWN(IF(2*$J48&lt;kraina[[#This Row],[2017]], kraina[[#This Row],[2017]], kraina[[#This Row],[2017]]*$I48), 0)</f>
        <v>5819623</v>
      </c>
      <c r="P48" s="1">
        <f>ROUNDDOWN(IF(2*$J48&lt;kraina[[#This Row],[2018]], kraina[[#This Row],[2018]], kraina[[#This Row],[2018]]*$I48), 0)</f>
        <v>5819623</v>
      </c>
      <c r="Q48" s="1">
        <f>ROUNDDOWN(IF(2*$J48&lt;kraina[[#This Row],[2019]], kraina[[#This Row],[2019]], kraina[[#This Row],[2019]]*$I48), 0)</f>
        <v>5819623</v>
      </c>
      <c r="R48" s="1">
        <f>ROUNDDOWN(IF(2*$J48&lt;kraina[[#This Row],[2020]], kraina[[#This Row],[2020]], kraina[[#This Row],[2020]]*$I48), 0)</f>
        <v>5819623</v>
      </c>
      <c r="S48" s="1">
        <f>ROUNDDOWN(IF(2*$J48&lt;kraina[[#This Row],[2021]], kraina[[#This Row],[2021]], kraina[[#This Row],[2021]]*$I48), 0)</f>
        <v>5819623</v>
      </c>
      <c r="T48" s="1">
        <f>ROUNDDOWN(IF(2*$J48&lt;kraina[[#This Row],[2022]], kraina[[#This Row],[2022]], kraina[[#This Row],[2022]]*$I48), 0)</f>
        <v>5819623</v>
      </c>
      <c r="U48" s="1">
        <f>ROUNDDOWN(IF(2*$J48&lt;kraina[[#This Row],[2023]], kraina[[#This Row],[2023]], kraina[[#This Row],[2023]]*$I48), 0)</f>
        <v>5819623</v>
      </c>
      <c r="V48" s="1">
        <f>ROUNDDOWN(IF(2*$J48&lt;kraina[[#This Row],[2024]], kraina[[#This Row],[2024]], kraina[[#This Row],[2024]]*$I48), 0)</f>
        <v>5819623</v>
      </c>
      <c r="W48" s="1" t="str">
        <f>IF(kraina[[#This Row],[2025]]&gt;2*kraina[[#This Row],[2013]], "przeludnienie", "")</f>
        <v>przeludnienie</v>
      </c>
      <c r="X48" s="1"/>
      <c r="Y48" s="1"/>
      <c r="AA48" t="str">
        <f>IF(AND(kraina[[#This Row],[Kobiety 2014]]&gt;kraina[[#This Row],[Kobiety 2013]],kraina[[#This Row],[Mezczyzni 2014]]&gt;kraina[[#This Row],[Mezczyzni 2013]]), "tak")</f>
        <v>tak</v>
      </c>
      <c r="AE48" t="str">
        <f>IF(AA48="tak", kraina[[#This Row],[Region]])</f>
        <v>B</v>
      </c>
    </row>
    <row r="49" spans="1:31" x14ac:dyDescent="0.25">
      <c r="A49" s="1" t="s">
        <v>47</v>
      </c>
      <c r="B49">
        <v>2619776</v>
      </c>
      <c r="C49">
        <v>2749623</v>
      </c>
      <c r="D49">
        <v>2888215</v>
      </c>
      <c r="E49">
        <v>2800174</v>
      </c>
      <c r="F49">
        <f>SUM(kraina[[#This Row],[Kobiety 2013]],kraina[[#This Row],[Mezczyzni 2013]])</f>
        <v>5369399</v>
      </c>
      <c r="G49">
        <f>SUM(kraina[[#This Row],[Kobiety 2014]],kraina[[#This Row],[Mezczyzni 2014]])</f>
        <v>5688389</v>
      </c>
      <c r="H49" t="str">
        <f>MID(kraina[[#This Row],[Wojewodztwo]],4,1)</f>
        <v>C</v>
      </c>
      <c r="I49">
        <f>ROUNDDOWN(IMDIV(kraina[[#This Row],[Kobiety 2014]],kraina[[#This Row],[Kobiety 2013]]), 4)</f>
        <v>1.1024</v>
      </c>
      <c r="J49">
        <f>kraina[[#This Row],[Ludnosc 2013]]</f>
        <v>5369399</v>
      </c>
      <c r="K49">
        <f>ROUNDDOWN(kraina[[#This Row],[2013]]*kraina[[#This Row],[Tempo wzrostu]],0)</f>
        <v>5919225</v>
      </c>
      <c r="L49" s="1">
        <f>ROUNDDOWN(IF(2*$J49&lt;kraina[[#This Row],[2014]], kraina[[#This Row],[2014]], kraina[[#This Row],[2014]]*$I49), 0)</f>
        <v>6525353</v>
      </c>
      <c r="M49" s="1">
        <f>ROUNDDOWN(IF(2*$J49&lt;kraina[[#This Row],[2015]], kraina[[#This Row],[2015]], kraina[[#This Row],[2015]]*$I49), 0)</f>
        <v>7193549</v>
      </c>
      <c r="N49" s="1">
        <f>ROUNDDOWN(IF(2*$J49&lt;kraina[[#This Row],[2016]], kraina[[#This Row],[2016]], kraina[[#This Row],[2016]]*$I49), 0)</f>
        <v>7930168</v>
      </c>
      <c r="O49" s="1">
        <f>ROUNDDOWN(IF(2*$J49&lt;kraina[[#This Row],[2017]], kraina[[#This Row],[2017]], kraina[[#This Row],[2017]]*$I49), 0)</f>
        <v>8742217</v>
      </c>
      <c r="P49" s="1">
        <f>ROUNDDOWN(IF(2*$J49&lt;kraina[[#This Row],[2018]], kraina[[#This Row],[2018]], kraina[[#This Row],[2018]]*$I49), 0)</f>
        <v>9637420</v>
      </c>
      <c r="Q49" s="1">
        <f>ROUNDDOWN(IF(2*$J49&lt;kraina[[#This Row],[2019]], kraina[[#This Row],[2019]], kraina[[#This Row],[2019]]*$I49), 0)</f>
        <v>10624291</v>
      </c>
      <c r="R49" s="1">
        <f>ROUNDDOWN(IF(2*$J49&lt;kraina[[#This Row],[2020]], kraina[[#This Row],[2020]], kraina[[#This Row],[2020]]*$I49), 0)</f>
        <v>11712218</v>
      </c>
      <c r="S49" s="1">
        <f>ROUNDDOWN(IF(2*$J49&lt;kraina[[#This Row],[2021]], kraina[[#This Row],[2021]], kraina[[#This Row],[2021]]*$I49), 0)</f>
        <v>11712218</v>
      </c>
      <c r="T49" s="1">
        <f>ROUNDDOWN(IF(2*$J49&lt;kraina[[#This Row],[2022]], kraina[[#This Row],[2022]], kraina[[#This Row],[2022]]*$I49), 0)</f>
        <v>11712218</v>
      </c>
      <c r="U49" s="1">
        <f>ROUNDDOWN(IF(2*$J49&lt;kraina[[#This Row],[2023]], kraina[[#This Row],[2023]], kraina[[#This Row],[2023]]*$I49), 0)</f>
        <v>11712218</v>
      </c>
      <c r="V49" s="1">
        <f>ROUNDDOWN(IF(2*$J49&lt;kraina[[#This Row],[2024]], kraina[[#This Row],[2024]], kraina[[#This Row],[2024]]*$I49), 0)</f>
        <v>11712218</v>
      </c>
      <c r="W49" s="1" t="str">
        <f>IF(kraina[[#This Row],[2025]]&gt;2*kraina[[#This Row],[2013]], "przeludnienie", "")</f>
        <v>przeludnienie</v>
      </c>
      <c r="X49" s="1"/>
      <c r="Y49" s="1"/>
      <c r="AA49" t="str">
        <f>IF(AND(kraina[[#This Row],[Kobiety 2014]]&gt;kraina[[#This Row],[Kobiety 2013]],kraina[[#This Row],[Mezczyzni 2014]]&gt;kraina[[#This Row],[Mezczyzni 2013]]), "tak")</f>
        <v>tak</v>
      </c>
      <c r="AE49" t="str">
        <f>IF(AA49="tak", kraina[[#This Row],[Region]])</f>
        <v>C</v>
      </c>
    </row>
    <row r="50" spans="1:31" x14ac:dyDescent="0.25">
      <c r="A50" s="1" t="s">
        <v>48</v>
      </c>
      <c r="B50">
        <v>248398</v>
      </c>
      <c r="C50">
        <v>268511</v>
      </c>
      <c r="D50">
        <v>3110853</v>
      </c>
      <c r="E50">
        <v>2986411</v>
      </c>
      <c r="F50">
        <f>SUM(kraina[[#This Row],[Kobiety 2013]],kraina[[#This Row],[Mezczyzni 2013]])</f>
        <v>516909</v>
      </c>
      <c r="G50">
        <f>SUM(kraina[[#This Row],[Kobiety 2014]],kraina[[#This Row],[Mezczyzni 2014]])</f>
        <v>6097264</v>
      </c>
      <c r="H50" t="str">
        <f>MID(kraina[[#This Row],[Wojewodztwo]],4,1)</f>
        <v>C</v>
      </c>
      <c r="I50">
        <f>ROUNDDOWN(IMDIV(kraina[[#This Row],[Kobiety 2014]],kraina[[#This Row],[Kobiety 2013]]), 4)</f>
        <v>12.5236</v>
      </c>
      <c r="J50">
        <f>kraina[[#This Row],[Ludnosc 2013]]</f>
        <v>516909</v>
      </c>
      <c r="K50">
        <f>ROUNDDOWN(kraina[[#This Row],[2013]]*kraina[[#This Row],[Tempo wzrostu]],0)</f>
        <v>6473561</v>
      </c>
      <c r="L50" s="1">
        <f>ROUNDDOWN(IF(2*$J50&lt;kraina[[#This Row],[2014]], kraina[[#This Row],[2014]], kraina[[#This Row],[2014]]*$I50), 0)</f>
        <v>6473561</v>
      </c>
      <c r="M50" s="1">
        <f>ROUNDDOWN(IF(2*$J50&lt;kraina[[#This Row],[2015]], kraina[[#This Row],[2015]], kraina[[#This Row],[2015]]*$I50), 0)</f>
        <v>6473561</v>
      </c>
      <c r="N50" s="1">
        <f>ROUNDDOWN(IF(2*$J50&lt;kraina[[#This Row],[2016]], kraina[[#This Row],[2016]], kraina[[#This Row],[2016]]*$I50), 0)</f>
        <v>6473561</v>
      </c>
      <c r="O50" s="1">
        <f>ROUNDDOWN(IF(2*$J50&lt;kraina[[#This Row],[2017]], kraina[[#This Row],[2017]], kraina[[#This Row],[2017]]*$I50), 0)</f>
        <v>6473561</v>
      </c>
      <c r="P50" s="1">
        <f>ROUNDDOWN(IF(2*$J50&lt;kraina[[#This Row],[2018]], kraina[[#This Row],[2018]], kraina[[#This Row],[2018]]*$I50), 0)</f>
        <v>6473561</v>
      </c>
      <c r="Q50" s="1">
        <f>ROUNDDOWN(IF(2*$J50&lt;kraina[[#This Row],[2019]], kraina[[#This Row],[2019]], kraina[[#This Row],[2019]]*$I50), 0)</f>
        <v>6473561</v>
      </c>
      <c r="R50" s="1">
        <f>ROUNDDOWN(IF(2*$J50&lt;kraina[[#This Row],[2020]], kraina[[#This Row],[2020]], kraina[[#This Row],[2020]]*$I50), 0)</f>
        <v>6473561</v>
      </c>
      <c r="S50" s="1">
        <f>ROUNDDOWN(IF(2*$J50&lt;kraina[[#This Row],[2021]], kraina[[#This Row],[2021]], kraina[[#This Row],[2021]]*$I50), 0)</f>
        <v>6473561</v>
      </c>
      <c r="T50" s="1">
        <f>ROUNDDOWN(IF(2*$J50&lt;kraina[[#This Row],[2022]], kraina[[#This Row],[2022]], kraina[[#This Row],[2022]]*$I50), 0)</f>
        <v>6473561</v>
      </c>
      <c r="U50" s="1">
        <f>ROUNDDOWN(IF(2*$J50&lt;kraina[[#This Row],[2023]], kraina[[#This Row],[2023]], kraina[[#This Row],[2023]]*$I50), 0)</f>
        <v>6473561</v>
      </c>
      <c r="V50" s="1">
        <f>ROUNDDOWN(IF(2*$J50&lt;kraina[[#This Row],[2024]], kraina[[#This Row],[2024]], kraina[[#This Row],[2024]]*$I50), 0)</f>
        <v>6473561</v>
      </c>
      <c r="W50" s="1" t="str">
        <f>IF(kraina[[#This Row],[2025]]&gt;2*kraina[[#This Row],[2013]], "przeludnienie", "")</f>
        <v>przeludnienie</v>
      </c>
      <c r="X50" s="1"/>
      <c r="Y50" s="1"/>
      <c r="AA50" t="str">
        <f>IF(AND(kraina[[#This Row],[Kobiety 2014]]&gt;kraina[[#This Row],[Kobiety 2013]],kraina[[#This Row],[Mezczyzni 2014]]&gt;kraina[[#This Row],[Mezczyzni 2013]]), "tak")</f>
        <v>tak</v>
      </c>
      <c r="AE50" t="str">
        <f>IF(AA50="tak", kraina[[#This Row],[Region]])</f>
        <v>C</v>
      </c>
    </row>
    <row r="51" spans="1:31" x14ac:dyDescent="0.25">
      <c r="A51" s="1" t="s">
        <v>49</v>
      </c>
      <c r="B51">
        <v>2494207</v>
      </c>
      <c r="C51">
        <v>2625207</v>
      </c>
      <c r="D51">
        <v>1796293</v>
      </c>
      <c r="E51">
        <v>1853602</v>
      </c>
      <c r="F51">
        <f>SUM(kraina[[#This Row],[Kobiety 2013]],kraina[[#This Row],[Mezczyzni 2013]])</f>
        <v>5119414</v>
      </c>
      <c r="G51">
        <f>SUM(kraina[[#This Row],[Kobiety 2014]],kraina[[#This Row],[Mezczyzni 2014]])</f>
        <v>3649895</v>
      </c>
      <c r="H51" t="str">
        <f>MID(kraina[[#This Row],[Wojewodztwo]],4,1)</f>
        <v>B</v>
      </c>
      <c r="I51">
        <f>ROUNDDOWN(IMDIV(kraina[[#This Row],[Kobiety 2014]],kraina[[#This Row],[Kobiety 2013]]), 4)</f>
        <v>0.72009999999999996</v>
      </c>
      <c r="J51">
        <f>kraina[[#This Row],[Ludnosc 2013]]</f>
        <v>5119414</v>
      </c>
      <c r="K51">
        <f>ROUNDDOWN(kraina[[#This Row],[2013]]*kraina[[#This Row],[Tempo wzrostu]],0)</f>
        <v>3686490</v>
      </c>
      <c r="L51" s="1">
        <f>ROUNDDOWN(IF(2*$J51&lt;kraina[[#This Row],[2014]], kraina[[#This Row],[2014]], kraina[[#This Row],[2014]]*$I51), 0)</f>
        <v>2654641</v>
      </c>
      <c r="M51" s="1">
        <f>ROUNDDOWN(IF(2*$J51&lt;kraina[[#This Row],[2015]], kraina[[#This Row],[2015]], kraina[[#This Row],[2015]]*$I51), 0)</f>
        <v>1911606</v>
      </c>
      <c r="N51" s="1">
        <f>ROUNDDOWN(IF(2*$J51&lt;kraina[[#This Row],[2016]], kraina[[#This Row],[2016]], kraina[[#This Row],[2016]]*$I51), 0)</f>
        <v>1376547</v>
      </c>
      <c r="O51" s="1">
        <f>ROUNDDOWN(IF(2*$J51&lt;kraina[[#This Row],[2017]], kraina[[#This Row],[2017]], kraina[[#This Row],[2017]]*$I51), 0)</f>
        <v>991251</v>
      </c>
      <c r="P51" s="1">
        <f>ROUNDDOWN(IF(2*$J51&lt;kraina[[#This Row],[2018]], kraina[[#This Row],[2018]], kraina[[#This Row],[2018]]*$I51), 0)</f>
        <v>713799</v>
      </c>
      <c r="Q51" s="1">
        <f>ROUNDDOWN(IF(2*$J51&lt;kraina[[#This Row],[2019]], kraina[[#This Row],[2019]], kraina[[#This Row],[2019]]*$I51), 0)</f>
        <v>514006</v>
      </c>
      <c r="R51" s="1">
        <f>ROUNDDOWN(IF(2*$J51&lt;kraina[[#This Row],[2020]], kraina[[#This Row],[2020]], kraina[[#This Row],[2020]]*$I51), 0)</f>
        <v>370135</v>
      </c>
      <c r="S51" s="1">
        <f>ROUNDDOWN(IF(2*$J51&lt;kraina[[#This Row],[2021]], kraina[[#This Row],[2021]], kraina[[#This Row],[2021]]*$I51), 0)</f>
        <v>266534</v>
      </c>
      <c r="T51" s="1">
        <f>ROUNDDOWN(IF(2*$J51&lt;kraina[[#This Row],[2022]], kraina[[#This Row],[2022]], kraina[[#This Row],[2022]]*$I51), 0)</f>
        <v>191931</v>
      </c>
      <c r="U51" s="1">
        <f>ROUNDDOWN(IF(2*$J51&lt;kraina[[#This Row],[2023]], kraina[[#This Row],[2023]], kraina[[#This Row],[2023]]*$I51), 0)</f>
        <v>138209</v>
      </c>
      <c r="V51" s="1">
        <f>ROUNDDOWN(IF(2*$J51&lt;kraina[[#This Row],[2024]], kraina[[#This Row],[2024]], kraina[[#This Row],[2024]]*$I51), 0)</f>
        <v>99524</v>
      </c>
      <c r="W51" s="1" t="str">
        <f>IF(kraina[[#This Row],[2025]]&gt;2*kraina[[#This Row],[2013]], "przeludnienie", "")</f>
        <v/>
      </c>
      <c r="X51" s="1"/>
      <c r="Y51" s="1"/>
      <c r="AA51" t="b">
        <f>IF(AND(kraina[[#This Row],[Kobiety 2014]]&gt;kraina[[#This Row],[Kobiety 2013]],kraina[[#This Row],[Mezczyzni 2014]]&gt;kraina[[#This Row],[Mezczyzni 2013]]), "tak")</f>
        <v>0</v>
      </c>
      <c r="AE51" t="b">
        <f>IF(AA51="tak", kraina[[#This Row],[Region]])</f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D92D-5D14-4237-8140-70628E6216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5859AFB3797CD438C07F20B9F9D38F7" ma:contentTypeVersion="10" ma:contentTypeDescription="Utwórz nowy dokument." ma:contentTypeScope="" ma:versionID="bd1be508bec2d072bae8bd1bafa3fe06">
  <xsd:schema xmlns:xsd="http://www.w3.org/2001/XMLSchema" xmlns:xs="http://www.w3.org/2001/XMLSchema" xmlns:p="http://schemas.microsoft.com/office/2006/metadata/properties" xmlns:ns3="1339cc37-942b-4433-aa41-6a98dfa7de80" xmlns:ns4="c2cd3156-05bc-4b28-b397-1d2da951e56f" targetNamespace="http://schemas.microsoft.com/office/2006/metadata/properties" ma:root="true" ma:fieldsID="18a09529ea50cec6d22dfa301993990e" ns3:_="" ns4:_="">
    <xsd:import namespace="1339cc37-942b-4433-aa41-6a98dfa7de80"/>
    <xsd:import namespace="c2cd3156-05bc-4b28-b397-1d2da951e56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39cc37-942b-4433-aa41-6a98dfa7de8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d3156-05bc-4b28-b397-1d2da951e5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9E130C7-F0D2-483F-8548-1D7FB1C8BB04}">
  <ds:schemaRefs>
    <ds:schemaRef ds:uri="http://www.w3.org/XML/1998/namespace"/>
    <ds:schemaRef ds:uri="1339cc37-942b-4433-aa41-6a98dfa7de80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2cd3156-05bc-4b28-b397-1d2da951e56f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4970325-C5BC-4488-A412-6FA037260A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9D94B0-2801-4A2D-AE49-780A83B714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39cc37-942b-4433-aa41-6a98dfa7de80"/>
    <ds:schemaRef ds:uri="c2cd3156-05bc-4b28-b397-1d2da951e5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085D22A-A704-487C-BC2A-6D6C95E1F0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kraina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 Sepeta</cp:lastModifiedBy>
  <dcterms:created xsi:type="dcterms:W3CDTF">2022-11-13T17:41:14Z</dcterms:created>
  <dcterms:modified xsi:type="dcterms:W3CDTF">2022-11-13T18:26:25Z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0x01010075859AFB3797CD438C07F20B9F9D38F7</vt:lpwstr>
  </property>
</Properties>
</file>