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ThammatadApinanviriy\Desktop\"/>
    </mc:Choice>
  </mc:AlternateContent>
  <xr:revisionPtr revIDLastSave="0" documentId="8_{89B15E69-4A53-4857-9294-F558209ED117}" xr6:coauthVersionLast="45" xr6:coauthVersionMax="45" xr10:uidLastSave="{00000000-0000-0000-0000-000000000000}"/>
  <bookViews>
    <workbookView xWindow="-120" yWindow="-120" windowWidth="20730" windowHeight="11160" tabRatio="888" activeTab="1" xr2:uid="{00000000-000D-0000-FFFF-FFFF00000000}"/>
  </bookViews>
  <sheets>
    <sheet name="amendlist" sheetId="14" r:id="rId1"/>
    <sheet name="FORM" sheetId="10" r:id="rId2"/>
    <sheet name="DCF-Base" sheetId="3" r:id="rId3"/>
    <sheet name="J factor RAM" sheetId="21" r:id="rId4"/>
    <sheet name="Area" sheetId="28" state="hidden" r:id="rId5"/>
    <sheet name="Att 1) Blockflow, PFD, P&amp;ID" sheetId="26" r:id="rId6"/>
    <sheet name="Att 2) Plot Plan, Site Photos" sheetId="23" r:id="rId7"/>
    <sheet name="Att 3) Ref. Incident Case" sheetId="24" r:id="rId8"/>
    <sheet name="Att 4) Benefit Cal." sheetId="25" r:id="rId9"/>
    <sheet name="Example" sheetId="32" r:id="rId10"/>
    <sheet name="PSR Instruction" sheetId="15" r:id="rId11"/>
    <sheet name="J factor manual" sheetId="22" r:id="rId12"/>
    <sheet name="Explanation of figures " sheetId="18" state="hidden" r:id="rId13"/>
    <sheet name="J-Factor" sheetId="11" state="hidden" r:id="rId14"/>
    <sheet name="Project Input" sheetId="1" state="hidden" r:id="rId15"/>
    <sheet name="Finance Input" sheetId="2" state="hidden" r:id="rId16"/>
    <sheet name="Sheet1" sheetId="20" state="hidden" r:id="rId17"/>
  </sheets>
  <externalReferences>
    <externalReference r:id="rId18"/>
  </externalReferences>
  <definedNames>
    <definedName name="Base_Case" localSheetId="11">'[1]Project Input'!$B$15:$B$23</definedName>
    <definedName name="Base_Case">'Project Input'!$B$15:$B$23</definedName>
    <definedName name="Base_Case_Title" localSheetId="11">'[1]Project Input'!$B$5</definedName>
    <definedName name="Base_Case_Title">'Project Input'!$B$5</definedName>
    <definedName name="Benefit_Sen_Base_Case" localSheetId="11">'[1]Finance Input'!$B$39:$V$39</definedName>
    <definedName name="Benefit_Sen_Base_Case">'Finance Input'!$B$39:$V$39</definedName>
    <definedName name="Benefit_Sen_Case_1">'Finance Input'!$B$40:$V$40</definedName>
    <definedName name="Benefit_Sen_Case_2">'Finance Input'!$B$41:$V$41</definedName>
    <definedName name="Benefit_Sen_Case_3">'Finance Input'!$B$42:$V$42</definedName>
    <definedName name="Benefit_Sen_Case_4">'Finance Input'!$B$43:$V$43</definedName>
    <definedName name="Benefits" localSheetId="11">'[1]Project Input'!$B$23:$F$23</definedName>
    <definedName name="Benefits">'Project Input'!$B$23:$F$23</definedName>
    <definedName name="Budget_Reference">'Project Input'!$B$10</definedName>
    <definedName name="Case_1">'Project Input'!$C$15:$C$23</definedName>
    <definedName name="Case_1_Title">'Project Input'!$B$6</definedName>
    <definedName name="Case_2">'Project Input'!$D$15:$D$23</definedName>
    <definedName name="Case_2_Title">'Project Input'!$B$7</definedName>
    <definedName name="Case_3">'Project Input'!$E$15:$E$23</definedName>
    <definedName name="Case_3_Title">'Project Input'!$B$8</definedName>
    <definedName name="Case_4">'Project Input'!$F$15:$F$23</definedName>
    <definedName name="Case_4_Title">'Project Input'!$B$9</definedName>
    <definedName name="Case1_Title">'Project Input'!$B$6</definedName>
    <definedName name="Case2_Title">'Project Input'!$B$7</definedName>
    <definedName name="Case3_Title">'Project Input'!$B$8</definedName>
    <definedName name="Case4_Title">'Project Input'!$B$9</definedName>
    <definedName name="CAT_Sen_Base_Case" localSheetId="11">'[1]Finance Input'!$B$33:$V$33</definedName>
    <definedName name="CAT_Sen_Base_Case">'Finance Input'!$B$33:$V$33</definedName>
    <definedName name="CAT_Sen_Case_1">'Finance Input'!$B$34:$V$34</definedName>
    <definedName name="CAT_Sen_Case_2">'Finance Input'!$B$35:$V$35</definedName>
    <definedName name="CAT_Sen_Case_3">'Finance Input'!$B$36:$V$36</definedName>
    <definedName name="CAT_Sen_Case_4">'Finance Input'!$B$37:$V$37</definedName>
    <definedName name="Catalyst___Chemicals" localSheetId="11">'[1]Project Input'!$B$22:$F$22</definedName>
    <definedName name="Catalyst___Chemicals">'Project Input'!$B$22:$F$22</definedName>
    <definedName name="CPI_Base_Case" localSheetId="11">'[1]Finance Input'!$B$3:$V$3</definedName>
    <definedName name="CPI_Base_Case">'Finance Input'!$B$3:$V$3</definedName>
    <definedName name="CPI_Case_1">'Finance Input'!$B$4:$V$4</definedName>
    <definedName name="CPI_Case_2">'Finance Input'!$B$5:$V$5</definedName>
    <definedName name="CPI_Case_3">'Finance Input'!$B$6:$V$6</definedName>
    <definedName name="CPI_Case_4">'Finance Input'!$B$7:$V$7</definedName>
    <definedName name="DP_Base" localSheetId="11">'[1]Project Input'!$B$38</definedName>
    <definedName name="DP_Base">'Project Input'!$B$38</definedName>
    <definedName name="DP_Case1">'Project Input'!$C$38</definedName>
    <definedName name="DP_Case2">'Project Input'!$D$38</definedName>
    <definedName name="DP_Case3">'Project Input'!$E$38</definedName>
    <definedName name="DP_Case4">'Project Input'!$F$38</definedName>
    <definedName name="Inflator" localSheetId="11">'[1]DCF-Base'!$B$41:$V$41</definedName>
    <definedName name="Inflator">'DCF-Base'!$B$41:$V$41</definedName>
    <definedName name="Invest" localSheetId="11">'[1]DCF-Base'!$B$7</definedName>
    <definedName name="Invest">'DCF-Base'!$B$7</definedName>
    <definedName name="Investment_Dis_Base_Case" localSheetId="11">'[1]Finance Input'!$B$9:$V$9</definedName>
    <definedName name="Investment_Dis_Base_Case">'Finance Input'!$B$9:$V$9</definedName>
    <definedName name="Investment_Dis_Case_1">'Finance Input'!$B$10:$V$10</definedName>
    <definedName name="Investment_Dis_Case_2">'Finance Input'!$B$11:$V$11</definedName>
    <definedName name="Investment_Dis_Case_3">'Finance Input'!$B$12:$V$12</definedName>
    <definedName name="Investment_Dis_Case_4">'Finance Input'!$B$13:$V$13</definedName>
    <definedName name="Labour" localSheetId="11">'[1]Project Input'!$B$20:$F$20</definedName>
    <definedName name="Labour">'Project Input'!$B$20:$F$20</definedName>
    <definedName name="Labour_Sen_Base_Case" localSheetId="11">'[1]Finance Input'!$B$21:$V$21</definedName>
    <definedName name="Labour_Sen_Base_Case">'Finance Input'!$B$21:$V$21</definedName>
    <definedName name="Labour_Sen_Case_1">'Finance Input'!$B$22:$V$22</definedName>
    <definedName name="Labour_Sen_Case_2">'Finance Input'!$B$23:$V$23</definedName>
    <definedName name="Labour_Sen_Case_3">'Finance Input'!$B$24:$V$24</definedName>
    <definedName name="Labour_Sen_Case_4">'Finance Input'!$B$25:$V$25</definedName>
    <definedName name="Maintenance" localSheetId="11">'[1]Project Input'!$B$21:$F$21</definedName>
    <definedName name="Maintenance">'Project Input'!$B$21:$F$21</definedName>
    <definedName name="Maintenance_Sen_Base_Case" localSheetId="11">'[1]Finance Input'!$B$27:$V$27</definedName>
    <definedName name="Maintenance_Sen_Base_Case">'Finance Input'!$B$27:$V$27</definedName>
    <definedName name="Maintenance_Sen_Case_1">'Finance Input'!$B$28:$V$28</definedName>
    <definedName name="Maintenance_Sen_Case_2">'Finance Input'!$B$29:$V$29</definedName>
    <definedName name="Maintenance_Sen_Case_3">'Finance Input'!$B$30:$V$30</definedName>
    <definedName name="Maintenance_Sen_Case_4">'Finance Input'!$B$31:$V$31</definedName>
    <definedName name="NPV_RATE" localSheetId="11">'[1]Project Input'!$B$11</definedName>
    <definedName name="NPV_RATE">'Project Input'!$B$11</definedName>
    <definedName name="_xlnm.Print_Area" localSheetId="2">'DCF-Base'!$A$1:$W$36</definedName>
    <definedName name="_xlnm.Print_Area" localSheetId="9">Example!$A$1:$G$80</definedName>
    <definedName name="_xlnm.Print_Area" localSheetId="1">FORM!$A$1:$G$80</definedName>
    <definedName name="_xlnm.Print_Area" localSheetId="11">'J factor manual'!$A$1:$G$91</definedName>
    <definedName name="Project" localSheetId="11">'[1]Project Input'!$B$3</definedName>
    <definedName name="Project">'Project Input'!$B$3</definedName>
    <definedName name="Project_Completion_Year">'Project Input'!$B$17:$F$17</definedName>
    <definedName name="Project_Starting_Year">'Project Input'!$B$16:$F$16</definedName>
    <definedName name="Project_Title" localSheetId="11">'[1]Project Input'!$B$4</definedName>
    <definedName name="Project_Title">'Project Input'!$B$4</definedName>
    <definedName name="Residual_Value" localSheetId="11">'[1]Project Input'!$B$18:$F$18</definedName>
    <definedName name="Residual_Value">'Project Input'!$B$18:$F$18</definedName>
    <definedName name="TAX" localSheetId="11">'[1]Project Input'!$B$12</definedName>
    <definedName name="TAX">'Project Input'!$B$12</definedName>
    <definedName name="Total_Investment_Cost">'Project Input'!$B$15:$F$15</definedName>
    <definedName name="UT_Sen_Base_Case" localSheetId="11">'[1]Finance Input'!$B$15:$V$15</definedName>
    <definedName name="UT_Sen_Base_Case">'Finance Input'!$B$15:$V$15</definedName>
    <definedName name="UT_Sen_Case_1">'Finance Input'!$B$16:$V$16</definedName>
    <definedName name="UT_Sen_Case_2">'Finance Input'!$B$17:$V$17</definedName>
    <definedName name="UT_Sen_Case_3">'Finance Input'!$B$18:$V$18</definedName>
    <definedName name="UT_Sen_Case_4">'Finance Input'!$B$19:$V$19</definedName>
    <definedName name="Utilities" localSheetId="11">'[1]Project Input'!$B$19:$F$19</definedName>
    <definedName name="Utilities">'Project Input'!$B$19:$F$19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F74" i="32" l="1"/>
  <c r="M30" i="25"/>
  <c r="M31" i="25" s="1"/>
  <c r="F59" i="32" l="1"/>
  <c r="F62" i="32" s="1"/>
  <c r="F49" i="32"/>
  <c r="F45" i="32"/>
  <c r="F44" i="32"/>
  <c r="D43" i="32"/>
  <c r="F42" i="32" s="1"/>
  <c r="F46" i="32" l="1"/>
  <c r="F47" i="32"/>
  <c r="F60" i="32" s="1"/>
  <c r="B135" i="28"/>
  <c r="B132" i="28"/>
  <c r="C132" i="28"/>
  <c r="D132" i="28"/>
  <c r="E132" i="28"/>
  <c r="F132" i="28"/>
  <c r="G132" i="28"/>
  <c r="H132" i="28"/>
  <c r="I132" i="28"/>
  <c r="J132" i="28"/>
  <c r="K132" i="28"/>
  <c r="L132" i="28"/>
  <c r="M132" i="28"/>
  <c r="N132" i="28"/>
  <c r="O132" i="28"/>
  <c r="P132" i="28"/>
  <c r="Q132" i="28"/>
  <c r="R132" i="28"/>
  <c r="S132" i="28"/>
  <c r="T132" i="28"/>
  <c r="U132" i="28"/>
  <c r="V132" i="28"/>
  <c r="W132" i="28"/>
  <c r="X132" i="28"/>
  <c r="Y132" i="28"/>
  <c r="Z132" i="28"/>
  <c r="AA132" i="28"/>
  <c r="AB132" i="28"/>
  <c r="AC132" i="28"/>
  <c r="F51" i="32" l="1"/>
  <c r="F61" i="32" s="1"/>
  <c r="F63" i="32" s="1"/>
  <c r="B138" i="28"/>
  <c r="B142" i="28"/>
  <c r="B146" i="28"/>
  <c r="B150" i="28"/>
  <c r="B154" i="28"/>
  <c r="B158" i="28"/>
  <c r="B162" i="28"/>
  <c r="B166" i="28"/>
  <c r="B170" i="28"/>
  <c r="B174" i="28"/>
  <c r="B178" i="28"/>
  <c r="B182" i="28"/>
  <c r="B186" i="28"/>
  <c r="B190" i="28"/>
  <c r="B194" i="28"/>
  <c r="B198" i="28"/>
  <c r="B202" i="28"/>
  <c r="B206" i="28"/>
  <c r="B210" i="28"/>
  <c r="B214" i="28"/>
  <c r="B218" i="28"/>
  <c r="B222" i="28"/>
  <c r="B226" i="28"/>
  <c r="B230" i="28"/>
  <c r="B234" i="28"/>
  <c r="B238" i="28"/>
  <c r="B242" i="28"/>
  <c r="B246" i="28"/>
  <c r="B250" i="28"/>
  <c r="B254" i="28"/>
  <c r="B258" i="28"/>
  <c r="B262" i="28"/>
  <c r="B145" i="28"/>
  <c r="B157" i="28"/>
  <c r="B169" i="28"/>
  <c r="B181" i="28"/>
  <c r="B193" i="28"/>
  <c r="B201" i="28"/>
  <c r="B209" i="28"/>
  <c r="B221" i="28"/>
  <c r="B229" i="28"/>
  <c r="B237" i="28"/>
  <c r="B249" i="28"/>
  <c r="B257" i="28"/>
  <c r="B137" i="28"/>
  <c r="B139" i="28"/>
  <c r="B143" i="28"/>
  <c r="B147" i="28"/>
  <c r="B151" i="28"/>
  <c r="B155" i="28"/>
  <c r="B159" i="28"/>
  <c r="B163" i="28"/>
  <c r="B167" i="28"/>
  <c r="B171" i="28"/>
  <c r="B175" i="28"/>
  <c r="B179" i="28"/>
  <c r="B183" i="28"/>
  <c r="B187" i="28"/>
  <c r="B191" i="28"/>
  <c r="B195" i="28"/>
  <c r="B199" i="28"/>
  <c r="B203" i="28"/>
  <c r="B207" i="28"/>
  <c r="B211" i="28"/>
  <c r="B215" i="28"/>
  <c r="B219" i="28"/>
  <c r="B223" i="28"/>
  <c r="B227" i="28"/>
  <c r="B231" i="28"/>
  <c r="B235" i="28"/>
  <c r="B239" i="28"/>
  <c r="B243" i="28"/>
  <c r="B247" i="28"/>
  <c r="B251" i="28"/>
  <c r="B255" i="28"/>
  <c r="B259" i="28"/>
  <c r="B263" i="28"/>
  <c r="B149" i="28"/>
  <c r="B153" i="28"/>
  <c r="B161" i="28"/>
  <c r="B173" i="28"/>
  <c r="B189" i="28"/>
  <c r="B213" i="28"/>
  <c r="B241" i="28"/>
  <c r="B261" i="28"/>
  <c r="B140" i="28"/>
  <c r="B144" i="28"/>
  <c r="B148" i="28"/>
  <c r="B152" i="28"/>
  <c r="B156" i="28"/>
  <c r="B160" i="28"/>
  <c r="B164" i="28"/>
  <c r="B168" i="28"/>
  <c r="B172" i="28"/>
  <c r="B176" i="28"/>
  <c r="B180" i="28"/>
  <c r="B184" i="28"/>
  <c r="B188" i="28"/>
  <c r="B192" i="28"/>
  <c r="B196" i="28"/>
  <c r="B200" i="28"/>
  <c r="B204" i="28"/>
  <c r="B208" i="28"/>
  <c r="B212" i="28"/>
  <c r="B216" i="28"/>
  <c r="B220" i="28"/>
  <c r="B224" i="28"/>
  <c r="B228" i="28"/>
  <c r="B232" i="28"/>
  <c r="B236" i="28"/>
  <c r="B240" i="28"/>
  <c r="B244" i="28"/>
  <c r="B248" i="28"/>
  <c r="B252" i="28"/>
  <c r="B256" i="28"/>
  <c r="B260" i="28"/>
  <c r="B264" i="28"/>
  <c r="B141" i="28"/>
  <c r="B165" i="28"/>
  <c r="B177" i="28"/>
  <c r="B185" i="28"/>
  <c r="B197" i="28"/>
  <c r="B205" i="28"/>
  <c r="B217" i="28"/>
  <c r="B225" i="28"/>
  <c r="B233" i="28"/>
  <c r="B245" i="28"/>
  <c r="B253" i="28"/>
  <c r="F45" i="10" l="1"/>
  <c r="F44" i="10"/>
  <c r="F46" i="10" l="1"/>
  <c r="F49" i="10"/>
  <c r="F59" i="10"/>
  <c r="F74" i="10" l="1"/>
  <c r="B11" i="1"/>
  <c r="G42" i="1" s="1"/>
  <c r="B15" i="3" l="1"/>
  <c r="B77" i="22" l="1"/>
  <c r="B75" i="22"/>
  <c r="F72" i="22"/>
  <c r="E77" i="22" s="1"/>
  <c r="F51" i="22"/>
  <c r="F41" i="22"/>
  <c r="F40" i="22"/>
  <c r="F42" i="22" s="1"/>
  <c r="F38" i="22"/>
  <c r="E43" i="22" l="1"/>
  <c r="E75" i="22" s="1"/>
  <c r="E54" i="22" l="1"/>
  <c r="E76" i="22" s="1"/>
  <c r="E78" i="22" s="1"/>
  <c r="E79" i="22" s="1"/>
  <c r="D36" i="3"/>
  <c r="D43" i="10" l="1"/>
  <c r="F42" i="10" s="1"/>
  <c r="B3" i="1"/>
  <c r="B41" i="3" l="1"/>
  <c r="C41" i="3" s="1"/>
  <c r="B16" i="3"/>
  <c r="B14" i="3"/>
  <c r="B13" i="3"/>
  <c r="B12" i="3"/>
  <c r="B11" i="3"/>
  <c r="B10" i="3"/>
  <c r="B8" i="3"/>
  <c r="B19" i="3" s="1"/>
  <c r="B25" i="3" s="1"/>
  <c r="B7" i="3"/>
  <c r="B5" i="3"/>
  <c r="F37" i="1"/>
  <c r="E37" i="1"/>
  <c r="D37" i="1"/>
  <c r="C37" i="1"/>
  <c r="C15" i="1" s="1"/>
  <c r="B37" i="1"/>
  <c r="B15" i="1" s="1"/>
  <c r="L36" i="1"/>
  <c r="K36" i="1"/>
  <c r="J36" i="1"/>
  <c r="I36" i="1"/>
  <c r="H36" i="1"/>
  <c r="L35" i="1"/>
  <c r="K35" i="1"/>
  <c r="J35" i="1"/>
  <c r="I35" i="1"/>
  <c r="H35" i="1"/>
  <c r="L34" i="1"/>
  <c r="K34" i="1"/>
  <c r="J34" i="1"/>
  <c r="I34" i="1"/>
  <c r="H34" i="1"/>
  <c r="L33" i="1"/>
  <c r="K33" i="1"/>
  <c r="J33" i="1"/>
  <c r="I33" i="1"/>
  <c r="H33" i="1"/>
  <c r="L32" i="1"/>
  <c r="K32" i="1"/>
  <c r="J32" i="1"/>
  <c r="I32" i="1"/>
  <c r="H32" i="1"/>
  <c r="L31" i="1"/>
  <c r="K31" i="1"/>
  <c r="J31" i="1"/>
  <c r="I31" i="1"/>
  <c r="H31" i="1"/>
  <c r="L30" i="1"/>
  <c r="K30" i="1"/>
  <c r="J30" i="1"/>
  <c r="I30" i="1"/>
  <c r="H30" i="1"/>
  <c r="L29" i="1"/>
  <c r="K29" i="1"/>
  <c r="J29" i="1"/>
  <c r="I29" i="1"/>
  <c r="H29" i="1"/>
  <c r="L28" i="1"/>
  <c r="K28" i="1"/>
  <c r="J28" i="1"/>
  <c r="I28" i="1"/>
  <c r="H28" i="1"/>
  <c r="L27" i="1"/>
  <c r="K27" i="1"/>
  <c r="J27" i="1"/>
  <c r="I27" i="1"/>
  <c r="H27" i="1"/>
  <c r="L26" i="1"/>
  <c r="K26" i="1"/>
  <c r="J26" i="1"/>
  <c r="I26" i="1"/>
  <c r="H26" i="1"/>
  <c r="B23" i="1"/>
  <c r="B22" i="1"/>
  <c r="B21" i="1"/>
  <c r="B20" i="1"/>
  <c r="B19" i="1"/>
  <c r="B18" i="1"/>
  <c r="V26" i="3" s="1"/>
  <c r="B17" i="1"/>
  <c r="B16" i="1"/>
  <c r="F15" i="1"/>
  <c r="F42" i="1" s="1"/>
  <c r="E15" i="1"/>
  <c r="E40" i="1" s="1"/>
  <c r="D15" i="1"/>
  <c r="D41" i="1" s="1"/>
  <c r="B4" i="1"/>
  <c r="B4" i="3" s="1"/>
  <c r="B3" i="3"/>
  <c r="F62" i="10"/>
  <c r="B22" i="3" l="1"/>
  <c r="B24" i="3"/>
  <c r="B23" i="3"/>
  <c r="B21" i="3"/>
  <c r="C20" i="3"/>
  <c r="B20" i="3"/>
  <c r="B38" i="1"/>
  <c r="F38" i="1"/>
  <c r="F40" i="1"/>
  <c r="C19" i="3"/>
  <c r="P20" i="3"/>
  <c r="U20" i="3"/>
  <c r="Q20" i="3"/>
  <c r="S20" i="3"/>
  <c r="R20" i="3"/>
  <c r="T20" i="3"/>
  <c r="E20" i="3"/>
  <c r="J20" i="3"/>
  <c r="I20" i="3"/>
  <c r="M20" i="3"/>
  <c r="F20" i="3"/>
  <c r="N20" i="3"/>
  <c r="V20" i="3"/>
  <c r="C42" i="1"/>
  <c r="C24" i="1"/>
  <c r="C41" i="1"/>
  <c r="C38" i="1"/>
  <c r="C40" i="1"/>
  <c r="B29" i="3"/>
  <c r="D41" i="3"/>
  <c r="E41" i="1"/>
  <c r="D42" i="1"/>
  <c r="E24" i="1"/>
  <c r="D38" i="1"/>
  <c r="F41" i="1"/>
  <c r="E42" i="1"/>
  <c r="D24" i="1"/>
  <c r="B24" i="1"/>
  <c r="F24" i="1"/>
  <c r="E38" i="1"/>
  <c r="D40" i="1"/>
  <c r="G20" i="3"/>
  <c r="K20" i="3"/>
  <c r="O20" i="3"/>
  <c r="D20" i="3"/>
  <c r="H20" i="3"/>
  <c r="L20" i="3"/>
  <c r="F47" i="10" l="1"/>
  <c r="F51" i="10" s="1"/>
  <c r="F61" i="10" s="1"/>
  <c r="C22" i="3"/>
  <c r="C24" i="3"/>
  <c r="C21" i="3"/>
  <c r="C25" i="3"/>
  <c r="C23" i="3"/>
  <c r="B27" i="3"/>
  <c r="W20" i="3"/>
  <c r="B30" i="3"/>
  <c r="B40" i="3"/>
  <c r="C29" i="3" s="1"/>
  <c r="D19" i="3"/>
  <c r="D23" i="3" s="1"/>
  <c r="E41" i="3"/>
  <c r="F60" i="10" l="1"/>
  <c r="F63" i="10" s="1"/>
  <c r="C30" i="3"/>
  <c r="C27" i="3"/>
  <c r="D24" i="3"/>
  <c r="D22" i="3"/>
  <c r="D21" i="3"/>
  <c r="D25" i="3"/>
  <c r="B31" i="3"/>
  <c r="E19" i="3"/>
  <c r="F41" i="3"/>
  <c r="C40" i="3"/>
  <c r="B32" i="3" l="1"/>
  <c r="C31" i="3"/>
  <c r="D27" i="3"/>
  <c r="E24" i="3"/>
  <c r="E22" i="3"/>
  <c r="E21" i="3"/>
  <c r="E25" i="3"/>
  <c r="E23" i="3"/>
  <c r="G41" i="3"/>
  <c r="F19" i="3"/>
  <c r="D29" i="3"/>
  <c r="D30" i="3" s="1"/>
  <c r="C32" i="3" l="1"/>
  <c r="E27" i="3"/>
  <c r="F24" i="3"/>
  <c r="F23" i="3"/>
  <c r="F25" i="3"/>
  <c r="F22" i="3"/>
  <c r="F21" i="3"/>
  <c r="D40" i="3"/>
  <c r="D31" i="3"/>
  <c r="G19" i="3"/>
  <c r="H41" i="3"/>
  <c r="F27" i="3" l="1"/>
  <c r="G24" i="3"/>
  <c r="G25" i="3"/>
  <c r="G22" i="3"/>
  <c r="G21" i="3"/>
  <c r="G23" i="3"/>
  <c r="D32" i="3"/>
  <c r="E29" i="3"/>
  <c r="E30" i="3" s="1"/>
  <c r="E31" i="3" s="1"/>
  <c r="H19" i="3"/>
  <c r="I41" i="3"/>
  <c r="G27" i="3" l="1"/>
  <c r="H24" i="3"/>
  <c r="H21" i="3"/>
  <c r="H23" i="3"/>
  <c r="H22" i="3"/>
  <c r="H25" i="3"/>
  <c r="E32" i="3"/>
  <c r="E40" i="3"/>
  <c r="F29" i="3" s="1"/>
  <c r="F30" i="3" s="1"/>
  <c r="F31" i="3" s="1"/>
  <c r="I19" i="3"/>
  <c r="J41" i="3"/>
  <c r="H27" i="3" l="1"/>
  <c r="I22" i="3"/>
  <c r="I21" i="3"/>
  <c r="I23" i="3"/>
  <c r="I25" i="3"/>
  <c r="I24" i="3"/>
  <c r="F32" i="3"/>
  <c r="F40" i="3"/>
  <c r="K41" i="3"/>
  <c r="J19" i="3"/>
  <c r="I27" i="3" l="1"/>
  <c r="J24" i="3"/>
  <c r="J22" i="3"/>
  <c r="J21" i="3"/>
  <c r="J23" i="3"/>
  <c r="J25" i="3"/>
  <c r="G29" i="3"/>
  <c r="G30" i="3" s="1"/>
  <c r="G31" i="3" s="1"/>
  <c r="K19" i="3"/>
  <c r="L41" i="3"/>
  <c r="J27" i="3" l="1"/>
  <c r="K22" i="3"/>
  <c r="K21" i="3"/>
  <c r="K23" i="3"/>
  <c r="K24" i="3"/>
  <c r="K25" i="3"/>
  <c r="G32" i="3"/>
  <c r="G40" i="3"/>
  <c r="L19" i="3"/>
  <c r="M41" i="3"/>
  <c r="K27" i="3" l="1"/>
  <c r="L21" i="3"/>
  <c r="L25" i="3"/>
  <c r="L23" i="3"/>
  <c r="L24" i="3"/>
  <c r="L22" i="3"/>
  <c r="H29" i="3"/>
  <c r="H30" i="3" s="1"/>
  <c r="H31" i="3" s="1"/>
  <c r="H32" i="3" s="1"/>
  <c r="N41" i="3"/>
  <c r="M19" i="3"/>
  <c r="L27" i="3" l="1"/>
  <c r="M25" i="3"/>
  <c r="M24" i="3"/>
  <c r="M22" i="3"/>
  <c r="M21" i="3"/>
  <c r="M23" i="3"/>
  <c r="H40" i="3"/>
  <c r="O41" i="3"/>
  <c r="P41" i="3" s="1"/>
  <c r="Q41" i="3" s="1"/>
  <c r="N19" i="3"/>
  <c r="M27" i="3" l="1"/>
  <c r="N21" i="3"/>
  <c r="N23" i="3"/>
  <c r="N24" i="3"/>
  <c r="N22" i="3"/>
  <c r="N25" i="3"/>
  <c r="R41" i="3"/>
  <c r="I29" i="3"/>
  <c r="I30" i="3" s="1"/>
  <c r="I31" i="3" s="1"/>
  <c r="I32" i="3" s="1"/>
  <c r="O19" i="3"/>
  <c r="N27" i="3" l="1"/>
  <c r="O22" i="3"/>
  <c r="O24" i="3"/>
  <c r="O25" i="3"/>
  <c r="O21" i="3"/>
  <c r="O23" i="3"/>
  <c r="S41" i="3"/>
  <c r="I40" i="3"/>
  <c r="P19" i="3"/>
  <c r="O27" i="3" l="1"/>
  <c r="Q19" i="3"/>
  <c r="P21" i="3"/>
  <c r="P23" i="3"/>
  <c r="P25" i="3"/>
  <c r="P24" i="3"/>
  <c r="P22" i="3"/>
  <c r="T41" i="3"/>
  <c r="J29" i="3"/>
  <c r="J30" i="3" s="1"/>
  <c r="J31" i="3" s="1"/>
  <c r="J32" i="3" s="1"/>
  <c r="P27" i="3" l="1"/>
  <c r="R19" i="3"/>
  <c r="Q25" i="3"/>
  <c r="Q24" i="3"/>
  <c r="Q22" i="3"/>
  <c r="Q23" i="3"/>
  <c r="Q21" i="3"/>
  <c r="U41" i="3"/>
  <c r="J40" i="3"/>
  <c r="Q27" i="3" l="1"/>
  <c r="R25" i="3"/>
  <c r="R23" i="3"/>
  <c r="R24" i="3"/>
  <c r="R22" i="3"/>
  <c r="R21" i="3"/>
  <c r="S19" i="3"/>
  <c r="V41" i="3"/>
  <c r="K29" i="3"/>
  <c r="K30" i="3" s="1"/>
  <c r="K31" i="3" s="1"/>
  <c r="K32" i="3" s="1"/>
  <c r="R27" i="3" l="1"/>
  <c r="S24" i="3"/>
  <c r="S23" i="3"/>
  <c r="S21" i="3"/>
  <c r="S25" i="3"/>
  <c r="S22" i="3"/>
  <c r="T19" i="3"/>
  <c r="K40" i="3"/>
  <c r="S27" i="3" l="1"/>
  <c r="T25" i="3"/>
  <c r="T24" i="3"/>
  <c r="T22" i="3"/>
  <c r="T21" i="3"/>
  <c r="T23" i="3"/>
  <c r="U19" i="3"/>
  <c r="L29" i="3"/>
  <c r="L30" i="3" s="1"/>
  <c r="L31" i="3" s="1"/>
  <c r="L32" i="3" s="1"/>
  <c r="L40" i="3" l="1"/>
  <c r="T27" i="3"/>
  <c r="U24" i="3"/>
  <c r="U22" i="3"/>
  <c r="U23" i="3"/>
  <c r="U21" i="3"/>
  <c r="U25" i="3"/>
  <c r="V19" i="3"/>
  <c r="U27" i="3" l="1"/>
  <c r="V23" i="3"/>
  <c r="W23" i="3" s="1"/>
  <c r="V24" i="3"/>
  <c r="W24" i="3" s="1"/>
  <c r="V22" i="3"/>
  <c r="W22" i="3" s="1"/>
  <c r="V21" i="3"/>
  <c r="W21" i="3" s="1"/>
  <c r="V25" i="3"/>
  <c r="W25" i="3" s="1"/>
  <c r="M29" i="3"/>
  <c r="M30" i="3" s="1"/>
  <c r="M31" i="3" s="1"/>
  <c r="M32" i="3" s="1"/>
  <c r="M40" i="3" l="1"/>
  <c r="V27" i="3"/>
  <c r="W27" i="3" s="1"/>
  <c r="N29" i="3" l="1"/>
  <c r="N30" i="3" l="1"/>
  <c r="N31" i="3" s="1"/>
  <c r="N32" i="3" s="1"/>
  <c r="N40" i="3"/>
  <c r="O29" i="3" s="1"/>
  <c r="O30" i="3" s="1"/>
  <c r="O31" i="3" s="1"/>
  <c r="O32" i="3" l="1"/>
  <c r="O40" i="3"/>
  <c r="P29" i="3"/>
  <c r="P30" i="3" s="1"/>
  <c r="P40" i="3" l="1"/>
  <c r="Q29" i="3" s="1"/>
  <c r="Q30" i="3" s="1"/>
  <c r="Q31" i="3" s="1"/>
  <c r="P31" i="3"/>
  <c r="Q40" i="3" l="1"/>
  <c r="P32" i="3"/>
  <c r="Q32" i="3" s="1"/>
  <c r="V29" i="3"/>
  <c r="V30" i="3" s="1"/>
  <c r="R29" i="3" l="1"/>
  <c r="R30" i="3" s="1"/>
  <c r="R31" i="3" s="1"/>
  <c r="R32" i="3" s="1"/>
  <c r="V31" i="3"/>
  <c r="R40" i="3" l="1"/>
  <c r="V32" i="3"/>
  <c r="S29" i="3" l="1"/>
  <c r="S30" i="3" s="1"/>
  <c r="S31" i="3" l="1"/>
  <c r="S40" i="3"/>
  <c r="T29" i="3" l="1"/>
  <c r="T30" i="3" s="1"/>
  <c r="S32" i="3"/>
  <c r="T31" i="3" l="1"/>
  <c r="T40" i="3"/>
  <c r="T32" i="3" l="1"/>
  <c r="U29" i="3"/>
  <c r="U30" i="3" s="1"/>
  <c r="U31" i="3" l="1"/>
  <c r="B35" i="3" s="1"/>
  <c r="F76" i="10" s="1"/>
  <c r="W30" i="3"/>
  <c r="U40" i="3"/>
  <c r="V40" i="3" s="1"/>
  <c r="B36" i="3" l="1"/>
  <c r="F77" i="10" s="1"/>
  <c r="W31" i="3"/>
  <c r="U32" i="3"/>
  <c r="D34" i="3" s="1"/>
  <c r="B34" i="3" s="1"/>
  <c r="F75" i="10" s="1"/>
  <c r="F75" i="32" l="1"/>
  <c r="B40" i="1"/>
  <c r="F76" i="32"/>
  <c r="B41" i="1"/>
  <c r="F77" i="32"/>
  <c r="B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rcslu3</author>
    <author>Teerasak T &lt;TP-PM-CO/1346&gt;</author>
    <author>Jakkrapong A &lt;TP-PM-CO&gt;</author>
    <author>Teerasak T &lt;TP-PM-CO&gt;</author>
    <author>ARC</author>
    <author>User</author>
    <author>Chonlavit S &lt;TP-PM-CO/1023&gt;</author>
    <author>Chonlavit S &lt;T-PM-CO/1023&gt;</author>
    <author>Chonlavit S &lt;T-PM-CO&gt;</author>
  </authors>
  <commentList>
    <comment ref="B4" authorId="0" shapeId="0" xr:uid="{00000000-0006-0000-0100-000001000000}">
      <text>
        <r>
          <rPr>
            <sz val="10"/>
            <color indexed="12"/>
            <rFont val="Arial"/>
            <family val="2"/>
          </rPr>
          <t>Full name or name with indicator of Project Initiator</t>
        </r>
      </text>
    </comment>
    <comment ref="E4" authorId="1" shapeId="0" xr:uid="{00000000-0006-0000-0100-000002000000}">
      <text>
        <r>
          <rPr>
            <sz val="10"/>
            <color indexed="12"/>
            <rFont val="Arial"/>
            <family val="2"/>
          </rPr>
          <t>Full name or name with indicator of Plant VP of Modified Plant / Area</t>
        </r>
      </text>
    </comment>
    <comment ref="E6" authorId="2" shapeId="0" xr:uid="{00000000-0006-0000-0100-000003000000}">
      <text>
        <r>
          <rPr>
            <sz val="10"/>
            <color indexed="39"/>
            <rFont val="Arial"/>
            <family val="2"/>
          </rPr>
          <t>Need to select plant for J-Factor calculation</t>
        </r>
      </text>
    </comment>
    <comment ref="B8" authorId="0" shapeId="0" xr:uid="{00000000-0006-0000-0100-000004000000}">
      <text>
        <r>
          <rPr>
            <sz val="10"/>
            <color indexed="12"/>
            <rFont val="Arial"/>
            <family val="2"/>
          </rPr>
          <t>dd.mm.yyyy</t>
        </r>
      </text>
    </comment>
    <comment ref="E8" authorId="3" shapeId="0" xr:uid="{00000000-0006-0000-0100-000005000000}">
      <text>
        <r>
          <rPr>
            <sz val="10"/>
            <color indexed="12"/>
            <rFont val="Arial"/>
            <family val="2"/>
          </rPr>
          <t>Select Unit from the list</t>
        </r>
      </text>
    </comment>
    <comment ref="B10" authorId="0" shapeId="0" xr:uid="{00000000-0006-0000-0100-000006000000}">
      <text>
        <r>
          <rPr>
            <b/>
            <u/>
            <sz val="10"/>
            <color indexed="12"/>
            <rFont val="Arial"/>
            <family val="2"/>
          </rPr>
          <t>Objectives:</t>
        </r>
        <r>
          <rPr>
            <sz val="10"/>
            <color indexed="12"/>
            <rFont val="Arial"/>
            <family val="2"/>
          </rPr>
          <t xml:space="preserve">
 To give a short and clear name of the project
</t>
        </r>
        <r>
          <rPr>
            <b/>
            <u/>
            <sz val="10"/>
            <color indexed="12"/>
            <rFont val="Arial"/>
            <family val="2"/>
          </rPr>
          <t>Tips:</t>
        </r>
        <r>
          <rPr>
            <sz val="10"/>
            <color indexed="12"/>
            <rFont val="Arial"/>
            <family val="2"/>
          </rPr>
          <t xml:space="preserve">
Use verb to clearly define main task of project scope e.g. Install, Modify, Improve, Construct, etc.</t>
        </r>
      </text>
    </comment>
    <comment ref="B12" authorId="3" shapeId="0" xr:uid="{00000000-0006-0000-0100-000007000000}">
      <text>
        <r>
          <rPr>
            <sz val="10"/>
            <color indexed="12"/>
            <rFont val="Arial"/>
            <family val="2"/>
          </rPr>
          <t xml:space="preserve">Specify if Project Engineer from TPX is required
</t>
        </r>
      </text>
    </comment>
    <comment ref="F12" authorId="4" shapeId="0" xr:uid="{00000000-0006-0000-0100-000008000000}">
      <text>
        <r>
          <rPr>
            <b/>
            <u/>
            <sz val="10"/>
            <color indexed="12"/>
            <rFont val="Arial"/>
            <family val="2"/>
          </rPr>
          <t xml:space="preserve">
1. BAU (Safety, Environment Law &amp; Regulation)</t>
        </r>
        <r>
          <rPr>
            <b/>
            <sz val="10"/>
            <color indexed="12"/>
            <rFont val="Arial"/>
            <family val="2"/>
          </rPr>
          <t xml:space="preserve"> </t>
        </r>
        <r>
          <rPr>
            <sz val="10"/>
            <color indexed="12"/>
            <rFont val="Arial"/>
            <family val="2"/>
          </rPr>
          <t xml:space="preserve">
use J-Factor RAM Assessment (Criticality)
</t>
        </r>
        <r>
          <rPr>
            <b/>
            <sz val="10"/>
            <color indexed="12"/>
            <rFont val="Arial"/>
            <family val="2"/>
          </rPr>
          <t xml:space="preserve">
</t>
        </r>
        <r>
          <rPr>
            <b/>
            <u/>
            <sz val="10"/>
            <color indexed="12"/>
            <rFont val="Arial"/>
            <family val="2"/>
          </rPr>
          <t>2. Growth, Sustain Core and BAU (Maintain Reliability)</t>
        </r>
        <r>
          <rPr>
            <b/>
            <sz val="10"/>
            <color indexed="12"/>
            <rFont val="Arial"/>
            <family val="2"/>
          </rPr>
          <t xml:space="preserve"> </t>
        </r>
        <r>
          <rPr>
            <sz val="10"/>
            <color indexed="12"/>
            <rFont val="Arial"/>
            <family val="2"/>
          </rPr>
          <t xml:space="preserve">use priority as per below criteria 
    Extreme: %IRR </t>
        </r>
        <r>
          <rPr>
            <u/>
            <sz val="10"/>
            <color indexed="12"/>
            <rFont val="Arial"/>
            <family val="2"/>
          </rPr>
          <t>&gt;</t>
        </r>
        <r>
          <rPr>
            <sz val="10"/>
            <color indexed="12"/>
            <rFont val="Arial"/>
            <family val="2"/>
          </rPr>
          <t xml:space="preserve"> 100%
    High: 20% &lt; %IRR &lt; 100%
    Medium:  15% </t>
        </r>
        <r>
          <rPr>
            <u/>
            <sz val="10"/>
            <color indexed="12"/>
            <rFont val="Arial"/>
            <family val="2"/>
          </rPr>
          <t>&lt;</t>
        </r>
        <r>
          <rPr>
            <sz val="10"/>
            <color indexed="12"/>
            <rFont val="Arial"/>
            <family val="2"/>
          </rPr>
          <t xml:space="preserve"> %IRR </t>
        </r>
        <r>
          <rPr>
            <u/>
            <sz val="10"/>
            <color indexed="12"/>
            <rFont val="Arial"/>
            <family val="2"/>
          </rPr>
          <t>&lt;</t>
        </r>
        <r>
          <rPr>
            <sz val="10"/>
            <color indexed="12"/>
            <rFont val="Arial"/>
            <family val="2"/>
          </rPr>
          <t xml:space="preserve"> 20%
    Low: %WACC &lt;%IRR &lt; 15% </t>
        </r>
        <r>
          <rPr>
            <b/>
            <sz val="9"/>
            <color indexed="81"/>
            <rFont val="Tahoma"/>
            <family val="2"/>
          </rPr>
          <t xml:space="preserve">
</t>
        </r>
      </text>
    </comment>
    <comment ref="B14" authorId="5" shapeId="0" xr:uid="{00000000-0006-0000-0100-000009000000}">
      <text>
        <r>
          <rPr>
            <sz val="10"/>
            <color indexed="12"/>
            <rFont val="Arial"/>
            <family val="2"/>
          </rPr>
          <t xml:space="preserve">To get a clear picture of the reasons for starting the project
</t>
        </r>
        <r>
          <rPr>
            <b/>
            <u/>
            <sz val="10"/>
            <color indexed="12"/>
            <rFont val="Arial"/>
            <family val="2"/>
          </rPr>
          <t>Tips:</t>
        </r>
        <r>
          <rPr>
            <sz val="10"/>
            <color indexed="12"/>
            <rFont val="Arial"/>
            <family val="2"/>
          </rPr>
          <t xml:space="preserve">
Use 5 whys (ask why, why, why, why, why?) with the statements in order to reach the primary root causes</t>
        </r>
      </text>
    </comment>
    <comment ref="B21" authorId="5" shapeId="0" xr:uid="{00000000-0006-0000-0100-00000A000000}">
      <text>
        <r>
          <rPr>
            <sz val="10"/>
            <color indexed="12"/>
            <rFont val="Arial"/>
            <family val="2"/>
          </rPr>
          <t xml:space="preserve">To understand what benefits (to the Business, Company, Organization) will be achieved through the project
</t>
        </r>
        <r>
          <rPr>
            <b/>
            <u/>
            <sz val="10"/>
            <color indexed="12"/>
            <rFont val="Arial"/>
            <family val="2"/>
          </rPr>
          <t>Tips:</t>
        </r>
        <r>
          <rPr>
            <sz val="10"/>
            <color indexed="12"/>
            <rFont val="Arial"/>
            <family val="2"/>
          </rPr>
          <t xml:space="preserve">
- Verify if the Project objectives are related to the Overall company's direction
- Project objectives are future oriented: these are Organization's goals that are to be achieved through the project
- Make project objectives SMART:
    S: Specific
    M: Measurable
    A: Achievable
    R: Relevant
    T: Situated in Time-frame</t>
        </r>
      </text>
    </comment>
    <comment ref="B27" authorId="5" shapeId="0" xr:uid="{00000000-0006-0000-0100-00000B000000}">
      <text>
        <r>
          <rPr>
            <sz val="10"/>
            <color indexed="12"/>
            <rFont val="Arial"/>
            <family val="2"/>
          </rPr>
          <t xml:space="preserve">To describe the main assignments of the project team to achieve the Project objectives
</t>
        </r>
        <r>
          <rPr>
            <b/>
            <u/>
            <sz val="10"/>
            <color indexed="12"/>
            <rFont val="Arial"/>
            <family val="2"/>
          </rPr>
          <t xml:space="preserve">
Tips:</t>
        </r>
        <r>
          <rPr>
            <sz val="10"/>
            <color indexed="12"/>
            <rFont val="Arial"/>
            <family val="2"/>
          </rPr>
          <t xml:space="preserve">
- Describe in short sentences what the project team has to do to meet Project objectives
- Breakdown the main tasks included in the Proposal / Project scope
- Proposal / Project scope also needs to be SMART (specific, measurable, achievable, relevant, time-frame)</t>
        </r>
      </text>
    </comment>
    <comment ref="A30" authorId="3" shapeId="0" xr:uid="{00000000-0006-0000-0100-00000C000000}">
      <text>
        <r>
          <rPr>
            <sz val="10"/>
            <color indexed="12"/>
            <rFont val="Arial"/>
            <family val="2"/>
          </rPr>
          <t>Tick any attachments initiator has provided for project team (if applicable)</t>
        </r>
      </text>
    </comment>
    <comment ref="B36" authorId="3" shapeId="0" xr:uid="{00000000-0006-0000-0100-00000D000000}">
      <text>
        <r>
          <rPr>
            <sz val="10"/>
            <color indexed="12"/>
            <rFont val="Arial"/>
            <family val="2"/>
          </rPr>
          <t>Full name or name with indicator of Project Engineer</t>
        </r>
        <r>
          <rPr>
            <sz val="9"/>
            <color indexed="81"/>
            <rFont val="Tahoma"/>
            <family val="2"/>
          </rPr>
          <t xml:space="preserve">
</t>
        </r>
      </text>
    </comment>
    <comment ref="D36" authorId="0" shapeId="0" xr:uid="{00000000-0006-0000-0100-00000E000000}">
      <text>
        <r>
          <rPr>
            <sz val="10"/>
            <color indexed="12"/>
            <rFont val="Tahoma"/>
            <family val="2"/>
          </rPr>
          <t>dd.mm.yyyy</t>
        </r>
      </text>
    </comment>
    <comment ref="F36" authorId="3" shapeId="0" xr:uid="{00000000-0006-0000-0100-00000F000000}">
      <text>
        <r>
          <rPr>
            <sz val="10"/>
            <color indexed="12"/>
            <rFont val="Arial"/>
            <family val="2"/>
          </rPr>
          <t>Select Budget Source from the list. Please specify if other</t>
        </r>
      </text>
    </comment>
    <comment ref="F42" authorId="6" shapeId="0" xr:uid="{00000000-0006-0000-0100-000010000000}">
      <text>
        <r>
          <rPr>
            <b/>
            <sz val="8"/>
            <color indexed="81"/>
            <rFont val="Tahoma"/>
            <family val="2"/>
          </rPr>
          <t>Auto when key RAM or you can revise it actual cost occur.</t>
        </r>
      </text>
    </comment>
    <comment ref="B43" authorId="6" shapeId="0" xr:uid="{00000000-0006-0000-0100-000011000000}">
      <text>
        <r>
          <rPr>
            <b/>
            <sz val="8"/>
            <color indexed="81"/>
            <rFont val="Tahoma"/>
            <family val="2"/>
          </rPr>
          <t>Value 1 -5 'Severity'
see SHE RAM sheet</t>
        </r>
      </text>
    </comment>
    <comment ref="D43" authorId="7" shapeId="0" xr:uid="{00000000-0006-0000-0100-000012000000}">
      <text>
        <r>
          <rPr>
            <sz val="9"/>
            <color indexed="81"/>
            <rFont val="Tahoma"/>
            <family val="2"/>
          </rPr>
          <t>#N/A =&gt; Need to select Plant at cell "E6" first</t>
        </r>
      </text>
    </comment>
    <comment ref="F63" authorId="0" shapeId="0" xr:uid="{00000000-0006-0000-0100-000013000000}">
      <text>
        <r>
          <rPr>
            <b/>
            <sz val="8"/>
            <color indexed="12"/>
            <rFont val="Tahoma"/>
            <family val="2"/>
          </rPr>
          <t xml:space="preserve">Justification Factor = </t>
        </r>
        <r>
          <rPr>
            <b/>
            <u/>
            <sz val="8"/>
            <color indexed="12"/>
            <rFont val="Tahoma"/>
            <family val="2"/>
          </rPr>
          <t>Annualized Base Risk - Annualized Risk of Alternative</t>
        </r>
        <r>
          <rPr>
            <b/>
            <sz val="8"/>
            <color indexed="12"/>
            <rFont val="Tahoma"/>
            <family val="2"/>
          </rPr>
          <t xml:space="preserve">
                                                                   Cost of Risk Reduction
J Factor &lt; 0.2 Probably not Justifiable
J Factor 0.2 to 0.5 May be Justifiable
J Factor &gt; 0.5 Clearly Justifiable</t>
        </r>
      </text>
    </comment>
    <comment ref="F71" authorId="8" shapeId="0" xr:uid="{00000000-0006-0000-0100-000014000000}">
      <text>
        <r>
          <rPr>
            <sz val="9"/>
            <color indexed="81"/>
            <rFont val="Tahoma"/>
            <family val="2"/>
          </rPr>
          <t xml:space="preserve">Actual % of maintenance cost or 1.5% </t>
        </r>
      </text>
    </comment>
    <comment ref="F76" authorId="9" shapeId="0" xr:uid="{00000000-0006-0000-0100-000015000000}">
      <text>
        <r>
          <rPr>
            <b/>
            <sz val="9"/>
            <color indexed="81"/>
            <rFont val="Tahoma"/>
            <family val="2"/>
          </rPr>
          <t>Growth/Sustain Core: IRR ≥ 15%
Energy: IRR ≥ WACC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rcslu3</author>
    <author>Teerasak T &lt;TP-PM-CO/1346&gt;</author>
    <author>Jakkrapong A &lt;TP-PM-CO&gt;</author>
    <author>Teerasak T &lt;TP-PM-CO&gt;</author>
    <author>ARC</author>
    <author>User</author>
    <author>Chonlavit S &lt;TP-PM-CO/1023&gt;</author>
    <author>Chonlavit S &lt;T-PM-CO/1023&gt;</author>
    <author>Chonlavit S &lt;T-PM-CO&gt;</author>
  </authors>
  <commentList>
    <comment ref="B4" authorId="0" shapeId="0" xr:uid="{00000000-0006-0000-0900-000001000000}">
      <text>
        <r>
          <rPr>
            <sz val="10"/>
            <color indexed="12"/>
            <rFont val="Arial"/>
            <family val="2"/>
          </rPr>
          <t>Full name or name with indicator of Project Initiator</t>
        </r>
      </text>
    </comment>
    <comment ref="E4" authorId="1" shapeId="0" xr:uid="{00000000-0006-0000-0900-000002000000}">
      <text>
        <r>
          <rPr>
            <sz val="10"/>
            <color indexed="12"/>
            <rFont val="Arial"/>
            <family val="2"/>
          </rPr>
          <t>Full name or name with indicator of Plant VP of Modified Plant / Area</t>
        </r>
      </text>
    </comment>
    <comment ref="E6" authorId="2" shapeId="0" xr:uid="{00000000-0006-0000-0900-000003000000}">
      <text>
        <r>
          <rPr>
            <sz val="10"/>
            <color indexed="12"/>
            <rFont val="Arial"/>
            <family val="2"/>
          </rPr>
          <t>Need to select plant for J-Factor calculation</t>
        </r>
      </text>
    </comment>
    <comment ref="B8" authorId="0" shapeId="0" xr:uid="{00000000-0006-0000-0900-000004000000}">
      <text>
        <r>
          <rPr>
            <sz val="10"/>
            <color indexed="12"/>
            <rFont val="Arial"/>
            <family val="2"/>
          </rPr>
          <t>dd.mm.yyyy</t>
        </r>
      </text>
    </comment>
    <comment ref="E8" authorId="3" shapeId="0" xr:uid="{00000000-0006-0000-0900-000005000000}">
      <text>
        <r>
          <rPr>
            <sz val="10"/>
            <color indexed="12"/>
            <rFont val="Arial"/>
            <family val="2"/>
          </rPr>
          <t>Select Unit from the list</t>
        </r>
      </text>
    </comment>
    <comment ref="B10" authorId="0" shapeId="0" xr:uid="{00000000-0006-0000-0900-000006000000}">
      <text>
        <r>
          <rPr>
            <b/>
            <u/>
            <sz val="10"/>
            <color indexed="12"/>
            <rFont val="Arial"/>
            <family val="2"/>
          </rPr>
          <t>Objectives:</t>
        </r>
        <r>
          <rPr>
            <sz val="10"/>
            <color indexed="12"/>
            <rFont val="Arial"/>
            <family val="2"/>
          </rPr>
          <t xml:space="preserve">
 To give a short and clear name of the project
</t>
        </r>
        <r>
          <rPr>
            <b/>
            <u/>
            <sz val="10"/>
            <color indexed="12"/>
            <rFont val="Arial"/>
            <family val="2"/>
          </rPr>
          <t>Tips:</t>
        </r>
        <r>
          <rPr>
            <sz val="10"/>
            <color indexed="12"/>
            <rFont val="Arial"/>
            <family val="2"/>
          </rPr>
          <t xml:space="preserve">
Use verb to clearly define main task of project scope e.g. Install, Modify, Improve, Construct, etc.</t>
        </r>
      </text>
    </comment>
    <comment ref="B12" authorId="3" shapeId="0" xr:uid="{00000000-0006-0000-0900-000007000000}">
      <text>
        <r>
          <rPr>
            <sz val="10"/>
            <color indexed="12"/>
            <rFont val="Arial"/>
            <family val="2"/>
          </rPr>
          <t xml:space="preserve">Specify if Project Engineer from TPX is required
</t>
        </r>
      </text>
    </comment>
    <comment ref="F12" authorId="4" shapeId="0" xr:uid="{00000000-0006-0000-0900-000008000000}">
      <text>
        <r>
          <rPr>
            <b/>
            <u/>
            <sz val="10"/>
            <color indexed="12"/>
            <rFont val="Arial"/>
            <family val="2"/>
          </rPr>
          <t xml:space="preserve">
1. BAU (Safety, Environment Law &amp; Regulation)</t>
        </r>
        <r>
          <rPr>
            <b/>
            <sz val="10"/>
            <color indexed="12"/>
            <rFont val="Arial"/>
            <family val="2"/>
          </rPr>
          <t xml:space="preserve"> </t>
        </r>
        <r>
          <rPr>
            <sz val="10"/>
            <color indexed="12"/>
            <rFont val="Arial"/>
            <family val="2"/>
          </rPr>
          <t xml:space="preserve">
use J-Factor RAM Assessment (Criticality)
</t>
        </r>
        <r>
          <rPr>
            <b/>
            <sz val="10"/>
            <color indexed="12"/>
            <rFont val="Arial"/>
            <family val="2"/>
          </rPr>
          <t xml:space="preserve">
</t>
        </r>
        <r>
          <rPr>
            <b/>
            <u/>
            <sz val="10"/>
            <color indexed="12"/>
            <rFont val="Arial"/>
            <family val="2"/>
          </rPr>
          <t>2. Growth, Sustain Core and BAU (Maintain Reliability)</t>
        </r>
        <r>
          <rPr>
            <b/>
            <sz val="10"/>
            <color indexed="12"/>
            <rFont val="Arial"/>
            <family val="2"/>
          </rPr>
          <t xml:space="preserve"> </t>
        </r>
        <r>
          <rPr>
            <sz val="10"/>
            <color indexed="12"/>
            <rFont val="Arial"/>
            <family val="2"/>
          </rPr>
          <t xml:space="preserve">use priority as per below criteria 
    Extreme: %IRR </t>
        </r>
        <r>
          <rPr>
            <u/>
            <sz val="10"/>
            <color indexed="12"/>
            <rFont val="Arial"/>
            <family val="2"/>
          </rPr>
          <t>&gt;</t>
        </r>
        <r>
          <rPr>
            <sz val="10"/>
            <color indexed="12"/>
            <rFont val="Arial"/>
            <family val="2"/>
          </rPr>
          <t xml:space="preserve"> 100%
    High: 20% &lt; %IRR &lt; 100%
    Medium:  15% </t>
        </r>
        <r>
          <rPr>
            <u/>
            <sz val="10"/>
            <color indexed="12"/>
            <rFont val="Arial"/>
            <family val="2"/>
          </rPr>
          <t>&lt;</t>
        </r>
        <r>
          <rPr>
            <sz val="10"/>
            <color indexed="12"/>
            <rFont val="Arial"/>
            <family val="2"/>
          </rPr>
          <t xml:space="preserve"> %IRR </t>
        </r>
        <r>
          <rPr>
            <u/>
            <sz val="10"/>
            <color indexed="12"/>
            <rFont val="Arial"/>
            <family val="2"/>
          </rPr>
          <t>&lt;</t>
        </r>
        <r>
          <rPr>
            <sz val="10"/>
            <color indexed="12"/>
            <rFont val="Arial"/>
            <family val="2"/>
          </rPr>
          <t xml:space="preserve"> 20%
    Low: %WACC &lt;%IRR &lt; 15% </t>
        </r>
        <r>
          <rPr>
            <b/>
            <sz val="9"/>
            <color indexed="81"/>
            <rFont val="Tahoma"/>
            <family val="2"/>
          </rPr>
          <t xml:space="preserve">
</t>
        </r>
      </text>
    </comment>
    <comment ref="B14" authorId="5" shapeId="0" xr:uid="{00000000-0006-0000-0900-000009000000}">
      <text>
        <r>
          <rPr>
            <sz val="10"/>
            <color indexed="12"/>
            <rFont val="Arial"/>
            <family val="2"/>
          </rPr>
          <t xml:space="preserve">To get a clear picture of the reasons for starting the project
</t>
        </r>
        <r>
          <rPr>
            <b/>
            <u/>
            <sz val="10"/>
            <color indexed="12"/>
            <rFont val="Arial"/>
            <family val="2"/>
          </rPr>
          <t>Tips:</t>
        </r>
        <r>
          <rPr>
            <sz val="10"/>
            <color indexed="12"/>
            <rFont val="Arial"/>
            <family val="2"/>
          </rPr>
          <t xml:space="preserve">
Use 5 whys (ask why, why, why, why, why?) with the statements in order to reach the primary root causes</t>
        </r>
      </text>
    </comment>
    <comment ref="B21" authorId="5" shapeId="0" xr:uid="{00000000-0006-0000-0900-00000A000000}">
      <text>
        <r>
          <rPr>
            <sz val="10"/>
            <color indexed="12"/>
            <rFont val="Arial"/>
            <family val="2"/>
          </rPr>
          <t xml:space="preserve">To understand what benefits (to the Business, Company, Organization) will be achieved through the project
</t>
        </r>
        <r>
          <rPr>
            <b/>
            <u/>
            <sz val="10"/>
            <color indexed="12"/>
            <rFont val="Arial"/>
            <family val="2"/>
          </rPr>
          <t>Tips:</t>
        </r>
        <r>
          <rPr>
            <sz val="10"/>
            <color indexed="12"/>
            <rFont val="Arial"/>
            <family val="2"/>
          </rPr>
          <t xml:space="preserve">
- Verify if the Project objectives are related to the Overall company's direction
- Project objectives are future oriented: these are Organization's goals that are to be achieved through the project
- Make project objectives SMART:
    S: Specific
    M: Measurable
    A: Achievable
    R: Relevant
    T: Situated in Time-frame</t>
        </r>
      </text>
    </comment>
    <comment ref="B27" authorId="5" shapeId="0" xr:uid="{00000000-0006-0000-0900-00000B000000}">
      <text>
        <r>
          <rPr>
            <sz val="10"/>
            <color indexed="12"/>
            <rFont val="Arial"/>
            <family val="2"/>
          </rPr>
          <t xml:space="preserve">To describe the main assignments of the project team to achieve the Project objectives
</t>
        </r>
        <r>
          <rPr>
            <b/>
            <u/>
            <sz val="10"/>
            <color indexed="12"/>
            <rFont val="Arial"/>
            <family val="2"/>
          </rPr>
          <t xml:space="preserve">
Tips:</t>
        </r>
        <r>
          <rPr>
            <sz val="10"/>
            <color indexed="12"/>
            <rFont val="Arial"/>
            <family val="2"/>
          </rPr>
          <t xml:space="preserve">
- Describe in short sentences what the project team has to do to meet Project objectives
- Breakdown the main tasks included in the Proposal / Project scope
- Proposal / Project scope also needs to be SMART (specific, measurable, achievable, relevant, time-frame)</t>
        </r>
      </text>
    </comment>
    <comment ref="A30" authorId="3" shapeId="0" xr:uid="{00000000-0006-0000-0900-00000C000000}">
      <text>
        <r>
          <rPr>
            <sz val="10"/>
            <color indexed="12"/>
            <rFont val="Arial"/>
            <family val="2"/>
          </rPr>
          <t>Tick any attachments initiator has provided for project team (if applicable)</t>
        </r>
      </text>
    </comment>
    <comment ref="B36" authorId="3" shapeId="0" xr:uid="{00000000-0006-0000-0900-00000D000000}">
      <text>
        <r>
          <rPr>
            <sz val="10"/>
            <color indexed="12"/>
            <rFont val="Tahoma"/>
            <family val="2"/>
          </rPr>
          <t>Full name or name with indicator of Project Engineer</t>
        </r>
      </text>
    </comment>
    <comment ref="D36" authorId="0" shapeId="0" xr:uid="{00000000-0006-0000-0900-00000E000000}">
      <text>
        <r>
          <rPr>
            <sz val="10"/>
            <color indexed="12"/>
            <rFont val="Tahoma"/>
            <family val="2"/>
          </rPr>
          <t>dd.mm.yyyy</t>
        </r>
      </text>
    </comment>
    <comment ref="F36" authorId="3" shapeId="0" xr:uid="{00000000-0006-0000-0900-00000F000000}">
      <text>
        <r>
          <rPr>
            <sz val="10"/>
            <color indexed="12"/>
            <rFont val="Arial"/>
            <family val="2"/>
          </rPr>
          <t>Select Budget Source from the list. Please specify if other</t>
        </r>
      </text>
    </comment>
    <comment ref="F42" authorId="6" shapeId="0" xr:uid="{00000000-0006-0000-0900-000010000000}">
      <text>
        <r>
          <rPr>
            <b/>
            <sz val="8"/>
            <color indexed="81"/>
            <rFont val="Tahoma"/>
            <family val="2"/>
          </rPr>
          <t>Auto when key RAM or you can revise it actual cost occur.</t>
        </r>
      </text>
    </comment>
    <comment ref="B43" authorId="6" shapeId="0" xr:uid="{00000000-0006-0000-0900-000011000000}">
      <text>
        <r>
          <rPr>
            <b/>
            <sz val="8"/>
            <color indexed="81"/>
            <rFont val="Tahoma"/>
            <family val="2"/>
          </rPr>
          <t>Value 1 -5 'Severity'
see SHE RAM sheet</t>
        </r>
      </text>
    </comment>
    <comment ref="D43" authorId="7" shapeId="0" xr:uid="{00000000-0006-0000-0900-000012000000}">
      <text>
        <r>
          <rPr>
            <sz val="9"/>
            <color indexed="81"/>
            <rFont val="Tahoma"/>
            <family val="2"/>
          </rPr>
          <t>#N/A =&gt; Need to select Plant at cell "E6" first</t>
        </r>
      </text>
    </comment>
    <comment ref="F63" authorId="0" shapeId="0" xr:uid="{00000000-0006-0000-0900-000013000000}">
      <text>
        <r>
          <rPr>
            <b/>
            <sz val="8"/>
            <color indexed="12"/>
            <rFont val="Tahoma"/>
            <family val="2"/>
          </rPr>
          <t xml:space="preserve">Justification Factor = </t>
        </r>
        <r>
          <rPr>
            <b/>
            <u/>
            <sz val="8"/>
            <color indexed="12"/>
            <rFont val="Tahoma"/>
            <family val="2"/>
          </rPr>
          <t>Annualized Base Risk - Annualized Risk of Alternative</t>
        </r>
        <r>
          <rPr>
            <b/>
            <sz val="8"/>
            <color indexed="12"/>
            <rFont val="Tahoma"/>
            <family val="2"/>
          </rPr>
          <t xml:space="preserve">
                                                                   Cost of Risk Reduction
J Factor &lt; 0.2 Probably not Justifiable
J Factor 0.2 to 0.5 May be Justifiable
J Factor &gt; 0.5 Clearly Justifiable</t>
        </r>
      </text>
    </comment>
    <comment ref="F71" authorId="8" shapeId="0" xr:uid="{00000000-0006-0000-0900-000014000000}">
      <text>
        <r>
          <rPr>
            <sz val="9"/>
            <color indexed="81"/>
            <rFont val="Tahoma"/>
            <family val="2"/>
          </rPr>
          <t xml:space="preserve">Actual % of maintenance cost or 1.5% </t>
        </r>
      </text>
    </comment>
    <comment ref="F76" authorId="9" shapeId="0" xr:uid="{00000000-0006-0000-0900-000015000000}">
      <text>
        <r>
          <rPr>
            <b/>
            <sz val="9"/>
            <color indexed="81"/>
            <rFont val="Tahoma"/>
            <family val="2"/>
          </rPr>
          <t>Growth/Sustain Core: IRR ≥ 15%
Energy: IRR ≥ WACC</t>
        </r>
      </text>
    </comment>
  </commentList>
</comments>
</file>

<file path=xl/sharedStrings.xml><?xml version="1.0" encoding="utf-8"?>
<sst xmlns="http://schemas.openxmlformats.org/spreadsheetml/2006/main" count="2232" uniqueCount="1321">
  <si>
    <t>Project #</t>
  </si>
  <si>
    <t>Project Title</t>
  </si>
  <si>
    <t>Budget Reference</t>
  </si>
  <si>
    <t>Base Case</t>
  </si>
  <si>
    <t>Case 1</t>
  </si>
  <si>
    <t>Case 2</t>
  </si>
  <si>
    <t>Case 3</t>
  </si>
  <si>
    <t>Case 4</t>
  </si>
  <si>
    <t>Total Investment Cost</t>
  </si>
  <si>
    <t>Project Starting Year</t>
  </si>
  <si>
    <t>Project Completion Year</t>
  </si>
  <si>
    <t>Residual Value</t>
  </si>
  <si>
    <t>Utilities</t>
  </si>
  <si>
    <t>Labour</t>
  </si>
  <si>
    <t>Maintenance</t>
  </si>
  <si>
    <t>Catalyst &amp; Chemicals</t>
  </si>
  <si>
    <t>Benefits</t>
  </si>
  <si>
    <t>Investment Category</t>
  </si>
  <si>
    <t>Depreciation Rate</t>
  </si>
  <si>
    <t>Admin  Buildings</t>
  </si>
  <si>
    <t>Communication &amp; Fire services</t>
  </si>
  <si>
    <t>Computers</t>
  </si>
  <si>
    <t>Furniture</t>
  </si>
  <si>
    <t>Moveable Equipment</t>
  </si>
  <si>
    <t>Other  Buildings</t>
  </si>
  <si>
    <t>Pre-operation expenditure</t>
  </si>
  <si>
    <t>Refining Plant &amp; Instrumentation</t>
  </si>
  <si>
    <t>Tankage and Offsites</t>
  </si>
  <si>
    <t>Vehicles</t>
  </si>
  <si>
    <t>Calculation Depreciation Rate</t>
  </si>
  <si>
    <t>YEAR</t>
  </si>
  <si>
    <t>INFALTION : CPI</t>
  </si>
  <si>
    <t>INVESTMENT DISTRIBUTION</t>
  </si>
  <si>
    <t>UTILITIES SENSITIVITY</t>
  </si>
  <si>
    <t>MAINTENANCE SENSITIVITY</t>
  </si>
  <si>
    <t>CAT. &amp; CHEM. SENSITIVITY</t>
  </si>
  <si>
    <t>BENEFIT SENSITIVITY</t>
  </si>
  <si>
    <t>Year Number</t>
  </si>
  <si>
    <t>0</t>
  </si>
  <si>
    <t>Year</t>
  </si>
  <si>
    <t>TOTAL</t>
  </si>
  <si>
    <t>Investment Cost</t>
  </si>
  <si>
    <t>Depreciation</t>
  </si>
  <si>
    <t>Tax</t>
  </si>
  <si>
    <t>After Tax Cash Flow</t>
  </si>
  <si>
    <t>After Tax Cumulative Cash Flow</t>
  </si>
  <si>
    <t>Accumulated Depreciation</t>
  </si>
  <si>
    <t>Inflator</t>
  </si>
  <si>
    <t>Y0</t>
  </si>
  <si>
    <t>Y1</t>
  </si>
  <si>
    <t>Y2</t>
  </si>
  <si>
    <t>Y3</t>
  </si>
  <si>
    <t>Y4</t>
  </si>
  <si>
    <t>Y5</t>
  </si>
  <si>
    <t>Y6</t>
  </si>
  <si>
    <t>Y7</t>
  </si>
  <si>
    <t>Y8</t>
  </si>
  <si>
    <t>Y9</t>
  </si>
  <si>
    <t>Y10</t>
  </si>
  <si>
    <t>Y11</t>
  </si>
  <si>
    <t>Y12</t>
  </si>
  <si>
    <t>Y13</t>
  </si>
  <si>
    <t>Y14</t>
  </si>
  <si>
    <t>Y15</t>
  </si>
  <si>
    <t>NPV</t>
  </si>
  <si>
    <t>Residual</t>
  </si>
  <si>
    <t>NPV rate</t>
  </si>
  <si>
    <t>DCF/IRR</t>
  </si>
  <si>
    <t>Summary Results</t>
  </si>
  <si>
    <t>Payout Year</t>
  </si>
  <si>
    <t>of Total Investment Cost</t>
  </si>
  <si>
    <t>Pretax Cash Flow (Profit)</t>
  </si>
  <si>
    <t>Profit</t>
  </si>
  <si>
    <t>Simple Payout</t>
  </si>
  <si>
    <t>Years</t>
  </si>
  <si>
    <t>SUMMARY INFORMATION</t>
  </si>
  <si>
    <t>N/A</t>
  </si>
  <si>
    <t>LABOUR SENSITIVITY</t>
  </si>
  <si>
    <t>Initiation Date</t>
  </si>
  <si>
    <t>Base Risk, the risk without any modifications</t>
  </si>
  <si>
    <t>Expected to happen</t>
  </si>
  <si>
    <t>Continuous</t>
  </si>
  <si>
    <t>Potential Consequence Cost (Enter RAM Cost from below or enter own calculation as per detail)</t>
  </si>
  <si>
    <t>More likely to happen, than not to.</t>
  </si>
  <si>
    <t>Frequent (Daily)</t>
  </si>
  <si>
    <t>RAM translator, enter severity row from RAM</t>
  </si>
  <si>
    <t>RAM eq Cost</t>
  </si>
  <si>
    <t>Fifty fifty chance</t>
  </si>
  <si>
    <t>Occasional (weekly)</t>
  </si>
  <si>
    <t>Annual Likelihood  (Use drop down menu or enter own calculation)</t>
  </si>
  <si>
    <t>More likely not to happen</t>
  </si>
  <si>
    <t>Unusual (monthly)</t>
  </si>
  <si>
    <t>Exposure Factor  (Use drop down menu or enter own calculation)</t>
  </si>
  <si>
    <t>Clearly possible</t>
  </si>
  <si>
    <t>Rare (a few times per year)</t>
  </si>
  <si>
    <t>Calculated annual Probability</t>
  </si>
  <si>
    <t>Just Possible</t>
  </si>
  <si>
    <t>Very Rare (Yearly or less)</t>
  </si>
  <si>
    <t>Unlikely</t>
  </si>
  <si>
    <t>Risk of Alternative</t>
  </si>
  <si>
    <t>Effectiveness of alternative</t>
  </si>
  <si>
    <t>Reduction in Risk</t>
  </si>
  <si>
    <t>Eliminates the Risk 100%</t>
  </si>
  <si>
    <t>Effective in reducing the Risk 70%</t>
  </si>
  <si>
    <t>Halving the Risk 50%</t>
  </si>
  <si>
    <t>Cost of Alternative</t>
  </si>
  <si>
    <t>Small Risk Reduction 10%</t>
  </si>
  <si>
    <t>Project Cost of Alternative ($)</t>
  </si>
  <si>
    <t>Very small Risk Reduction 1%</t>
  </si>
  <si>
    <t>Production Loss during Implementation ($)</t>
  </si>
  <si>
    <t>No change in risk 0%</t>
  </si>
  <si>
    <t>Project Life Time  to convert Opex/Penalties into once off Cost(years)</t>
  </si>
  <si>
    <t>Pay Out Time Investment Criteria, to convert benefits into economically justifiable Cost  (years)</t>
  </si>
  <si>
    <t>Justification Factor</t>
  </si>
  <si>
    <t>Probability</t>
  </si>
  <si>
    <t>Maintenance (% of total investment cost)</t>
  </si>
  <si>
    <t xml:space="preserve"> </t>
  </si>
  <si>
    <t>Very effective in reducing Risk 90%</t>
  </si>
  <si>
    <t>Reduces Risk partly 20%</t>
  </si>
  <si>
    <t>reduction risk</t>
  </si>
  <si>
    <t>likelihood</t>
  </si>
  <si>
    <t>exposure</t>
  </si>
  <si>
    <t>Improbable</t>
  </si>
  <si>
    <t>General Entry Information</t>
  </si>
  <si>
    <t>Likelihood</t>
  </si>
  <si>
    <t xml:space="preserve">Chance that the threat will occur when being exposed for a year. </t>
  </si>
  <si>
    <t>Example: If it happens one year out of ten years and you are exposed all the time then  the  likelihood is 10%</t>
  </si>
  <si>
    <t>Exposure</t>
  </si>
  <si>
    <t xml:space="preserve">The degree of exposure we have to a particular threat </t>
  </si>
  <si>
    <t>For example:  A pump running 10% of time would have 10% exposure</t>
  </si>
  <si>
    <t>Chance that the threat actually happens.</t>
  </si>
  <si>
    <t>Example: When you do something that has 10% likelihood of going wrong and you do it 10% of the time the probability of the thing going wrong is 1%</t>
  </si>
  <si>
    <t>Risk</t>
  </si>
  <si>
    <t xml:space="preserve">The probable consequence of a threat. </t>
  </si>
  <si>
    <t>Example if the Probability of threat with a consequence of 100 $ is 1%, then the risk is 1$</t>
  </si>
  <si>
    <t xml:space="preserve">Base Risk </t>
  </si>
  <si>
    <t>The risk of doing nothing and continue as is</t>
  </si>
  <si>
    <t>Risk Alternative</t>
  </si>
  <si>
    <t>The risk after the proposed change has been done</t>
  </si>
  <si>
    <t>Cost of Risk Reduction</t>
  </si>
  <si>
    <t>The Cost that has to be justified by the Risk Reduction done by implementing alternative. Costs that can be motivated by Economic Benefits are not included.</t>
  </si>
  <si>
    <t>RAM Assessment:</t>
  </si>
  <si>
    <t>Revision</t>
  </si>
  <si>
    <t>Date</t>
  </si>
  <si>
    <t>Page/section</t>
  </si>
  <si>
    <t>Reason</t>
  </si>
  <si>
    <t>By</t>
  </si>
  <si>
    <t>Project Categorization</t>
  </si>
  <si>
    <t>Project Priority</t>
  </si>
  <si>
    <t xml:space="preserve">Justification Factor Calculation </t>
  </si>
  <si>
    <t>Change</t>
  </si>
  <si>
    <t>Initiator</t>
  </si>
  <si>
    <t>Any Person</t>
  </si>
  <si>
    <t>Any Time</t>
  </si>
  <si>
    <t>Likelihood Factor</t>
  </si>
  <si>
    <t>Key Word</t>
  </si>
  <si>
    <t>Factor</t>
  </si>
  <si>
    <t>Exposure Factor</t>
  </si>
  <si>
    <t>Equivalent Pay Out Time, 1/J (years)</t>
  </si>
  <si>
    <t>Base Risk</t>
  </si>
  <si>
    <t>Potential Consequence Cost</t>
  </si>
  <si>
    <t>Likelihood of the Consequence happening IF being exposed for a year to the Threat</t>
  </si>
  <si>
    <t>Initially used to be accessed on every shift, during the 5 years of operation there was no incidents. So for very frequent exposure the chance is less than 20% . We have also several similar operations using temporary scaffolding and there has been one LT</t>
  </si>
  <si>
    <t>The new analyser only requires attention once every 4 weeks</t>
  </si>
  <si>
    <t>Effectiveness of Alternative</t>
  </si>
  <si>
    <t>With  permanent access way the risk is eliminated</t>
  </si>
  <si>
    <t>Access way costs 50,000 $ to build</t>
  </si>
  <si>
    <t>None</t>
  </si>
  <si>
    <t>Increase in Operating costs per year or other economic penalties ($/yr)</t>
  </si>
  <si>
    <t>none</t>
  </si>
  <si>
    <t>Decrease in Operating Costs or other Economic Benefits ($/yr)</t>
  </si>
  <si>
    <t xml:space="preserve"> Removing temporary scaffolding and inefficient working environment saves 5000 USD year</t>
  </si>
  <si>
    <r>
      <t xml:space="preserve">Enter number 1-5 as result of RAM matrix assessment </t>
    </r>
    <r>
      <rPr>
        <b/>
        <sz val="10"/>
        <color indexed="10"/>
        <rFont val="Arial"/>
        <family val="2"/>
      </rPr>
      <t>'Severity'</t>
    </r>
  </si>
  <si>
    <t>BPE</t>
  </si>
  <si>
    <t>TOCGC</t>
  </si>
  <si>
    <t>TEX</t>
  </si>
  <si>
    <t>TFA</t>
  </si>
  <si>
    <t>TEA</t>
  </si>
  <si>
    <t>LDPE</t>
  </si>
  <si>
    <t>LLDPE</t>
  </si>
  <si>
    <t>TSCL</t>
  </si>
  <si>
    <t>Increase in Operating Costs or other economic penalties( ฿)</t>
  </si>
  <si>
    <t>Production Loss during Implementation (฿)</t>
  </si>
  <si>
    <t>Project Cost of Alternative (฿)</t>
  </si>
  <si>
    <t>Annualised Base Risk (฿/year)</t>
  </si>
  <si>
    <t>Decrease in Operating Costs or other economic benefits ( ฿)</t>
  </si>
  <si>
    <t xml:space="preserve">Cost of Risk Reduction (฿) </t>
  </si>
  <si>
    <t>Annualised Risk of Alternative (฿/year)</t>
  </si>
  <si>
    <t>Total Investment Cost (฿)</t>
  </si>
  <si>
    <t>Residual Value (฿)</t>
  </si>
  <si>
    <t>Benefits (฿/year)</t>
  </si>
  <si>
    <t>Profit (฿/year)</t>
  </si>
  <si>
    <t>Catalyst &amp; Chemicals (฿/year)</t>
  </si>
  <si>
    <t>T-SP-EM</t>
  </si>
  <si>
    <t xml:space="preserve">EXPLANATION OF FIGURES USED IN THE J-FACTOR </t>
  </si>
  <si>
    <t>Calibration of Analyser every 4 weeks at 4 meters height no permanent access way. A fall could cause fatality or permanent Disability hence RAM severity 4. It is Possible that a fatal accident can occur using temporary scaffolding so RAM is Medium indicate</t>
  </si>
  <si>
    <t>IRR</t>
  </si>
  <si>
    <t>Definition of Terms used in calculating the J-Factor</t>
  </si>
  <si>
    <t>Plant</t>
  </si>
  <si>
    <t>RMO</t>
  </si>
  <si>
    <t>REF</t>
  </si>
  <si>
    <t>ARO1</t>
  </si>
  <si>
    <t>ARO2</t>
  </si>
  <si>
    <t>OLE I-1</t>
  </si>
  <si>
    <t>OLE I-4</t>
  </si>
  <si>
    <t>OLE PE</t>
  </si>
  <si>
    <t xml:space="preserve">Common </t>
  </si>
  <si>
    <t>THB (฿)/Year</t>
  </si>
  <si>
    <t>THB(฿)</t>
  </si>
  <si>
    <t>THB(฿)/Year</t>
  </si>
  <si>
    <t>All costs in THB(฿)</t>
  </si>
  <si>
    <t>THB(฿)@</t>
  </si>
  <si>
    <t>First release</t>
  </si>
  <si>
    <t>All</t>
  </si>
  <si>
    <t>TOL</t>
  </si>
  <si>
    <t>Simple Payback (Year)</t>
  </si>
  <si>
    <t>RAM Assessment</t>
  </si>
  <si>
    <t>High</t>
  </si>
  <si>
    <t>Low</t>
  </si>
  <si>
    <t>Very low</t>
  </si>
  <si>
    <t>Medium</t>
  </si>
  <si>
    <t>GPC</t>
  </si>
  <si>
    <t>BU</t>
  </si>
  <si>
    <t>Small BU</t>
  </si>
  <si>
    <t>FORM</t>
  </si>
  <si>
    <t>T-PM-CO</t>
  </si>
  <si>
    <t>Assigned Project Manager/Engineer</t>
  </si>
  <si>
    <t>Initiator Name</t>
  </si>
  <si>
    <t>Change "Requestor name" to "Initiator name"</t>
  </si>
  <si>
    <t>Deleted field of "Cost center", "Project type and "Solomon Cat"</t>
  </si>
  <si>
    <t>Change "Assign Process Engineer" to "Assign Project Manager/Engineer"</t>
  </si>
  <si>
    <t>To focus on IRR by change it to biggest font and add criteria note Growth/Core uplift: IRR ≥ 15%
Energy/Reliability: IRR ≥ Annual figure of WACC</t>
  </si>
  <si>
    <t>PSR Instruction</t>
  </si>
  <si>
    <t>01 Turnaround/ Overhaul</t>
  </si>
  <si>
    <t>02 Replacement</t>
  </si>
  <si>
    <t>03 Environment</t>
  </si>
  <si>
    <t>04 Safety</t>
  </si>
  <si>
    <t>05 Law &amp; Regulation</t>
  </si>
  <si>
    <t>06 Maintain Reliability</t>
  </si>
  <si>
    <t>08 CSR</t>
  </si>
  <si>
    <t>09 Welfare</t>
  </si>
  <si>
    <t>11 IT CAPEX</t>
  </si>
  <si>
    <t>Modify dropdown list of "Project Categorization"</t>
  </si>
  <si>
    <t>Add Justification criteria and Investment Type</t>
  </si>
  <si>
    <t>Add field of propose budget type "ER or CAPEX"</t>
  </si>
  <si>
    <t>Change header name to "Project Service Request Information"</t>
  </si>
  <si>
    <t>Propose budget Source</t>
  </si>
  <si>
    <t xml:space="preserve">Add Form number "F-(T-PM)-P-(T-PM)-001-01" and Rev.number </t>
  </si>
  <si>
    <t>R-P1</t>
  </si>
  <si>
    <t>A-P1</t>
  </si>
  <si>
    <t>A-P2</t>
  </si>
  <si>
    <t>O-P3</t>
  </si>
  <si>
    <t>P-PS</t>
  </si>
  <si>
    <t>P-HD2</t>
  </si>
  <si>
    <t>Remark</t>
  </si>
  <si>
    <t>Annual Likelihood</t>
  </si>
  <si>
    <t>No</t>
  </si>
  <si>
    <t>1) Project Service Request Information</t>
  </si>
  <si>
    <t>Project Service Request (PSR) Form</t>
  </si>
  <si>
    <t>Project Categorization / Investment Type</t>
  </si>
  <si>
    <t>Area / Unit</t>
  </si>
  <si>
    <t>Plant VP Approver</t>
  </si>
  <si>
    <t>Change Plant Short Name to A-P1, A-P2, …</t>
  </si>
  <si>
    <t>Add O-UT and P-HD2</t>
  </si>
  <si>
    <t>Cancel PSR No.</t>
  </si>
  <si>
    <t>Add instruction to fill No. 2.1 or 2.2</t>
  </si>
  <si>
    <t>Run number and fill color of the main sections</t>
  </si>
  <si>
    <t>Cancel lookback request</t>
  </si>
  <si>
    <t>Change from "VP Approval" to "Plant VP Approver", from "Project Categorization" to "Project Categorization / Investment Type" , from "Panel" to "Area / Panel"</t>
  </si>
  <si>
    <t>Change comment at Plant VP Approver</t>
  </si>
  <si>
    <t>Add CAPEX definition</t>
  </si>
  <si>
    <t>12 Technical Support for R&amp;D</t>
  </si>
  <si>
    <t>13 Non-Mandatory - Other</t>
  </si>
  <si>
    <t>Add  "Technical Support for R&amp;D" in field of 
Project Categorization / Investment Type</t>
  </si>
  <si>
    <t>Deleted "Very Low" in field of Project Priority</t>
  </si>
  <si>
    <t>Update Form number to F-(T-PM)-P-(T-PM)-001(OE)-01</t>
  </si>
  <si>
    <t xml:space="preserve">Update Corporate Assumptions to  </t>
  </si>
  <si>
    <t>Project Input</t>
  </si>
  <si>
    <t>TP-PM-CO</t>
  </si>
  <si>
    <t>Finance Input</t>
  </si>
  <si>
    <t>Change %CPI
Extend year calculation from 15 to 20</t>
  </si>
  <si>
    <t>DCF-Base</t>
  </si>
  <si>
    <t>Extend year calculation from 15 to 20</t>
  </si>
  <si>
    <t>NPV_rate from 3.30% to WACC of current Year
TAX from 30% to 20%</t>
  </si>
  <si>
    <t>PH-P2</t>
  </si>
  <si>
    <t>Add Phenol Plant "PH-P1" and "PH-P2"</t>
  </si>
  <si>
    <t>Recommend Maintenance (2.0% of total investment cost)</t>
  </si>
  <si>
    <t>Update Plant Investment Justification Criteria</t>
  </si>
  <si>
    <t>F-(TP-PM)-P-(TP-PM)-001(OE)-01(EN)</t>
  </si>
  <si>
    <t>Change %CPI in accordance with BP 2016 Corporate Assumption - R01.4</t>
  </si>
  <si>
    <t xml:space="preserve">(if RAM assessment result is Very low or Low, No investment) </t>
  </si>
  <si>
    <t>J factor RAM</t>
  </si>
  <si>
    <t>Revise %IRR calculation formula</t>
  </si>
  <si>
    <t>Change WACC from 10.23% to 9.39%</t>
  </si>
  <si>
    <t>RAM translator, enter severity Number from RAM</t>
  </si>
  <si>
    <t>Severity Number</t>
  </si>
  <si>
    <t>RAM Assessment (Criticality)</t>
  </si>
  <si>
    <t>Threat that might happen causing highest consequences to PTTGC (People, Environment, Economic loss, Social)</t>
  </si>
  <si>
    <t>Update General Entry Information</t>
  </si>
  <si>
    <t>Baht(฿)</t>
  </si>
  <si>
    <t>Plan Finish Date</t>
  </si>
  <si>
    <t>Change Project Priority to Plan Finish Date</t>
  </si>
  <si>
    <t>R-RM</t>
  </si>
  <si>
    <t>15 Operational Excellence (budget &lt;=300MB)</t>
  </si>
  <si>
    <t>16 Energy Saving (budget &lt;=300MB)</t>
  </si>
  <si>
    <t>18 R&amp;D Excellence (budget &lt;=300MB)</t>
  </si>
  <si>
    <t>17 Marketing Excellence (budget &lt;=300MB)</t>
  </si>
  <si>
    <t>19 Chain integration (budget &lt;=300MB)</t>
  </si>
  <si>
    <t>20 Debot/Expansion (budget &lt;=300MB)</t>
  </si>
  <si>
    <t>22 Operational Excellence (budget &gt;300MB)</t>
  </si>
  <si>
    <t>23 Energy Saving (budget &gt;300MB)</t>
  </si>
  <si>
    <t>24 Marketing Excellence (budget &gt;300MB)</t>
  </si>
  <si>
    <t>25 R&amp;D Excellence (budget &gt;300MB)</t>
  </si>
  <si>
    <t>26 Chain integration (budget &gt;300MB)</t>
  </si>
  <si>
    <t>27 Debot/Expansion (budget &gt;300MB)</t>
  </si>
  <si>
    <t>29 Map ta phut retrofit</t>
  </si>
  <si>
    <t>30 Growth Investment (budget &lt;=300MB)</t>
  </si>
  <si>
    <t>31 Growth Investment (budget &gt;300MB)</t>
  </si>
  <si>
    <t>32 M&amp;A</t>
  </si>
  <si>
    <t>33 CVC</t>
  </si>
  <si>
    <t>Investment type and definations.</t>
  </si>
  <si>
    <t>Required Project Engineer of TPX?</t>
  </si>
  <si>
    <t>Add selection for Required Project Engineer of TPX?</t>
  </si>
  <si>
    <t>Revise Project Categorization List</t>
  </si>
  <si>
    <t>Revise plant area from R-MO to R-RM and R-CM</t>
  </si>
  <si>
    <t>Change WACC from 9.39% to 9.86%</t>
  </si>
  <si>
    <t>Change %CPI in accordance with BP 2017 Corporate Assumption - R01.3</t>
  </si>
  <si>
    <t>Update definition of each investment type</t>
  </si>
  <si>
    <t>10 Technical Support for Lab&amp; Quality</t>
  </si>
  <si>
    <t>GGC</t>
  </si>
  <si>
    <t>NO</t>
  </si>
  <si>
    <t>Extreme</t>
  </si>
  <si>
    <t>Revise Project Priority Criteria</t>
  </si>
  <si>
    <t>Update Form number to F-(TP-PM)-P-(TP-PM)-001(OE)-01(EN)</t>
  </si>
  <si>
    <t>Revise plant area from T-OL to GGC</t>
  </si>
  <si>
    <t>2.2) Growth or Sustain Core or BAU (Maintain Reliability) Project Categorization</t>
  </si>
  <si>
    <t>2.1) BAU (Safety, Environment and Law &amp; Regulation) Project Categorization</t>
  </si>
  <si>
    <t>Utilities (฿/year)</t>
  </si>
  <si>
    <t>Labour (฿/year)</t>
  </si>
  <si>
    <t>Plant Investment Justification Criteria</t>
  </si>
  <si>
    <t>U-P1</t>
  </si>
  <si>
    <t>Change %CPI in accordance with BP 2018 Corporate Assumption - R01.4</t>
  </si>
  <si>
    <t>Change WACC from 9.86% to 9.72% (Y2018)</t>
  </si>
  <si>
    <t>Add plant U-P1 and P-LL2</t>
  </si>
  <si>
    <t>Change Project Priority range</t>
  </si>
  <si>
    <t>Change Maintenance (% of total investment cost) from 2% to 1.5% as Corporate Assumption</t>
  </si>
  <si>
    <t>U-CM</t>
  </si>
  <si>
    <t>P-LD</t>
  </si>
  <si>
    <t>Revise plant name from R-CM to U-CM</t>
  </si>
  <si>
    <t>Revise plant name from P-LD1 to P-LD</t>
  </si>
  <si>
    <t>Revise plant name from P-LL1 to P-LL</t>
  </si>
  <si>
    <t>Change logo from PTTGC to GC</t>
  </si>
  <si>
    <t>Operator patrol bridge to prevent snake</t>
  </si>
  <si>
    <t>Project cost</t>
  </si>
  <si>
    <t>Cost of risk*</t>
  </si>
  <si>
    <t xml:space="preserve">Remaining  Risk </t>
  </si>
  <si>
    <t>Effcective</t>
  </si>
  <si>
    <t>Annualised</t>
  </si>
  <si>
    <t>Effectiveness</t>
  </si>
  <si>
    <t>Cost of risk</t>
  </si>
  <si>
    <t xml:space="preserve">Risk of </t>
  </si>
  <si>
    <t>of althernative</t>
  </si>
  <si>
    <t>Reduction</t>
  </si>
  <si>
    <t>Alternative</t>
  </si>
  <si>
    <t>Add note to RAM equivalent cost (#NA is need to select plant)</t>
  </si>
  <si>
    <t>Revise J factor manual sheet</t>
  </si>
  <si>
    <t>J factor manual</t>
  </si>
  <si>
    <t>Project Objectives</t>
  </si>
  <si>
    <t>21 New derivative (budget &lt;=300MB)</t>
  </si>
  <si>
    <t>28 New derivative (budget &gt;300MB)</t>
  </si>
  <si>
    <t>Annualized Base Risk (฿/year)</t>
  </si>
  <si>
    <t>Annualized Risk of Alternative (฿/year)</t>
  </si>
  <si>
    <t>YES</t>
  </si>
  <si>
    <t>Proposed Budget Source</t>
  </si>
  <si>
    <t>Increase in Operating Costs or other economic penalties (฿)</t>
  </si>
  <si>
    <t>Decrease in Operating Costs or other economic benefits (฿)</t>
  </si>
  <si>
    <t>Annual Likelihood (Use drop down menu or enter own calculation)</t>
  </si>
  <si>
    <t>Exposure Factor (Use drop down menu or enter own calculation)</t>
  </si>
  <si>
    <t>Note: Please do complete all fields before approval by Line Manager</t>
  </si>
  <si>
    <t>Revise form appearance and neatness</t>
  </si>
  <si>
    <t xml:space="preserve">Remove "07 Engineering Request (ER)" for Project Categorization </t>
  </si>
  <si>
    <t>Add "Project Objectives"</t>
  </si>
  <si>
    <t>Hidden Worksheet</t>
  </si>
  <si>
    <t>Revise project category for RAM matrix to Not In-kind replacement</t>
  </si>
  <si>
    <t>Proposal / Project Scope</t>
  </si>
  <si>
    <t>Change "Summary of Initiative and purpose" to "Background / Situation / Problem"</t>
  </si>
  <si>
    <t>Add "Proposal / Project Scope"</t>
  </si>
  <si>
    <t>Add more sources of proposed budget</t>
  </si>
  <si>
    <t>01.06.2019</t>
  </si>
  <si>
    <t xml:space="preserve">Install TBC removal unit for C4-C5 Bottom BD column recovery to BHU </t>
  </si>
  <si>
    <t>Onteera Y &lt;O-P2-TE/5843&gt;</t>
  </si>
  <si>
    <t>Sombat Si &lt;O-P2/5800&gt;</t>
  </si>
  <si>
    <t>Tassan J &lt;TP-PP-PA/5708&gt;</t>
  </si>
  <si>
    <t>30.12.2020</t>
  </si>
  <si>
    <t>Major Project Budget</t>
  </si>
  <si>
    <t xml:space="preserve">The objective is to recover C4-C5 and reduce the use of LPG feed which the company can save approx. 13.5 MTHB/year. </t>
  </si>
  <si>
    <t>Maintenance CAPEX Budget</t>
  </si>
  <si>
    <t>CAPEX Reserved Budget (PIM)</t>
  </si>
  <si>
    <t>CAPEX Reserved Budget (CIM)</t>
  </si>
  <si>
    <t>CEO Contingency Budget</t>
  </si>
  <si>
    <t>MAX Infinity Budget</t>
  </si>
  <si>
    <t>Innovation Budget</t>
  </si>
  <si>
    <t>ER (Engineering Request) Budget</t>
  </si>
  <si>
    <t>Since plant startup, C4-C5 bottom BD column cannot be sent to A-210 as original design because of fouling concern at A-210.  
C4-C5 Bottom BD column cannot be sent to BHU (Butadiene Hydrogenation Unit) neither because this stream contains TBC (product inhibitor) which is the poison to catalyst. Then C4-C5 Bottom BD column has to be sent to flare continuously. 
By sending C4-C5 Bottom BD column directly to flare, the company loss approx. 13.5 MTHB/year. 
In order to recover C4-C5 and not to loss 13.5 MTHB/year, TBC in this stream need to be removed first. Then C4-C5 can be recovered and send to BHU.</t>
  </si>
  <si>
    <t>- TBC Removal Unit (consisting of Flash Drum, Accumulator, Condenser, Re-boiler HEX, Transfer Pump)
- Piping work
- Instrument (Control Valve, Field Instrument, DCS work)
- Electrical work (Power Supply, other facility)
- Civil work (Foundation, Structure)</t>
  </si>
  <si>
    <r>
      <t xml:space="preserve">WACC </t>
    </r>
    <r>
      <rPr>
        <sz val="10"/>
        <color rgb="FF002060"/>
        <rFont val="Arial"/>
        <family val="2"/>
      </rPr>
      <t>(as per latest announced Corporate Assumption)</t>
    </r>
  </si>
  <si>
    <r>
      <t xml:space="preserve">Other </t>
    </r>
    <r>
      <rPr>
        <b/>
        <i/>
        <sz val="10"/>
        <color rgb="FF0000CC"/>
        <rFont val="Arial"/>
        <family val="2"/>
      </rPr>
      <t>(Please specify)</t>
    </r>
  </si>
  <si>
    <t>E-GC1.1</t>
  </si>
  <si>
    <t>E-GC1.2</t>
  </si>
  <si>
    <t>G-OL1.1</t>
  </si>
  <si>
    <t>G-OL1.2</t>
  </si>
  <si>
    <t>O-P1.1</t>
  </si>
  <si>
    <t>O-P1.2</t>
  </si>
  <si>
    <t>O-P2.1</t>
  </si>
  <si>
    <t>O-P2.2</t>
  </si>
  <si>
    <t>O-P2.3</t>
  </si>
  <si>
    <t>P-HD1.1</t>
  </si>
  <si>
    <t>P-HD1.2</t>
  </si>
  <si>
    <t>PH-P1.1</t>
  </si>
  <si>
    <t>PH-P1.2</t>
  </si>
  <si>
    <t>P-LL1.1</t>
  </si>
  <si>
    <t>P-LL1.2</t>
  </si>
  <si>
    <t>T-TA</t>
  </si>
  <si>
    <t>Severity row from RAM</t>
  </si>
  <si>
    <t>Example</t>
  </si>
  <si>
    <t>Add sheet "Example" as a guideline how to properly fill PSR form</t>
  </si>
  <si>
    <t xml:space="preserve">99999 - Cross Area </t>
  </si>
  <si>
    <t>Unit 433 - No. 2 B-T Fractionation</t>
  </si>
  <si>
    <t>U9999 - General (Non-Specific Unit)</t>
  </si>
  <si>
    <t>Unit 430 - Feed Preparation</t>
  </si>
  <si>
    <t>Unit 915 - Flare System</t>
  </si>
  <si>
    <t>Unit 200 - CCR Platforming Process</t>
  </si>
  <si>
    <t>Unit 320 - Isomar</t>
  </si>
  <si>
    <t>Unit 390 - TAC9 Process</t>
  </si>
  <si>
    <t>Unit 925 - Water System</t>
  </si>
  <si>
    <t>Unit 130 - LPG Treating</t>
  </si>
  <si>
    <t>Unit 432 - Xylene Fractionation</t>
  </si>
  <si>
    <t>Unit 500 - Parex Process</t>
  </si>
  <si>
    <t>U0000 - Multiple Unit</t>
  </si>
  <si>
    <t>Unit 940 - Steam System</t>
  </si>
  <si>
    <t>Unit 380 - PX Plus Process</t>
  </si>
  <si>
    <t>Unit 540 - Shell. Sulfolane Process</t>
  </si>
  <si>
    <t>Unit 110 - Mercury Removal</t>
  </si>
  <si>
    <t>Unit 980 - Caustic System</t>
  </si>
  <si>
    <t>Unit 150 - Heavy Naphtha Hydrotreating</t>
  </si>
  <si>
    <t>Unit 431 - Benzene Toluene Fractionation</t>
  </si>
  <si>
    <t>Unit 910 - Air and Nitrogen System</t>
  </si>
  <si>
    <t>00000 - All Operation Unit</t>
  </si>
  <si>
    <t>Unit 250 - CCR Regenerator</t>
  </si>
  <si>
    <t>Unit 370 - Cyclohexane</t>
  </si>
  <si>
    <t>Unit 100 - Feed Fractionation</t>
  </si>
  <si>
    <t>Unit 950 - Sour Water System</t>
  </si>
  <si>
    <t>Unit 930 - Drainage &amp; Effluent Treating System</t>
  </si>
  <si>
    <t>Unit 920 - Fuel System</t>
  </si>
  <si>
    <t>Unit 2940 - Steam system Steam, BFW and Condensate systems</t>
  </si>
  <si>
    <t>Unit 2900 - Fire &amp; Safety Equipment System</t>
  </si>
  <si>
    <t>Unit 2150 - Heavy Naphtha Hydrotreating Unit</t>
  </si>
  <si>
    <t>Unit 2540 - Sulfolane Unit</t>
  </si>
  <si>
    <t>General - AR3 Canteen Building</t>
  </si>
  <si>
    <t>General - AR3 Main Pipe Rack</t>
  </si>
  <si>
    <t>General - AR3 Workshop Building</t>
  </si>
  <si>
    <t>Unit 2910 - Air and N2 system</t>
  </si>
  <si>
    <t>Unit 2925 - Water system Cooling water and water systems</t>
  </si>
  <si>
    <t>Unit 2440 - Aromatic Fractionation Unit</t>
  </si>
  <si>
    <t>Unit 2915 - Flare system</t>
  </si>
  <si>
    <t>Unit 2500 - Parex Unit</t>
  </si>
  <si>
    <t>Unit 2450 - Reformate Olefin Reduction Unit</t>
  </si>
  <si>
    <t>General - AR3 Fire Station</t>
  </si>
  <si>
    <t>General - AR3 Chemical Storage and Lay Down Area</t>
  </si>
  <si>
    <t>Unit 2140 - Mercury Adsorber Process Unit</t>
  </si>
  <si>
    <t>Unit 2320 - Isomar Unit</t>
  </si>
  <si>
    <t>General - AR3 Laboratory Building</t>
  </si>
  <si>
    <t>Unit 2920 - Fuel System</t>
  </si>
  <si>
    <t>Unit 2380 - Tatoray Unit</t>
  </si>
  <si>
    <t xml:space="preserve">General - AR3 Sub Station and FAR </t>
  </si>
  <si>
    <t>General - AR3 Warehouse Building</t>
  </si>
  <si>
    <t>Unit 2930 - Effluent Treatment Plant (ETP)</t>
  </si>
  <si>
    <t>General - AR3 Green Area</t>
  </si>
  <si>
    <t>Unit 2100 - Feed Fractionation Unit</t>
  </si>
  <si>
    <t>Unit 2250 - CCR Regeneration unit</t>
  </si>
  <si>
    <t>Unit 2950 - Sour Water Stripping Unit</t>
  </si>
  <si>
    <t>General - AR3 Main Control Building</t>
  </si>
  <si>
    <t>Unit 2200 - CCR Platforming Unit &amp; PSA Unit</t>
  </si>
  <si>
    <t>0600 - Glycol Drying &amp; Purification</t>
  </si>
  <si>
    <t>0000 - EO/EG Plant(Common Unit Number)</t>
  </si>
  <si>
    <t>0700 - Heavy Glycol Separation</t>
  </si>
  <si>
    <t>2500 - Product Storage</t>
  </si>
  <si>
    <t>0900 - Misc. Utilities, Steam and Condensate System</t>
  </si>
  <si>
    <t>0500 - Glycol Reacton &amp; Evaporation</t>
  </si>
  <si>
    <t>0100 - Ethylene Oxide Reaction &amp; Scrubbing</t>
  </si>
  <si>
    <t>0300 - Ethylene Oxide Stripping and Reabsorption</t>
  </si>
  <si>
    <t>0200 - CO2 Removal System</t>
  </si>
  <si>
    <t>1400 - EO Storage</t>
  </si>
  <si>
    <t>0400 - EO Purification</t>
  </si>
  <si>
    <t>50 - CCB / Substation</t>
  </si>
  <si>
    <t xml:space="preserve">20 - PROCESS  </t>
  </si>
  <si>
    <t>10 - UTILITIES</t>
  </si>
  <si>
    <t>05 - PROCESS FLOW DIAGRAMS</t>
  </si>
  <si>
    <t>30 - TANKAGE</t>
  </si>
  <si>
    <t>00 - SYMBOLOGY</t>
  </si>
  <si>
    <t>40 - MISCELLANEOUS</t>
  </si>
  <si>
    <t>4600 - DISTRIBUTION FOR NITROGEN</t>
  </si>
  <si>
    <t>1-70 - PHARMACEUTICAL GLYCERINE TREATMENT</t>
  </si>
  <si>
    <t>1-02 - DEGUMMING AND BLEACHING</t>
  </si>
  <si>
    <t>2-40 - METHYL ESTER FRACTIONATION</t>
  </si>
  <si>
    <t>3-80 - UTILITY DISTRIBUTION</t>
  </si>
  <si>
    <t>3-60 - OFFSITE PIPEWAYS &amp; TRUCK LOADING, BATTERY LIMITS</t>
  </si>
  <si>
    <t>1-00 - METHYL ESTER PLANT</t>
  </si>
  <si>
    <t>1-30 - GLYCERINE TREATMENT</t>
  </si>
  <si>
    <t>2-00 - FATTY ALCOHOL PLANT</t>
  </si>
  <si>
    <t>1-50 - GLYCERINE DRYING PURIFICATION</t>
  </si>
  <si>
    <t>2-20 - TRANSESTERIFICATION</t>
  </si>
  <si>
    <t>1-31 - FATTY ALCOHOL GLYCERINE PRETREATMENT</t>
  </si>
  <si>
    <t>0-00 - Overall</t>
  </si>
  <si>
    <t>4400 - FIRE WATER</t>
  </si>
  <si>
    <t>2-50 - HYDROGENATION</t>
  </si>
  <si>
    <t>1-10 - REFINING AND TRANSESTERIFICATION AND PURIFICATION</t>
  </si>
  <si>
    <t>4700 - ELECTRICITY</t>
  </si>
  <si>
    <t>3-90 - FLARE SYSTEM</t>
  </si>
  <si>
    <t>2-80 - METHANOL PURIFICATION</t>
  </si>
  <si>
    <t>1-60 - METHANOL RECTIFICATION DISTILLATION</t>
  </si>
  <si>
    <t>4100 - DISTRIBUTION/COLLECTION SYSTEM FOR STEAM/CONDENSATE</t>
  </si>
  <si>
    <t>1-90 - UTLITY DISTRIBUTION INSIDE METHYL ESTER PLANT</t>
  </si>
  <si>
    <t>4800 - FLARE</t>
  </si>
  <si>
    <t>5300 - SOLID AND LIQUID HANDLING SYSTEM</t>
  </si>
  <si>
    <t>3-40 - DAY TANK FOR FATTY ALCOHOL PLANT</t>
  </si>
  <si>
    <t>4900 - HYDROGEN</t>
  </si>
  <si>
    <t>2-90 - PELLETIZING, DRUMMING AND PACKAGING</t>
  </si>
  <si>
    <t>3-30 - DAY TANK FOR METHYL ESTER PLANT,FINISH MATERIALS</t>
  </si>
  <si>
    <t>3-70 - UTILITY MAKE UP</t>
  </si>
  <si>
    <t>2-30 - METHANOL REMOVAL I</t>
  </si>
  <si>
    <t>2-60 - METHANOL REMOVAL II</t>
  </si>
  <si>
    <t>4300 - COOLING WATER</t>
  </si>
  <si>
    <t>3-50 - HOT WATER SYSTEM/CHILLED WATER SYSTEM</t>
  </si>
  <si>
    <t>1-01 - OIL DRYING, TRAIN 2</t>
  </si>
  <si>
    <t>1-61 - WASTE GAS CONDENSATION</t>
  </si>
  <si>
    <t>1-01 - CRUDE OIL DRYING</t>
  </si>
  <si>
    <t>1-01 - OIL DRYING, TRAIN 1</t>
  </si>
  <si>
    <t>2-70 - FATTY ALCOHOL FRACTIONATION</t>
  </si>
  <si>
    <t>4000 - UTILITY</t>
  </si>
  <si>
    <t>4500 - PLANT/INSTRUMENT AIR SYSTEM</t>
  </si>
  <si>
    <t>5000 - WASTE WATER TREATMENT</t>
  </si>
  <si>
    <t>5100 - WASTE GAS TREATMENT</t>
  </si>
  <si>
    <t xml:space="preserve">2-10 - REFINERY </t>
  </si>
  <si>
    <t>1-40 - METHYL ESTER DRYING</t>
  </si>
  <si>
    <t>1-01 - OIL DRYING, SHARED TRAIN OR NOT INCLUDED IN TRAIN</t>
  </si>
  <si>
    <t>3-00 - TANK FARM</t>
  </si>
  <si>
    <t>3-10 - STORAGE TANK FOR METHYL ESTER PLANT, RAW MATERIALS</t>
  </si>
  <si>
    <t>4200 - WATER SYSTEM</t>
  </si>
  <si>
    <t>1-20 - METHYL ESTER PURIFICATION</t>
  </si>
  <si>
    <t>3-20 - STORAGE TANK FOR FATTY ALCOHOL PLANT, INTERMEDIATES</t>
  </si>
  <si>
    <t>5200 - WASTE WATER TREATMENT</t>
  </si>
  <si>
    <t>2900 - PELLETIZING, DRUMMING AND PACK</t>
  </si>
  <si>
    <t>2700 -  FATTY ALCOHOL FRACTIONATION</t>
  </si>
  <si>
    <t>3200 - STORAGE TANK FOR FATTY ALCOHOL</t>
  </si>
  <si>
    <t>0000 - GENERAL AREA</t>
  </si>
  <si>
    <t>6160 - Canteen</t>
  </si>
  <si>
    <t>5900 - Central Metering Station</t>
  </si>
  <si>
    <t>7900 - Utilities Distribution System</t>
  </si>
  <si>
    <t>G000 - General for Ethylene Plant only</t>
  </si>
  <si>
    <t>1300 - Chilling and Demethanizer</t>
  </si>
  <si>
    <t>6230 - Parking</t>
  </si>
  <si>
    <t>2000 - General for Dehydrogenation Plant only</t>
  </si>
  <si>
    <t>3400 - Cooling Water Systems</t>
  </si>
  <si>
    <t>5400 - Interconnecting Pipe for Utilities</t>
  </si>
  <si>
    <t>6400 - Sewer System</t>
  </si>
  <si>
    <t>5100 - Fuel Gas Line From Gas Separation Plant</t>
  </si>
  <si>
    <t>5000 - Propane Storage and Distribution System</t>
  </si>
  <si>
    <t>3100 - Raw Water Treatment &amp; Supply of Treated Water</t>
  </si>
  <si>
    <t>3500 - Demineralization and Demineralized Water Supply</t>
  </si>
  <si>
    <t>4200 - Unit Substations</t>
  </si>
  <si>
    <t>7300 - Deethanizer</t>
  </si>
  <si>
    <t>3162 - SWRO-1</t>
  </si>
  <si>
    <t>3165 - SWRO-1</t>
  </si>
  <si>
    <t>6120 - Central Control Building</t>
  </si>
  <si>
    <t>1500 - Propylene Refrigeration</t>
  </si>
  <si>
    <t>1400 - Fractionation</t>
  </si>
  <si>
    <t>5500 - Interconnecting Pipe to Downstream</t>
  </si>
  <si>
    <t>3170 - SWRO-1</t>
  </si>
  <si>
    <t>6110 - Administration Building</t>
  </si>
  <si>
    <t>3171 - SWRO-1</t>
  </si>
  <si>
    <t>7600 - Air Compressor &amp; IA Dryer</t>
  </si>
  <si>
    <t>1600 - Ethylene Refrigeration</t>
  </si>
  <si>
    <t>6210 - Access Road</t>
  </si>
  <si>
    <t>3169 - SWRO-1</t>
  </si>
  <si>
    <t>7500 - Ethylene &amp; Propylene Refrigeration System</t>
  </si>
  <si>
    <t>4600 - Blow Down and Flare System</t>
  </si>
  <si>
    <t>3300 - Potable Water Systems</t>
  </si>
  <si>
    <t>3900 - Power Generation</t>
  </si>
  <si>
    <t>3163 - SWRO-1</t>
  </si>
  <si>
    <t>4205 - Olefins Substation(1000/2000)</t>
  </si>
  <si>
    <t>7800 - Flare System</t>
  </si>
  <si>
    <t>2700 - Oleflex Steam Generation</t>
  </si>
  <si>
    <t>4400 - Plant and Instrument Air</t>
  </si>
  <si>
    <t>6300 - Surface / Storm Water Drainage System</t>
  </si>
  <si>
    <t>7400 - Depropanizer</t>
  </si>
  <si>
    <t>4500 - Air Separation</t>
  </si>
  <si>
    <t>6220 - Interconnecting and Perimeter Roads</t>
  </si>
  <si>
    <t>4700 - Ethylene Storage and Distribution System</t>
  </si>
  <si>
    <t>7700 - Cooling Water System</t>
  </si>
  <si>
    <t>6140 - Spare Parts and Chemical Warehouse</t>
  </si>
  <si>
    <t>6250 - Boundary Fence and Main Gate</t>
  </si>
  <si>
    <t>4300 - Fuel Gas Liquid Fuel System</t>
  </si>
  <si>
    <t>6270 - Individual Gate House</t>
  </si>
  <si>
    <t>1000 - Amine Treatment</t>
  </si>
  <si>
    <t>6240 - Plant Fences and Gates</t>
  </si>
  <si>
    <t>4800 - Ethane Storage and Distribution System</t>
  </si>
  <si>
    <t>7000 - General &amp; Substation</t>
  </si>
  <si>
    <t>3160 - SWRO-1</t>
  </si>
  <si>
    <t>6130 - Laboratory</t>
  </si>
  <si>
    <t>5200 - Metering Station</t>
  </si>
  <si>
    <t>6170 - Central Fire Fighting Station</t>
  </si>
  <si>
    <t>3161 - SWRO-1</t>
  </si>
  <si>
    <t>1200 - Charge Gas Compression</t>
  </si>
  <si>
    <t>2300 - Oleflex Fractionation</t>
  </si>
  <si>
    <t>6180 - Medical / First Aid Station</t>
  </si>
  <si>
    <t>3172 - SWRO-1</t>
  </si>
  <si>
    <t>4900 - Propylene Storage and Distribution System</t>
  </si>
  <si>
    <t>7999 - General Unit</t>
  </si>
  <si>
    <t>3200 - Fire Water System</t>
  </si>
  <si>
    <t>3166 - SWRO-1</t>
  </si>
  <si>
    <t>5700 - Communication System</t>
  </si>
  <si>
    <t>7100 - Dehydration &amp; Regeneration/Heavy Gas Comp</t>
  </si>
  <si>
    <t>3167 - SWRO-1</t>
  </si>
  <si>
    <t>3168 - SWRO-1</t>
  </si>
  <si>
    <t>2400 - Catalyst Regeneration</t>
  </si>
  <si>
    <t>1100 - Cracking and Quench</t>
  </si>
  <si>
    <t>5300 - TPI Facilities</t>
  </si>
  <si>
    <t>3173 - SWRO-1</t>
  </si>
  <si>
    <t>5800 - Fire Fighting Facilities</t>
  </si>
  <si>
    <t>2100 - Feed Heater and Reactor</t>
  </si>
  <si>
    <t>3600 - B.F.W Preparation and Supply</t>
  </si>
  <si>
    <t>6280 - Security Building</t>
  </si>
  <si>
    <t>6190 - Unit Substation</t>
  </si>
  <si>
    <t>6000 - General for General Facilities</t>
  </si>
  <si>
    <t>6150 - Maintenance Workshop</t>
  </si>
  <si>
    <t>0 - General For Ethylene Plant</t>
  </si>
  <si>
    <t>4100 - Main Substation</t>
  </si>
  <si>
    <t>1700 - ISBL Utility</t>
  </si>
  <si>
    <t>6260 - Main Gate House</t>
  </si>
  <si>
    <t>6290 - Plant Personnel Change House</t>
  </si>
  <si>
    <t>5600 - Waste Water Treatment</t>
  </si>
  <si>
    <t>2200 - Effluent Compressor and Expander</t>
  </si>
  <si>
    <t>3164 - SWRO-1</t>
  </si>
  <si>
    <t>3700 - Steam Generation</t>
  </si>
  <si>
    <t>7200 - Demethanizer &amp; Chilling Train</t>
  </si>
  <si>
    <t>3174 - SWRO-1</t>
  </si>
  <si>
    <t>10-04 - Cold Fractionation</t>
  </si>
  <si>
    <t>30-WS - Workshop Area</t>
  </si>
  <si>
    <t>40-22 - Water</t>
  </si>
  <si>
    <t>00-AM - Administration Building</t>
  </si>
  <si>
    <t>40-19 - Utility Station, OSBL</t>
  </si>
  <si>
    <t>40-16 - Fire Water, HVAC</t>
  </si>
  <si>
    <t>00-10 - Main Substation</t>
  </si>
  <si>
    <t>00-24 - Boiler</t>
  </si>
  <si>
    <t>10-08 - Mixed C4 Hydrogenation</t>
  </si>
  <si>
    <t>00-WS - Workshop Area</t>
  </si>
  <si>
    <t>40-13 - Flare</t>
  </si>
  <si>
    <t>30-19 - Offsite Pipeways &amp; Truck Loading</t>
  </si>
  <si>
    <t>00 - GENERAL</t>
  </si>
  <si>
    <t>20-11 - Waste Water Treatment</t>
  </si>
  <si>
    <t>10-02 - Quench</t>
  </si>
  <si>
    <t>10-03 - CG Compression</t>
  </si>
  <si>
    <t>00-LB - Laboratory Building Area</t>
  </si>
  <si>
    <t>00-WH - Warehouse Area</t>
  </si>
  <si>
    <t>40-CA - Customer Area</t>
  </si>
  <si>
    <t>00-CB - Control Room Building Area</t>
  </si>
  <si>
    <t>40-12 - Cooling Tower</t>
  </si>
  <si>
    <t>30-15 - Feed &amp; Product Storage</t>
  </si>
  <si>
    <t>00-00 - Feed Preparation</t>
  </si>
  <si>
    <t>10-01 - Cracking Furnaces</t>
  </si>
  <si>
    <t>40-FS - Fire Station Building Area</t>
  </si>
  <si>
    <t>40-14 - OSBL Utility Area</t>
  </si>
  <si>
    <t>10-00 - Feed Preparation</t>
  </si>
  <si>
    <t>10-09 - ISBL Utilities</t>
  </si>
  <si>
    <t>10-06 - Refrigeration</t>
  </si>
  <si>
    <t>10-07 - Gasoline Hydrogenation</t>
  </si>
  <si>
    <t>40-24 - Boiler</t>
  </si>
  <si>
    <t>10-05 - Hot Fractionation</t>
  </si>
  <si>
    <t>00-09 - ISBL Utilities</t>
  </si>
  <si>
    <t>11-30 - Feed Preparation Plant #2</t>
  </si>
  <si>
    <t>11-31 - Cracking Furnace Plant #2</t>
  </si>
  <si>
    <t>11-34 - Cold Fractionation Plant #2</t>
  </si>
  <si>
    <t>11-33 - CG Compression Plant #2</t>
  </si>
  <si>
    <t>11-39 - ISBL Utility Plant #2</t>
  </si>
  <si>
    <t>11-00 - General</t>
  </si>
  <si>
    <t>11-32 - Quench Plant #2</t>
  </si>
  <si>
    <t>11-38 - OSBL Utility Plant #2</t>
  </si>
  <si>
    <t>11 - Ethylene Process Unit Plant #2</t>
  </si>
  <si>
    <t>11-35 - Warm Fractionation Plant #2</t>
  </si>
  <si>
    <t>11-36 - Refrigeration Plant #2</t>
  </si>
  <si>
    <t>01-40 - BEU system</t>
  </si>
  <si>
    <t>02-42 - CD DeIB systems</t>
  </si>
  <si>
    <t>02-41 - SHU systems</t>
  </si>
  <si>
    <t>02-47 - Auxilary systems</t>
  </si>
  <si>
    <t>00 - New BD Plant</t>
  </si>
  <si>
    <t>00 - Utility &amp; OSBL</t>
  </si>
  <si>
    <t>02-43 - ISOM &amp; Butene-1 systems</t>
  </si>
  <si>
    <t>03-48 - Utility &amp; OSBL systems</t>
  </si>
  <si>
    <t>00 - BEU Process</t>
  </si>
  <si>
    <t>00 - B-1 Process</t>
  </si>
  <si>
    <t xml:space="preserve">3-6120 - CENTRAL CONTROL BUILDING </t>
  </si>
  <si>
    <t xml:space="preserve">3-6240 - PLANT FENCES AND GATES </t>
  </si>
  <si>
    <t>2-5800 - FIRE FIGHTING FACILITIES</t>
  </si>
  <si>
    <t>2-4500 - NITROGEN SUPPLY</t>
  </si>
  <si>
    <t>1-1200 - CHARGE GAS COMPRESSION</t>
  </si>
  <si>
    <t>1-1100 - CRACKING HEATERS AND QUENCH SECTION</t>
  </si>
  <si>
    <t xml:space="preserve">3-6190 - ELECTRICAL FACILITIES – UNIT SUBSTATION </t>
  </si>
  <si>
    <t>2-5200 - METERING STATIONS</t>
  </si>
  <si>
    <t xml:space="preserve">3-6180 - MEDICAL/FIRST AID STATION </t>
  </si>
  <si>
    <t>2-6400 - SEWER SYSTEM</t>
  </si>
  <si>
    <t xml:space="preserve">3-6110 - ADMINISTRATION BUILDING(S) </t>
  </si>
  <si>
    <t>1-1000 - FEED PRETREATMENT</t>
  </si>
  <si>
    <t>3-6170 - CENTRAL FIRE FIGHTING STATION &amp; SECURITY BUILDING</t>
  </si>
  <si>
    <t>2-3400 - COOLING WATER SYSTEM</t>
  </si>
  <si>
    <t>2-3600 - BOILER FEED WATER PREPARATION AND SUPPLY</t>
  </si>
  <si>
    <t>2-3100 - TREATED WATER STORAGE AND DISTRIBUTION SYSTEM</t>
  </si>
  <si>
    <t xml:space="preserve">3-6130 - LABORATORY BUILDING </t>
  </si>
  <si>
    <t>2-4300 - FUEL GAS SYSTEM</t>
  </si>
  <si>
    <t>1-7000 - LINEAR LOW DENSITY POLYETHYLENE PLANT</t>
  </si>
  <si>
    <t>3-6250 - BOUNDARY FENCE &amp; MAIN GATE</t>
  </si>
  <si>
    <t xml:space="preserve">3-6220 - ROADS IN GROUP I UNITS </t>
  </si>
  <si>
    <t xml:space="preserve">2-4200 - ELECTRICAL FACILITIES - UNIT SUBSTATIONS </t>
  </si>
  <si>
    <t>3-6300 - SURFACE / STORM WATER DRAINAGE</t>
  </si>
  <si>
    <t>2-5900 - CENTRAL METERING STATION</t>
  </si>
  <si>
    <t>1-1500 - REFRIGERANT SYSTEMS (PROPYLENE)</t>
  </si>
  <si>
    <t>2-3200 - FIRE WATER SYSTEM</t>
  </si>
  <si>
    <t>2-5000 - CRACKER BOTTOM BYPRODUCT STORAGE AND DISTRIBUTION</t>
  </si>
  <si>
    <t>2-4400 - PLANT AIR AND INSTRUMENT AIR</t>
  </si>
  <si>
    <t>2-5700 - COMMUNICATION SYSTEMS</t>
  </si>
  <si>
    <t>2-5600 - WASTE WATER TREATMENT UNIT</t>
  </si>
  <si>
    <t>2-5400 - INTERCONNECTING PIPING FOR UTILITIES WITHIN THE GROUP I UNITS</t>
  </si>
  <si>
    <t>1-1400 - FRACTIONATION</t>
  </si>
  <si>
    <t>2-3700 - STEAM GENERATION</t>
  </si>
  <si>
    <t>1-0000 - GENERAL NOTE, LEGENDS AND SYMBOLS FOR FLOW DIAGRAMS</t>
  </si>
  <si>
    <t>1-2000 - LOW DENSITY POLYETHYLENE PLANT</t>
  </si>
  <si>
    <t xml:space="preserve">3-6140 - SPARE PARTS AND CHEMICAL WAREHOUSE, PRODUCT WAREHOUSE, </t>
  </si>
  <si>
    <t xml:space="preserve">3-6230 - PARKING </t>
  </si>
  <si>
    <t>2-4600 - BLOW DOWN AND FLARE SYSTEM</t>
  </si>
  <si>
    <t xml:space="preserve">3-6160 - CANTEEN </t>
  </si>
  <si>
    <t xml:space="preserve">3-6150 - MAINTENANCE WORKSHOPS </t>
  </si>
  <si>
    <t xml:space="preserve">3-6210 - ACCESS ROADS </t>
  </si>
  <si>
    <t>3-6270 - INDIVIDUAL GATE HOUSE</t>
  </si>
  <si>
    <t>2-4900 - PROPYLENE STORAGE AND DISTRIBUTION</t>
  </si>
  <si>
    <t>2-4800 - ETHANE STORAGE AND DISTRIBUTION</t>
  </si>
  <si>
    <t>3-6260 - MAIN GATE HOUSE</t>
  </si>
  <si>
    <t>2-3500 - DEMINERALISED WATER SYSTEM &amp; SUPPLY</t>
  </si>
  <si>
    <t>2-5500 - INTERCONNECTING PIPING FOR UTILITIES TO LDPE AND LLDPE PLANTS</t>
  </si>
  <si>
    <t>1-1700 - UTILITY SYSTEMS IN ETHYLENE PLANT ISBL</t>
  </si>
  <si>
    <t>2-4700 - ETHYLENE STORAGE AND DISTRIBUTION</t>
  </si>
  <si>
    <t>2-4100 - ELECTRICAL FACILITIES - MAIN SUBSTATION(S)</t>
  </si>
  <si>
    <t>3-6290 - PLANT PERSONNEL CHANGE HOUSE</t>
  </si>
  <si>
    <t xml:space="preserve">3-6200 - ROADS, FENCING, SECURITY FACILITIES </t>
  </si>
  <si>
    <t>1-1600 - REFRIGERANT SYSTEMS (BINARY)</t>
  </si>
  <si>
    <t>1-1300 - CHILLING AND SEPARATION</t>
  </si>
  <si>
    <t>2-3300 - POTABLE WATER SYSTEM</t>
  </si>
  <si>
    <t>7200 - Security Guard House</t>
  </si>
  <si>
    <t>4600 - Bagging and Packing</t>
  </si>
  <si>
    <t>3700 - Fire Water System</t>
  </si>
  <si>
    <t>3200 - Potable Water System</t>
  </si>
  <si>
    <t>6100 - Perimeter/Interconnection Roads</t>
  </si>
  <si>
    <t>4200 - Fuel System</t>
  </si>
  <si>
    <t>3500 - BFW Preparation and Supply System</t>
  </si>
  <si>
    <t>6300 - Surface and Storm Drainage System</t>
  </si>
  <si>
    <t>3600 - Steam Generation System</t>
  </si>
  <si>
    <t>3100 - Raw Water Treatment and Supply System</t>
  </si>
  <si>
    <t>4500 - Metering Station</t>
  </si>
  <si>
    <t>7000 - Canteen</t>
  </si>
  <si>
    <t>1200 - Polymerization (Train 1)</t>
  </si>
  <si>
    <t>6400 - Domestic Sewer System</t>
  </si>
  <si>
    <t>2100 - Catalyst Feeding (Train 2)</t>
  </si>
  <si>
    <t>6200 - Perimeter-Internal Fence and gates</t>
  </si>
  <si>
    <t>2200 - Polymerization (Train 2)</t>
  </si>
  <si>
    <t>1300 - Separation and Drying (Train 1)</t>
  </si>
  <si>
    <t>4400 - Storage Tanks</t>
  </si>
  <si>
    <t>7500 - Truck Scale Facility</t>
  </si>
  <si>
    <t>6600 - Warehouse</t>
  </si>
  <si>
    <t>1400 - Pelletizing (Train 1)</t>
  </si>
  <si>
    <t>7600 - Parking</t>
  </si>
  <si>
    <t>3900 - Blow Down and Flare System</t>
  </si>
  <si>
    <t>4100 - Plant and Instrument Air System</t>
  </si>
  <si>
    <t>1100 - Catalyst Feeding (Train 1)</t>
  </si>
  <si>
    <t>3300 - Cooling Water System</t>
  </si>
  <si>
    <t>7100 - Plant Personal Change House</t>
  </si>
  <si>
    <t>7400 - Temporary Ficld Office</t>
  </si>
  <si>
    <t>1700 - Hexane Recovery</t>
  </si>
  <si>
    <t>4300 - Substation and UPS System</t>
  </si>
  <si>
    <t>0002 - G I &amp; G II General</t>
  </si>
  <si>
    <t>2300 - Separation and Drying (Train 2)</t>
  </si>
  <si>
    <t>2400 - Pelletizing (Train 2)</t>
  </si>
  <si>
    <t>1800 - Process Auxiliaries</t>
  </si>
  <si>
    <t>4000 - Nitrogen System</t>
  </si>
  <si>
    <t>3800 - Liquid and Solid Waste Treatment System</t>
  </si>
  <si>
    <t>4700 - Central Control Room Building</t>
  </si>
  <si>
    <t>6900 - Maintenance Workshop</t>
  </si>
  <si>
    <t>6800 - Chemicals and Spare Parts Warehouse</t>
  </si>
  <si>
    <t>3400 - Demineralized Water System</t>
  </si>
  <si>
    <t>6700 - General Store Building</t>
  </si>
  <si>
    <t>7300 - Gate Houses</t>
  </si>
  <si>
    <t>6500 - Administration Building</t>
  </si>
  <si>
    <t>4800 - Laboratory Building</t>
  </si>
  <si>
    <t>0300 - Separation and Drying</t>
  </si>
  <si>
    <t>9300 - Central Control Room and Substation</t>
  </si>
  <si>
    <t>0850 - Water</t>
  </si>
  <si>
    <t>0100 - Catalyst Feeding</t>
  </si>
  <si>
    <t>0820 - Reactivation Gas</t>
  </si>
  <si>
    <t>0840 - Brine</t>
  </si>
  <si>
    <t>0400 - Pelletizing</t>
  </si>
  <si>
    <t>0890 - Flare Gas</t>
  </si>
  <si>
    <t>8600 - Steam Letdown System</t>
  </si>
  <si>
    <t>1000 - Common &amp; General</t>
  </si>
  <si>
    <t>0700 - Hexane Recovery</t>
  </si>
  <si>
    <t>9100 - Plant air &amp; Instrument air System</t>
  </si>
  <si>
    <t>9400 - Butene-1 Supply System</t>
  </si>
  <si>
    <t>8700 - Fire Water System</t>
  </si>
  <si>
    <t>9000 - Nitrogen System</t>
  </si>
  <si>
    <t>9600 - Bagging and Packing</t>
  </si>
  <si>
    <t>0800 - Process Auxiliaries</t>
  </si>
  <si>
    <t>0870 - Nitrogen</t>
  </si>
  <si>
    <t>0830 - Seal Oil</t>
  </si>
  <si>
    <t>0880 - Air</t>
  </si>
  <si>
    <t>8300 - Cooling Water System</t>
  </si>
  <si>
    <t>0200 - Polymerization</t>
  </si>
  <si>
    <t>0810 - Hexane Recovery</t>
  </si>
  <si>
    <t>8800 - Waste Water System</t>
  </si>
  <si>
    <t>8100 - Treated Water System</t>
  </si>
  <si>
    <t>300 - Separation and Drying Section</t>
  </si>
  <si>
    <t>993 - Laboratory Building</t>
  </si>
  <si>
    <t>500 - Pipe Compounding System</t>
  </si>
  <si>
    <t>910 - Butene-1 Supply System</t>
  </si>
  <si>
    <t>997 - Guard/Change House</t>
  </si>
  <si>
    <t>100 - Catalyst Preparation Section</t>
  </si>
  <si>
    <t>950 - Interconnecting Piping</t>
  </si>
  <si>
    <t>800 - Process Auxiliaries Section</t>
  </si>
  <si>
    <t>870 - Plant Air and Instrument Air System</t>
  </si>
  <si>
    <t>991 - Central Control Building</t>
  </si>
  <si>
    <t>400 - Pelletizing Section, Bagging and Packing</t>
  </si>
  <si>
    <t>880 - Blowdown and Flare System</t>
  </si>
  <si>
    <t>940 - General Facilities</t>
  </si>
  <si>
    <t>850 - Steam System</t>
  </si>
  <si>
    <t>994 - Bagging and Truck Loading Building</t>
  </si>
  <si>
    <t>700 - Hexane Recovery Section</t>
  </si>
  <si>
    <t>996 - Pelletizer Building</t>
  </si>
  <si>
    <t>200 - Polymerization Section</t>
  </si>
  <si>
    <t>930 - Fire Water System</t>
  </si>
  <si>
    <t>920 - Waste  Water System</t>
  </si>
  <si>
    <t>860 - Nitrogen System</t>
  </si>
  <si>
    <t>992 - Main Substation</t>
  </si>
  <si>
    <t>830 - Cooling Water, Treated Water, Demineralized water System</t>
  </si>
  <si>
    <t>995 - Product Warehouse</t>
  </si>
  <si>
    <t>6600 - Steam system and condensate system</t>
  </si>
  <si>
    <t>9200 - Flare system</t>
  </si>
  <si>
    <t>7100 - Fuel gas and Natural gas system</t>
  </si>
  <si>
    <t>1300 - Concentration,Decomposition, and Neutralization (CDN)</t>
  </si>
  <si>
    <t>6500 - Potable water system, Emergency shower and eye wash</t>
  </si>
  <si>
    <t>1200 - Oxidation</t>
  </si>
  <si>
    <t>6200 - Chilled water system</t>
  </si>
  <si>
    <t>6900 - Fire fighting and protection system</t>
  </si>
  <si>
    <t>9100 - Waste water treatment system</t>
  </si>
  <si>
    <t>1500 - Phenol Recovery Unit (PRU)</t>
  </si>
  <si>
    <t>4100 - Tankage system</t>
  </si>
  <si>
    <t>6400 - Process water system</t>
  </si>
  <si>
    <t>6000 - Clarified water system</t>
  </si>
  <si>
    <t>1000 - Common area</t>
  </si>
  <si>
    <t>6100 - Cooling water system</t>
  </si>
  <si>
    <t>5300 - Nitrogen system</t>
  </si>
  <si>
    <t>5100 - Instrument air and Plant air system</t>
  </si>
  <si>
    <t>9400 - Aromatic closed drain system</t>
  </si>
  <si>
    <t>5400 - Hydrogen system</t>
  </si>
  <si>
    <t>6300 - Tempered water system</t>
  </si>
  <si>
    <t>1600 - Huels MSHP</t>
  </si>
  <si>
    <t>5000 - Diesel system</t>
  </si>
  <si>
    <t>1100 - Q-max</t>
  </si>
  <si>
    <t>2300 - Concentration / Decomposition / Neutralization Section</t>
  </si>
  <si>
    <t>2500 - Phenol Recovery Section</t>
  </si>
  <si>
    <t>6950 - Fire-Fighting and Protection Systems</t>
  </si>
  <si>
    <t>2100 - Q-Max Process Unit</t>
  </si>
  <si>
    <t>5150 - Instrument Air and Plant Air Systems</t>
  </si>
  <si>
    <t>6400 - Process Water System</t>
  </si>
  <si>
    <t>9200 - Flare and Blown Down Systems</t>
  </si>
  <si>
    <t>5050 - Electricity Distribution and Control</t>
  </si>
  <si>
    <t>2400 - Fractionation</t>
  </si>
  <si>
    <t>6000 - Clarified Water System</t>
  </si>
  <si>
    <t>5450 - Hydrogen</t>
  </si>
  <si>
    <t>6250 - Chilled Water System</t>
  </si>
  <si>
    <t>2600 - HUEL MSHP Process Unit</t>
  </si>
  <si>
    <t>6150 - Cooling Water System</t>
  </si>
  <si>
    <t>6650 - Steam Systems and Condensate Systems</t>
  </si>
  <si>
    <t>7250 - Fuel Oil System</t>
  </si>
  <si>
    <t>2200 - Oxidation Section</t>
  </si>
  <si>
    <t>5350 - Nitrogen System</t>
  </si>
  <si>
    <t>6350 - Tempered Water System</t>
  </si>
  <si>
    <t>5250 - Breathing Air System</t>
  </si>
  <si>
    <t>2000 - Common document and drawings</t>
  </si>
  <si>
    <t>9450 - Aromatic Closed Drain System</t>
  </si>
  <si>
    <t>7100 - Fuel Gas and Natural Gas System</t>
  </si>
  <si>
    <t>4100 - Tankage System</t>
  </si>
  <si>
    <t>6500 - Potable Water System, Emergency Shower and Eye Washer System</t>
  </si>
  <si>
    <t>9350 - Waste Air Treatment (Incinerator)</t>
  </si>
  <si>
    <t>9100 - Drainage and Effluent Treatment Systems</t>
  </si>
  <si>
    <t>1300 - Purification  Section</t>
  </si>
  <si>
    <t>9700 - Nitrogen system</t>
  </si>
  <si>
    <t>1800 - Purge Recovery  Section</t>
  </si>
  <si>
    <t>1700 - Raw Material Recovery  Section</t>
  </si>
  <si>
    <t>1900 - Drain and Vent Gas  Section</t>
  </si>
  <si>
    <t>9500 - Fire fighting and protection system</t>
  </si>
  <si>
    <t>1600 - Product Handling  Section</t>
  </si>
  <si>
    <t xml:space="preserve">9200 - Drainage and waste water system </t>
  </si>
  <si>
    <t>1100 - Feed Preparation Section</t>
  </si>
  <si>
    <t>9100 - Steam and condensate system</t>
  </si>
  <si>
    <t>9600 - Instrument air and Plant air system</t>
  </si>
  <si>
    <t xml:space="preserve">9300 - Clarified, Cooling water, Potable water </t>
  </si>
  <si>
    <t>9900 - Emergency power generator system</t>
  </si>
  <si>
    <t xml:space="preserve">1400 - Dephenolation Section </t>
  </si>
  <si>
    <t>1200 - Reaction and Dehydration  Section</t>
  </si>
  <si>
    <t>1500 - Prilling  Section</t>
  </si>
  <si>
    <t>9400 - Demineralized water system</t>
  </si>
  <si>
    <t>8200 - LDPE Pellet Storage</t>
  </si>
  <si>
    <t>1400 - Polymerization</t>
  </si>
  <si>
    <t>0300 - Public Roads, Connections and Crossing</t>
  </si>
  <si>
    <t>0400 - Oil &amp; Waste Storage</t>
  </si>
  <si>
    <t>1700 - Resin Additive Handling</t>
  </si>
  <si>
    <t>1150 - Hyper Compressor</t>
  </si>
  <si>
    <t>0700 - Electrical Grid Connection (Outside Battery Limits)</t>
  </si>
  <si>
    <t>3200 - LDPE ISBL Utility Distribution</t>
  </si>
  <si>
    <t>1200 - Peroxide Mixing and Dosing</t>
  </si>
  <si>
    <t>0360 - Key Plan-Planning Studies, Pipe Racks &amp; Tracks</t>
  </si>
  <si>
    <t>0105 - Chemical storage Building</t>
  </si>
  <si>
    <t>0108 - Substation Building</t>
  </si>
  <si>
    <t>1900 - Pneumatic Conveying and Degassing System</t>
  </si>
  <si>
    <t>8000 - Pneumatic Transfer</t>
  </si>
  <si>
    <t>0500 - Process Supply (Outside Battery Limits)</t>
  </si>
  <si>
    <t>0107 - Guard House</t>
  </si>
  <si>
    <t>1300 - Modifier Dosing System</t>
  </si>
  <si>
    <t>0103 - Control Center Building</t>
  </si>
  <si>
    <t>4500 - Fire Water</t>
  </si>
  <si>
    <t>0106 - Fire Station Building</t>
  </si>
  <si>
    <t>4300 - Fuel Gas</t>
  </si>
  <si>
    <t>8500 - LDPE Product Bagging</t>
  </si>
  <si>
    <t>4200 - Wastewater Pre-Treatment and Effluent Treatment System</t>
  </si>
  <si>
    <t>4600 - Other Chemicals</t>
  </si>
  <si>
    <t>9400 - Sludge Treatment, Slops and Waste Disposal System</t>
  </si>
  <si>
    <t>1600 - Hot Water System</t>
  </si>
  <si>
    <t>0110 - Drum Storage Warehouse</t>
  </si>
  <si>
    <t>0112 - Extrusion Building</t>
  </si>
  <si>
    <t>9000 - Flare and Pressure Relief Systems</t>
  </si>
  <si>
    <t>0101 - Central Office Building</t>
  </si>
  <si>
    <t>9300 - Effluent Treatment and Liquid Condensate Incinerator</t>
  </si>
  <si>
    <t>8300 - LDPE Pellet Elutration</t>
  </si>
  <si>
    <t>0111 - Drumming Warehouse</t>
  </si>
  <si>
    <t>1000 - Peroxide Dosing System</t>
  </si>
  <si>
    <t>4400 - Air and Nitrogen</t>
  </si>
  <si>
    <t>8100 - LDPE Pellet Blending</t>
  </si>
  <si>
    <t>9200 - Dripe, Drainage System and Primary Treatment Facilities</t>
  </si>
  <si>
    <t>0104 - Central Workshop Building</t>
  </si>
  <si>
    <t>8600 - Loading and Unloading Facilities</t>
  </si>
  <si>
    <t>4000 - Steam, Condensate and BFW System</t>
  </si>
  <si>
    <t>0600 - Utility Supply (Outside Battery Limits)</t>
  </si>
  <si>
    <t>5100 - Pneumatic Conveying and Degassing Systems</t>
  </si>
  <si>
    <t>0000 - Common &amp; General</t>
  </si>
  <si>
    <t>3100 - LDPE Process Battery Limit Tie-in</t>
  </si>
  <si>
    <t>1500 - Recycle Gas System</t>
  </si>
  <si>
    <t>0350 - Paving and Underground services-Key Plan</t>
  </si>
  <si>
    <t>1800 - Pelleting</t>
  </si>
  <si>
    <t>8700 - Utilities</t>
  </si>
  <si>
    <t>1100 - Booster and Primary Compressor</t>
  </si>
  <si>
    <t>0102 - Canteen Building and Recreation</t>
  </si>
  <si>
    <t>4100 - Water Systems</t>
  </si>
  <si>
    <t>0109 - Polymer Warehouse</t>
  </si>
  <si>
    <t xml:space="preserve">1-5900 -  </t>
  </si>
  <si>
    <t>2-9800 - FLARE AND PRESSURE RELIEF SYSTEMS</t>
  </si>
  <si>
    <t>3-0600 - UTILITY SUPPLY (OUTSIDE BATTERY LIMITS)</t>
  </si>
  <si>
    <t>1-2000 - ETHYLENE SUPPLY AND PURIFICATION</t>
  </si>
  <si>
    <t>1-0000 - COMMON &amp; GENERAL</t>
  </si>
  <si>
    <t>1-1500 - T2 SUPLY</t>
  </si>
  <si>
    <t>2-9500 - FIRE WATER</t>
  </si>
  <si>
    <t xml:space="preserve">1-8200 -   </t>
  </si>
  <si>
    <t>3-0104 - DRUM STORAGE AREA</t>
  </si>
  <si>
    <t xml:space="preserve">1-8100 -  </t>
  </si>
  <si>
    <t>3-0700 - EXTRUSION BUILDING</t>
  </si>
  <si>
    <t>1-5600 - GRANULAR RESIN SEED BED STORAGE</t>
  </si>
  <si>
    <t>3-0101 - GUARD HOUSE</t>
  </si>
  <si>
    <t>3-0103 - SUBSTATION BUILDING</t>
  </si>
  <si>
    <t>2-9200 - DRIPS, DRAINAGE SYSTEM AND PRIMARY TREATMENT FACILITES</t>
  </si>
  <si>
    <t>2-9300 - FUEL GAS</t>
  </si>
  <si>
    <t>3-0200 - PUBLIC ROADS, CONNECTIONS AND CROSSING</t>
  </si>
  <si>
    <t>1-4100 - PRODUCT DISCHARGE SYSTEM</t>
  </si>
  <si>
    <t>2-9700 - BURN PIT</t>
  </si>
  <si>
    <t>1-5200 - VENT RECOVERY</t>
  </si>
  <si>
    <t>1-1400 - ICA SUPPLY AND PURIFICATION</t>
  </si>
  <si>
    <t>1-1000 - COMONOMER SUPPLY AND PURIFICATION</t>
  </si>
  <si>
    <t>1-6200 - RESIN ADDITIVE HANDING</t>
  </si>
  <si>
    <t>3-0500 - PROCESS SUPPLY (OUTSIDE BATTERY LIMITS)</t>
  </si>
  <si>
    <t>3-0250 - PAVING AND UNDERGROUND SERVICES-KEY PLAN</t>
  </si>
  <si>
    <t>1-2100 - PURIFICATION BED REGENERATION</t>
  </si>
  <si>
    <t>2-9600 - OTHER CHEMICALS</t>
  </si>
  <si>
    <t>1-4000 - REACTION SYSTEM</t>
  </si>
  <si>
    <t>1-1100 - NITROGEN SUPPLY AND PURIFICATION</t>
  </si>
  <si>
    <t>3-0102 - CONTROL CENTER BUILDING</t>
  </si>
  <si>
    <t xml:space="preserve">1-4900 -  </t>
  </si>
  <si>
    <t>2-9400 - AIR AND NITROGEN</t>
  </si>
  <si>
    <t>3-0300 - KEY PLAN-PLANNING STUDIES, PIPE RACKS &amp; TRACKS</t>
  </si>
  <si>
    <t>1-1200 - HYDROGEN SUPPLY AND PURIFICATION</t>
  </si>
  <si>
    <t>1-5000 - RESIN DEGASSING</t>
  </si>
  <si>
    <t>2-9100 - COOLING WATER SYSTEMS, DEMATERIALIZED WATER</t>
  </si>
  <si>
    <t>2-9000 - STEAM, CONDENSATE AND BFW SYSTEM</t>
  </si>
  <si>
    <t>1-7000 - PELLETING</t>
  </si>
  <si>
    <t xml:space="preserve">2-9900 -    </t>
  </si>
  <si>
    <t>9500 - FIRE WATER</t>
  </si>
  <si>
    <t>0104 - Drum Storage Area</t>
  </si>
  <si>
    <t>9600 - Other Chemicals</t>
  </si>
  <si>
    <t>0102 - CONTROL CENTER BUILDING</t>
  </si>
  <si>
    <t>5200 - VENT RECOVERY</t>
  </si>
  <si>
    <t>H200 - ETY Trimerization Reaction Unit</t>
  </si>
  <si>
    <t>0300 - Key Plan – Planning Studies, Pipe Racks &amp; Tracks</t>
  </si>
  <si>
    <t>8200 - ISOPENTANE STORAGE SYSTEM</t>
  </si>
  <si>
    <t>H100 - Catalyst Preparation Unit</t>
  </si>
  <si>
    <t>9100 - COOLING WATER SYSTEM</t>
  </si>
  <si>
    <t>5000 - RESIN DEGASSING</t>
  </si>
  <si>
    <t>H500 - Waste Treatment Unit</t>
  </si>
  <si>
    <t>1500 - T2 SUPPLY</t>
  </si>
  <si>
    <t>8100 - HEXENE-1 STORAGE SYSTEM</t>
  </si>
  <si>
    <t>1100 - NITROGEN SUPPLY AND PURIFICATION</t>
  </si>
  <si>
    <t>2000 - ETHYLENE SUPPLY AND PURIFICATION</t>
  </si>
  <si>
    <t>4100 - PRODUCT DISCHARGE SYSTEM</t>
  </si>
  <si>
    <t>9200 - WASTEWATER SYSTEM</t>
  </si>
  <si>
    <t>9400 - AIR AND NITROGEN</t>
  </si>
  <si>
    <t>H104 - Utility Unit</t>
  </si>
  <si>
    <t>0103 - SUBSTATION BUILDING</t>
  </si>
  <si>
    <t>0250 - PAVING, PIPE RACK &amp; UNDERGROUND SERVICES</t>
  </si>
  <si>
    <t>1200 - HYDROGEN SUPPLY AND PURIFICATION</t>
  </si>
  <si>
    <t>9700 - BURN PIT</t>
  </si>
  <si>
    <t>9800 - FLARE AND PRESSURE RELIEF SYSTEMS</t>
  </si>
  <si>
    <t>1400 - ICA SUPPLY AND PURIFICATION</t>
  </si>
  <si>
    <t>H600 - Refrigeration Package Area</t>
  </si>
  <si>
    <t>H105 - Catalyst Storage Unit</t>
  </si>
  <si>
    <t>0200 - PUBLIC ROADS, CONNECTIONS AND CROSSING</t>
  </si>
  <si>
    <t>2100 - PURIFICATION BED REGENERATION</t>
  </si>
  <si>
    <t>0100 - UNIT SUBSTATION &amp; CONTROL ROOM</t>
  </si>
  <si>
    <t>0700 - Extrusion Building</t>
  </si>
  <si>
    <t>9300 - Fuel Gas</t>
  </si>
  <si>
    <t>9000 - STEAM, CONDENSATE AND BFW SYSTEM</t>
  </si>
  <si>
    <t>8000 - STORAGE AREA</t>
  </si>
  <si>
    <t>0101 - GUARD HOUSE</t>
  </si>
  <si>
    <t>7000 - PELLETING</t>
  </si>
  <si>
    <t>H800 - Caltalyst Storage Area</t>
  </si>
  <si>
    <t>H400 - ETY Compressor Unit</t>
  </si>
  <si>
    <t>9900 - INTERCONNECTION FOR PROCESS AND UTILITY</t>
  </si>
  <si>
    <t>4000 - REACTION SYSTEM</t>
  </si>
  <si>
    <t>4900 - RECOVERED CATALYST SYSTEM</t>
  </si>
  <si>
    <t>H300 - Purification Unit</t>
  </si>
  <si>
    <t>6200 - RESIN ADDITIVE HANDLING</t>
  </si>
  <si>
    <t>1000 - COMONOMER SUPPLY AND PURIFICATION</t>
  </si>
  <si>
    <t>0000 - COMMON &amp; GENERAL</t>
  </si>
  <si>
    <t>7100 - PNEUMATIC CONVEYING SYSTEM</t>
  </si>
  <si>
    <t>5600 - GRANULAR RESIN SEED BED STORAGE</t>
  </si>
  <si>
    <t>M10-PS2-SMP-RBL - REBOILER SYSTEM</t>
  </si>
  <si>
    <t>M10-PS1-PR1-AIR - TRAIN-1 PLANT AND INSTRUMENT AIR SYSTEM</t>
  </si>
  <si>
    <t>M10-PSC-CHL - CHILLER AREA</t>
  </si>
  <si>
    <t>M10-PS2-PR2-N2S - NITROGEN SUPPLY SYSTEM</t>
  </si>
  <si>
    <t>M10-PS1-WHA-BAG - TRAIN-1 BAGGING SYSTEM</t>
  </si>
  <si>
    <t>M10-PS2-PR2-ADD - ADDITIVE PREPARATION &amp; SUPPLY SYSTEM</t>
  </si>
  <si>
    <t>M10-PS1-PP1 - TRAIN-1 PREPOLYMERIZATION AREA</t>
  </si>
  <si>
    <t>M10-PS1-CCR - TRAIN-1 CONTROL ROOM AREA</t>
  </si>
  <si>
    <t>M10-PS2-PR2-PPO - PREPOLYMERIZATION SYSTEM</t>
  </si>
  <si>
    <t>M10-PS1-PR1-SMT - STYRENE MONOMER SUPPLY SYSTEM</t>
  </si>
  <si>
    <t>M10-PS2-DV2 - TRAIN-2 DEVOLATILISER AREA</t>
  </si>
  <si>
    <t>M10-PSC-GUA - GUARD HOUSE AREA</t>
  </si>
  <si>
    <t>M10-PS2-AD2-ADD - ADDITIVE PREPARATION &amp; SUPPLY SYSTEM</t>
  </si>
  <si>
    <t>M10-PS2-PR2 - TRAIN-2 PROCESS AREA</t>
  </si>
  <si>
    <t>M10-PS2-SMP-CDS - SM PURIFICATION PROCESS</t>
  </si>
  <si>
    <t>M10-PS1-PR1-N2S - NITROGEN SUPPLY SYSTEM</t>
  </si>
  <si>
    <t>M10-PS1-CW1-CWS - TRAIN-1 COOLING WATER UNIT</t>
  </si>
  <si>
    <t>M10-PSC-CAT - CAT. BUILDING AREA</t>
  </si>
  <si>
    <t>M10-PSC-WHA-WTS - WAREHOUSE WEIGHT TRUCK SCALE LOADING SYS</t>
  </si>
  <si>
    <t>M10-PSC-FUE-FUE - FUEL STORAGE AREA UNIT</t>
  </si>
  <si>
    <t>M10-PS2-PO2-POL - POLYMERIZATION SYSTEM</t>
  </si>
  <si>
    <t>M10-PSC-FUE-HOT - FUEL STORAGE HOT OIL  SYSTEM</t>
  </si>
  <si>
    <t>M10-PS2-PR2-POL - POLYMERIZATION SYSTEM</t>
  </si>
  <si>
    <t>M10-PS2-PR2-DV - DEVOLATILISER SYSTEM</t>
  </si>
  <si>
    <t>M10-PS1-PP1-PPO - PREPOLYMERIZATION SYSTEM</t>
  </si>
  <si>
    <t>M10-PS1-CW1 - TRAIN-1 COOLING TOWER AREA</t>
  </si>
  <si>
    <t>M10-PSC-AL2-FWS - OFFICE FLOOR 2 FIRE WATER SYSTEM</t>
  </si>
  <si>
    <t>M10-PSC-SUB-ENG - SUBSTATION GENERATOR SYSTEM</t>
  </si>
  <si>
    <t>M10-PS1-STK-EB - ETHYL BENZENE STORAGE &amp; SUPPLY SYSTEM</t>
  </si>
  <si>
    <t>M10-PS1-PR1-HOT - HOT OIL  SYSTEM</t>
  </si>
  <si>
    <t>M10-PS1-WHA - TRAIN-1 WAREHOUSE AREA</t>
  </si>
  <si>
    <t>M10-PS1-AD1-ADD - ADDITIVE PREPARATION &amp; SUPPLY SYSTEM</t>
  </si>
  <si>
    <t>M10-PSC-WSA-AIR - AIR COMPRESSOR AREA UNIT</t>
  </si>
  <si>
    <t>M10-PS2-PR2-HOT - HOT OIL  SYSTEM</t>
  </si>
  <si>
    <t>M10-PS2-CW2-CWS - TRAIN-2 COOLING WATER UNIT</t>
  </si>
  <si>
    <t>M10-PS1-PR1-DV - DEVOLATILISER SYSTEM</t>
  </si>
  <si>
    <t>M10-PS1-PR1-MOT - MINERAL OIL SUPPLY SYSTEM</t>
  </si>
  <si>
    <t>M10-PSC-GUA-FWS - GUARD HOUSE FIRE WATER SYSTEM</t>
  </si>
  <si>
    <t>M10-PS1-DV1-DV - DEVOLATILISER SYSTEM</t>
  </si>
  <si>
    <t>M10-PS1-RB1 - TRAIN-1 RUBBER PREPARATION AREA</t>
  </si>
  <si>
    <t>M10-PSC-FUE - FUEL STORAGE AREA</t>
  </si>
  <si>
    <t>M10-PS2-CCR-MCC - MCC SYSTEM</t>
  </si>
  <si>
    <t>M10-PS2-PR2-BDW - BLOW DOWN SYSTEM</t>
  </si>
  <si>
    <t>M10-PS2-PR2-SMT - STYRENE MONOMER SUPPLY SYSTEM</t>
  </si>
  <si>
    <t>M10-PS2-SL2 - TRAIN-2 SILO AREA</t>
  </si>
  <si>
    <t>M10-PSC-AL1 - OFFICE FLOOR 1</t>
  </si>
  <si>
    <t>M10-PS2-PR2-COL - COLD OIL SYSTEM</t>
  </si>
  <si>
    <t>M10-PS2-PO2 - TRAIN-2 POLYMERIZATION AREA</t>
  </si>
  <si>
    <t>M10-PS1-STK-FWS - TRAIN-1 STORAGE TANK FIRE WATER SYSTEM</t>
  </si>
  <si>
    <t>M10-PS2-PP2-PPO - PREPOLYMERIZATION SYSTEM</t>
  </si>
  <si>
    <t>M10 - POLYSTYRENE PROCESS</t>
  </si>
  <si>
    <t>M10-PS2-PR2-FWS - TRAIN-2 FIRE WATER SYSTEM</t>
  </si>
  <si>
    <t>M10-PS1-RB1-RUB - RUBBER PREPARATION &amp; SUPPLY SYSTEM</t>
  </si>
  <si>
    <t>M10-PS1-PR1-COL - COLD OIL SYSTEM</t>
  </si>
  <si>
    <t>M10-PS1-PO1 - TRAIN-1 POLYMERIZATION AREA</t>
  </si>
  <si>
    <t>M10-PS1 - TRAIN-1 POLYSTYRENE PROCESS</t>
  </si>
  <si>
    <t>M10-PS2-AD2 - TRAIN-2 ADDITIVE PREPARATION AREA</t>
  </si>
  <si>
    <t>M10-PSC-SMT-SMT - STYRENE MONOMER STORAGE SYSTEM</t>
  </si>
  <si>
    <t>M10-PS1-CCR-MCC - MCC SYSTEM</t>
  </si>
  <si>
    <t>M10-PS1-AD1 - TRAIN-1 ADDITIVE PREPARATION AREA</t>
  </si>
  <si>
    <t>M10-PSC-FWA - FIRE WATER AREA</t>
  </si>
  <si>
    <t>M10-PS1-PR1-BDW - BLOW DOWN SYSTEM</t>
  </si>
  <si>
    <t>M10-PS1-DV1 - TRAIN-1 DEVOLATILISER AREA</t>
  </si>
  <si>
    <t>M10-PSC-WSA - WORKSHOP AREA</t>
  </si>
  <si>
    <t>M10-PSC-CAN - CANTEEN AREA</t>
  </si>
  <si>
    <t>M10-PSC-AL2 - OFFICE FLOOR 2</t>
  </si>
  <si>
    <t>M10-PS2-SL2-SILO - TRAIN-2SILO SYSTEM</t>
  </si>
  <si>
    <t>M10-PSC-SUB-SUB - SUBSTATION SYSTEM</t>
  </si>
  <si>
    <t>M10-PS2-PR2-AIR - PLANT AND INSTRUMENT AIR SYSTEM</t>
  </si>
  <si>
    <t>M10-PS2 - TRAIN-2 POLYSTYRENE PROCESS</t>
  </si>
  <si>
    <t>M10-PSC-MOT-MOT - MINERAL OIL STORAGE SYTEM</t>
  </si>
  <si>
    <t>M10-PS1-WSA - TRAIN-1 WORKSHOP AREA</t>
  </si>
  <si>
    <t>M10-PS1-PR1-ADD - ADDITIVE PREPARATION &amp; SUPPLY SYSTEM</t>
  </si>
  <si>
    <t>M10-PSC-MOT - MINERAL OIL STORAGE AREA</t>
  </si>
  <si>
    <t>M10-PSC-SUB - SUBSTATION AREA</t>
  </si>
  <si>
    <t>M10-PSC-CAT-FWS - CAT. BUILDING FIRE WATER SYSTEM</t>
  </si>
  <si>
    <t>M10-PS1-STK - TRAIN-1 STORAGE TANK AREA</t>
  </si>
  <si>
    <t>M10-PSC-SMP - SM PURIFICATION PROCESS</t>
  </si>
  <si>
    <t>M10-PSC-COL-COL - COLD OIL AREA UNIT</t>
  </si>
  <si>
    <t>M10-PS1-PR1-PPO - PREPOLYMERIZATION SYSTEM</t>
  </si>
  <si>
    <t>M10-PS1-SL1 - TRAIN-1 SILO AREA</t>
  </si>
  <si>
    <t>M10-PS1-CCR-DCS - DCS. SYSTEM</t>
  </si>
  <si>
    <t>M10-PSC-CHL-CHL - CHILLER AREA UNIT</t>
  </si>
  <si>
    <t>M10-PS1-PL1-PEL - TRAIN-1 PELLETIZER SYSTEM</t>
  </si>
  <si>
    <t>M10-PS2-CW2 - TRAIN-2 COOLING TOWER AREA</t>
  </si>
  <si>
    <t>M10-PSC-AL1-LAB - OFFICE FLOOR 1 LAB</t>
  </si>
  <si>
    <t>M10-PS1-PR1-FWS - TRAIN-1 FIRE WATER SYSTEM</t>
  </si>
  <si>
    <t>M10-PS2-PR2-MOT - MINERAL OIL SUPPLY SYSTEM</t>
  </si>
  <si>
    <t>M10-PSC-CAN-FWS - CANTEEN FIRE WATER SYSTEM</t>
  </si>
  <si>
    <t>M10-PS2-PP2 - TRAIN-2 PREPOLYMERIZATION AREA</t>
  </si>
  <si>
    <t>M10-PSC-SMT-FWS - STYRENE MONOMER STORAGE FIRE WATER SYSTE</t>
  </si>
  <si>
    <t>M10-PSC-CCR - CCR BUILDING AREA</t>
  </si>
  <si>
    <t>M10-SMP-RBL - REBOILER SYSTEM</t>
  </si>
  <si>
    <t>M10-PSC-AL1-FWS - OFFICE FLOOR 1 FIRE WATER SYSTEM</t>
  </si>
  <si>
    <t>M10-PSC-COL - COLD OIL AREA</t>
  </si>
  <si>
    <t>M10-PS2-SMP - SM PURIFICATION PROCESS AREA</t>
  </si>
  <si>
    <t>M10-PSC-WHA-FWS - WAREHOUSE FIRE WATER SYSTEM</t>
  </si>
  <si>
    <t>M10-PS1-PO1-POL - POLYMERIZATION SYSTEM</t>
  </si>
  <si>
    <t>M10-PSC-FWA-FWS - FIRE WATER AREA UNIT</t>
  </si>
  <si>
    <t>M10-PS1-STK-RV - RECOVER VOLATILE STORAGE &amp; SUPPLY SYSTEM</t>
  </si>
  <si>
    <t>M10-PSC-CAT-CAT - CAT. BUILDING SYSTEM</t>
  </si>
  <si>
    <t>M10-PS1-PL1 - TRAIN-1 PELLETIZER AREA</t>
  </si>
  <si>
    <t>M10-PS2-WHA - TRAIN-2 WAREHOUSE AREA</t>
  </si>
  <si>
    <t>M10-PS2-PL2 - TRAIN-2 PELLETIZER AREA</t>
  </si>
  <si>
    <t>M10-PS2-PL2-PEL - TRAIN-2  PELLETIZER SYSTEM</t>
  </si>
  <si>
    <t>M10-PSC-MOT-FWS - MINERAL OIL STORAGE AREA FIRE WATER SYST</t>
  </si>
  <si>
    <t>M10-PSC-WHA - WAREHOUSE AREA</t>
  </si>
  <si>
    <t>M10-PS1-STK-RUB - RUBBER PREPARATION &amp; SUPPLY SYSTEM</t>
  </si>
  <si>
    <t>M10-PS2-PR2-CHL - CHILLED WATER SYSTEM</t>
  </si>
  <si>
    <t>M10-PS1-PR1 - TRAIN-1 PROCESS AREA</t>
  </si>
  <si>
    <t>M10-PSC-CCR-FWS - CCR BUILDING FIRE WATER SYSTEM</t>
  </si>
  <si>
    <t>M10-PS1-PR1-CHL - CHILLED WATER SYSTEM</t>
  </si>
  <si>
    <t>M10-SMP-CDS - CONDENSER SYSTEM</t>
  </si>
  <si>
    <t>M10-PSC-WSA-FWS - WORKSHOP FIRE WATER SYSTEM</t>
  </si>
  <si>
    <t>M - THAI STYRENICS COMPANY</t>
  </si>
  <si>
    <t>M10-PS1-PR1-POL - POLYMERIZATION SYSTEM</t>
  </si>
  <si>
    <t>M10-PS2-CCR - TRAIN-2 CONTROL ROOM</t>
  </si>
  <si>
    <t>M10-PS1-WSA-HOT - TRAIN-1 HOT OIL AREA UNIT</t>
  </si>
  <si>
    <t>M10-PS2-CCR-DCS - DCS. SYSTEM</t>
  </si>
  <si>
    <t>M10-PS2-DV2-DV - DEVOLATILISER SYSTEM</t>
  </si>
  <si>
    <t>M10-PS1-SL1-SILO - TRAIN-1 SILO SYSTEM</t>
  </si>
  <si>
    <t>M10-PS2-WHA-BAG - TRAIN-2 BAGGING AREA</t>
  </si>
  <si>
    <t>M10-PS2-WSA-HOT - TRAIN-2 HOT OIL UNIT</t>
  </si>
  <si>
    <t>M10-PS2-WSA - TRAIN-2 WORKSHOP AREA</t>
  </si>
  <si>
    <t>M10-SMP - SM PURIFICATION PROCESS</t>
  </si>
  <si>
    <t>M10-PSC - COMMON USING</t>
  </si>
  <si>
    <t>M10-PSC-SMT - STYRENE MONOMER STORAGE AREA</t>
  </si>
  <si>
    <t>U4420 - Flushing Oil System (FOS)</t>
  </si>
  <si>
    <t>U1600 - LPG Recovery/Treating Unit (LPG)</t>
  </si>
  <si>
    <t xml:space="preserve">U2050 - Adip Regenerator #2       </t>
  </si>
  <si>
    <t>U3300 - Steam Generation and Distribution (SGD)</t>
  </si>
  <si>
    <t>U1390 - Adip absorber for HDS</t>
  </si>
  <si>
    <t>U6000 - Buildings (general Facilities)</t>
  </si>
  <si>
    <t>U5550 - Sludge Treatment (SLT)</t>
  </si>
  <si>
    <t>U1790 - Adip absorber for HCU</t>
  </si>
  <si>
    <t>U3400 - Electric Facilities (EDS)</t>
  </si>
  <si>
    <t>U6400 - Fire&amp;Gas Protection System (FGPS)</t>
  </si>
  <si>
    <t>U-3270 - Reverse Osmosis System</t>
  </si>
  <si>
    <t>U2200 - Sulphur Recovery Unit 2 (SRU-2)</t>
  </si>
  <si>
    <t>U1800 - PSA-HMU (PSAH)</t>
  </si>
  <si>
    <t>U2300 - Shell Claus Off-Gas Treating (SCOT)</t>
  </si>
  <si>
    <t>U4020 - Natural Gas Import Compression Distribution (NGIC)</t>
  </si>
  <si>
    <t>U1500 - Platformer Unit With Stabilizer (PLF)</t>
  </si>
  <si>
    <t>U3120 - Raw Water System (RWS)</t>
  </si>
  <si>
    <t>U3260 - PC-Contaminated Condensate System (PCC)</t>
  </si>
  <si>
    <t>U1850 - PSA-PLF (PSAP)</t>
  </si>
  <si>
    <t>U1090 - Adip absorber for CDR</t>
  </si>
  <si>
    <t>U1050 - CDU Recontacting Section (CDR)</t>
  </si>
  <si>
    <t>U1200 - Visbreaker Unit (VBU)</t>
  </si>
  <si>
    <t>U1550 - Continuous Catalyst Regeneration Section (CCR)</t>
  </si>
  <si>
    <t>U1700 - Hydrocracker Unit (HCU)</t>
  </si>
  <si>
    <t>U3860 - Refinery Fuel GAS System (RFG)</t>
  </si>
  <si>
    <t>U6300 - Laboratory (General Facilities)</t>
  </si>
  <si>
    <t>U2500 - Condensate Residue Splitter (CRS)</t>
  </si>
  <si>
    <t>U4820 - Caustic Distribution System (CDS)</t>
  </si>
  <si>
    <t>U1690 - Adip absorber for LPG</t>
  </si>
  <si>
    <t>U6100 - Paving/Roads/Fencing</t>
  </si>
  <si>
    <t>U4600 - Fire Protection System (FPS)</t>
  </si>
  <si>
    <t>U1750 - HCU Fractionation Section (HCF)</t>
  </si>
  <si>
    <t>U1300 - Hydrodesulphurization Unit (HDS)</t>
  </si>
  <si>
    <t>U6200 - Movables (General Facilities)</t>
  </si>
  <si>
    <t>U1190 - Adip absorber for HVU</t>
  </si>
  <si>
    <t>U3820 - Refinery Fuel Oil System (RFO)</t>
  </si>
  <si>
    <t>U2000 - Adip Regenerator #1</t>
  </si>
  <si>
    <t>U3240 - Non-Contaminated Condensate System (NCC)</t>
  </si>
  <si>
    <t>U1400 - Naphtha Hydrotreater Unit (NHT)</t>
  </si>
  <si>
    <t>U1650 - LPG Absorber Unit (LPGA)</t>
  </si>
  <si>
    <t>U5560 - Ground Flare System (GFS)</t>
  </si>
  <si>
    <t>U2100 - Sulphur Recovery Unit 1 (SRU-1)</t>
  </si>
  <si>
    <t>U5800 - Stacks/Flare and Liquid Disposal (SFLD)</t>
  </si>
  <si>
    <t>U1450 - NHT Stabilizer/Splitter Section (NHF)</t>
  </si>
  <si>
    <t>U3720 - Open Recirculating Cooling Water System (CWS)</t>
  </si>
  <si>
    <t>U3220 - Boiler Feed Water Treatment System (BFW)</t>
  </si>
  <si>
    <t>U5200 - Process Tank Area</t>
  </si>
  <si>
    <t>U1900 - Hydrogen Manufacturing Unit (HMU)</t>
  </si>
  <si>
    <t>U4460 - Seal Oil System (SOS)</t>
  </si>
  <si>
    <t>U4120 - Instrument Air System (IAS)</t>
  </si>
  <si>
    <t>U2400 - Sour Water Stripper (SWS)</t>
  </si>
  <si>
    <t>U5900 - Interconnecting Piping (ICPS)</t>
  </si>
  <si>
    <t>U1000 - Crude Distillation Unit (CDU)</t>
  </si>
  <si>
    <t xml:space="preserve">U2800 - Deep Hydrodesulphurisation Unit (DHDS)                                 </t>
  </si>
  <si>
    <t>U4220 - Nitrogen System (NS)</t>
  </si>
  <si>
    <t>U9100 - Workshop/Warehouse Building</t>
  </si>
  <si>
    <t>U8500 - Rail Cat Loading Facilities (RCLF)</t>
  </si>
  <si>
    <t>U1100 - High Vacuum Unit (HVU)</t>
  </si>
  <si>
    <t>U3140 - Potable Water System (PWS)</t>
  </si>
  <si>
    <t>U2600 - Kerosene Merox Unit (KMU)</t>
  </si>
  <si>
    <t>U1350 - HDS Fractionation Section (HDF)</t>
  </si>
  <si>
    <t>U3160 - Service Water System (GWS)</t>
  </si>
  <si>
    <t>U5700 - Slops System/Deballasting  excluding Dry Slops Tan</t>
  </si>
  <si>
    <t>U6500 - SPM/Crude Line</t>
  </si>
  <si>
    <t>U5500 - Effuent Water Treatment(EWT)</t>
  </si>
  <si>
    <t>U5000 - Waterfront (WFT) OR JETTY</t>
  </si>
  <si>
    <t>U2750 - Rail Car Loading (RCL)</t>
  </si>
  <si>
    <t>U5200 - Storage and Hndling including Dry Slops Tanks (DMS</t>
  </si>
  <si>
    <t>U2700 - Road Tanks Loading (RTL)</t>
  </si>
  <si>
    <t>U5400 - Drainage Sewage System (DSS)</t>
  </si>
  <si>
    <t>0 - Warehouse Refinery</t>
  </si>
  <si>
    <t>0 - Warehouse PTTGC2</t>
  </si>
  <si>
    <t>0 - Group3A/Gate 5</t>
  </si>
  <si>
    <t>0 - Chemical Warehouse/LLDPE</t>
  </si>
  <si>
    <t>0 - Warehouse PHENOL</t>
  </si>
  <si>
    <t>6945 - Propylene Storage Tank</t>
  </si>
  <si>
    <t>6949 - Methanol Storage Tank</t>
  </si>
  <si>
    <t>Unit 945 - Tankage System</t>
  </si>
  <si>
    <t>6700 - Jetty 2</t>
  </si>
  <si>
    <t>6983 - BD Storage Tank &amp; Pipeline(BTF)</t>
  </si>
  <si>
    <t>00 - V-19 Truck load I-4</t>
  </si>
  <si>
    <t>6982 - BTF-Butene-1 Storage Tank</t>
  </si>
  <si>
    <t>Unit 2960 - Route line interconnecting pipeline</t>
  </si>
  <si>
    <t>6800 - Jetty 1</t>
  </si>
  <si>
    <t>6981 - BTF-Butene-1 Storage Tank</t>
  </si>
  <si>
    <t>900 - IN FIRE WATER TANK, UT&amp;WWT I-17</t>
  </si>
  <si>
    <t>6800 - Interconnecting for P&amp;ID</t>
  </si>
  <si>
    <t>Unit 2945 - Tankage System</t>
  </si>
  <si>
    <t>6940 - Ethylene Storage Tank</t>
  </si>
  <si>
    <t>5300 - Ethylene Send Out Facility</t>
  </si>
  <si>
    <t>6922 - Nitrogen X-6922</t>
  </si>
  <si>
    <t>6925 - Fire Fighting System</t>
  </si>
  <si>
    <t>6900 - General</t>
  </si>
  <si>
    <t>6923 - Flare System</t>
  </si>
  <si>
    <t>6924 - Oily Water System</t>
  </si>
  <si>
    <t>6500 - SPM / Crude Line</t>
  </si>
  <si>
    <t>6921 - Instrument Air X-6921</t>
  </si>
  <si>
    <t>00 - U-GPC inter-pipe</t>
  </si>
  <si>
    <t>6929 - LPG (Esso) Loading System</t>
  </si>
  <si>
    <t>6960 - EDC Storage Tank (TPC)(BTF)</t>
  </si>
  <si>
    <t>Unit 935 - Loading System</t>
  </si>
  <si>
    <t>6928 - BTF-Slop System</t>
  </si>
  <si>
    <t>0000 - General For Ethylene Plant</t>
  </si>
  <si>
    <t>Sum</t>
  </si>
  <si>
    <t xml:space="preserve">0 - GENERAL </t>
  </si>
  <si>
    <t>Other</t>
  </si>
  <si>
    <t>Attachment 4) Benefit Calculation (for %IRR)</t>
  </si>
  <si>
    <t>Attachment 3) Reference Incident Case (for J-Factor)</t>
  </si>
  <si>
    <t>Att 2) Plot Plan/Site Photos</t>
  </si>
  <si>
    <t>Att 3) Reference Incident Case (for J-Factor)</t>
  </si>
  <si>
    <t>Add tick box for Attachments</t>
  </si>
  <si>
    <t>Add Attachment "Att 2) Plot Plan/Site Photos"</t>
  </si>
  <si>
    <t>Add Attachment "Att 3) Reference Incident Case (for J-Factor)"</t>
  </si>
  <si>
    <t>Attachment 2) Plot Plan/Site Photos</t>
  </si>
  <si>
    <t>Att 1) Process Description/Blockflow diagram/PFD/Marked-up P&amp;ID</t>
  </si>
  <si>
    <t>Add Attachment "Att 1) Process Description/Blockflow diagram/PFD/Marked-up P&amp;ID"</t>
  </si>
  <si>
    <t>Attachment 1) Process Description/Blockflow Diagram/Process Flow Diagram/Marked-up P&amp;ID</t>
  </si>
  <si>
    <r>
      <t xml:space="preserve">Key Attachments </t>
    </r>
    <r>
      <rPr>
        <b/>
        <i/>
        <sz val="10"/>
        <color rgb="FF0000CC"/>
        <rFont val="Arial"/>
        <family val="2"/>
      </rPr>
      <t>(Please tick if applicable)</t>
    </r>
  </si>
  <si>
    <t>Attachment 1) Process Description/Blockflow diagram/PFD/Marked-up P&amp;ID</t>
  </si>
  <si>
    <t>Att 4) Benefit Calculation (for %IRR)</t>
  </si>
  <si>
    <t>Add Attachment "Att 4) Benefit Calculation (for %IRR)"</t>
  </si>
  <si>
    <t>=(0.17)*0.8*(8000)</t>
  </si>
  <si>
    <t xml:space="preserve">=C4/C5 value@LPG PTT replacement  x Total C4/C5 recovery stream </t>
  </si>
  <si>
    <t>=(C4 recyle value@Export tier - PTT LPG margin@Export tier) x (Total C4/C5 recovery stream)</t>
  </si>
  <si>
    <t>=(728-240) x (1089)/10^6</t>
  </si>
  <si>
    <t>MUSD/y</t>
  </si>
  <si>
    <t>THB/y</t>
  </si>
  <si>
    <t>Add field for latest WACC</t>
  </si>
  <si>
    <t>**Please insert native file if applicable**</t>
  </si>
  <si>
    <t xml:space="preserve">Insert &gt; Text &gt; Object &gt; Create from file &gt; </t>
  </si>
  <si>
    <t xml:space="preserve">Browse &gt; "Select file" &gt; Insert &gt; </t>
  </si>
  <si>
    <t>Display as icon &gt; OK</t>
  </si>
  <si>
    <t xml:space="preserve">(Please delete and replace with data of your Project)
</t>
  </si>
  <si>
    <t>(Please delete and replace with data of your Project)</t>
  </si>
  <si>
    <t>Rev.7  4 Sep 2019</t>
  </si>
  <si>
    <r>
      <t xml:space="preserve">Key Attachments </t>
    </r>
    <r>
      <rPr>
        <b/>
        <i/>
        <sz val="11"/>
        <color rgb="FF0000CC"/>
        <rFont val="Arial"/>
        <family val="2"/>
      </rPr>
      <t>(Please tick if applicable)</t>
    </r>
  </si>
  <si>
    <r>
      <t xml:space="preserve">Other </t>
    </r>
    <r>
      <rPr>
        <b/>
        <i/>
        <sz val="11"/>
        <color rgb="FF0000CC"/>
        <rFont val="Arial"/>
        <family val="2"/>
      </rPr>
      <t>(Please specify)</t>
    </r>
  </si>
  <si>
    <t>Background / Situation / Problem /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</si>
</sst>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
    <numFmt numFmtId="167" formatCode="dd\.mm\.yyyy"/>
    <numFmt numFmtId="168" formatCode="[$-409]dd\-mmm\-yy;@"/>
  </numFmts>
  <fonts count="83" x14ac:knownFonts="1">
    <font>
      <sz val="10"/>
      <name val="Arial"/>
    </font>
    <font>
      <sz val="10"/>
      <name val="Arial"/>
      <family val="2"/>
    </font>
    <font>
      <sz val="9"/>
      <name val="Arial"/>
      <family val="2"/>
    </font>
    <font>
      <b/>
      <sz val="9"/>
      <name val="Arial"/>
      <family val="2"/>
    </font>
    <font>
      <sz val="9"/>
      <color indexed="9"/>
      <name val="Arial"/>
      <family val="2"/>
    </font>
    <font>
      <i/>
      <sz val="9"/>
      <name val="Arial"/>
      <family val="2"/>
    </font>
    <font>
      <b/>
      <sz val="9"/>
      <color indexed="10"/>
      <name val="Arial"/>
      <family val="2"/>
    </font>
    <font>
      <sz val="9"/>
      <color indexed="10"/>
      <name val="Arial"/>
      <family val="2"/>
    </font>
    <font>
      <b/>
      <sz val="9"/>
      <color indexed="18"/>
      <name val="Arial"/>
      <family val="2"/>
    </font>
    <font>
      <sz val="9"/>
      <color indexed="18"/>
      <name val="Arial"/>
      <family val="2"/>
    </font>
    <font>
      <b/>
      <sz val="9"/>
      <color indexed="17"/>
      <name val="Arial"/>
      <family val="2"/>
    </font>
    <font>
      <sz val="9"/>
      <color indexed="17"/>
      <name val="Arial"/>
      <family val="2"/>
    </font>
    <font>
      <b/>
      <sz val="9"/>
      <color indexed="20"/>
      <name val="Arial"/>
      <family val="2"/>
    </font>
    <font>
      <sz val="9"/>
      <color indexed="20"/>
      <name val="Arial"/>
      <family val="2"/>
    </font>
    <font>
      <b/>
      <sz val="9"/>
      <color indexed="60"/>
      <name val="Arial"/>
      <family val="2"/>
    </font>
    <font>
      <sz val="9"/>
      <color indexed="60"/>
      <name val="Arial"/>
      <family val="2"/>
    </font>
    <font>
      <b/>
      <sz val="9"/>
      <color indexed="14"/>
      <name val="Arial"/>
      <family val="2"/>
    </font>
    <font>
      <sz val="9"/>
      <color indexed="14"/>
      <name val="Arial"/>
      <family val="2"/>
    </font>
    <font>
      <b/>
      <sz val="16"/>
      <name val="Arial Black"/>
      <family val="2"/>
    </font>
    <font>
      <b/>
      <sz val="10"/>
      <name val="Arial Black"/>
      <family val="2"/>
    </font>
    <font>
      <b/>
      <sz val="10"/>
      <name val="Arial"/>
      <family val="2"/>
    </font>
    <font>
      <sz val="10"/>
      <color indexed="12"/>
      <name val="Arial"/>
      <family val="2"/>
    </font>
    <font>
      <b/>
      <sz val="10"/>
      <color indexed="12"/>
      <name val="Arial"/>
      <family val="2"/>
    </font>
    <font>
      <sz val="10"/>
      <name val="Arial"/>
      <family val="2"/>
    </font>
    <font>
      <sz val="10"/>
      <color indexed="10"/>
      <name val="Arial"/>
      <family val="2"/>
    </font>
    <font>
      <b/>
      <sz val="10"/>
      <color indexed="10"/>
      <name val="Arial"/>
      <family val="2"/>
    </font>
    <font>
      <b/>
      <sz val="16"/>
      <color indexed="12"/>
      <name val="Arial"/>
      <family val="2"/>
    </font>
    <font>
      <sz val="10"/>
      <color indexed="8"/>
      <name val="Arial"/>
      <family val="2"/>
    </font>
    <font>
      <b/>
      <i/>
      <sz val="16"/>
      <name val="Arial Black"/>
      <family val="2"/>
    </font>
    <font>
      <b/>
      <i/>
      <sz val="10"/>
      <name val="Arial"/>
      <family val="2"/>
    </font>
    <font>
      <b/>
      <sz val="8"/>
      <color indexed="12"/>
      <name val="Tahoma"/>
      <family val="2"/>
    </font>
    <font>
      <b/>
      <u/>
      <sz val="8"/>
      <color indexed="12"/>
      <name val="Tahoma"/>
      <family val="2"/>
    </font>
    <font>
      <sz val="8"/>
      <name val="Arial"/>
      <family val="2"/>
    </font>
    <font>
      <u/>
      <sz val="10"/>
      <color indexed="12"/>
      <name val="Arial"/>
      <family val="2"/>
    </font>
    <font>
      <b/>
      <sz val="12"/>
      <name val="Arial"/>
      <family val="2"/>
    </font>
    <font>
      <b/>
      <sz val="14"/>
      <color indexed="10"/>
      <name val="Arial"/>
      <family val="2"/>
    </font>
    <font>
      <b/>
      <sz val="14"/>
      <color indexed="12"/>
      <name val="Arial"/>
      <family val="2"/>
    </font>
    <font>
      <b/>
      <u/>
      <sz val="12"/>
      <color indexed="9"/>
      <name val="Arial"/>
      <family val="2"/>
    </font>
    <font>
      <b/>
      <sz val="12"/>
      <color indexed="9"/>
      <name val="Arial"/>
      <family val="2"/>
    </font>
    <font>
      <b/>
      <sz val="8"/>
      <color indexed="81"/>
      <name val="Tahoma"/>
      <family val="2"/>
    </font>
    <font>
      <b/>
      <sz val="14"/>
      <name val="Verdana"/>
      <family val="2"/>
    </font>
    <font>
      <b/>
      <sz val="9"/>
      <color indexed="81"/>
      <name val="Tahoma"/>
      <family val="2"/>
    </font>
    <font>
      <b/>
      <sz val="14"/>
      <name val="Arial"/>
      <family val="2"/>
    </font>
    <font>
      <sz val="11"/>
      <color theme="1"/>
      <name val="Calibri"/>
      <family val="2"/>
      <scheme val="minor"/>
    </font>
    <font>
      <sz val="11"/>
      <color rgb="FFFF3399"/>
      <name val="Calibri"/>
      <family val="2"/>
      <scheme val="minor"/>
    </font>
    <font>
      <sz val="7"/>
      <color rgb="FF3966BF"/>
      <name val="Verdana"/>
      <family val="2"/>
    </font>
    <font>
      <b/>
      <sz val="10"/>
      <color rgb="FF0000CC"/>
      <name val="Arial"/>
      <family val="2"/>
    </font>
    <font>
      <sz val="10"/>
      <color rgb="FF0000CC"/>
      <name val="Arial"/>
      <family val="2"/>
    </font>
    <font>
      <b/>
      <i/>
      <sz val="12"/>
      <color rgb="FFFF0000"/>
      <name val="Arial"/>
      <family val="2"/>
    </font>
    <font>
      <b/>
      <sz val="10"/>
      <color rgb="FFFF0000"/>
      <name val="Arial"/>
      <family val="2"/>
    </font>
    <font>
      <sz val="10"/>
      <color rgb="FFFF0000"/>
      <name val="Arial"/>
      <family val="2"/>
    </font>
    <font>
      <b/>
      <sz val="16"/>
      <color rgb="FFFF0000"/>
      <name val="Arial"/>
      <family val="2"/>
    </font>
    <font>
      <b/>
      <sz val="10"/>
      <color rgb="FF002060"/>
      <name val="Arial"/>
      <family val="2"/>
    </font>
    <font>
      <b/>
      <sz val="16"/>
      <color rgb="FF002060"/>
      <name val="Arial"/>
      <family val="2"/>
    </font>
    <font>
      <b/>
      <i/>
      <sz val="24"/>
      <name val="Arial"/>
      <family val="2"/>
    </font>
    <font>
      <sz val="9"/>
      <color rgb="FFFF0000"/>
      <name val="Arial"/>
      <family val="2"/>
    </font>
    <font>
      <sz val="9"/>
      <color indexed="81"/>
      <name val="Tahoma"/>
      <family val="2"/>
    </font>
    <font>
      <b/>
      <sz val="11"/>
      <name val="Arial"/>
      <family val="2"/>
    </font>
    <font>
      <sz val="10"/>
      <color theme="6" tint="0.39997558519241921"/>
      <name val="Arial"/>
      <family val="2"/>
    </font>
    <font>
      <b/>
      <sz val="10"/>
      <name val="Calibri"/>
      <family val="2"/>
      <scheme val="minor"/>
    </font>
    <font>
      <sz val="10"/>
      <name val="Calibri"/>
      <family val="2"/>
      <scheme val="minor"/>
    </font>
    <font>
      <sz val="10"/>
      <color rgb="FF0000CC"/>
      <name val="Calibri"/>
      <family val="2"/>
      <scheme val="minor"/>
    </font>
    <font>
      <sz val="10"/>
      <color rgb="FF0000FF"/>
      <name val="Calibri"/>
      <family val="2"/>
      <scheme val="minor"/>
    </font>
    <font>
      <sz val="10"/>
      <color rgb="FFFF0000"/>
      <name val="Calibri"/>
      <family val="2"/>
      <scheme val="minor"/>
    </font>
    <font>
      <sz val="10"/>
      <color theme="0"/>
      <name val="Arial"/>
      <family val="2"/>
    </font>
    <font>
      <b/>
      <sz val="10"/>
      <color rgb="FF7030A0"/>
      <name val="Arial"/>
      <family val="2"/>
    </font>
    <font>
      <b/>
      <u/>
      <sz val="10"/>
      <color indexed="12"/>
      <name val="Arial"/>
      <family val="2"/>
    </font>
    <font>
      <sz val="10"/>
      <color indexed="39"/>
      <name val="Arial"/>
      <family val="2"/>
    </font>
    <font>
      <sz val="10"/>
      <color indexed="12"/>
      <name val="Tahoma"/>
      <family val="2"/>
    </font>
    <font>
      <b/>
      <u/>
      <sz val="10"/>
      <name val="Arial"/>
      <family val="2"/>
    </font>
    <font>
      <sz val="10"/>
      <color rgb="FF0000FF"/>
      <name val="Arial"/>
      <family val="2"/>
    </font>
    <font>
      <sz val="10"/>
      <color rgb="FF002060"/>
      <name val="Arial"/>
      <family val="2"/>
    </font>
    <font>
      <u/>
      <sz val="10"/>
      <name val="Arial"/>
      <family val="2"/>
    </font>
    <font>
      <b/>
      <u/>
      <sz val="12"/>
      <color theme="0"/>
      <name val="Arial"/>
      <family val="2"/>
    </font>
    <font>
      <b/>
      <sz val="12"/>
      <color theme="0"/>
      <name val="Arial"/>
      <family val="2"/>
    </font>
    <font>
      <b/>
      <i/>
      <sz val="10"/>
      <color rgb="FF0000CC"/>
      <name val="Arial"/>
      <family val="2"/>
    </font>
    <font>
      <b/>
      <u/>
      <sz val="12"/>
      <name val="Arial"/>
      <family val="2"/>
    </font>
    <font>
      <sz val="12"/>
      <name val="Arial"/>
      <family val="2"/>
    </font>
    <font>
      <i/>
      <sz val="10"/>
      <color rgb="FF0000CC"/>
      <name val="Arial"/>
      <family val="2"/>
    </font>
    <font>
      <sz val="11"/>
      <name val="Arial"/>
      <family val="2"/>
    </font>
    <font>
      <b/>
      <sz val="11"/>
      <color rgb="FF0000CC"/>
      <name val="Arial"/>
      <family val="2"/>
    </font>
    <font>
      <b/>
      <i/>
      <sz val="11"/>
      <color rgb="FF0000CC"/>
      <name val="Arial"/>
      <family val="2"/>
    </font>
    <font>
      <sz val="11"/>
      <color rgb="FF0000CC"/>
      <name val="Arial"/>
      <family val="2"/>
    </font>
  </fonts>
  <fills count="21">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indexed="48"/>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9933"/>
        <bgColor indexed="64"/>
      </patternFill>
    </fill>
    <fill>
      <patternFill patternType="solid">
        <fgColor rgb="FF99FFCC"/>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00FF"/>
        <bgColor indexed="64"/>
      </patternFill>
    </fill>
    <fill>
      <patternFill patternType="solid">
        <fgColor rgb="FF9900FF"/>
        <bgColor indexed="64"/>
      </patternFill>
    </fill>
  </fills>
  <borders count="68">
    <border>
      <left/>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style="thick">
        <color indexed="64"/>
      </right>
      <top/>
      <bottom style="thick">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6">
    <xf numFmtId="0" fontId="0" fillId="0" borderId="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43" fillId="0" borderId="0"/>
    <xf numFmtId="9" fontId="1" fillId="0" borderId="0" applyFont="0" applyFill="0" applyBorder="0" applyAlignment="0" applyProtection="0"/>
    <xf numFmtId="0" fontId="1" fillId="0" borderId="0"/>
  </cellStyleXfs>
  <cellXfs count="659">
    <xf numFmtId="0" fontId="0" fillId="0" borderId="0" xfId="0"/>
    <xf numFmtId="0" fontId="2" fillId="0" borderId="0" xfId="0" applyFont="1" applyBorder="1"/>
    <xf numFmtId="0" fontId="3" fillId="0" borderId="0" xfId="0" applyFont="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0" xfId="0" applyFont="1" applyBorder="1" applyAlignment="1">
      <alignment horizontal="right"/>
    </xf>
    <xf numFmtId="9" fontId="2" fillId="0" borderId="0" xfId="0" applyNumberFormat="1" applyFont="1" applyBorder="1"/>
    <xf numFmtId="38" fontId="2" fillId="0" borderId="0" xfId="0" applyNumberFormat="1" applyFont="1" applyBorder="1"/>
    <xf numFmtId="0" fontId="5" fillId="0" borderId="0" xfId="0" applyFont="1" applyBorder="1"/>
    <xf numFmtId="0" fontId="2" fillId="0" borderId="5" xfId="0" quotePrefix="1" applyFont="1" applyBorder="1" applyAlignment="1">
      <alignment horizontal="right"/>
    </xf>
    <xf numFmtId="0" fontId="2" fillId="0" borderId="5" xfId="0" applyFont="1" applyBorder="1"/>
    <xf numFmtId="0" fontId="2" fillId="0" borderId="6" xfId="0" applyFont="1" applyBorder="1" applyProtection="1"/>
    <xf numFmtId="0" fontId="2" fillId="0" borderId="7" xfId="0" applyFont="1" applyBorder="1" applyAlignment="1" applyProtection="1">
      <alignment horizontal="center"/>
    </xf>
    <xf numFmtId="10" fontId="2" fillId="0" borderId="0" xfId="4" applyNumberFormat="1" applyFont="1" applyBorder="1"/>
    <xf numFmtId="0" fontId="4" fillId="0" borderId="0" xfId="0" applyFont="1" applyBorder="1"/>
    <xf numFmtId="166" fontId="2" fillId="0" borderId="0" xfId="0" applyNumberFormat="1" applyFont="1" applyBorder="1"/>
    <xf numFmtId="0" fontId="2" fillId="0" borderId="8" xfId="0" applyFont="1" applyBorder="1"/>
    <xf numFmtId="0" fontId="2" fillId="0" borderId="9" xfId="0" applyFont="1" applyBorder="1"/>
    <xf numFmtId="2" fontId="2" fillId="0" borderId="0" xfId="0" applyNumberFormat="1" applyFont="1" applyBorder="1"/>
    <xf numFmtId="1" fontId="4" fillId="0" borderId="0" xfId="0" applyNumberFormat="1" applyFont="1" applyBorder="1" applyProtection="1"/>
    <xf numFmtId="0" fontId="3" fillId="0" borderId="10" xfId="0" applyFont="1" applyBorder="1"/>
    <xf numFmtId="0" fontId="2" fillId="0" borderId="0" xfId="0" applyFont="1" applyBorder="1" applyAlignment="1">
      <alignment horizontal="left" indent="1"/>
    </xf>
    <xf numFmtId="0" fontId="2" fillId="2" borderId="0" xfId="0" applyFont="1" applyFill="1"/>
    <xf numFmtId="0" fontId="2" fillId="2" borderId="0" xfId="0" applyFont="1" applyFill="1" applyAlignment="1">
      <alignment horizontal="left" indent="1"/>
    </xf>
    <xf numFmtId="165" fontId="2" fillId="2" borderId="0" xfId="0" applyNumberFormat="1" applyFont="1" applyFill="1"/>
    <xf numFmtId="0" fontId="2" fillId="2" borderId="10" xfId="0" applyFont="1" applyFill="1" applyBorder="1"/>
    <xf numFmtId="0" fontId="2" fillId="2" borderId="11" xfId="0" applyFont="1" applyFill="1" applyBorder="1" applyAlignment="1">
      <alignment horizontal="center"/>
    </xf>
    <xf numFmtId="0" fontId="2" fillId="2" borderId="12" xfId="0" applyFont="1" applyFill="1" applyBorder="1"/>
    <xf numFmtId="0" fontId="2" fillId="2" borderId="1" xfId="0" applyFont="1" applyFill="1" applyBorder="1"/>
    <xf numFmtId="0" fontId="2" fillId="2" borderId="3" xfId="0" applyFont="1" applyFill="1" applyBorder="1"/>
    <xf numFmtId="0" fontId="2" fillId="2" borderId="13" xfId="0" applyFont="1" applyFill="1" applyBorder="1"/>
    <xf numFmtId="0" fontId="2" fillId="2" borderId="14" xfId="0" applyFont="1" applyFill="1" applyBorder="1"/>
    <xf numFmtId="165" fontId="2" fillId="2" borderId="11" xfId="0" applyNumberFormat="1" applyFont="1" applyFill="1" applyBorder="1" applyAlignment="1" applyProtection="1">
      <alignment horizontal="left"/>
      <protection locked="0"/>
    </xf>
    <xf numFmtId="0" fontId="3" fillId="2" borderId="15" xfId="0" applyFont="1" applyFill="1" applyBorder="1"/>
    <xf numFmtId="0" fontId="2" fillId="2" borderId="16" xfId="0" applyFont="1" applyFill="1" applyBorder="1"/>
    <xf numFmtId="0" fontId="2" fillId="2" borderId="17" xfId="0" applyFont="1" applyFill="1" applyBorder="1" applyAlignment="1">
      <alignment horizontal="left" indent="1"/>
    </xf>
    <xf numFmtId="0" fontId="2" fillId="2" borderId="3" xfId="0" applyFont="1" applyFill="1" applyBorder="1" applyAlignment="1">
      <alignment horizontal="left" indent="1"/>
    </xf>
    <xf numFmtId="0" fontId="2" fillId="2" borderId="4" xfId="0" applyFont="1" applyFill="1" applyBorder="1" applyAlignment="1">
      <alignment horizontal="left" indent="1"/>
    </xf>
    <xf numFmtId="0" fontId="2" fillId="2" borderId="1" xfId="0" applyFont="1" applyFill="1" applyBorder="1" applyAlignment="1">
      <alignment horizontal="left"/>
    </xf>
    <xf numFmtId="165" fontId="2" fillId="2" borderId="5" xfId="1" applyNumberFormat="1" applyFont="1" applyFill="1" applyBorder="1"/>
    <xf numFmtId="9" fontId="2" fillId="2" borderId="2" xfId="4" applyFont="1" applyFill="1" applyBorder="1" applyAlignment="1">
      <alignment horizontal="left"/>
    </xf>
    <xf numFmtId="0" fontId="2" fillId="2" borderId="4" xfId="0" applyFont="1" applyFill="1" applyBorder="1"/>
    <xf numFmtId="166" fontId="2" fillId="2" borderId="6" xfId="4" applyNumberFormat="1" applyFont="1" applyFill="1" applyBorder="1"/>
    <xf numFmtId="0" fontId="3" fillId="2" borderId="18" xfId="0" applyFont="1" applyFill="1" applyBorder="1"/>
    <xf numFmtId="0" fontId="4" fillId="2" borderId="19" xfId="0" applyFont="1" applyFill="1" applyBorder="1"/>
    <xf numFmtId="0" fontId="2" fillId="2" borderId="3" xfId="0" applyFont="1" applyFill="1" applyBorder="1" applyAlignment="1">
      <alignment horizontal="left"/>
    </xf>
    <xf numFmtId="43" fontId="2" fillId="2" borderId="20" xfId="1" applyNumberFormat="1" applyFont="1" applyFill="1" applyBorder="1"/>
    <xf numFmtId="165" fontId="2" fillId="2" borderId="21" xfId="1" applyNumberFormat="1" applyFont="1" applyFill="1" applyBorder="1"/>
    <xf numFmtId="10" fontId="2" fillId="2" borderId="20" xfId="4" applyNumberFormat="1" applyFont="1" applyFill="1" applyBorder="1"/>
    <xf numFmtId="10" fontId="2" fillId="2" borderId="21" xfId="4" applyNumberFormat="1" applyFont="1" applyFill="1" applyBorder="1"/>
    <xf numFmtId="0" fontId="2" fillId="2" borderId="4" xfId="0" applyFont="1" applyFill="1" applyBorder="1" applyAlignment="1">
      <alignment horizontal="left"/>
    </xf>
    <xf numFmtId="165" fontId="2" fillId="2" borderId="6" xfId="1" applyNumberFormat="1" applyFont="1" applyFill="1" applyBorder="1"/>
    <xf numFmtId="0" fontId="2" fillId="0" borderId="0" xfId="0" applyFont="1" applyFill="1" applyProtection="1">
      <protection locked="0"/>
    </xf>
    <xf numFmtId="0" fontId="2" fillId="0" borderId="20" xfId="0" applyFont="1" applyFill="1" applyBorder="1" applyProtection="1">
      <protection locked="0"/>
    </xf>
    <xf numFmtId="165" fontId="2" fillId="0" borderId="20" xfId="1" applyNumberFormat="1" applyFont="1" applyFill="1" applyBorder="1" applyProtection="1">
      <protection locked="0"/>
    </xf>
    <xf numFmtId="166" fontId="2" fillId="0" borderId="20" xfId="4" applyNumberFormat="1" applyFont="1" applyFill="1" applyBorder="1" applyProtection="1">
      <protection locked="0"/>
    </xf>
    <xf numFmtId="165" fontId="2" fillId="0" borderId="22" xfId="1" applyNumberFormat="1" applyFont="1" applyFill="1" applyBorder="1" applyProtection="1">
      <protection locked="0"/>
    </xf>
    <xf numFmtId="165" fontId="2" fillId="0" borderId="23" xfId="1" applyNumberFormat="1" applyFont="1" applyFill="1" applyBorder="1" applyProtection="1">
      <protection locked="0"/>
    </xf>
    <xf numFmtId="165" fontId="2" fillId="0" borderId="6" xfId="1" applyNumberFormat="1" applyFont="1" applyFill="1" applyBorder="1" applyProtection="1">
      <protection locked="0"/>
    </xf>
    <xf numFmtId="0" fontId="2" fillId="0" borderId="0" xfId="0" applyFont="1" applyFill="1"/>
    <xf numFmtId="165" fontId="2" fillId="0" borderId="0" xfId="0" applyNumberFormat="1" applyFont="1" applyFill="1"/>
    <xf numFmtId="0" fontId="4" fillId="2" borderId="24" xfId="0" applyFont="1" applyFill="1" applyBorder="1" applyProtection="1"/>
    <xf numFmtId="0" fontId="3" fillId="2" borderId="1" xfId="0" applyFont="1" applyFill="1" applyBorder="1"/>
    <xf numFmtId="0" fontId="3" fillId="2" borderId="25" xfId="0" applyFont="1" applyFill="1" applyBorder="1"/>
    <xf numFmtId="0" fontId="2" fillId="2" borderId="26" xfId="0" applyFont="1" applyFill="1" applyBorder="1" applyAlignment="1">
      <alignment horizontal="center"/>
    </xf>
    <xf numFmtId="166" fontId="2" fillId="2" borderId="5" xfId="4" applyNumberFormat="1" applyFont="1" applyFill="1" applyBorder="1"/>
    <xf numFmtId="166" fontId="2" fillId="2" borderId="2" xfId="4" applyNumberFormat="1" applyFont="1" applyFill="1" applyBorder="1"/>
    <xf numFmtId="0" fontId="6" fillId="2" borderId="1" xfId="0" applyFont="1" applyFill="1" applyBorder="1"/>
    <xf numFmtId="0" fontId="7" fillId="2" borderId="3" xfId="0" applyFont="1" applyFill="1" applyBorder="1" applyAlignment="1">
      <alignment horizontal="left" indent="1"/>
    </xf>
    <xf numFmtId="0" fontId="7" fillId="2" borderId="4" xfId="0" applyFont="1" applyFill="1" applyBorder="1" applyAlignment="1">
      <alignment horizontal="left" indent="1"/>
    </xf>
    <xf numFmtId="0" fontId="7" fillId="2" borderId="0" xfId="0" applyFont="1" applyFill="1"/>
    <xf numFmtId="0" fontId="8" fillId="2" borderId="1" xfId="0" applyFont="1" applyFill="1" applyBorder="1"/>
    <xf numFmtId="166" fontId="9" fillId="2" borderId="5" xfId="4" applyNumberFormat="1" applyFont="1" applyFill="1" applyBorder="1"/>
    <xf numFmtId="166" fontId="9" fillId="2" borderId="2" xfId="4" applyNumberFormat="1" applyFont="1" applyFill="1" applyBorder="1"/>
    <xf numFmtId="0" fontId="9" fillId="2" borderId="0" xfId="0" applyFont="1" applyFill="1"/>
    <xf numFmtId="0" fontId="9" fillId="2" borderId="3" xfId="0" applyFont="1" applyFill="1" applyBorder="1" applyAlignment="1">
      <alignment horizontal="left" indent="1"/>
    </xf>
    <xf numFmtId="0" fontId="9" fillId="2" borderId="4" xfId="0" applyFont="1" applyFill="1" applyBorder="1" applyAlignment="1">
      <alignment horizontal="left" indent="1"/>
    </xf>
    <xf numFmtId="0" fontId="10" fillId="2" borderId="1" xfId="0" applyFont="1" applyFill="1" applyBorder="1"/>
    <xf numFmtId="166" fontId="11" fillId="2" borderId="5" xfId="4" applyNumberFormat="1" applyFont="1" applyFill="1" applyBorder="1"/>
    <xf numFmtId="166" fontId="11" fillId="2" borderId="2" xfId="4" applyNumberFormat="1" applyFont="1" applyFill="1" applyBorder="1"/>
    <xf numFmtId="0" fontId="11" fillId="2" borderId="0" xfId="0" applyFont="1" applyFill="1"/>
    <xf numFmtId="0" fontId="11" fillId="2" borderId="3" xfId="0" applyFont="1" applyFill="1" applyBorder="1" applyAlignment="1">
      <alignment horizontal="left" indent="1"/>
    </xf>
    <xf numFmtId="0" fontId="11" fillId="2" borderId="4" xfId="0" applyFont="1" applyFill="1" applyBorder="1" applyAlignment="1">
      <alignment horizontal="left" indent="1"/>
    </xf>
    <xf numFmtId="0" fontId="12" fillId="2" borderId="1" xfId="0" applyFont="1" applyFill="1" applyBorder="1"/>
    <xf numFmtId="166" fontId="13" fillId="2" borderId="5" xfId="4" applyNumberFormat="1" applyFont="1" applyFill="1" applyBorder="1"/>
    <xf numFmtId="166" fontId="13" fillId="2" borderId="2" xfId="4" applyNumberFormat="1" applyFont="1" applyFill="1" applyBorder="1"/>
    <xf numFmtId="0" fontId="13" fillId="2" borderId="0" xfId="0" applyFont="1" applyFill="1"/>
    <xf numFmtId="0" fontId="13" fillId="2" borderId="3" xfId="0" applyFont="1" applyFill="1" applyBorder="1" applyAlignment="1">
      <alignment horizontal="left" indent="1"/>
    </xf>
    <xf numFmtId="0" fontId="13" fillId="2" borderId="4" xfId="0" applyFont="1" applyFill="1" applyBorder="1" applyAlignment="1">
      <alignment horizontal="left" indent="1"/>
    </xf>
    <xf numFmtId="0" fontId="14" fillId="2" borderId="1" xfId="0" applyFont="1" applyFill="1" applyBorder="1"/>
    <xf numFmtId="166" fontId="15" fillId="2" borderId="5" xfId="4" applyNumberFormat="1" applyFont="1" applyFill="1" applyBorder="1"/>
    <xf numFmtId="166" fontId="15" fillId="2" borderId="2" xfId="4" applyNumberFormat="1" applyFont="1" applyFill="1" applyBorder="1"/>
    <xf numFmtId="0" fontId="15" fillId="2" borderId="0" xfId="0" applyFont="1" applyFill="1"/>
    <xf numFmtId="0" fontId="15" fillId="2" borderId="3" xfId="0" applyFont="1" applyFill="1" applyBorder="1" applyAlignment="1">
      <alignment horizontal="left" indent="1"/>
    </xf>
    <xf numFmtId="0" fontId="15" fillId="2" borderId="4" xfId="0" applyFont="1" applyFill="1" applyBorder="1" applyAlignment="1">
      <alignment horizontal="left" indent="1"/>
    </xf>
    <xf numFmtId="0" fontId="16" fillId="2" borderId="1" xfId="0" applyFont="1" applyFill="1" applyBorder="1"/>
    <xf numFmtId="166" fontId="17" fillId="2" borderId="5" xfId="4" applyNumberFormat="1" applyFont="1" applyFill="1" applyBorder="1"/>
    <xf numFmtId="166" fontId="17" fillId="2" borderId="2" xfId="4" applyNumberFormat="1" applyFont="1" applyFill="1" applyBorder="1"/>
    <xf numFmtId="0" fontId="17" fillId="2" borderId="0" xfId="0" applyFont="1" applyFill="1"/>
    <xf numFmtId="0" fontId="17" fillId="2" borderId="3" xfId="0" applyFont="1" applyFill="1" applyBorder="1" applyAlignment="1">
      <alignment horizontal="left" indent="1"/>
    </xf>
    <xf numFmtId="0" fontId="17" fillId="2" borderId="4" xfId="0" applyFont="1" applyFill="1" applyBorder="1" applyAlignment="1">
      <alignment horizontal="left" indent="1"/>
    </xf>
    <xf numFmtId="166" fontId="7" fillId="0" borderId="20" xfId="4" applyNumberFormat="1" applyFont="1" applyFill="1" applyBorder="1" applyProtection="1">
      <protection locked="0"/>
    </xf>
    <xf numFmtId="166" fontId="7" fillId="0" borderId="6" xfId="4" applyNumberFormat="1" applyFont="1" applyFill="1" applyBorder="1" applyProtection="1">
      <protection locked="0"/>
    </xf>
    <xf numFmtId="0" fontId="7" fillId="2" borderId="5" xfId="0" applyFont="1" applyFill="1" applyBorder="1" applyProtection="1"/>
    <xf numFmtId="0" fontId="7" fillId="2" borderId="2" xfId="0" applyFont="1" applyFill="1" applyBorder="1" applyProtection="1"/>
    <xf numFmtId="166" fontId="9" fillId="0" borderId="20" xfId="4" applyNumberFormat="1" applyFont="1" applyFill="1" applyBorder="1" applyProtection="1">
      <protection locked="0"/>
    </xf>
    <xf numFmtId="166" fontId="9" fillId="0" borderId="21" xfId="4" applyNumberFormat="1" applyFont="1" applyFill="1" applyBorder="1" applyProtection="1">
      <protection locked="0"/>
    </xf>
    <xf numFmtId="166" fontId="9" fillId="0" borderId="6" xfId="4" applyNumberFormat="1" applyFont="1" applyFill="1" applyBorder="1" applyProtection="1">
      <protection locked="0"/>
    </xf>
    <xf numFmtId="166" fontId="9" fillId="0" borderId="7" xfId="4" applyNumberFormat="1" applyFont="1" applyFill="1" applyBorder="1" applyProtection="1">
      <protection locked="0"/>
    </xf>
    <xf numFmtId="166" fontId="11" fillId="0" borderId="20" xfId="4" applyNumberFormat="1" applyFont="1" applyFill="1" applyBorder="1" applyProtection="1">
      <protection locked="0"/>
    </xf>
    <xf numFmtId="166" fontId="11" fillId="0" borderId="21" xfId="4" applyNumberFormat="1" applyFont="1" applyFill="1" applyBorder="1" applyProtection="1">
      <protection locked="0"/>
    </xf>
    <xf numFmtId="166" fontId="11" fillId="0" borderId="6" xfId="4" applyNumberFormat="1" applyFont="1" applyFill="1" applyBorder="1" applyProtection="1">
      <protection locked="0"/>
    </xf>
    <xf numFmtId="166" fontId="11" fillId="0" borderId="7" xfId="4" applyNumberFormat="1" applyFont="1" applyFill="1" applyBorder="1" applyProtection="1">
      <protection locked="0"/>
    </xf>
    <xf numFmtId="166" fontId="13" fillId="0" borderId="20" xfId="4" applyNumberFormat="1" applyFont="1" applyFill="1" applyBorder="1" applyProtection="1">
      <protection locked="0"/>
    </xf>
    <xf numFmtId="166" fontId="13" fillId="0" borderId="21" xfId="4" applyNumberFormat="1" applyFont="1" applyFill="1" applyBorder="1" applyProtection="1">
      <protection locked="0"/>
    </xf>
    <xf numFmtId="166" fontId="13" fillId="0" borderId="6" xfId="4" applyNumberFormat="1" applyFont="1" applyFill="1" applyBorder="1" applyProtection="1">
      <protection locked="0"/>
    </xf>
    <xf numFmtId="166" fontId="13" fillId="0" borderId="7" xfId="4" applyNumberFormat="1" applyFont="1" applyFill="1" applyBorder="1" applyProtection="1">
      <protection locked="0"/>
    </xf>
    <xf numFmtId="166" fontId="15" fillId="0" borderId="20" xfId="4" applyNumberFormat="1" applyFont="1" applyFill="1" applyBorder="1" applyProtection="1">
      <protection locked="0"/>
    </xf>
    <xf numFmtId="166" fontId="15" fillId="0" borderId="21" xfId="4" applyNumberFormat="1" applyFont="1" applyFill="1" applyBorder="1" applyProtection="1">
      <protection locked="0"/>
    </xf>
    <xf numFmtId="166" fontId="15" fillId="0" borderId="6" xfId="4" applyNumberFormat="1" applyFont="1" applyFill="1" applyBorder="1" applyProtection="1">
      <protection locked="0"/>
    </xf>
    <xf numFmtId="166" fontId="15" fillId="0" borderId="7" xfId="4" applyNumberFormat="1" applyFont="1" applyFill="1" applyBorder="1" applyProtection="1">
      <protection locked="0"/>
    </xf>
    <xf numFmtId="166" fontId="17" fillId="0" borderId="20" xfId="4" applyNumberFormat="1" applyFont="1" applyFill="1" applyBorder="1" applyProtection="1">
      <protection locked="0"/>
    </xf>
    <xf numFmtId="166" fontId="17" fillId="0" borderId="21" xfId="4" applyNumberFormat="1" applyFont="1" applyFill="1" applyBorder="1" applyProtection="1">
      <protection locked="0"/>
    </xf>
    <xf numFmtId="166" fontId="17" fillId="0" borderId="6" xfId="4" applyNumberFormat="1" applyFont="1" applyFill="1" applyBorder="1" applyProtection="1">
      <protection locked="0"/>
    </xf>
    <xf numFmtId="166" fontId="17" fillId="0" borderId="7" xfId="4" applyNumberFormat="1" applyFont="1" applyFill="1" applyBorder="1" applyProtection="1">
      <protection locked="0"/>
    </xf>
    <xf numFmtId="166" fontId="2" fillId="0" borderId="21" xfId="4" applyNumberFormat="1" applyFont="1" applyFill="1" applyBorder="1" applyProtection="1">
      <protection locked="0"/>
    </xf>
    <xf numFmtId="166" fontId="2" fillId="0" borderId="6" xfId="4" applyNumberFormat="1" applyFont="1" applyFill="1" applyBorder="1" applyProtection="1">
      <protection locked="0"/>
    </xf>
    <xf numFmtId="166" fontId="2" fillId="0" borderId="7" xfId="4" applyNumberFormat="1" applyFont="1" applyFill="1" applyBorder="1" applyProtection="1">
      <protection locked="0"/>
    </xf>
    <xf numFmtId="37" fontId="2" fillId="0" borderId="0" xfId="0" applyNumberFormat="1" applyFont="1" applyBorder="1" applyAlignment="1">
      <alignment horizontal="left" indent="1"/>
    </xf>
    <xf numFmtId="0" fontId="2" fillId="2" borderId="2" xfId="0" applyFont="1" applyFill="1" applyBorder="1" applyAlignment="1">
      <alignment horizontal="left" indent="1"/>
    </xf>
    <xf numFmtId="0" fontId="2" fillId="2" borderId="21" xfId="0" applyFont="1" applyFill="1" applyBorder="1" applyAlignment="1">
      <alignment horizontal="left" indent="1"/>
    </xf>
    <xf numFmtId="0" fontId="2" fillId="2" borderId="14" xfId="0" applyFont="1" applyFill="1" applyBorder="1" applyAlignment="1">
      <alignment horizontal="left" indent="1"/>
    </xf>
    <xf numFmtId="0" fontId="2" fillId="2" borderId="12" xfId="0" applyFont="1" applyFill="1" applyBorder="1" applyAlignment="1">
      <alignment horizontal="left" indent="1"/>
    </xf>
    <xf numFmtId="9" fontId="2" fillId="2" borderId="27" xfId="4" applyFont="1" applyFill="1" applyBorder="1" applyAlignment="1">
      <alignment horizontal="left" indent="1"/>
    </xf>
    <xf numFmtId="9" fontId="2" fillId="2" borderId="21" xfId="4" applyFont="1" applyFill="1" applyBorder="1" applyAlignment="1">
      <alignment horizontal="left" indent="1"/>
    </xf>
    <xf numFmtId="9" fontId="2" fillId="2" borderId="7" xfId="4" applyFont="1" applyFill="1" applyBorder="1" applyAlignment="1">
      <alignment horizontal="left" indent="1"/>
    </xf>
    <xf numFmtId="165" fontId="2" fillId="2" borderId="7" xfId="1" applyNumberFormat="1" applyFont="1" applyFill="1" applyBorder="1" applyAlignment="1">
      <alignment horizontal="left" indent="1"/>
    </xf>
    <xf numFmtId="165" fontId="2" fillId="2" borderId="5" xfId="1" applyNumberFormat="1" applyFont="1" applyFill="1" applyBorder="1" applyProtection="1"/>
    <xf numFmtId="0" fontId="2" fillId="0" borderId="0" xfId="0" applyFont="1" applyFill="1" applyAlignment="1" applyProtection="1">
      <alignment horizontal="left" indent="1"/>
      <protection locked="0"/>
    </xf>
    <xf numFmtId="38" fontId="2" fillId="0" borderId="5" xfId="0" applyNumberFormat="1" applyFont="1" applyBorder="1" applyAlignment="1">
      <alignment shrinkToFit="1"/>
    </xf>
    <xf numFmtId="38" fontId="2" fillId="0" borderId="2" xfId="0" applyNumberFormat="1" applyFont="1" applyBorder="1" applyAlignment="1">
      <alignment shrinkToFit="1"/>
    </xf>
    <xf numFmtId="38" fontId="2" fillId="0" borderId="20" xfId="0" applyNumberFormat="1" applyFont="1" applyBorder="1" applyAlignment="1">
      <alignment shrinkToFit="1"/>
    </xf>
    <xf numFmtId="38" fontId="2" fillId="0" borderId="21" xfId="0" applyNumberFormat="1" applyFont="1" applyBorder="1" applyAlignment="1">
      <alignment shrinkToFit="1"/>
    </xf>
    <xf numFmtId="38" fontId="2" fillId="0" borderId="28" xfId="0" applyNumberFormat="1" applyFont="1" applyBorder="1" applyAlignment="1">
      <alignment shrinkToFit="1"/>
    </xf>
    <xf numFmtId="38" fontId="2" fillId="0" borderId="29" xfId="0" applyNumberFormat="1" applyFont="1" applyBorder="1" applyAlignment="1">
      <alignment shrinkToFit="1"/>
    </xf>
    <xf numFmtId="38" fontId="3" fillId="0" borderId="11" xfId="0" applyNumberFormat="1" applyFont="1" applyBorder="1" applyAlignment="1">
      <alignment shrinkToFit="1"/>
    </xf>
    <xf numFmtId="38" fontId="3" fillId="0" borderId="12" xfId="0" applyNumberFormat="1" applyFont="1" applyBorder="1" applyAlignment="1">
      <alignment shrinkToFit="1"/>
    </xf>
    <xf numFmtId="38" fontId="2" fillId="0" borderId="30" xfId="0" applyNumberFormat="1" applyFont="1" applyBorder="1" applyAlignment="1">
      <alignment shrinkToFit="1"/>
    </xf>
    <xf numFmtId="38" fontId="2" fillId="0" borderId="31" xfId="0" applyNumberFormat="1" applyFont="1" applyBorder="1" applyAlignment="1">
      <alignment shrinkToFit="1"/>
    </xf>
    <xf numFmtId="38" fontId="2" fillId="0" borderId="6" xfId="0" applyNumberFormat="1" applyFont="1" applyBorder="1" applyAlignment="1">
      <alignment shrinkToFit="1"/>
    </xf>
    <xf numFmtId="38" fontId="2" fillId="0" borderId="7" xfId="0" applyNumberFormat="1" applyFont="1" applyBorder="1" applyAlignment="1">
      <alignment shrinkToFit="1"/>
    </xf>
    <xf numFmtId="165" fontId="2" fillId="0" borderId="0" xfId="1" applyNumberFormat="1" applyFont="1" applyBorder="1" applyAlignment="1">
      <alignment shrinkToFit="1"/>
    </xf>
    <xf numFmtId="0" fontId="2" fillId="0" borderId="0" xfId="0" applyFont="1" applyBorder="1" applyAlignment="1">
      <alignment shrinkToFit="1"/>
    </xf>
    <xf numFmtId="38" fontId="2" fillId="0" borderId="0" xfId="0" applyNumberFormat="1" applyFont="1" applyBorder="1" applyAlignment="1">
      <alignment shrinkToFit="1"/>
    </xf>
    <xf numFmtId="166" fontId="2" fillId="0" borderId="0" xfId="4" applyNumberFormat="1" applyFont="1" applyBorder="1" applyAlignment="1">
      <alignment shrinkToFit="1"/>
    </xf>
    <xf numFmtId="37" fontId="2" fillId="0" borderId="0" xfId="0" applyNumberFormat="1" applyFont="1" applyBorder="1" applyAlignment="1">
      <alignment shrinkToFit="1"/>
    </xf>
    <xf numFmtId="166" fontId="9" fillId="0" borderId="20" xfId="4" applyNumberFormat="1" applyFont="1" applyFill="1" applyBorder="1" applyProtection="1"/>
    <xf numFmtId="166" fontId="9" fillId="0" borderId="6" xfId="4" applyNumberFormat="1" applyFont="1" applyFill="1" applyBorder="1" applyProtection="1"/>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0" fillId="3" borderId="32" xfId="0" applyFill="1" applyBorder="1" applyAlignment="1">
      <alignment vertical="center"/>
    </xf>
    <xf numFmtId="0" fontId="0" fillId="3" borderId="0" xfId="0" applyFill="1" applyBorder="1" applyAlignment="1">
      <alignment vertical="center"/>
    </xf>
    <xf numFmtId="0" fontId="20" fillId="0" borderId="0" xfId="0" applyFont="1"/>
    <xf numFmtId="0" fontId="23" fillId="0" borderId="0" xfId="0" applyFont="1"/>
    <xf numFmtId="0" fontId="23" fillId="0" borderId="0" xfId="0" applyFont="1" applyAlignment="1">
      <alignment horizontal="left"/>
    </xf>
    <xf numFmtId="0" fontId="23" fillId="0" borderId="0" xfId="0" quotePrefix="1" applyFont="1" applyAlignment="1">
      <alignment horizontal="left"/>
    </xf>
    <xf numFmtId="0" fontId="23" fillId="3" borderId="0" xfId="0" applyFont="1" applyFill="1" applyBorder="1" applyAlignment="1">
      <alignment vertical="center"/>
    </xf>
    <xf numFmtId="0" fontId="33" fillId="0" borderId="0" xfId="2" applyAlignment="1" applyProtection="1"/>
    <xf numFmtId="9" fontId="24" fillId="3" borderId="32" xfId="4" applyFont="1" applyFill="1" applyBorder="1" applyProtection="1"/>
    <xf numFmtId="0" fontId="37" fillId="5" borderId="57" xfId="0" applyFont="1" applyFill="1" applyBorder="1" applyAlignment="1">
      <alignment horizontal="left"/>
    </xf>
    <xf numFmtId="0" fontId="37" fillId="5" borderId="0" xfId="0" applyFont="1" applyFill="1" applyBorder="1" applyAlignment="1">
      <alignment horizontal="left"/>
    </xf>
    <xf numFmtId="0" fontId="37" fillId="5" borderId="58" xfId="0" applyFont="1" applyFill="1" applyBorder="1" applyAlignment="1">
      <alignment horizontal="left"/>
    </xf>
    <xf numFmtId="0" fontId="0" fillId="5" borderId="0" xfId="0" applyFill="1"/>
    <xf numFmtId="0" fontId="0" fillId="0" borderId="0" xfId="0" applyAlignment="1">
      <alignment horizontal="center" vertical="center"/>
    </xf>
    <xf numFmtId="0" fontId="1" fillId="0" borderId="0" xfId="0" applyFont="1" applyAlignment="1">
      <alignment vertical="center"/>
    </xf>
    <xf numFmtId="0" fontId="1" fillId="3" borderId="0" xfId="0" applyFont="1" applyFill="1" applyBorder="1" applyAlignment="1">
      <alignment vertical="center"/>
    </xf>
    <xf numFmtId="0" fontId="45" fillId="0" borderId="0" xfId="0" applyFont="1"/>
    <xf numFmtId="0" fontId="1" fillId="0" borderId="0" xfId="0" applyFont="1"/>
    <xf numFmtId="0" fontId="1" fillId="0" borderId="0" xfId="0" applyFont="1" applyAlignment="1">
      <alignment horizontal="left"/>
    </xf>
    <xf numFmtId="0" fontId="29" fillId="0" borderId="0" xfId="0" applyFont="1" applyAlignment="1">
      <alignment horizontal="left"/>
    </xf>
    <xf numFmtId="0" fontId="29" fillId="0" borderId="0" xfId="0" applyFont="1"/>
    <xf numFmtId="0" fontId="46" fillId="0" borderId="0" xfId="0" applyFont="1" applyAlignment="1">
      <alignment horizontal="left"/>
    </xf>
    <xf numFmtId="0" fontId="46" fillId="0" borderId="0" xfId="0" applyFont="1"/>
    <xf numFmtId="43" fontId="22" fillId="4" borderId="55" xfId="1" applyFont="1" applyFill="1" applyBorder="1" applyProtection="1"/>
    <xf numFmtId="43" fontId="22" fillId="4" borderId="32" xfId="1" applyFont="1" applyFill="1" applyBorder="1" applyProtection="1"/>
    <xf numFmtId="0" fontId="44" fillId="0" borderId="43" xfId="3" applyFont="1" applyBorder="1"/>
    <xf numFmtId="0" fontId="0" fillId="0" borderId="43" xfId="0" applyBorder="1"/>
    <xf numFmtId="165" fontId="0" fillId="0" borderId="43" xfId="1" applyNumberFormat="1" applyFont="1" applyBorder="1"/>
    <xf numFmtId="0" fontId="1" fillId="0" borderId="0" xfId="5"/>
    <xf numFmtId="0" fontId="48" fillId="0" borderId="0" xfId="0" applyFont="1" applyBorder="1" applyAlignment="1">
      <alignment horizontal="right" vertical="center"/>
    </xf>
    <xf numFmtId="0" fontId="19" fillId="0" borderId="0" xfId="0" applyFont="1" applyAlignment="1">
      <alignment horizontal="center" vertical="center"/>
    </xf>
    <xf numFmtId="0" fontId="19" fillId="0" borderId="64" xfId="0" applyFont="1" applyBorder="1" applyAlignment="1">
      <alignment horizontal="center" vertical="center"/>
    </xf>
    <xf numFmtId="49" fontId="1" fillId="0" borderId="65" xfId="0" applyNumberFormat="1" applyFont="1" applyBorder="1" applyAlignment="1">
      <alignment horizontal="center" vertical="center"/>
    </xf>
    <xf numFmtId="49" fontId="1" fillId="7" borderId="43" xfId="0" applyNumberFormat="1" applyFont="1" applyFill="1" applyBorder="1" applyAlignment="1">
      <alignment horizontal="center" vertical="center"/>
    </xf>
    <xf numFmtId="49" fontId="1" fillId="0" borderId="43" xfId="0" applyNumberFormat="1" applyFont="1" applyBorder="1" applyAlignment="1">
      <alignment vertical="center"/>
    </xf>
    <xf numFmtId="0" fontId="20" fillId="7" borderId="43" xfId="0" applyFont="1" applyFill="1" applyBorder="1" applyAlignment="1">
      <alignment horizontal="center" vertical="center"/>
    </xf>
    <xf numFmtId="0" fontId="1" fillId="3" borderId="33" xfId="0" applyFont="1" applyFill="1" applyBorder="1" applyAlignment="1">
      <alignment vertical="center"/>
    </xf>
    <xf numFmtId="0" fontId="20" fillId="3" borderId="33" xfId="0" applyFont="1" applyFill="1" applyBorder="1" applyAlignment="1" applyProtection="1">
      <alignment vertical="center"/>
    </xf>
    <xf numFmtId="0" fontId="23" fillId="3" borderId="0" xfId="0" applyFont="1" applyFill="1" applyBorder="1" applyAlignment="1" applyProtection="1">
      <alignment vertical="center"/>
    </xf>
    <xf numFmtId="0" fontId="24" fillId="3" borderId="32" xfId="0" applyFont="1" applyFill="1" applyBorder="1" applyAlignment="1" applyProtection="1">
      <alignment vertical="center"/>
    </xf>
    <xf numFmtId="0" fontId="23" fillId="3" borderId="33" xfId="0" applyFont="1" applyFill="1" applyBorder="1" applyAlignment="1" applyProtection="1">
      <alignment vertical="center"/>
    </xf>
    <xf numFmtId="0" fontId="1" fillId="3" borderId="33" xfId="0" applyFont="1" applyFill="1" applyBorder="1" applyAlignment="1" applyProtection="1">
      <alignment horizontal="left" vertical="center"/>
    </xf>
    <xf numFmtId="0" fontId="0" fillId="3" borderId="0" xfId="0" applyFill="1" applyBorder="1" applyAlignment="1">
      <alignment horizontal="left" vertical="center"/>
    </xf>
    <xf numFmtId="0" fontId="1" fillId="3" borderId="33" xfId="0" quotePrefix="1" applyFont="1" applyFill="1" applyBorder="1" applyAlignment="1" applyProtection="1">
      <alignment horizontal="left" vertical="center"/>
    </xf>
    <xf numFmtId="0" fontId="23" fillId="3" borderId="33" xfId="0" applyFont="1" applyFill="1" applyBorder="1" applyAlignment="1" applyProtection="1">
      <alignment horizontal="left" vertical="center"/>
    </xf>
    <xf numFmtId="0" fontId="1" fillId="3" borderId="33" xfId="0" applyFont="1" applyFill="1" applyBorder="1" applyAlignment="1" applyProtection="1">
      <alignment vertical="center"/>
    </xf>
    <xf numFmtId="0" fontId="0" fillId="3" borderId="0" xfId="0" applyFill="1" applyBorder="1" applyAlignment="1" applyProtection="1">
      <alignment vertical="center"/>
    </xf>
    <xf numFmtId="0" fontId="0" fillId="3" borderId="33" xfId="0" applyFill="1" applyBorder="1" applyAlignment="1" applyProtection="1">
      <alignment horizontal="left" vertical="center"/>
    </xf>
    <xf numFmtId="0" fontId="28" fillId="0" borderId="41" xfId="0" applyFont="1" applyBorder="1" applyAlignment="1">
      <alignment vertical="center"/>
    </xf>
    <xf numFmtId="167" fontId="47" fillId="0" borderId="41" xfId="0" applyNumberFormat="1" applyFont="1" applyFill="1" applyBorder="1" applyAlignment="1" applyProtection="1">
      <alignment horizontal="center" vertical="center" shrinkToFit="1"/>
      <protection locked="0"/>
    </xf>
    <xf numFmtId="3" fontId="1" fillId="3" borderId="64" xfId="0" applyNumberFormat="1" applyFont="1" applyFill="1" applyBorder="1" applyAlignment="1" applyProtection="1">
      <alignment horizontal="center" vertical="center"/>
    </xf>
    <xf numFmtId="3" fontId="1" fillId="3" borderId="0" xfId="0" applyNumberFormat="1" applyFont="1" applyFill="1" applyBorder="1" applyAlignment="1" applyProtection="1">
      <alignment horizontal="left" vertical="center"/>
    </xf>
    <xf numFmtId="3" fontId="1" fillId="3" borderId="32" xfId="0" applyNumberFormat="1" applyFont="1" applyFill="1" applyBorder="1" applyAlignment="1" applyProtection="1">
      <alignment horizontal="left" vertical="center"/>
    </xf>
    <xf numFmtId="0" fontId="1"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0" fillId="11" borderId="33" xfId="0" applyFill="1" applyBorder="1" applyAlignment="1">
      <alignment vertical="center"/>
    </xf>
    <xf numFmtId="0" fontId="20" fillId="11" borderId="33" xfId="0" applyFont="1" applyFill="1" applyBorder="1" applyAlignment="1">
      <alignment horizontal="left" vertical="center"/>
    </xf>
    <xf numFmtId="0" fontId="23" fillId="11" borderId="33" xfId="0" applyFont="1" applyFill="1" applyBorder="1" applyAlignment="1">
      <alignment vertical="center"/>
    </xf>
    <xf numFmtId="0" fontId="20" fillId="11" borderId="33" xfId="0" applyFont="1" applyFill="1" applyBorder="1" applyAlignment="1">
      <alignment vertical="center"/>
    </xf>
    <xf numFmtId="0" fontId="47" fillId="11" borderId="33" xfId="0" applyFont="1" applyFill="1" applyBorder="1" applyAlignment="1">
      <alignment vertical="center"/>
    </xf>
    <xf numFmtId="0" fontId="47" fillId="11" borderId="38" xfId="0" applyFont="1" applyFill="1" applyBorder="1" applyAlignment="1">
      <alignment vertical="center"/>
    </xf>
    <xf numFmtId="0" fontId="0" fillId="11" borderId="0" xfId="0" applyFill="1" applyBorder="1" applyAlignment="1">
      <alignment vertical="center" wrapText="1"/>
    </xf>
    <xf numFmtId="0" fontId="0" fillId="11" borderId="32" xfId="0" applyFill="1" applyBorder="1" applyAlignment="1">
      <alignment vertical="center" wrapText="1"/>
    </xf>
    <xf numFmtId="0" fontId="20" fillId="11" borderId="0" xfId="0" applyFont="1" applyFill="1" applyBorder="1" applyAlignment="1">
      <alignment horizontal="right" vertical="center" wrapText="1"/>
    </xf>
    <xf numFmtId="0" fontId="20" fillId="11" borderId="0" xfId="0" applyFont="1" applyFill="1" applyBorder="1" applyAlignment="1" applyProtection="1">
      <alignment horizontal="right" vertical="center" shrinkToFit="1"/>
      <protection locked="0"/>
    </xf>
    <xf numFmtId="0" fontId="20" fillId="11" borderId="32" xfId="0" applyFont="1" applyFill="1" applyBorder="1" applyAlignment="1">
      <alignment vertical="center" wrapText="1"/>
    </xf>
    <xf numFmtId="0" fontId="23" fillId="11" borderId="0" xfId="0" applyFont="1" applyFill="1" applyBorder="1" applyAlignment="1">
      <alignment vertical="center" wrapText="1"/>
    </xf>
    <xf numFmtId="0" fontId="0" fillId="11" borderId="0" xfId="0" applyFill="1" applyBorder="1" applyAlignment="1">
      <alignment vertical="center"/>
    </xf>
    <xf numFmtId="0" fontId="0" fillId="11" borderId="39" xfId="0" applyFill="1" applyBorder="1" applyAlignment="1">
      <alignment vertical="center"/>
    </xf>
    <xf numFmtId="0" fontId="23" fillId="11" borderId="39" xfId="0" applyFont="1" applyFill="1" applyBorder="1" applyAlignment="1">
      <alignment vertical="center"/>
    </xf>
    <xf numFmtId="0" fontId="0" fillId="11" borderId="40" xfId="0" applyFill="1" applyBorder="1" applyAlignment="1">
      <alignment vertical="center"/>
    </xf>
    <xf numFmtId="0" fontId="27" fillId="14" borderId="33" xfId="0" applyFont="1" applyFill="1" applyBorder="1" applyAlignment="1">
      <alignment vertical="center"/>
    </xf>
    <xf numFmtId="0" fontId="0" fillId="14" borderId="0" xfId="0" applyFill="1" applyBorder="1" applyAlignment="1">
      <alignment vertical="center"/>
    </xf>
    <xf numFmtId="0" fontId="21" fillId="14" borderId="0" xfId="0" applyFont="1" applyFill="1" applyBorder="1" applyAlignment="1">
      <alignment horizontal="left" vertical="center" shrinkToFit="1"/>
    </xf>
    <xf numFmtId="0" fontId="21" fillId="14" borderId="0" xfId="0" applyFont="1" applyFill="1" applyBorder="1" applyAlignment="1">
      <alignment vertical="center" wrapText="1"/>
    </xf>
    <xf numFmtId="0" fontId="23" fillId="14" borderId="0" xfId="0" applyFont="1" applyFill="1" applyBorder="1" applyAlignment="1">
      <alignment vertical="center" wrapText="1"/>
    </xf>
    <xf numFmtId="0" fontId="27" fillId="14" borderId="0" xfId="0" applyFont="1" applyFill="1" applyBorder="1" applyAlignment="1">
      <alignment vertical="center"/>
    </xf>
    <xf numFmtId="0" fontId="27" fillId="14" borderId="0" xfId="0" applyFont="1" applyFill="1" applyBorder="1" applyAlignment="1">
      <alignment vertical="center" wrapText="1"/>
    </xf>
    <xf numFmtId="0" fontId="49" fillId="12" borderId="0" xfId="0" applyFont="1" applyFill="1" applyBorder="1" applyAlignment="1">
      <alignment vertical="center"/>
    </xf>
    <xf numFmtId="0" fontId="49" fillId="12" borderId="0" xfId="0" applyFont="1" applyFill="1" applyBorder="1" applyAlignment="1">
      <alignment vertical="center" wrapText="1"/>
    </xf>
    <xf numFmtId="0" fontId="49" fillId="12" borderId="0" xfId="0" applyFont="1" applyFill="1" applyBorder="1" applyAlignment="1">
      <alignment horizontal="left" vertical="center" shrinkToFit="1"/>
    </xf>
    <xf numFmtId="0" fontId="49" fillId="12" borderId="39" xfId="0" applyFont="1" applyFill="1" applyBorder="1" applyAlignment="1">
      <alignment vertical="center"/>
    </xf>
    <xf numFmtId="0" fontId="49" fillId="12" borderId="39" xfId="0" applyFont="1" applyFill="1" applyBorder="1" applyAlignment="1">
      <alignment vertical="center" wrapText="1"/>
    </xf>
    <xf numFmtId="0" fontId="20" fillId="11" borderId="38" xfId="0" applyFont="1" applyFill="1" applyBorder="1" applyAlignment="1">
      <alignment vertical="center"/>
    </xf>
    <xf numFmtId="0" fontId="0" fillId="11" borderId="39" xfId="0" applyFill="1" applyBorder="1" applyAlignment="1">
      <alignment vertical="center" wrapText="1"/>
    </xf>
    <xf numFmtId="0" fontId="49" fillId="9" borderId="33" xfId="0" applyFont="1" applyFill="1" applyBorder="1" applyAlignment="1" applyProtection="1">
      <alignment vertical="center"/>
    </xf>
    <xf numFmtId="0" fontId="50" fillId="9" borderId="0" xfId="0" applyFont="1" applyFill="1" applyBorder="1" applyAlignment="1" applyProtection="1">
      <alignment vertical="center"/>
    </xf>
    <xf numFmtId="164" fontId="49" fillId="9" borderId="0" xfId="0" applyNumberFormat="1" applyFont="1" applyFill="1" applyBorder="1" applyAlignment="1" applyProtection="1">
      <alignment vertical="center"/>
    </xf>
    <xf numFmtId="0" fontId="51" fillId="9" borderId="38" xfId="0" applyFont="1" applyFill="1" applyBorder="1" applyAlignment="1" applyProtection="1">
      <alignment vertical="center"/>
    </xf>
    <xf numFmtId="0" fontId="51" fillId="9" borderId="39" xfId="0" applyFont="1" applyFill="1" applyBorder="1" applyAlignment="1" applyProtection="1">
      <alignment vertical="center"/>
    </xf>
    <xf numFmtId="0" fontId="50" fillId="9" borderId="39" xfId="0" applyFont="1" applyFill="1" applyBorder="1" applyAlignment="1">
      <alignment vertical="center"/>
    </xf>
    <xf numFmtId="0" fontId="52" fillId="12" borderId="33" xfId="0" applyFont="1" applyFill="1" applyBorder="1" applyAlignment="1">
      <alignment vertical="center"/>
    </xf>
    <xf numFmtId="0" fontId="53" fillId="12" borderId="33" xfId="0" applyFont="1" applyFill="1" applyBorder="1" applyAlignment="1">
      <alignment horizontal="left" vertical="center"/>
    </xf>
    <xf numFmtId="0" fontId="52" fillId="12" borderId="38" xfId="0" applyFont="1" applyFill="1" applyBorder="1" applyAlignment="1">
      <alignment horizontal="left" vertical="center"/>
    </xf>
    <xf numFmtId="0" fontId="47" fillId="11" borderId="0" xfId="0" applyFont="1" applyFill="1" applyBorder="1" applyAlignment="1" applyProtection="1">
      <alignment horizontal="center" vertical="center" wrapText="1" shrinkToFit="1"/>
      <protection locked="0"/>
    </xf>
    <xf numFmtId="0" fontId="47" fillId="11" borderId="32" xfId="0" applyFont="1" applyFill="1" applyBorder="1" applyAlignment="1" applyProtection="1">
      <alignment horizontal="center" vertical="center" wrapText="1" shrinkToFit="1"/>
      <protection locked="0"/>
    </xf>
    <xf numFmtId="0" fontId="47" fillId="8" borderId="65" xfId="0" applyFont="1" applyFill="1" applyBorder="1" applyAlignment="1">
      <alignment horizontal="center" vertical="center"/>
    </xf>
    <xf numFmtId="0" fontId="47" fillId="8" borderId="43" xfId="0" applyFont="1" applyFill="1" applyBorder="1" applyAlignment="1" applyProtection="1">
      <alignment horizontal="center" vertical="center"/>
      <protection locked="0"/>
    </xf>
    <xf numFmtId="0" fontId="52" fillId="11" borderId="34" xfId="0" applyFont="1" applyFill="1" applyBorder="1" applyAlignment="1">
      <alignment horizontal="left" vertical="center"/>
    </xf>
    <xf numFmtId="0" fontId="49" fillId="11" borderId="54" xfId="0" applyFont="1" applyFill="1" applyBorder="1" applyAlignment="1">
      <alignment vertical="center"/>
    </xf>
    <xf numFmtId="0" fontId="49" fillId="11" borderId="54" xfId="0" applyFont="1" applyFill="1" applyBorder="1" applyAlignment="1">
      <alignment vertical="center" wrapText="1"/>
    </xf>
    <xf numFmtId="165" fontId="49" fillId="11" borderId="54" xfId="1" applyNumberFormat="1" applyFont="1" applyFill="1" applyBorder="1" applyAlignment="1" applyProtection="1">
      <alignment horizontal="right" vertical="center"/>
    </xf>
    <xf numFmtId="165" fontId="49" fillId="11" borderId="55" xfId="1" applyNumberFormat="1" applyFont="1" applyFill="1" applyBorder="1" applyAlignment="1" applyProtection="1">
      <alignment horizontal="right" vertical="center"/>
    </xf>
    <xf numFmtId="10" fontId="2" fillId="7" borderId="0" xfId="4" applyNumberFormat="1" applyFont="1" applyFill="1" applyProtection="1"/>
    <xf numFmtId="0" fontId="2" fillId="2" borderId="12" xfId="0" applyFont="1" applyFill="1" applyBorder="1" applyAlignment="1">
      <alignment horizontal="center"/>
    </xf>
    <xf numFmtId="166" fontId="7" fillId="7" borderId="20" xfId="4" applyNumberFormat="1" applyFont="1" applyFill="1" applyBorder="1" applyProtection="1">
      <protection locked="0"/>
    </xf>
    <xf numFmtId="0" fontId="55" fillId="2" borderId="0" xfId="0" applyFont="1" applyFill="1"/>
    <xf numFmtId="0" fontId="50" fillId="3" borderId="0" xfId="0" applyFont="1" applyFill="1" applyBorder="1" applyAlignment="1">
      <alignment vertical="center"/>
    </xf>
    <xf numFmtId="0" fontId="57" fillId="0" borderId="0" xfId="0" applyFont="1"/>
    <xf numFmtId="0" fontId="1" fillId="0" borderId="0" xfId="0" quotePrefix="1" applyFont="1" applyAlignment="1">
      <alignment horizontal="left"/>
    </xf>
    <xf numFmtId="0" fontId="58" fillId="11" borderId="0" xfId="0" applyFont="1" applyFill="1" applyBorder="1" applyAlignment="1">
      <alignment vertical="center" wrapText="1"/>
    </xf>
    <xf numFmtId="0" fontId="20" fillId="11" borderId="0" xfId="0" applyFont="1" applyFill="1" applyBorder="1" applyAlignment="1" applyProtection="1">
      <alignment horizontal="right" vertical="center" wrapText="1"/>
    </xf>
    <xf numFmtId="0" fontId="2" fillId="8" borderId="5" xfId="0" applyFont="1" applyFill="1" applyBorder="1"/>
    <xf numFmtId="0" fontId="2" fillId="8" borderId="6" xfId="0" applyFont="1" applyFill="1" applyBorder="1" applyProtection="1"/>
    <xf numFmtId="38" fontId="2" fillId="8" borderId="5" xfId="0" applyNumberFormat="1" applyFont="1" applyFill="1" applyBorder="1" applyAlignment="1">
      <alignment shrinkToFit="1"/>
    </xf>
    <xf numFmtId="38" fontId="2" fillId="8" borderId="20" xfId="0" applyNumberFormat="1" applyFont="1" applyFill="1" applyBorder="1" applyAlignment="1">
      <alignment shrinkToFit="1"/>
    </xf>
    <xf numFmtId="38" fontId="2" fillId="8" borderId="28" xfId="0" applyNumberFormat="1" applyFont="1" applyFill="1" applyBorder="1" applyAlignment="1">
      <alignment shrinkToFit="1"/>
    </xf>
    <xf numFmtId="38" fontId="3" fillId="8" borderId="11" xfId="0" applyNumberFormat="1" applyFont="1" applyFill="1" applyBorder="1" applyAlignment="1">
      <alignment shrinkToFit="1"/>
    </xf>
    <xf numFmtId="38" fontId="2" fillId="8" borderId="30" xfId="0" applyNumberFormat="1" applyFont="1" applyFill="1" applyBorder="1" applyAlignment="1">
      <alignment shrinkToFit="1"/>
    </xf>
    <xf numFmtId="38" fontId="2" fillId="8" borderId="6" xfId="0" applyNumberFormat="1" applyFont="1" applyFill="1" applyBorder="1" applyAlignment="1">
      <alignment shrinkToFit="1"/>
    </xf>
    <xf numFmtId="9" fontId="2" fillId="2" borderId="0" xfId="4" applyFont="1" applyFill="1"/>
    <xf numFmtId="0" fontId="46" fillId="11" borderId="33" xfId="0" applyFont="1" applyFill="1" applyBorder="1" applyAlignment="1">
      <alignment vertical="center"/>
    </xf>
    <xf numFmtId="0" fontId="60" fillId="0" borderId="0" xfId="0" applyFont="1" applyAlignment="1">
      <alignment horizontal="center" vertical="center"/>
    </xf>
    <xf numFmtId="0" fontId="60"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0" fontId="60" fillId="0" borderId="0" xfId="0" applyFont="1"/>
    <xf numFmtId="0" fontId="63" fillId="0" borderId="0" xfId="0" applyFont="1" applyFill="1"/>
    <xf numFmtId="0" fontId="63" fillId="0" borderId="0" xfId="0" applyFont="1" applyFill="1" applyAlignment="1">
      <alignment vertical="center"/>
    </xf>
    <xf numFmtId="0" fontId="60" fillId="0" borderId="0" xfId="0" applyFont="1" applyFill="1" applyAlignment="1">
      <alignment vertical="center"/>
    </xf>
    <xf numFmtId="0" fontId="46" fillId="11" borderId="0" xfId="0" applyFont="1" applyFill="1" applyBorder="1" applyAlignment="1" applyProtection="1">
      <alignment horizontal="right" vertical="center" shrinkToFit="1"/>
      <protection locked="0"/>
    </xf>
    <xf numFmtId="0" fontId="64" fillId="0" borderId="0" xfId="0" applyFont="1" applyAlignment="1">
      <alignment vertical="center"/>
    </xf>
    <xf numFmtId="49" fontId="1" fillId="8" borderId="43" xfId="0" applyNumberFormat="1" applyFont="1" applyFill="1" applyBorder="1" applyAlignment="1">
      <alignment vertical="center"/>
    </xf>
    <xf numFmtId="165" fontId="0" fillId="0" borderId="0" xfId="0" applyNumberFormat="1" applyAlignment="1">
      <alignment vertical="center"/>
    </xf>
    <xf numFmtId="49" fontId="1" fillId="7" borderId="43" xfId="0" applyNumberFormat="1" applyFont="1" applyFill="1" applyBorder="1" applyAlignment="1">
      <alignment vertical="center"/>
    </xf>
    <xf numFmtId="49" fontId="1" fillId="0" borderId="43" xfId="0" applyNumberFormat="1" applyFont="1" applyFill="1" applyBorder="1" applyAlignment="1">
      <alignment horizontal="center" vertical="center"/>
    </xf>
    <xf numFmtId="165" fontId="1" fillId="0" borderId="43" xfId="1" applyNumberFormat="1" applyFont="1" applyFill="1" applyBorder="1" applyAlignment="1">
      <alignment horizontal="center" vertical="center"/>
    </xf>
    <xf numFmtId="0" fontId="0" fillId="0" borderId="43" xfId="0" applyFill="1" applyBorder="1" applyAlignment="1">
      <alignment horizontal="center" vertical="center"/>
    </xf>
    <xf numFmtId="0" fontId="1" fillId="0" borderId="43" xfId="0" applyFont="1" applyFill="1" applyBorder="1" applyAlignment="1">
      <alignment horizontal="center" vertical="center"/>
    </xf>
    <xf numFmtId="0" fontId="59" fillId="17" borderId="43" xfId="0" applyFont="1" applyFill="1" applyBorder="1" applyAlignment="1">
      <alignment horizontal="center" vertical="center"/>
    </xf>
    <xf numFmtId="0" fontId="34" fillId="0" borderId="0" xfId="5" quotePrefix="1" applyFont="1" applyAlignment="1" applyProtection="1">
      <alignment horizontal="left"/>
    </xf>
    <xf numFmtId="0" fontId="1" fillId="0" borderId="0" xfId="5" applyProtection="1"/>
    <xf numFmtId="0" fontId="20" fillId="0" borderId="0" xfId="5" applyFont="1" applyProtection="1"/>
    <xf numFmtId="49" fontId="1" fillId="0" borderId="0" xfId="5" applyNumberFormat="1" applyAlignment="1" applyProtection="1">
      <alignment wrapText="1"/>
      <protection locked="0"/>
    </xf>
    <xf numFmtId="49" fontId="24" fillId="0" borderId="0" xfId="5" applyNumberFormat="1" applyFont="1" applyAlignment="1" applyProtection="1">
      <alignment wrapText="1"/>
      <protection locked="0"/>
    </xf>
    <xf numFmtId="0" fontId="1" fillId="0" borderId="0" xfId="5" applyFont="1"/>
    <xf numFmtId="0" fontId="1" fillId="16" borderId="46" xfId="5" applyFill="1" applyBorder="1"/>
    <xf numFmtId="0" fontId="20" fillId="0" borderId="44" xfId="5" applyFont="1" applyBorder="1" applyAlignment="1" applyProtection="1">
      <alignment horizontal="center"/>
    </xf>
    <xf numFmtId="0" fontId="20" fillId="0" borderId="45" xfId="5" applyFont="1" applyBorder="1" applyAlignment="1" applyProtection="1">
      <alignment horizontal="center"/>
    </xf>
    <xf numFmtId="0" fontId="1" fillId="16" borderId="47" xfId="5" applyFill="1" applyBorder="1"/>
    <xf numFmtId="0" fontId="1" fillId="0" borderId="34" xfId="5" applyBorder="1" applyProtection="1"/>
    <xf numFmtId="9" fontId="1" fillId="0" borderId="34" xfId="5" applyNumberFormat="1" applyBorder="1" applyProtection="1"/>
    <xf numFmtId="0" fontId="1" fillId="0" borderId="46" xfId="5" applyBorder="1" applyProtection="1"/>
    <xf numFmtId="0" fontId="20" fillId="0" borderId="0" xfId="5" applyFont="1" applyFill="1" applyBorder="1" applyAlignment="1" applyProtection="1">
      <alignment horizontal="center"/>
    </xf>
    <xf numFmtId="0" fontId="1" fillId="0" borderId="33" xfId="5" applyBorder="1" applyProtection="1"/>
    <xf numFmtId="9" fontId="1" fillId="0" borderId="33" xfId="5" applyNumberFormat="1" applyBorder="1" applyProtection="1"/>
    <xf numFmtId="0" fontId="1" fillId="0" borderId="47" xfId="5" applyBorder="1" applyProtection="1"/>
    <xf numFmtId="0" fontId="1" fillId="18" borderId="46" xfId="5" applyFill="1" applyBorder="1" applyProtection="1"/>
    <xf numFmtId="9" fontId="1" fillId="9" borderId="41" xfId="5" applyNumberFormat="1" applyFill="1" applyBorder="1" applyAlignment="1">
      <alignment horizontal="center"/>
    </xf>
    <xf numFmtId="0" fontId="1" fillId="18" borderId="47" xfId="5" applyFill="1" applyBorder="1" applyProtection="1"/>
    <xf numFmtId="0" fontId="1" fillId="0" borderId="67" xfId="5" applyBorder="1"/>
    <xf numFmtId="0" fontId="1" fillId="7" borderId="46" xfId="5" applyFill="1" applyBorder="1"/>
    <xf numFmtId="0" fontId="1" fillId="0" borderId="66" xfId="5" applyFont="1" applyBorder="1" applyAlignment="1">
      <alignment horizontal="center"/>
    </xf>
    <xf numFmtId="0" fontId="1" fillId="7" borderId="47" xfId="5" applyFill="1" applyBorder="1"/>
    <xf numFmtId="10" fontId="1" fillId="0" borderId="33" xfId="5" applyNumberFormat="1" applyBorder="1" applyProtection="1"/>
    <xf numFmtId="9" fontId="1" fillId="0" borderId="66" xfId="5" applyNumberFormat="1" applyBorder="1" applyAlignment="1">
      <alignment horizontal="center"/>
    </xf>
    <xf numFmtId="9" fontId="1" fillId="7" borderId="47" xfId="5" applyNumberFormat="1" applyFill="1" applyBorder="1" applyAlignment="1">
      <alignment horizontal="center" vertical="center"/>
    </xf>
    <xf numFmtId="0" fontId="1" fillId="0" borderId="33" xfId="5" applyFill="1" applyBorder="1" applyProtection="1"/>
    <xf numFmtId="0" fontId="1" fillId="0" borderId="47" xfId="5" applyFill="1" applyBorder="1" applyProtection="1"/>
    <xf numFmtId="0" fontId="1" fillId="0" borderId="66" xfId="5" applyBorder="1"/>
    <xf numFmtId="0" fontId="1" fillId="0" borderId="38" xfId="5" applyFill="1" applyBorder="1" applyProtection="1"/>
    <xf numFmtId="10" fontId="1" fillId="0" borderId="38" xfId="5" applyNumberFormat="1" applyBorder="1" applyProtection="1"/>
    <xf numFmtId="0" fontId="1" fillId="0" borderId="48" xfId="5" applyFill="1" applyBorder="1" applyProtection="1"/>
    <xf numFmtId="0" fontId="1" fillId="18" borderId="48" xfId="5" applyFill="1" applyBorder="1" applyProtection="1"/>
    <xf numFmtId="0" fontId="1" fillId="0" borderId="65" xfId="5" applyBorder="1"/>
    <xf numFmtId="0" fontId="1" fillId="7" borderId="48" xfId="5" applyFill="1" applyBorder="1"/>
    <xf numFmtId="0" fontId="1" fillId="16" borderId="48" xfId="5" applyFill="1" applyBorder="1"/>
    <xf numFmtId="0" fontId="20" fillId="0" borderId="0" xfId="5" applyFont="1" applyFill="1" applyBorder="1" applyAlignment="1" applyProtection="1">
      <alignment horizontal="left"/>
    </xf>
    <xf numFmtId="0" fontId="50" fillId="0" borderId="0" xfId="5" applyFont="1" applyAlignment="1">
      <alignment horizontal="left"/>
    </xf>
    <xf numFmtId="0" fontId="65" fillId="0" borderId="0" xfId="5" applyFont="1"/>
    <xf numFmtId="0" fontId="20" fillId="0" borderId="49" xfId="5" applyFont="1" applyBorder="1" applyAlignment="1" applyProtection="1">
      <alignment horizontal="center"/>
    </xf>
    <xf numFmtId="0" fontId="20" fillId="0" borderId="50" xfId="5" applyFont="1" applyBorder="1" applyAlignment="1" applyProtection="1">
      <alignment horizontal="center"/>
    </xf>
    <xf numFmtId="0" fontId="20" fillId="0" borderId="51" xfId="5" applyFont="1" applyBorder="1" applyAlignment="1" applyProtection="1">
      <alignment horizontal="center"/>
    </xf>
    <xf numFmtId="0" fontId="20" fillId="0" borderId="0" xfId="5" applyFont="1" applyAlignment="1" applyProtection="1">
      <alignment horizontal="left"/>
    </xf>
    <xf numFmtId="0" fontId="1" fillId="0" borderId="35" xfId="5" applyBorder="1" applyProtection="1"/>
    <xf numFmtId="9" fontId="1" fillId="0" borderId="45" xfId="5" applyNumberFormat="1" applyBorder="1" applyProtection="1"/>
    <xf numFmtId="0" fontId="1" fillId="0" borderId="52" xfId="5" applyBorder="1" applyProtection="1"/>
    <xf numFmtId="0" fontId="20" fillId="0" borderId="0" xfId="5" applyFont="1"/>
    <xf numFmtId="0" fontId="1" fillId="0" borderId="36" xfId="5" applyBorder="1" applyProtection="1"/>
    <xf numFmtId="9" fontId="1" fillId="0" borderId="52" xfId="5" applyNumberFormat="1" applyBorder="1" applyProtection="1"/>
    <xf numFmtId="0" fontId="1" fillId="0" borderId="37" xfId="5" quotePrefix="1" applyBorder="1" applyAlignment="1" applyProtection="1">
      <alignment horizontal="left"/>
    </xf>
    <xf numFmtId="9" fontId="1" fillId="0" borderId="53" xfId="5" applyNumberFormat="1" applyBorder="1" applyProtection="1"/>
    <xf numFmtId="0" fontId="1" fillId="0" borderId="53" xfId="5" applyBorder="1" applyProtection="1"/>
    <xf numFmtId="0" fontId="1" fillId="0" borderId="0" xfId="5" applyBorder="1" applyProtection="1"/>
    <xf numFmtId="9" fontId="1" fillId="0" borderId="0" xfId="5" applyNumberFormat="1" applyBorder="1" applyProtection="1"/>
    <xf numFmtId="0" fontId="1" fillId="0" borderId="34" xfId="5" applyBorder="1"/>
    <xf numFmtId="0" fontId="1" fillId="0" borderId="35" xfId="5" applyBorder="1"/>
    <xf numFmtId="0" fontId="1" fillId="0" borderId="33" xfId="5" applyBorder="1"/>
    <xf numFmtId="0" fontId="1" fillId="0" borderId="36" xfId="5" applyBorder="1"/>
    <xf numFmtId="0" fontId="20" fillId="3" borderId="34" xfId="5" applyFont="1" applyFill="1" applyBorder="1" applyProtection="1"/>
    <xf numFmtId="0" fontId="1" fillId="3" borderId="54" xfId="5" applyFont="1" applyFill="1" applyBorder="1" applyProtection="1"/>
    <xf numFmtId="0" fontId="24" fillId="3" borderId="55" xfId="5" applyFont="1" applyFill="1" applyBorder="1" applyProtection="1"/>
    <xf numFmtId="0" fontId="1" fillId="3" borderId="33" xfId="5" applyFont="1" applyFill="1" applyBorder="1" applyProtection="1"/>
    <xf numFmtId="0" fontId="1" fillId="3" borderId="0" xfId="5" applyFont="1" applyFill="1" applyBorder="1" applyProtection="1"/>
    <xf numFmtId="3" fontId="24" fillId="3" borderId="32" xfId="5" applyNumberFormat="1" applyFont="1" applyFill="1" applyBorder="1" applyProtection="1">
      <protection locked="0"/>
    </xf>
    <xf numFmtId="0" fontId="1" fillId="3" borderId="33" xfId="5" applyFont="1" applyFill="1" applyBorder="1" applyAlignment="1" applyProtection="1">
      <alignment horizontal="left"/>
    </xf>
    <xf numFmtId="0" fontId="25" fillId="3" borderId="43" xfId="5" applyFont="1" applyFill="1" applyBorder="1" applyAlignment="1" applyProtection="1">
      <alignment horizontal="center"/>
      <protection locked="0"/>
    </xf>
    <xf numFmtId="0" fontId="1" fillId="3" borderId="0" xfId="5" applyFill="1" applyBorder="1" applyAlignment="1">
      <alignment horizontal="left"/>
    </xf>
    <xf numFmtId="3" fontId="21" fillId="3" borderId="43" xfId="5" applyNumberFormat="1" applyFont="1" applyFill="1" applyBorder="1" applyAlignment="1" applyProtection="1">
      <alignment horizontal="center"/>
    </xf>
    <xf numFmtId="0" fontId="1" fillId="3" borderId="32" xfId="5" applyFill="1" applyBorder="1" applyProtection="1"/>
    <xf numFmtId="0" fontId="1" fillId="3" borderId="0" xfId="5" applyFill="1" applyBorder="1"/>
    <xf numFmtId="0" fontId="24" fillId="3" borderId="32" xfId="5" applyFont="1" applyFill="1" applyBorder="1" applyProtection="1">
      <protection locked="0"/>
    </xf>
    <xf numFmtId="0" fontId="1" fillId="0" borderId="37" xfId="5" quotePrefix="1" applyBorder="1" applyAlignment="1">
      <alignment horizontal="left"/>
    </xf>
    <xf numFmtId="0" fontId="1" fillId="3" borderId="33" xfId="5" quotePrefix="1" applyFont="1" applyFill="1" applyBorder="1" applyAlignment="1" applyProtection="1">
      <alignment horizontal="left"/>
    </xf>
    <xf numFmtId="0" fontId="24" fillId="3" borderId="32" xfId="5" applyFont="1" applyFill="1" applyBorder="1" applyProtection="1"/>
    <xf numFmtId="0" fontId="1" fillId="0" borderId="33" xfId="5" applyFill="1" applyBorder="1"/>
    <xf numFmtId="0" fontId="21" fillId="3" borderId="32" xfId="5" applyFont="1" applyFill="1" applyBorder="1" applyProtection="1"/>
    <xf numFmtId="0" fontId="1" fillId="0" borderId="38" xfId="5" applyFill="1" applyBorder="1"/>
    <xf numFmtId="0" fontId="22" fillId="4" borderId="38" xfId="5" applyFont="1" applyFill="1" applyBorder="1" applyProtection="1"/>
    <xf numFmtId="0" fontId="21" fillId="4" borderId="39" xfId="5" applyFont="1" applyFill="1" applyBorder="1" applyProtection="1"/>
    <xf numFmtId="0" fontId="25" fillId="3" borderId="0" xfId="5" applyFont="1" applyFill="1" applyBorder="1" applyAlignment="1" applyProtection="1">
      <alignment horizontal="left"/>
      <protection locked="0"/>
    </xf>
    <xf numFmtId="3" fontId="22" fillId="3" borderId="0" xfId="5" applyNumberFormat="1" applyFont="1" applyFill="1" applyBorder="1" applyProtection="1"/>
    <xf numFmtId="0" fontId="1" fillId="3" borderId="0" xfId="5" applyFill="1" applyBorder="1" applyProtection="1"/>
    <xf numFmtId="0" fontId="20" fillId="3" borderId="0" xfId="5" applyFont="1" applyFill="1" applyProtection="1"/>
    <xf numFmtId="0" fontId="1" fillId="3" borderId="0" xfId="5" applyFill="1" applyProtection="1"/>
    <xf numFmtId="0" fontId="24" fillId="3" borderId="0" xfId="5" applyFont="1" applyFill="1" applyProtection="1"/>
    <xf numFmtId="3" fontId="24" fillId="3" borderId="0" xfId="5" applyNumberFormat="1" applyFont="1" applyFill="1" applyProtection="1">
      <protection locked="0"/>
    </xf>
    <xf numFmtId="0" fontId="24" fillId="3" borderId="0" xfId="5" applyFont="1" applyFill="1" applyProtection="1">
      <protection locked="0"/>
    </xf>
    <xf numFmtId="0" fontId="1" fillId="3" borderId="0" xfId="5" applyFill="1" applyAlignment="1" applyProtection="1">
      <alignment horizontal="left"/>
    </xf>
    <xf numFmtId="0" fontId="22" fillId="4" borderId="56" xfId="5" applyFont="1" applyFill="1" applyBorder="1" applyProtection="1"/>
    <xf numFmtId="0" fontId="21" fillId="4" borderId="0" xfId="5" applyFont="1" applyFill="1" applyProtection="1"/>
    <xf numFmtId="164" fontId="22" fillId="4" borderId="0" xfId="5" applyNumberFormat="1" applyFont="1" applyFill="1" applyProtection="1"/>
    <xf numFmtId="3" fontId="22" fillId="4" borderId="0" xfId="5" applyNumberFormat="1" applyFont="1" applyFill="1" applyProtection="1"/>
    <xf numFmtId="0" fontId="22" fillId="4" borderId="34" xfId="5" applyFont="1" applyFill="1" applyBorder="1" applyProtection="1"/>
    <xf numFmtId="0" fontId="22" fillId="4" borderId="54" xfId="5" applyFont="1" applyFill="1" applyBorder="1" applyProtection="1"/>
    <xf numFmtId="0" fontId="22" fillId="4" borderId="33" xfId="5" applyFont="1" applyFill="1" applyBorder="1" applyProtection="1"/>
    <xf numFmtId="0" fontId="22" fillId="4" borderId="0" xfId="5" applyFont="1" applyFill="1" applyBorder="1" applyProtection="1"/>
    <xf numFmtId="0" fontId="26" fillId="4" borderId="33" xfId="5" applyFont="1" applyFill="1" applyBorder="1" applyProtection="1"/>
    <xf numFmtId="0" fontId="26" fillId="4" borderId="0" xfId="5" applyFont="1" applyFill="1" applyBorder="1" applyProtection="1"/>
    <xf numFmtId="2" fontId="26" fillId="4" borderId="32" xfId="5" applyNumberFormat="1" applyFont="1" applyFill="1" applyBorder="1" applyProtection="1"/>
    <xf numFmtId="0" fontId="26" fillId="4" borderId="39" xfId="5" applyFont="1" applyFill="1" applyBorder="1" applyProtection="1"/>
    <xf numFmtId="164" fontId="22" fillId="4" borderId="40" xfId="5" applyNumberFormat="1" applyFont="1" applyFill="1" applyBorder="1" applyProtection="1"/>
    <xf numFmtId="0" fontId="35" fillId="0" borderId="0" xfId="5" applyFont="1" applyBorder="1"/>
    <xf numFmtId="0" fontId="35" fillId="0" borderId="0" xfId="5" applyFont="1"/>
    <xf numFmtId="49" fontId="35" fillId="0" borderId="0" xfId="5" applyNumberFormat="1" applyFont="1" applyAlignment="1">
      <alignment horizontal="center" wrapText="1"/>
    </xf>
    <xf numFmtId="49" fontId="35" fillId="0" borderId="0" xfId="5" applyNumberFormat="1" applyFont="1" applyAlignment="1">
      <alignment wrapText="1"/>
    </xf>
    <xf numFmtId="164" fontId="36" fillId="0" borderId="0" xfId="5" applyNumberFormat="1" applyFont="1"/>
    <xf numFmtId="0" fontId="20" fillId="11" borderId="0" xfId="0" applyFont="1" applyFill="1" applyBorder="1" applyAlignment="1">
      <alignment vertical="center"/>
    </xf>
    <xf numFmtId="0" fontId="20" fillId="11" borderId="59" xfId="0" applyFont="1" applyFill="1" applyBorder="1" applyAlignment="1">
      <alignment horizontal="left" vertical="center"/>
    </xf>
    <xf numFmtId="0" fontId="20" fillId="11" borderId="60" xfId="0" applyFont="1" applyFill="1" applyBorder="1" applyAlignment="1">
      <alignment horizontal="left" vertical="center"/>
    </xf>
    <xf numFmtId="0" fontId="23" fillId="11" borderId="0" xfId="0" applyFont="1" applyFill="1" applyBorder="1" applyAlignment="1">
      <alignment horizontal="left" vertical="center" wrapText="1"/>
    </xf>
    <xf numFmtId="0" fontId="0" fillId="11" borderId="0" xfId="0" applyFill="1" applyBorder="1" applyAlignment="1">
      <alignment horizontal="left" vertical="center" wrapText="1"/>
    </xf>
    <xf numFmtId="0" fontId="0" fillId="11" borderId="0" xfId="0" applyFill="1" applyBorder="1" applyAlignment="1">
      <alignment horizontal="left" vertical="center" wrapText="1" indent="1"/>
    </xf>
    <xf numFmtId="167" fontId="47" fillId="0" borderId="41" xfId="0" applyNumberFormat="1" applyFont="1" applyFill="1" applyBorder="1" applyAlignment="1" applyProtection="1">
      <alignment horizontal="left" vertical="center" indent="1" shrinkToFit="1"/>
      <protection locked="0"/>
    </xf>
    <xf numFmtId="0" fontId="47" fillId="5" borderId="41" xfId="0" applyFont="1" applyFill="1" applyBorder="1" applyAlignment="1" applyProtection="1">
      <alignment horizontal="left" vertical="center" indent="1" shrinkToFit="1"/>
      <protection locked="0"/>
    </xf>
    <xf numFmtId="0" fontId="20" fillId="0" borderId="0" xfId="0" applyFont="1" applyAlignment="1">
      <alignment horizontal="left" vertical="center" indent="4"/>
    </xf>
    <xf numFmtId="0" fontId="69" fillId="0" borderId="0" xfId="0" applyFont="1" applyAlignment="1">
      <alignment horizontal="left" vertical="center"/>
    </xf>
    <xf numFmtId="0" fontId="60" fillId="7" borderId="64" xfId="5" applyFont="1" applyFill="1" applyBorder="1" applyAlignment="1">
      <alignment horizontal="center" vertical="top"/>
    </xf>
    <xf numFmtId="0" fontId="60" fillId="7" borderId="64" xfId="5" applyFont="1" applyFill="1" applyBorder="1" applyAlignment="1">
      <alignment vertical="top"/>
    </xf>
    <xf numFmtId="0" fontId="60" fillId="7" borderId="66" xfId="5" applyFont="1" applyFill="1" applyBorder="1" applyAlignment="1">
      <alignment horizontal="center" vertical="top"/>
    </xf>
    <xf numFmtId="0" fontId="60" fillId="7" borderId="66" xfId="5" applyFont="1" applyFill="1" applyBorder="1" applyAlignment="1">
      <alignment vertical="top"/>
    </xf>
    <xf numFmtId="0" fontId="60" fillId="7" borderId="66" xfId="5" applyFont="1" applyFill="1" applyBorder="1" applyAlignment="1">
      <alignment vertical="center"/>
    </xf>
    <xf numFmtId="0" fontId="60" fillId="7" borderId="65" xfId="5" applyFont="1" applyFill="1" applyBorder="1" applyAlignment="1">
      <alignment horizontal="center" vertical="top"/>
    </xf>
    <xf numFmtId="0" fontId="60" fillId="7" borderId="65" xfId="5" applyFont="1" applyFill="1" applyBorder="1" applyAlignment="1">
      <alignment vertical="center"/>
    </xf>
    <xf numFmtId="168" fontId="60" fillId="7" borderId="64" xfId="5" applyNumberFormat="1" applyFont="1" applyFill="1" applyBorder="1" applyAlignment="1">
      <alignment horizontal="center" vertical="top"/>
    </xf>
    <xf numFmtId="0" fontId="60" fillId="7" borderId="64" xfId="5" applyFont="1" applyFill="1" applyBorder="1" applyAlignment="1">
      <alignment vertical="center"/>
    </xf>
    <xf numFmtId="0" fontId="60" fillId="7" borderId="66" xfId="5" applyFont="1" applyFill="1" applyBorder="1" applyAlignment="1">
      <alignment horizontal="center" vertical="center"/>
    </xf>
    <xf numFmtId="168" fontId="60" fillId="7" borderId="66" xfId="5" applyNumberFormat="1" applyFont="1" applyFill="1" applyBorder="1" applyAlignment="1">
      <alignment horizontal="center" vertical="center"/>
    </xf>
    <xf numFmtId="0" fontId="60" fillId="7" borderId="65" xfId="5" applyFont="1" applyFill="1" applyBorder="1" applyAlignment="1">
      <alignment horizontal="center" vertical="center"/>
    </xf>
    <xf numFmtId="168" fontId="60" fillId="7" borderId="65" xfId="5" applyNumberFormat="1" applyFont="1" applyFill="1" applyBorder="1" applyAlignment="1">
      <alignment horizontal="center" vertical="center"/>
    </xf>
    <xf numFmtId="0" fontId="60" fillId="7" borderId="66" xfId="5" quotePrefix="1" applyFont="1" applyFill="1" applyBorder="1" applyAlignment="1">
      <alignment vertical="top"/>
    </xf>
    <xf numFmtId="0" fontId="60" fillId="7" borderId="65" xfId="5" quotePrefix="1" applyFont="1" applyFill="1" applyBorder="1" applyAlignment="1">
      <alignment vertical="top"/>
    </xf>
    <xf numFmtId="0" fontId="70" fillId="11" borderId="33" xfId="0" applyFont="1" applyFill="1" applyBorder="1" applyAlignment="1">
      <alignment horizontal="left" vertical="center" indent="5"/>
    </xf>
    <xf numFmtId="0" fontId="47" fillId="11" borderId="33" xfId="0" applyFont="1" applyFill="1" applyBorder="1" applyAlignment="1">
      <alignment horizontal="left" vertical="center" indent="5"/>
    </xf>
    <xf numFmtId="0" fontId="52" fillId="12" borderId="33" xfId="0" applyFont="1" applyFill="1" applyBorder="1" applyAlignment="1">
      <alignment horizontal="left" vertical="center"/>
    </xf>
    <xf numFmtId="0" fontId="1" fillId="0" borderId="43" xfId="0" applyFont="1" applyBorder="1" applyAlignment="1">
      <alignment horizontal="center" vertical="center"/>
    </xf>
    <xf numFmtId="0" fontId="60" fillId="0" borderId="66" xfId="0" applyFont="1" applyBorder="1" applyAlignment="1">
      <alignment horizontal="center" vertical="center"/>
    </xf>
    <xf numFmtId="15" fontId="60" fillId="0" borderId="66" xfId="0" applyNumberFormat="1" applyFont="1" applyBorder="1" applyAlignment="1">
      <alignment horizontal="center" vertical="center"/>
    </xf>
    <xf numFmtId="0" fontId="60" fillId="0" borderId="66" xfId="0" applyFont="1" applyBorder="1" applyAlignment="1">
      <alignment vertical="center" wrapText="1"/>
    </xf>
    <xf numFmtId="0" fontId="60" fillId="0" borderId="66" xfId="0" applyFont="1" applyBorder="1" applyAlignment="1">
      <alignment vertical="center"/>
    </xf>
    <xf numFmtId="14" fontId="60" fillId="0" borderId="66" xfId="0" applyNumberFormat="1" applyFont="1" applyBorder="1" applyAlignment="1">
      <alignment horizontal="center" vertical="center"/>
    </xf>
    <xf numFmtId="0" fontId="60" fillId="0" borderId="66" xfId="0" applyFont="1" applyBorder="1" applyAlignment="1">
      <alignment horizontal="center" vertical="top"/>
    </xf>
    <xf numFmtId="0" fontId="60" fillId="0" borderId="66" xfId="0" applyFont="1" applyBorder="1" applyAlignment="1">
      <alignment vertical="top" wrapText="1"/>
    </xf>
    <xf numFmtId="0" fontId="60" fillId="0" borderId="66" xfId="0" applyFont="1" applyBorder="1" applyAlignment="1">
      <alignment vertical="top"/>
    </xf>
    <xf numFmtId="0" fontId="60" fillId="0" borderId="66" xfId="0" applyFont="1" applyFill="1" applyBorder="1" applyAlignment="1">
      <alignment horizontal="center" vertical="top"/>
    </xf>
    <xf numFmtId="14" fontId="60" fillId="0" borderId="66" xfId="0" applyNumberFormat="1" applyFont="1" applyFill="1" applyBorder="1" applyAlignment="1">
      <alignment horizontal="center" vertical="top"/>
    </xf>
    <xf numFmtId="0" fontId="60" fillId="0" borderId="66" xfId="0" applyFont="1" applyFill="1" applyBorder="1" applyAlignment="1">
      <alignment vertical="top" wrapText="1"/>
    </xf>
    <xf numFmtId="0" fontId="60" fillId="0" borderId="66" xfId="0" applyFont="1" applyFill="1" applyBorder="1" applyAlignment="1">
      <alignment vertical="top"/>
    </xf>
    <xf numFmtId="0" fontId="60" fillId="0" borderId="66" xfId="0" applyFont="1" applyFill="1" applyBorder="1" applyAlignment="1">
      <alignment horizontal="center" vertical="center"/>
    </xf>
    <xf numFmtId="0" fontId="60" fillId="0" borderId="66" xfId="0" applyFont="1" applyFill="1" applyBorder="1" applyAlignment="1">
      <alignment vertical="center"/>
    </xf>
    <xf numFmtId="0" fontId="60" fillId="0" borderId="64" xfId="0" applyFont="1" applyBorder="1" applyAlignment="1">
      <alignment horizontal="center" vertical="center"/>
    </xf>
    <xf numFmtId="15" fontId="60" fillId="0" borderId="64" xfId="0" applyNumberFormat="1" applyFont="1" applyBorder="1" applyAlignment="1">
      <alignment horizontal="center" vertical="center"/>
    </xf>
    <xf numFmtId="0" fontId="60" fillId="0" borderId="64" xfId="0" applyFont="1" applyBorder="1" applyAlignment="1">
      <alignment vertical="center" wrapText="1"/>
    </xf>
    <xf numFmtId="0" fontId="60" fillId="0" borderId="64" xfId="0" applyFont="1" applyBorder="1" applyAlignment="1">
      <alignment vertical="center"/>
    </xf>
    <xf numFmtId="0" fontId="60" fillId="0" borderId="65" xfId="0" applyFont="1" applyBorder="1" applyAlignment="1">
      <alignment horizontal="center" vertical="center"/>
    </xf>
    <xf numFmtId="0" fontId="60" fillId="0" borderId="65" xfId="0" applyFont="1" applyBorder="1" applyAlignment="1">
      <alignment vertical="center" wrapText="1"/>
    </xf>
    <xf numFmtId="0" fontId="60" fillId="0" borderId="65" xfId="0" applyFont="1" applyBorder="1" applyAlignment="1">
      <alignment vertical="center"/>
    </xf>
    <xf numFmtId="49" fontId="60" fillId="0" borderId="66" xfId="0" applyNumberFormat="1" applyFont="1" applyBorder="1" applyAlignment="1">
      <alignment horizontal="center" vertical="center"/>
    </xf>
    <xf numFmtId="49" fontId="60" fillId="0" borderId="64" xfId="0" applyNumberFormat="1" applyFont="1" applyBorder="1" applyAlignment="1">
      <alignment horizontal="center" vertical="center"/>
    </xf>
    <xf numFmtId="14" fontId="60" fillId="0" borderId="64" xfId="0" applyNumberFormat="1" applyFont="1" applyBorder="1" applyAlignment="1">
      <alignment horizontal="center" vertical="center"/>
    </xf>
    <xf numFmtId="0" fontId="60" fillId="0" borderId="64" xfId="0" applyFont="1" applyBorder="1" applyAlignment="1">
      <alignment horizontal="center" vertical="top"/>
    </xf>
    <xf numFmtId="14" fontId="60" fillId="0" borderId="64" xfId="0" applyNumberFormat="1" applyFont="1" applyBorder="1" applyAlignment="1">
      <alignment horizontal="center" vertical="top"/>
    </xf>
    <xf numFmtId="0" fontId="60" fillId="0" borderId="64" xfId="0" applyFont="1" applyBorder="1" applyAlignment="1">
      <alignment vertical="top" wrapText="1"/>
    </xf>
    <xf numFmtId="0" fontId="60" fillId="0" borderId="65" xfId="0" applyFont="1" applyBorder="1" applyAlignment="1">
      <alignment horizontal="center" vertical="top"/>
    </xf>
    <xf numFmtId="14" fontId="60" fillId="0" borderId="65" xfId="0" applyNumberFormat="1" applyFont="1" applyBorder="1" applyAlignment="1">
      <alignment horizontal="center" vertical="top"/>
    </xf>
    <xf numFmtId="0" fontId="60" fillId="0" borderId="65" xfId="0" applyFont="1" applyBorder="1" applyAlignment="1">
      <alignment vertical="top" wrapText="1"/>
    </xf>
    <xf numFmtId="0" fontId="60" fillId="0" borderId="65" xfId="0" applyFont="1" applyBorder="1" applyAlignment="1">
      <alignment vertical="top"/>
    </xf>
    <xf numFmtId="0" fontId="60" fillId="0" borderId="64" xfId="0" applyFont="1" applyFill="1" applyBorder="1" applyAlignment="1">
      <alignment horizontal="center" vertical="top"/>
    </xf>
    <xf numFmtId="14" fontId="60" fillId="0" borderId="64" xfId="0" applyNumberFormat="1" applyFont="1" applyFill="1" applyBorder="1" applyAlignment="1">
      <alignment horizontal="center" vertical="top"/>
    </xf>
    <xf numFmtId="0" fontId="60" fillId="0" borderId="64" xfId="0" applyFont="1" applyFill="1" applyBorder="1" applyAlignment="1">
      <alignment vertical="top" wrapText="1"/>
    </xf>
    <xf numFmtId="0" fontId="60" fillId="0" borderId="65" xfId="0" applyFont="1" applyFill="1" applyBorder="1" applyAlignment="1">
      <alignment horizontal="center" vertical="top"/>
    </xf>
    <xf numFmtId="0" fontId="60" fillId="0" borderId="65" xfId="0" applyFont="1" applyFill="1" applyBorder="1" applyAlignment="1">
      <alignment vertical="top"/>
    </xf>
    <xf numFmtId="0" fontId="60" fillId="0" borderId="65" xfId="0" applyFont="1" applyFill="1" applyBorder="1" applyAlignment="1">
      <alignment horizontal="center" vertical="center"/>
    </xf>
    <xf numFmtId="0" fontId="60" fillId="0" borderId="65" xfId="0" applyFont="1" applyFill="1" applyBorder="1" applyAlignment="1">
      <alignment vertical="top" wrapText="1"/>
    </xf>
    <xf numFmtId="0" fontId="60" fillId="0" borderId="65" xfId="0" applyFont="1" applyFill="1" applyBorder="1" applyAlignment="1">
      <alignment vertical="center"/>
    </xf>
    <xf numFmtId="0" fontId="47" fillId="5" borderId="41" xfId="0" applyFont="1" applyFill="1" applyBorder="1" applyAlignment="1" applyProtection="1">
      <alignment horizontal="center" vertical="center" shrinkToFit="1"/>
      <protection locked="0"/>
    </xf>
    <xf numFmtId="0" fontId="0" fillId="18" borderId="0" xfId="0" applyFill="1" applyAlignment="1">
      <alignment vertical="center"/>
    </xf>
    <xf numFmtId="0" fontId="72" fillId="19" borderId="0" xfId="0" applyFont="1" applyFill="1"/>
    <xf numFmtId="0" fontId="73" fillId="19" borderId="0" xfId="0" applyFont="1" applyFill="1" applyAlignment="1">
      <alignment vertical="center"/>
    </xf>
    <xf numFmtId="0" fontId="73" fillId="18" borderId="0" xfId="0" applyFont="1" applyFill="1" applyAlignment="1">
      <alignment vertical="center"/>
    </xf>
    <xf numFmtId="0" fontId="34" fillId="7" borderId="0" xfId="0" applyFont="1" applyFill="1" applyAlignment="1">
      <alignment vertical="center"/>
    </xf>
    <xf numFmtId="0" fontId="0" fillId="7" borderId="0" xfId="0" applyFill="1"/>
    <xf numFmtId="0" fontId="74" fillId="20" borderId="0" xfId="0" applyFont="1" applyFill="1" applyAlignment="1">
      <alignment vertical="center"/>
    </xf>
    <xf numFmtId="0" fontId="64" fillId="20" borderId="0" xfId="0" applyFont="1" applyFill="1"/>
    <xf numFmtId="49" fontId="1" fillId="18" borderId="43" xfId="0" applyNumberFormat="1" applyFont="1" applyFill="1" applyBorder="1" applyAlignment="1">
      <alignment horizontal="center" vertical="center"/>
    </xf>
    <xf numFmtId="165" fontId="1" fillId="7" borderId="43" xfId="1" applyNumberFormat="1" applyFont="1" applyFill="1" applyBorder="1" applyAlignment="1">
      <alignment horizontal="center" vertical="center"/>
    </xf>
    <xf numFmtId="0" fontId="1" fillId="7" borderId="43" xfId="0" applyFont="1" applyFill="1" applyBorder="1" applyAlignment="1">
      <alignment horizontal="center" vertical="center"/>
    </xf>
    <xf numFmtId="0" fontId="0" fillId="7" borderId="43" xfId="0" applyFill="1" applyBorder="1" applyAlignment="1">
      <alignment horizontal="center" vertical="center"/>
    </xf>
    <xf numFmtId="165" fontId="1" fillId="18" borderId="43" xfId="1" applyNumberFormat="1" applyFont="1" applyFill="1" applyBorder="1" applyAlignment="1">
      <alignment horizontal="center" vertical="center"/>
    </xf>
    <xf numFmtId="0" fontId="0" fillId="18" borderId="43" xfId="0" applyFill="1" applyBorder="1" applyAlignment="1">
      <alignment horizontal="center" vertical="center"/>
    </xf>
    <xf numFmtId="0" fontId="0" fillId="0" borderId="43" xfId="0" applyBorder="1" applyAlignment="1">
      <alignment horizontal="center" vertical="center"/>
    </xf>
    <xf numFmtId="0" fontId="0" fillId="0" borderId="43" xfId="0" applyBorder="1" applyAlignment="1">
      <alignment vertical="center"/>
    </xf>
    <xf numFmtId="49" fontId="1" fillId="0" borderId="0" xfId="0" applyNumberFormat="1" applyFont="1" applyFill="1" applyBorder="1" applyAlignment="1">
      <alignment horizontal="center" vertical="center"/>
    </xf>
    <xf numFmtId="165" fontId="1" fillId="0" borderId="0" xfId="1"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18" borderId="43" xfId="0" applyFill="1" applyBorder="1" applyAlignment="1">
      <alignment vertical="center"/>
    </xf>
    <xf numFmtId="0" fontId="1" fillId="0" borderId="43" xfId="0" applyFont="1" applyBorder="1"/>
    <xf numFmtId="0" fontId="0" fillId="11" borderId="0" xfId="0" applyFill="1" applyAlignment="1">
      <alignment vertical="center"/>
    </xf>
    <xf numFmtId="0" fontId="20" fillId="11" borderId="33" xfId="0" applyFont="1" applyFill="1" applyBorder="1" applyAlignment="1">
      <alignment horizontal="left" vertical="center" indent="2"/>
    </xf>
    <xf numFmtId="0" fontId="47" fillId="11" borderId="33" xfId="0" applyFont="1" applyFill="1" applyBorder="1" applyAlignment="1">
      <alignment horizontal="left" vertical="center" indent="4"/>
    </xf>
    <xf numFmtId="0" fontId="23" fillId="3" borderId="0" xfId="0" quotePrefix="1" applyFont="1" applyFill="1" applyBorder="1" applyAlignment="1" applyProtection="1">
      <alignment horizontal="left" vertical="center"/>
    </xf>
    <xf numFmtId="0" fontId="60" fillId="7" borderId="66" xfId="5" applyFont="1" applyFill="1" applyBorder="1" applyAlignment="1">
      <alignment horizontal="left" vertical="top"/>
    </xf>
    <xf numFmtId="0" fontId="60" fillId="7" borderId="65" xfId="5" applyFont="1" applyFill="1" applyBorder="1" applyAlignment="1">
      <alignment horizontal="left" vertical="top"/>
    </xf>
    <xf numFmtId="0" fontId="0" fillId="19" borderId="0" xfId="0" applyFill="1"/>
    <xf numFmtId="0" fontId="0" fillId="0" borderId="0" xfId="0" applyFill="1"/>
    <xf numFmtId="0" fontId="0" fillId="0" borderId="0" xfId="0" quotePrefix="1"/>
    <xf numFmtId="0" fontId="0" fillId="10" borderId="0" xfId="0" applyFill="1"/>
    <xf numFmtId="0" fontId="0" fillId="10" borderId="0" xfId="0" quotePrefix="1" applyFill="1" applyAlignment="1">
      <alignment horizontal="left"/>
    </xf>
    <xf numFmtId="2" fontId="0" fillId="10" borderId="0" xfId="0" applyNumberFormat="1" applyFill="1" applyAlignment="1">
      <alignment horizontal="left"/>
    </xf>
    <xf numFmtId="165" fontId="0" fillId="18" borderId="0" xfId="1" applyNumberFormat="1" applyFont="1" applyFill="1" applyAlignment="1"/>
    <xf numFmtId="0" fontId="0" fillId="7" borderId="19" xfId="0" applyFill="1" applyBorder="1"/>
    <xf numFmtId="0" fontId="0" fillId="7" borderId="57" xfId="0" applyFill="1" applyBorder="1"/>
    <xf numFmtId="0" fontId="0" fillId="7" borderId="0" xfId="0" applyFill="1" applyBorder="1"/>
    <xf numFmtId="0" fontId="0" fillId="7" borderId="58" xfId="0" applyFill="1" applyBorder="1"/>
    <xf numFmtId="0" fontId="0" fillId="7" borderId="56" xfId="0" applyFill="1" applyBorder="1"/>
    <xf numFmtId="0" fontId="0" fillId="7" borderId="61" xfId="0" applyFill="1" applyBorder="1"/>
    <xf numFmtId="0" fontId="0" fillId="7" borderId="62" xfId="0" applyFill="1" applyBorder="1"/>
    <xf numFmtId="0" fontId="76" fillId="7" borderId="18" xfId="0" applyFont="1" applyFill="1" applyBorder="1"/>
    <xf numFmtId="0" fontId="77" fillId="7" borderId="24" xfId="0" applyFont="1" applyFill="1" applyBorder="1"/>
    <xf numFmtId="0" fontId="77" fillId="7" borderId="57" xfId="0" applyFont="1" applyFill="1" applyBorder="1"/>
    <xf numFmtId="0" fontId="77" fillId="7" borderId="0" xfId="0" applyFont="1" applyFill="1" applyBorder="1"/>
    <xf numFmtId="0" fontId="46" fillId="7" borderId="0" xfId="0" applyFont="1" applyFill="1" applyBorder="1" applyAlignment="1">
      <alignment horizontal="left"/>
    </xf>
    <xf numFmtId="0" fontId="78" fillId="7" borderId="57" xfId="0" applyFont="1" applyFill="1" applyBorder="1" applyAlignment="1"/>
    <xf numFmtId="0" fontId="1" fillId="3" borderId="33" xfId="0" applyFont="1" applyFill="1" applyBorder="1" applyAlignment="1">
      <alignment horizontal="left" vertical="center" indent="1"/>
    </xf>
    <xf numFmtId="0" fontId="20" fillId="3" borderId="33" xfId="0" applyFont="1" applyFill="1" applyBorder="1" applyAlignment="1" applyProtection="1">
      <alignment horizontal="left" vertical="center" indent="1"/>
    </xf>
    <xf numFmtId="0" fontId="23" fillId="3" borderId="33" xfId="0" applyFont="1" applyFill="1" applyBorder="1" applyAlignment="1" applyProtection="1">
      <alignment horizontal="left" vertical="center" indent="1"/>
    </xf>
    <xf numFmtId="0" fontId="1" fillId="3" borderId="33" xfId="0" applyFont="1" applyFill="1" applyBorder="1" applyAlignment="1" applyProtection="1">
      <alignment horizontal="left" vertical="center" indent="1"/>
    </xf>
    <xf numFmtId="0" fontId="1" fillId="3" borderId="33" xfId="0" quotePrefix="1" applyFont="1" applyFill="1" applyBorder="1" applyAlignment="1" applyProtection="1">
      <alignment horizontal="left" vertical="center" indent="1"/>
    </xf>
    <xf numFmtId="0" fontId="49" fillId="9" borderId="33" xfId="0" applyFont="1" applyFill="1" applyBorder="1" applyAlignment="1" applyProtection="1">
      <alignment horizontal="left" vertical="center" indent="1"/>
    </xf>
    <xf numFmtId="0" fontId="0" fillId="3" borderId="33" xfId="0" applyFill="1" applyBorder="1" applyAlignment="1" applyProtection="1">
      <alignment horizontal="left" vertical="center" indent="1"/>
    </xf>
    <xf numFmtId="0" fontId="51" fillId="9" borderId="38" xfId="0" applyFont="1" applyFill="1" applyBorder="1" applyAlignment="1" applyProtection="1">
      <alignment horizontal="left" vertical="center" indent="1"/>
    </xf>
    <xf numFmtId="0" fontId="27" fillId="14" borderId="33" xfId="0" applyFont="1" applyFill="1" applyBorder="1" applyAlignment="1">
      <alignment horizontal="left" vertical="center" indent="1"/>
    </xf>
    <xf numFmtId="0" fontId="52" fillId="12" borderId="33" xfId="0" applyFont="1" applyFill="1" applyBorder="1" applyAlignment="1">
      <alignment horizontal="left" vertical="center" indent="1"/>
    </xf>
    <xf numFmtId="0" fontId="53" fillId="12" borderId="33" xfId="0" applyFont="1" applyFill="1" applyBorder="1" applyAlignment="1">
      <alignment horizontal="left" vertical="center" indent="1"/>
    </xf>
    <xf numFmtId="0" fontId="52" fillId="12" borderId="38" xfId="0" applyFont="1" applyFill="1" applyBorder="1" applyAlignment="1">
      <alignment horizontal="left" vertical="center" indent="1"/>
    </xf>
    <xf numFmtId="0" fontId="20" fillId="11" borderId="38" xfId="0" applyFont="1" applyFill="1" applyBorder="1" applyAlignment="1">
      <alignment horizontal="left" vertical="center" indent="1"/>
    </xf>
    <xf numFmtId="0" fontId="57" fillId="11" borderId="33" xfId="0" applyFont="1" applyFill="1" applyBorder="1" applyAlignment="1">
      <alignment horizontal="left" vertical="center" indent="1"/>
    </xf>
    <xf numFmtId="0" fontId="79" fillId="11" borderId="33" xfId="0" applyFont="1" applyFill="1" applyBorder="1" applyAlignment="1">
      <alignment horizontal="left" vertical="center" indent="1"/>
    </xf>
    <xf numFmtId="0" fontId="80" fillId="11" borderId="33" xfId="0" applyFont="1" applyFill="1" applyBorder="1" applyAlignment="1">
      <alignment horizontal="left" vertical="center" indent="1"/>
    </xf>
    <xf numFmtId="0" fontId="57" fillId="11" borderId="33" xfId="0" applyFont="1" applyFill="1" applyBorder="1" applyAlignment="1">
      <alignment vertical="center"/>
    </xf>
    <xf numFmtId="0" fontId="57" fillId="11" borderId="0" xfId="0" applyFont="1" applyFill="1" applyBorder="1" applyAlignment="1">
      <alignment horizontal="right" vertical="center" wrapText="1"/>
    </xf>
    <xf numFmtId="0" fontId="79" fillId="11" borderId="0" xfId="0" applyFont="1" applyFill="1" applyBorder="1" applyAlignment="1">
      <alignment vertical="center" wrapText="1"/>
    </xf>
    <xf numFmtId="0" fontId="57" fillId="11" borderId="0" xfId="0" applyFont="1" applyFill="1" applyBorder="1" applyAlignment="1" applyProtection="1">
      <alignment horizontal="right" vertical="center" shrinkToFit="1"/>
      <protection locked="0"/>
    </xf>
    <xf numFmtId="0" fontId="80" fillId="11" borderId="0" xfId="0" applyFont="1" applyFill="1" applyBorder="1" applyAlignment="1" applyProtection="1">
      <alignment horizontal="right" vertical="center" shrinkToFit="1"/>
      <protection locked="0"/>
    </xf>
    <xf numFmtId="0" fontId="57" fillId="11" borderId="33" xfId="0" applyFont="1" applyFill="1" applyBorder="1" applyAlignment="1">
      <alignment horizontal="left" vertical="center" indent="2"/>
    </xf>
    <xf numFmtId="0" fontId="82" fillId="11" borderId="33" xfId="0" applyFont="1" applyFill="1" applyBorder="1" applyAlignment="1">
      <alignment horizontal="left" vertical="center" indent="1"/>
    </xf>
    <xf numFmtId="0" fontId="57" fillId="11" borderId="0" xfId="0" applyFont="1" applyFill="1" applyBorder="1" applyAlignment="1" applyProtection="1">
      <alignment horizontal="right" vertical="center" wrapText="1"/>
    </xf>
    <xf numFmtId="167" fontId="47" fillId="0" borderId="42" xfId="0" applyNumberFormat="1" applyFont="1" applyFill="1" applyBorder="1" applyAlignment="1" applyProtection="1">
      <alignment horizontal="left" vertical="center" indent="1" shrinkToFit="1"/>
      <protection locked="0"/>
    </xf>
    <xf numFmtId="167" fontId="47" fillId="0" borderId="60" xfId="0" applyNumberFormat="1" applyFont="1" applyFill="1" applyBorder="1" applyAlignment="1" applyProtection="1">
      <alignment horizontal="left" vertical="center" indent="1" shrinkToFit="1"/>
      <protection locked="0"/>
    </xf>
    <xf numFmtId="3" fontId="1" fillId="3" borderId="0" xfId="0" applyNumberFormat="1" applyFont="1" applyFill="1" applyBorder="1" applyAlignment="1" applyProtection="1">
      <alignment horizontal="right" vertical="center"/>
    </xf>
    <xf numFmtId="3" fontId="1" fillId="3" borderId="32" xfId="0" applyNumberFormat="1" applyFont="1" applyFill="1" applyBorder="1" applyAlignment="1" applyProtection="1">
      <alignment horizontal="right" vertical="center"/>
    </xf>
    <xf numFmtId="0" fontId="42" fillId="15" borderId="42" xfId="0" applyFont="1" applyFill="1" applyBorder="1" applyAlignment="1">
      <alignment horizontal="center" vertical="center"/>
    </xf>
    <xf numFmtId="0" fontId="42" fillId="15" borderId="59" xfId="0" applyFont="1" applyFill="1" applyBorder="1" applyAlignment="1">
      <alignment horizontal="center" vertical="center"/>
    </xf>
    <xf numFmtId="0" fontId="42" fillId="15" borderId="60" xfId="0" applyFont="1" applyFill="1" applyBorder="1" applyAlignment="1">
      <alignment horizontal="center" vertical="center"/>
    </xf>
    <xf numFmtId="0" fontId="1" fillId="3" borderId="0" xfId="0" applyFont="1" applyFill="1" applyBorder="1" applyAlignment="1" applyProtection="1">
      <alignment horizontal="right" vertical="center"/>
    </xf>
    <xf numFmtId="0" fontId="1" fillId="3" borderId="32" xfId="0" applyFont="1" applyFill="1" applyBorder="1" applyAlignment="1" applyProtection="1">
      <alignment horizontal="right" vertical="center"/>
    </xf>
    <xf numFmtId="0" fontId="47" fillId="0" borderId="43" xfId="0" applyFont="1" applyFill="1" applyBorder="1" applyAlignment="1">
      <alignment horizontal="center" vertical="center" shrinkToFit="1"/>
    </xf>
    <xf numFmtId="43" fontId="51" fillId="12" borderId="0" xfId="1" applyNumberFormat="1" applyFont="1" applyFill="1" applyBorder="1" applyAlignment="1" applyProtection="1">
      <alignment horizontal="right" vertical="center"/>
    </xf>
    <xf numFmtId="43" fontId="51" fillId="12" borderId="32" xfId="1" applyNumberFormat="1" applyFont="1" applyFill="1" applyBorder="1" applyAlignment="1" applyProtection="1">
      <alignment horizontal="right" vertical="center"/>
    </xf>
    <xf numFmtId="165" fontId="49" fillId="12" borderId="0" xfId="0" applyNumberFormat="1" applyFont="1" applyFill="1" applyBorder="1" applyAlignment="1" applyProtection="1">
      <alignment horizontal="right" vertical="center"/>
    </xf>
    <xf numFmtId="165" fontId="49" fillId="12" borderId="32" xfId="0" applyNumberFormat="1" applyFont="1" applyFill="1" applyBorder="1" applyAlignment="1" applyProtection="1">
      <alignment horizontal="right" vertical="center"/>
    </xf>
    <xf numFmtId="3" fontId="20" fillId="3" borderId="0" xfId="0" applyNumberFormat="1" applyFont="1" applyFill="1" applyBorder="1" applyAlignment="1" applyProtection="1">
      <alignment horizontal="right" vertical="center"/>
    </xf>
    <xf numFmtId="3" fontId="20" fillId="3" borderId="32" xfId="0" applyNumberFormat="1" applyFont="1" applyFill="1" applyBorder="1" applyAlignment="1" applyProtection="1">
      <alignment horizontal="right" vertical="center"/>
    </xf>
    <xf numFmtId="165" fontId="47" fillId="8" borderId="15" xfId="1" applyNumberFormat="1" applyFont="1" applyFill="1" applyBorder="1" applyAlignment="1" applyProtection="1">
      <alignment horizontal="right" vertical="center"/>
      <protection locked="0"/>
    </xf>
    <xf numFmtId="165" fontId="47" fillId="8" borderId="63" xfId="1" applyNumberFormat="1" applyFont="1" applyFill="1" applyBorder="1" applyAlignment="1" applyProtection="1">
      <alignment horizontal="right" vertical="center"/>
      <protection locked="0"/>
    </xf>
    <xf numFmtId="0" fontId="42" fillId="13" borderId="42" xfId="0" applyFont="1" applyFill="1" applyBorder="1" applyAlignment="1" applyProtection="1">
      <alignment horizontal="center" vertical="center"/>
    </xf>
    <xf numFmtId="0" fontId="42" fillId="13" borderId="59" xfId="0" applyFont="1" applyFill="1" applyBorder="1" applyAlignment="1" applyProtection="1">
      <alignment horizontal="center" vertical="center"/>
    </xf>
    <xf numFmtId="0" fontId="42" fillId="13" borderId="60" xfId="0" applyFont="1" applyFill="1" applyBorder="1" applyAlignment="1" applyProtection="1">
      <alignment horizontal="center" vertical="center"/>
    </xf>
    <xf numFmtId="0" fontId="19" fillId="7" borderId="43" xfId="0" applyFont="1" applyFill="1" applyBorder="1" applyAlignment="1">
      <alignment horizontal="center" vertical="center"/>
    </xf>
    <xf numFmtId="0" fontId="1" fillId="0" borderId="43" xfId="0" applyFont="1" applyBorder="1" applyAlignment="1">
      <alignment horizontal="center" vertical="center"/>
    </xf>
    <xf numFmtId="0" fontId="40" fillId="10" borderId="42" xfId="0" applyFont="1" applyFill="1" applyBorder="1" applyAlignment="1">
      <alignment horizontal="center" vertical="center"/>
    </xf>
    <xf numFmtId="0" fontId="40" fillId="10" borderId="59" xfId="0" applyFont="1" applyFill="1" applyBorder="1" applyAlignment="1">
      <alignment horizontal="center" vertical="center"/>
    </xf>
    <xf numFmtId="0" fontId="40" fillId="10" borderId="60" xfId="0" applyFont="1" applyFill="1" applyBorder="1" applyAlignment="1">
      <alignment horizontal="center" vertical="center"/>
    </xf>
    <xf numFmtId="0" fontId="47" fillId="0" borderId="42" xfId="0" applyFont="1" applyFill="1" applyBorder="1" applyAlignment="1" applyProtection="1">
      <alignment horizontal="left" vertical="center" wrapText="1" indent="1" shrinkToFit="1"/>
      <protection locked="0"/>
    </xf>
    <xf numFmtId="0" fontId="47" fillId="0" borderId="59" xfId="0" applyFont="1" applyFill="1" applyBorder="1" applyAlignment="1" applyProtection="1">
      <alignment horizontal="left" vertical="center" indent="1" shrinkToFit="1"/>
      <protection locked="0"/>
    </xf>
    <xf numFmtId="0" fontId="47" fillId="0" borderId="60" xfId="0" applyFont="1" applyFill="1" applyBorder="1" applyAlignment="1" applyProtection="1">
      <alignment horizontal="left" vertical="center" indent="1" shrinkToFit="1"/>
      <protection locked="0"/>
    </xf>
    <xf numFmtId="0" fontId="47" fillId="0" borderId="42" xfId="0" applyFont="1" applyFill="1" applyBorder="1" applyAlignment="1">
      <alignment horizontal="left" vertical="center" indent="1" shrinkToFit="1"/>
    </xf>
    <xf numFmtId="0" fontId="47" fillId="0" borderId="60" xfId="0" applyFont="1" applyFill="1" applyBorder="1" applyAlignment="1">
      <alignment horizontal="left" vertical="center" indent="1" shrinkToFit="1"/>
    </xf>
    <xf numFmtId="0" fontId="47" fillId="0" borderId="42" xfId="0" applyFont="1" applyFill="1" applyBorder="1" applyAlignment="1" applyProtection="1">
      <alignment horizontal="left" vertical="center" indent="1" shrinkToFit="1"/>
      <protection locked="0"/>
    </xf>
    <xf numFmtId="0" fontId="20" fillId="7" borderId="64" xfId="0" applyFont="1" applyFill="1" applyBorder="1" applyAlignment="1">
      <alignment horizontal="center" vertical="center"/>
    </xf>
    <xf numFmtId="0" fontId="20" fillId="7" borderId="66" xfId="0" applyFont="1" applyFill="1" applyBorder="1" applyAlignment="1">
      <alignment horizontal="center" vertical="center"/>
    </xf>
    <xf numFmtId="0" fontId="20" fillId="7" borderId="65" xfId="0" applyFont="1" applyFill="1" applyBorder="1" applyAlignment="1">
      <alignment horizontal="center" vertical="center"/>
    </xf>
    <xf numFmtId="0" fontId="47" fillId="5" borderId="34" xfId="0" quotePrefix="1" applyFont="1" applyFill="1" applyBorder="1" applyAlignment="1" applyProtection="1">
      <alignment horizontal="left" vertical="top" wrapText="1" indent="1" shrinkToFit="1"/>
      <protection locked="0"/>
    </xf>
    <xf numFmtId="0" fontId="47" fillId="5" borderId="54" xfId="0" quotePrefix="1" applyFont="1" applyFill="1" applyBorder="1" applyAlignment="1" applyProtection="1">
      <alignment horizontal="left" vertical="top" wrapText="1" indent="1" shrinkToFit="1"/>
      <protection locked="0"/>
    </xf>
    <xf numFmtId="0" fontId="47" fillId="5" borderId="55" xfId="0" quotePrefix="1" applyFont="1" applyFill="1" applyBorder="1" applyAlignment="1" applyProtection="1">
      <alignment horizontal="left" vertical="top" wrapText="1" indent="1" shrinkToFit="1"/>
      <protection locked="0"/>
    </xf>
    <xf numFmtId="0" fontId="47" fillId="5" borderId="33" xfId="0" quotePrefix="1" applyFont="1" applyFill="1" applyBorder="1" applyAlignment="1" applyProtection="1">
      <alignment horizontal="left" vertical="top" wrapText="1" indent="1" shrinkToFit="1"/>
      <protection locked="0"/>
    </xf>
    <xf numFmtId="0" fontId="47" fillId="5" borderId="0" xfId="0" quotePrefix="1" applyFont="1" applyFill="1" applyBorder="1" applyAlignment="1" applyProtection="1">
      <alignment horizontal="left" vertical="top" wrapText="1" indent="1" shrinkToFit="1"/>
      <protection locked="0"/>
    </xf>
    <xf numFmtId="0" fontId="47" fillId="5" borderId="32" xfId="0" quotePrefix="1" applyFont="1" applyFill="1" applyBorder="1" applyAlignment="1" applyProtection="1">
      <alignment horizontal="left" vertical="top" wrapText="1" indent="1" shrinkToFit="1"/>
      <protection locked="0"/>
    </xf>
    <xf numFmtId="0" fontId="47" fillId="5" borderId="38" xfId="0" quotePrefix="1" applyFont="1" applyFill="1" applyBorder="1" applyAlignment="1" applyProtection="1">
      <alignment horizontal="left" vertical="top" wrapText="1" indent="1" shrinkToFit="1"/>
      <protection locked="0"/>
    </xf>
    <xf numFmtId="0" fontId="47" fillId="5" borderId="39" xfId="0" quotePrefix="1" applyFont="1" applyFill="1" applyBorder="1" applyAlignment="1" applyProtection="1">
      <alignment horizontal="left" vertical="top" wrapText="1" indent="1" shrinkToFit="1"/>
      <protection locked="0"/>
    </xf>
    <xf numFmtId="0" fontId="47" fillId="5" borderId="40" xfId="0" quotePrefix="1" applyFont="1" applyFill="1" applyBorder="1" applyAlignment="1" applyProtection="1">
      <alignment horizontal="left" vertical="top" wrapText="1" indent="1" shrinkToFit="1"/>
      <protection locked="0"/>
    </xf>
    <xf numFmtId="0" fontId="54" fillId="0" borderId="42" xfId="0" applyFont="1" applyBorder="1" applyAlignment="1">
      <alignment horizontal="center" vertical="center" wrapText="1"/>
    </xf>
    <xf numFmtId="0" fontId="54" fillId="0" borderId="59" xfId="0" applyFont="1" applyBorder="1" applyAlignment="1">
      <alignment horizontal="center" vertical="center" wrapText="1"/>
    </xf>
    <xf numFmtId="0" fontId="54" fillId="0" borderId="60" xfId="0" applyFont="1" applyBorder="1" applyAlignment="1">
      <alignment horizontal="center" vertical="center" wrapText="1"/>
    </xf>
    <xf numFmtId="3" fontId="49" fillId="9" borderId="0" xfId="0" applyNumberFormat="1" applyFont="1" applyFill="1" applyBorder="1" applyAlignment="1" applyProtection="1">
      <alignment horizontal="right" vertical="center"/>
    </xf>
    <xf numFmtId="3" fontId="49" fillId="9" borderId="32" xfId="0" applyNumberFormat="1" applyFont="1" applyFill="1" applyBorder="1" applyAlignment="1" applyProtection="1">
      <alignment horizontal="right" vertical="center"/>
    </xf>
    <xf numFmtId="0" fontId="0" fillId="3" borderId="0" xfId="0" applyFill="1" applyBorder="1" applyAlignment="1" applyProtection="1">
      <alignment horizontal="right" vertical="center"/>
    </xf>
    <xf numFmtId="0" fontId="0" fillId="3" borderId="32" xfId="0" applyFill="1" applyBorder="1" applyAlignment="1" applyProtection="1">
      <alignment horizontal="right" vertical="center"/>
    </xf>
    <xf numFmtId="0" fontId="47" fillId="5" borderId="34" xfId="0" applyFont="1" applyFill="1" applyBorder="1" applyAlignment="1" applyProtection="1">
      <alignment horizontal="left" vertical="top" wrapText="1" indent="1" shrinkToFit="1"/>
      <protection locked="0"/>
    </xf>
    <xf numFmtId="0" fontId="47" fillId="5" borderId="54" xfId="0" applyFont="1" applyFill="1" applyBorder="1" applyAlignment="1" applyProtection="1">
      <alignment horizontal="left" vertical="top" wrapText="1" indent="1" shrinkToFit="1"/>
      <protection locked="0"/>
    </xf>
    <xf numFmtId="0" fontId="47" fillId="5" borderId="55" xfId="0" applyFont="1" applyFill="1" applyBorder="1" applyAlignment="1" applyProtection="1">
      <alignment horizontal="left" vertical="top" wrapText="1" indent="1" shrinkToFit="1"/>
      <protection locked="0"/>
    </xf>
    <xf numFmtId="0" fontId="47" fillId="5" borderId="33" xfId="0" applyFont="1" applyFill="1" applyBorder="1" applyAlignment="1" applyProtection="1">
      <alignment horizontal="left" vertical="top" wrapText="1" indent="1" shrinkToFit="1"/>
      <protection locked="0"/>
    </xf>
    <xf numFmtId="0" fontId="47" fillId="5" borderId="0" xfId="0" applyFont="1" applyFill="1" applyBorder="1" applyAlignment="1" applyProtection="1">
      <alignment horizontal="left" vertical="top" wrapText="1" indent="1" shrinkToFit="1"/>
      <protection locked="0"/>
    </xf>
    <xf numFmtId="0" fontId="47" fillId="5" borderId="32" xfId="0" applyFont="1" applyFill="1" applyBorder="1" applyAlignment="1" applyProtection="1">
      <alignment horizontal="left" vertical="top" wrapText="1" indent="1" shrinkToFit="1"/>
      <protection locked="0"/>
    </xf>
    <xf numFmtId="0" fontId="47" fillId="5" borderId="38" xfId="0" applyFont="1" applyFill="1" applyBorder="1" applyAlignment="1" applyProtection="1">
      <alignment horizontal="left" vertical="top" wrapText="1" indent="1" shrinkToFit="1"/>
      <protection locked="0"/>
    </xf>
    <xf numFmtId="0" fontId="47" fillId="5" borderId="39" xfId="0" applyFont="1" applyFill="1" applyBorder="1" applyAlignment="1" applyProtection="1">
      <alignment horizontal="left" vertical="top" wrapText="1" indent="1" shrinkToFit="1"/>
      <protection locked="0"/>
    </xf>
    <xf numFmtId="0" fontId="47" fillId="5" borderId="40" xfId="0" applyFont="1" applyFill="1" applyBorder="1" applyAlignment="1" applyProtection="1">
      <alignment horizontal="left" vertical="top" wrapText="1" indent="1" shrinkToFit="1"/>
      <protection locked="0"/>
    </xf>
    <xf numFmtId="0" fontId="47" fillId="8" borderId="42" xfId="0" applyFont="1" applyFill="1" applyBorder="1" applyAlignment="1">
      <alignment horizontal="left" vertical="center" indent="1"/>
    </xf>
    <xf numFmtId="0" fontId="47" fillId="8" borderId="60" xfId="0" applyFont="1" applyFill="1" applyBorder="1" applyAlignment="1">
      <alignment horizontal="left" vertical="center" indent="1"/>
    </xf>
    <xf numFmtId="0" fontId="47" fillId="5" borderId="42" xfId="0" applyFont="1" applyFill="1" applyBorder="1" applyAlignment="1" applyProtection="1">
      <alignment horizontal="left" vertical="center" indent="1" shrinkToFit="1"/>
      <protection locked="0"/>
    </xf>
    <xf numFmtId="0" fontId="47" fillId="5" borderId="60" xfId="0" applyFont="1" applyFill="1" applyBorder="1" applyAlignment="1" applyProtection="1">
      <alignment horizontal="left" vertical="center" indent="1" shrinkToFit="1"/>
      <protection locked="0"/>
    </xf>
    <xf numFmtId="2" fontId="51" fillId="9" borderId="39" xfId="0" applyNumberFormat="1" applyFont="1" applyFill="1" applyBorder="1" applyAlignment="1" applyProtection="1">
      <alignment horizontal="right" vertical="center"/>
    </xf>
    <xf numFmtId="2" fontId="51" fillId="9" borderId="40" xfId="0" applyNumberFormat="1" applyFont="1" applyFill="1" applyBorder="1" applyAlignment="1" applyProtection="1">
      <alignment horizontal="right" vertical="center"/>
    </xf>
    <xf numFmtId="1" fontId="47" fillId="8" borderId="15" xfId="1" applyNumberFormat="1" applyFont="1" applyFill="1" applyBorder="1" applyAlignment="1" applyProtection="1">
      <alignment horizontal="right" vertical="center"/>
      <protection locked="0"/>
    </xf>
    <xf numFmtId="1" fontId="47" fillId="8" borderId="63" xfId="1" applyNumberFormat="1" applyFont="1" applyFill="1" applyBorder="1" applyAlignment="1" applyProtection="1">
      <alignment horizontal="right" vertical="center"/>
      <protection locked="0"/>
    </xf>
    <xf numFmtId="165" fontId="49" fillId="12" borderId="0" xfId="1" applyNumberFormat="1" applyFont="1" applyFill="1" applyBorder="1" applyAlignment="1" applyProtection="1">
      <alignment horizontal="right" vertical="center"/>
    </xf>
    <xf numFmtId="165" fontId="49" fillId="12" borderId="32" xfId="1" applyNumberFormat="1" applyFont="1" applyFill="1" applyBorder="1" applyAlignment="1" applyProtection="1">
      <alignment horizontal="right" vertical="center"/>
    </xf>
    <xf numFmtId="0" fontId="49" fillId="11" borderId="39" xfId="0" applyFont="1" applyFill="1" applyBorder="1" applyAlignment="1">
      <alignment horizontal="right" vertical="center" wrapText="1"/>
    </xf>
    <xf numFmtId="0" fontId="49" fillId="11" borderId="40" xfId="0" applyFont="1" applyFill="1" applyBorder="1" applyAlignment="1">
      <alignment horizontal="right" vertical="center" wrapText="1"/>
    </xf>
    <xf numFmtId="9" fontId="1" fillId="3" borderId="0" xfId="4" applyFont="1" applyFill="1" applyBorder="1" applyAlignment="1" applyProtection="1">
      <alignment horizontal="right" vertical="center"/>
    </xf>
    <xf numFmtId="9" fontId="1" fillId="3" borderId="32" xfId="4" applyFont="1" applyFill="1" applyBorder="1" applyAlignment="1" applyProtection="1">
      <alignment horizontal="right" vertical="center"/>
    </xf>
    <xf numFmtId="10" fontId="20" fillId="12" borderId="39" xfId="4" applyNumberFormat="1" applyFont="1" applyFill="1" applyBorder="1" applyAlignment="1" applyProtection="1">
      <alignment horizontal="right" vertical="center"/>
    </xf>
    <xf numFmtId="10" fontId="20" fillId="12" borderId="40" xfId="4" applyNumberFormat="1" applyFont="1" applyFill="1" applyBorder="1" applyAlignment="1" applyProtection="1">
      <alignment horizontal="right" vertical="center"/>
    </xf>
    <xf numFmtId="166" fontId="47" fillId="8" borderId="15" xfId="4" applyNumberFormat="1" applyFont="1" applyFill="1" applyBorder="1" applyAlignment="1" applyProtection="1">
      <alignment horizontal="right" vertical="center"/>
      <protection locked="0"/>
    </xf>
    <xf numFmtId="166" fontId="47" fillId="8" borderId="63" xfId="4" applyNumberFormat="1" applyFont="1" applyFill="1" applyBorder="1" applyAlignment="1" applyProtection="1">
      <alignment horizontal="right" vertical="center"/>
      <protection locked="0"/>
    </xf>
    <xf numFmtId="10" fontId="51" fillId="12" borderId="0" xfId="4" applyNumberFormat="1" applyFont="1" applyFill="1" applyBorder="1" applyAlignment="1" applyProtection="1">
      <alignment horizontal="right" vertical="center"/>
    </xf>
    <xf numFmtId="10" fontId="51" fillId="12" borderId="32" xfId="4" applyNumberFormat="1" applyFont="1" applyFill="1" applyBorder="1" applyAlignment="1" applyProtection="1">
      <alignment horizontal="right" vertical="center"/>
    </xf>
    <xf numFmtId="49" fontId="35" fillId="0" borderId="0" xfId="5" applyNumberFormat="1" applyFont="1" applyAlignment="1" applyProtection="1">
      <alignment horizontal="center" wrapText="1"/>
      <protection locked="0"/>
    </xf>
    <xf numFmtId="3" fontId="22" fillId="4" borderId="39" xfId="5" applyNumberFormat="1" applyFont="1" applyFill="1" applyBorder="1" applyAlignment="1" applyProtection="1">
      <alignment horizontal="right"/>
    </xf>
    <xf numFmtId="3" fontId="22" fillId="4" borderId="40" xfId="5" applyNumberFormat="1" applyFont="1" applyFill="1" applyBorder="1" applyAlignment="1" applyProtection="1">
      <alignment horizontal="right"/>
    </xf>
    <xf numFmtId="0" fontId="20" fillId="5" borderId="57" xfId="0" applyFont="1" applyFill="1" applyBorder="1" applyAlignment="1">
      <alignment horizontal="left" vertical="center" wrapText="1"/>
    </xf>
    <xf numFmtId="0" fontId="20" fillId="5" borderId="0" xfId="0" applyFont="1" applyFill="1" applyBorder="1" applyAlignment="1">
      <alignment horizontal="left" vertical="center" wrapText="1"/>
    </xf>
    <xf numFmtId="0" fontId="20" fillId="5" borderId="58" xfId="0" applyFont="1" applyFill="1" applyBorder="1" applyAlignment="1">
      <alignment horizontal="left" vertical="center" wrapText="1"/>
    </xf>
    <xf numFmtId="0" fontId="23" fillId="5" borderId="57" xfId="0" applyFont="1" applyFill="1" applyBorder="1" applyAlignment="1">
      <alignment horizontal="left" vertical="center" wrapText="1"/>
    </xf>
    <xf numFmtId="0" fontId="23" fillId="5" borderId="0"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37" fillId="6" borderId="18" xfId="0" applyFont="1" applyFill="1" applyBorder="1" applyAlignment="1">
      <alignment horizontal="left"/>
    </xf>
    <xf numFmtId="0" fontId="37" fillId="6" borderId="24" xfId="0" applyFont="1" applyFill="1" applyBorder="1" applyAlignment="1">
      <alignment horizontal="left"/>
    </xf>
    <xf numFmtId="0" fontId="37" fillId="6" borderId="19" xfId="0" applyFont="1" applyFill="1" applyBorder="1" applyAlignment="1">
      <alignment horizontal="left"/>
    </xf>
    <xf numFmtId="0" fontId="38" fillId="6" borderId="57" xfId="0" applyFont="1" applyFill="1" applyBorder="1" applyAlignment="1">
      <alignment horizontal="left" vertical="center" wrapText="1"/>
    </xf>
    <xf numFmtId="0" fontId="38" fillId="6" borderId="0" xfId="0" applyFont="1" applyFill="1" applyBorder="1" applyAlignment="1">
      <alignment horizontal="left" vertical="center" wrapText="1"/>
    </xf>
    <xf numFmtId="0" fontId="38" fillId="6" borderId="58" xfId="0" applyFont="1" applyFill="1" applyBorder="1" applyAlignment="1">
      <alignment horizontal="left" vertical="center" wrapText="1"/>
    </xf>
    <xf numFmtId="0" fontId="0" fillId="0" borderId="57" xfId="0" applyBorder="1" applyAlignment="1">
      <alignment horizontal="left" vertical="center" wrapText="1"/>
    </xf>
    <xf numFmtId="0" fontId="0" fillId="0" borderId="0" xfId="0" applyBorder="1" applyAlignment="1">
      <alignment horizontal="left" vertical="center" wrapText="1"/>
    </xf>
    <xf numFmtId="0" fontId="0" fillId="0" borderId="58" xfId="0" applyBorder="1" applyAlignment="1">
      <alignment horizontal="left" vertical="center" wrapText="1"/>
    </xf>
    <xf numFmtId="0" fontId="20" fillId="5" borderId="57" xfId="0" applyFont="1" applyFill="1" applyBorder="1" applyAlignment="1">
      <alignment horizontal="left" wrapText="1"/>
    </xf>
    <xf numFmtId="0" fontId="20" fillId="5" borderId="0" xfId="0" applyFont="1" applyFill="1" applyBorder="1" applyAlignment="1">
      <alignment horizontal="left" wrapText="1"/>
    </xf>
    <xf numFmtId="0" fontId="20" fillId="5" borderId="58" xfId="0" applyFont="1" applyFill="1" applyBorder="1" applyAlignment="1">
      <alignment horizontal="left" wrapText="1"/>
    </xf>
    <xf numFmtId="0" fontId="0" fillId="0" borderId="56"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5" borderId="57" xfId="0" applyFill="1" applyBorder="1" applyAlignment="1">
      <alignment horizontal="left" vertical="center" wrapText="1"/>
    </xf>
    <xf numFmtId="0" fontId="0" fillId="5" borderId="0" xfId="0" applyFill="1" applyBorder="1" applyAlignment="1">
      <alignment horizontal="left" vertical="center" wrapText="1"/>
    </xf>
    <xf numFmtId="0" fontId="0" fillId="5" borderId="58" xfId="0" applyFill="1" applyBorder="1" applyAlignment="1">
      <alignment horizontal="left" vertical="center" wrapText="1"/>
    </xf>
    <xf numFmtId="0" fontId="3" fillId="2" borderId="0" xfId="0" applyFont="1" applyFill="1" applyAlignment="1">
      <alignment horizontal="center"/>
    </xf>
  </cellXfs>
  <cellStyles count="6">
    <cellStyle name="Comma" xfId="1" builtinId="3"/>
    <cellStyle name="Hyperlink" xfId="2" builtinId="8"/>
    <cellStyle name="Normal" xfId="0" builtinId="0"/>
    <cellStyle name="Normal 2" xfId="3" xr:uid="{00000000-0005-0000-0000-000003000000}"/>
    <cellStyle name="Normal 3" xfId="5" xr:uid="{00000000-0005-0000-0000-000004000000}"/>
    <cellStyle name="Percent" xfId="4" builtinId="5"/>
  </cellStyles>
  <dxfs count="0"/>
  <tableStyles count="0" defaultTableStyle="TableStyleMedium9" defaultPivotStyle="PivotStyleLight16"/>
  <colors>
    <mruColors>
      <color rgb="FF0000CC"/>
      <color rgb="FF0000FF"/>
      <color rgb="FFFFFF00"/>
      <color rgb="FF99FFCC"/>
      <color rgb="FF4F81BD"/>
      <color rgb="FF9900FF"/>
      <color rgb="FF008AF2"/>
      <color rgb="FFFF99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Arial"/>
                <a:ea typeface="Arial"/>
                <a:cs typeface="Arial"/>
              </a:defRPr>
            </a:pPr>
            <a:r>
              <a:rPr lang="en-US"/>
              <a:t>INFLATION</a:t>
            </a:r>
          </a:p>
        </c:rich>
      </c:tx>
      <c:layout>
        <c:manualLayout>
          <c:xMode val="edge"/>
          <c:yMode val="edge"/>
          <c:x val="0.38666746656667911"/>
          <c:y val="3.7735849056603772E-2"/>
        </c:manualLayout>
      </c:layout>
      <c:overlay val="0"/>
      <c:spPr>
        <a:noFill/>
        <a:ln w="25400">
          <a:noFill/>
        </a:ln>
      </c:spPr>
    </c:title>
    <c:autoTitleDeleted val="0"/>
    <c:plotArea>
      <c:layout>
        <c:manualLayout>
          <c:layoutTarget val="inner"/>
          <c:xMode val="edge"/>
          <c:yMode val="edge"/>
          <c:x val="0.18476224844168238"/>
          <c:y val="0.28679298126654862"/>
          <c:w val="0.78857289541089182"/>
          <c:h val="0.29434016498408938"/>
        </c:manualLayout>
      </c:layout>
      <c:barChart>
        <c:barDir val="col"/>
        <c:grouping val="clustered"/>
        <c:varyColors val="0"/>
        <c:ser>
          <c:idx val="0"/>
          <c:order val="0"/>
          <c:tx>
            <c:strRef>
              <c:f>'Finance Input'!$A$3</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Input'!$B$3:$V$3</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0-9695-4479-A1BA-88915255396E}"/>
            </c:ext>
          </c:extLst>
        </c:ser>
        <c:ser>
          <c:idx val="1"/>
          <c:order val="1"/>
          <c:tx>
            <c:strRef>
              <c:f>'Finance Input'!$A$4</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Input'!$B$4:$V$4</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1-9695-4479-A1BA-88915255396E}"/>
            </c:ext>
          </c:extLst>
        </c:ser>
        <c:ser>
          <c:idx val="2"/>
          <c:order val="2"/>
          <c:tx>
            <c:strRef>
              <c:f>'Finance Input'!$A$5</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Input'!$B$5:$V$5</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2-9695-4479-A1BA-88915255396E}"/>
            </c:ext>
          </c:extLst>
        </c:ser>
        <c:ser>
          <c:idx val="3"/>
          <c:order val="3"/>
          <c:tx>
            <c:strRef>
              <c:f>'Finance Input'!$A$6</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Input'!$B$6:$V$6</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3-9695-4479-A1BA-88915255396E}"/>
            </c:ext>
          </c:extLst>
        </c:ser>
        <c:ser>
          <c:idx val="4"/>
          <c:order val="4"/>
          <c:tx>
            <c:strRef>
              <c:f>'Finance Input'!$A$7</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Input'!$B$7:$V$7</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4-9695-4479-A1BA-88915255396E}"/>
            </c:ext>
          </c:extLst>
        </c:ser>
        <c:dLbls>
          <c:showLegendKey val="0"/>
          <c:showVal val="0"/>
          <c:showCatName val="0"/>
          <c:showSerName val="0"/>
          <c:showPercent val="0"/>
          <c:showBubbleSize val="0"/>
        </c:dLbls>
        <c:gapWidth val="150"/>
        <c:axId val="280118016"/>
        <c:axId val="280119936"/>
      </c:barChart>
      <c:catAx>
        <c:axId val="280118016"/>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3142957130358703"/>
              <c:y val="0.716982320606150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9936"/>
        <c:crosses val="autoZero"/>
        <c:auto val="1"/>
        <c:lblAlgn val="ctr"/>
        <c:lblOffset val="100"/>
        <c:tickLblSkip val="1"/>
        <c:tickMarkSkip val="1"/>
        <c:noMultiLvlLbl val="0"/>
      </c:catAx>
      <c:valAx>
        <c:axId val="280119936"/>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CPI</a:t>
                </a:r>
              </a:p>
            </c:rich>
          </c:tx>
          <c:layout>
            <c:manualLayout>
              <c:xMode val="edge"/>
              <c:yMode val="edge"/>
              <c:x val="3.0476190476190476E-2"/>
              <c:y val="0.373585698014163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8016"/>
        <c:crosses val="autoZero"/>
        <c:crossBetween val="between"/>
      </c:valAx>
      <c:spPr>
        <a:solidFill>
          <a:srgbClr val="C0C0C0"/>
        </a:solidFill>
        <a:ln w="12700">
          <a:solidFill>
            <a:srgbClr val="808080"/>
          </a:solidFill>
          <a:prstDash val="solid"/>
        </a:ln>
      </c:spPr>
    </c:plotArea>
    <c:legend>
      <c:legendPos val="b"/>
      <c:layout>
        <c:manualLayout>
          <c:xMode val="edge"/>
          <c:yMode val="edge"/>
          <c:x val="0.19428611423572051"/>
          <c:y val="0.87169969791511903"/>
          <c:w val="0.76762044744406954"/>
          <c:h val="0.10188679245283017"/>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INVESTMENT DISTRIBUTION</a:t>
            </a:r>
          </a:p>
        </c:rich>
      </c:tx>
      <c:layout>
        <c:manualLayout>
          <c:xMode val="edge"/>
          <c:yMode val="edge"/>
          <c:x val="0.19201540872029779"/>
          <c:y val="3.6900369003690037E-2"/>
        </c:manualLayout>
      </c:layout>
      <c:overlay val="0"/>
      <c:spPr>
        <a:noFill/>
        <a:ln w="25400">
          <a:noFill/>
        </a:ln>
      </c:spPr>
    </c:title>
    <c:autoTitleDeleted val="0"/>
    <c:plotArea>
      <c:layout>
        <c:manualLayout>
          <c:layoutTarget val="inner"/>
          <c:xMode val="edge"/>
          <c:yMode val="edge"/>
          <c:x val="0.16159710818410261"/>
          <c:y val="0.2841333532730218"/>
          <c:w val="0.81178782581896258"/>
          <c:h val="0.30627361456702346"/>
        </c:manualLayout>
      </c:layout>
      <c:barChart>
        <c:barDir val="col"/>
        <c:grouping val="clustered"/>
        <c:varyColors val="0"/>
        <c:ser>
          <c:idx val="0"/>
          <c:order val="0"/>
          <c:tx>
            <c:strRef>
              <c:f>'Finance Input'!$A$9</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Input'!$B$9:$V$9</c:f>
              <c:numCache>
                <c:formatCode>0.0%</c:formatCode>
                <c:ptCount val="21"/>
                <c:pt idx="0">
                  <c:v>1</c:v>
                </c:pt>
              </c:numCache>
            </c:numRef>
          </c:val>
          <c:extLst>
            <c:ext xmlns:c16="http://schemas.microsoft.com/office/drawing/2014/chart" uri="{C3380CC4-5D6E-409C-BE32-E72D297353CC}">
              <c16:uniqueId val="{00000000-2B56-4FD9-9BE6-3187E2FAC990}"/>
            </c:ext>
          </c:extLst>
        </c:ser>
        <c:ser>
          <c:idx val="1"/>
          <c:order val="1"/>
          <c:tx>
            <c:strRef>
              <c:f>'Finance Input'!$A$10</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Input'!$B$10:$V$10</c:f>
              <c:numCache>
                <c:formatCode>0.0%</c:formatCode>
                <c:ptCount val="21"/>
                <c:pt idx="0">
                  <c:v>1</c:v>
                </c:pt>
              </c:numCache>
            </c:numRef>
          </c:val>
          <c:extLst>
            <c:ext xmlns:c16="http://schemas.microsoft.com/office/drawing/2014/chart" uri="{C3380CC4-5D6E-409C-BE32-E72D297353CC}">
              <c16:uniqueId val="{00000001-2B56-4FD9-9BE6-3187E2FAC990}"/>
            </c:ext>
          </c:extLst>
        </c:ser>
        <c:ser>
          <c:idx val="2"/>
          <c:order val="2"/>
          <c:tx>
            <c:strRef>
              <c:f>'Finance Input'!$A$11</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Input'!$B$11:$V$11</c:f>
              <c:numCache>
                <c:formatCode>0.0%</c:formatCode>
                <c:ptCount val="21"/>
                <c:pt idx="0">
                  <c:v>1</c:v>
                </c:pt>
              </c:numCache>
            </c:numRef>
          </c:val>
          <c:extLst>
            <c:ext xmlns:c16="http://schemas.microsoft.com/office/drawing/2014/chart" uri="{C3380CC4-5D6E-409C-BE32-E72D297353CC}">
              <c16:uniqueId val="{00000002-2B56-4FD9-9BE6-3187E2FAC990}"/>
            </c:ext>
          </c:extLst>
        </c:ser>
        <c:ser>
          <c:idx val="3"/>
          <c:order val="3"/>
          <c:tx>
            <c:strRef>
              <c:f>'Finance Input'!$A$12</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Input'!$B$12:$V$12</c:f>
              <c:numCache>
                <c:formatCode>0.0%</c:formatCode>
                <c:ptCount val="21"/>
                <c:pt idx="0">
                  <c:v>1</c:v>
                </c:pt>
              </c:numCache>
            </c:numRef>
          </c:val>
          <c:extLst>
            <c:ext xmlns:c16="http://schemas.microsoft.com/office/drawing/2014/chart" uri="{C3380CC4-5D6E-409C-BE32-E72D297353CC}">
              <c16:uniqueId val="{00000003-2B56-4FD9-9BE6-3187E2FAC990}"/>
            </c:ext>
          </c:extLst>
        </c:ser>
        <c:ser>
          <c:idx val="4"/>
          <c:order val="4"/>
          <c:tx>
            <c:strRef>
              <c:f>'Finance Input'!$A$13</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Input'!$B$13:$V$13</c:f>
              <c:numCache>
                <c:formatCode>0.0%</c:formatCode>
                <c:ptCount val="21"/>
                <c:pt idx="0">
                  <c:v>1</c:v>
                </c:pt>
              </c:numCache>
            </c:numRef>
          </c:val>
          <c:extLst>
            <c:ext xmlns:c16="http://schemas.microsoft.com/office/drawing/2014/chart" uri="{C3380CC4-5D6E-409C-BE32-E72D297353CC}">
              <c16:uniqueId val="{00000004-2B56-4FD9-9BE6-3187E2FAC990}"/>
            </c:ext>
          </c:extLst>
        </c:ser>
        <c:dLbls>
          <c:showLegendKey val="0"/>
          <c:showVal val="0"/>
          <c:showCatName val="0"/>
          <c:showSerName val="0"/>
          <c:showPercent val="0"/>
          <c:showBubbleSize val="0"/>
        </c:dLbls>
        <c:gapWidth val="150"/>
        <c:axId val="280183552"/>
        <c:axId val="280185472"/>
      </c:barChart>
      <c:catAx>
        <c:axId val="280183552"/>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1901180603375152"/>
              <c:y val="0.723248394688671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5472"/>
        <c:crosses val="autoZero"/>
        <c:auto val="1"/>
        <c:lblAlgn val="ctr"/>
        <c:lblOffset val="100"/>
        <c:tickLblSkip val="1"/>
        <c:tickMarkSkip val="1"/>
        <c:noMultiLvlLbl val="0"/>
      </c:catAx>
      <c:valAx>
        <c:axId val="28018547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3552"/>
        <c:crosses val="autoZero"/>
        <c:crossBetween val="between"/>
      </c:valAx>
      <c:spPr>
        <a:solidFill>
          <a:srgbClr val="C0C0C0"/>
        </a:solidFill>
        <a:ln w="12700">
          <a:solidFill>
            <a:srgbClr val="808080"/>
          </a:solidFill>
          <a:prstDash val="solid"/>
        </a:ln>
      </c:spPr>
    </c:plotArea>
    <c:legend>
      <c:legendPos val="b"/>
      <c:layout>
        <c:manualLayout>
          <c:xMode val="edge"/>
          <c:yMode val="edge"/>
          <c:x val="0.1844108459826552"/>
          <c:y val="0.87454029500924924"/>
          <c:w val="0.76616049419678045"/>
          <c:h val="9.9630996309963082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UTILITIES SENSIVITY</a:t>
            </a:r>
          </a:p>
        </c:rich>
      </c:tx>
      <c:layout>
        <c:manualLayout>
          <c:xMode val="edge"/>
          <c:yMode val="edge"/>
          <c:x val="0.25947009464726001"/>
          <c:y val="3.8062283737024222E-2"/>
        </c:manualLayout>
      </c:layout>
      <c:overlay val="0"/>
      <c:spPr>
        <a:noFill/>
        <a:ln w="25400">
          <a:noFill/>
        </a:ln>
      </c:spPr>
    </c:title>
    <c:autoTitleDeleted val="0"/>
    <c:plotArea>
      <c:layout>
        <c:manualLayout>
          <c:layoutTarget val="inner"/>
          <c:xMode val="edge"/>
          <c:yMode val="edge"/>
          <c:x val="0.19128823258506558"/>
          <c:y val="0.29411814398745673"/>
          <c:w val="0.78219841641219889"/>
          <c:h val="0.22491387481393749"/>
        </c:manualLayout>
      </c:layout>
      <c:barChart>
        <c:barDir val="col"/>
        <c:grouping val="clustered"/>
        <c:varyColors val="0"/>
        <c:ser>
          <c:idx val="0"/>
          <c:order val="0"/>
          <c:tx>
            <c:strRef>
              <c:f>'Finance Input'!$A$15</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Input'!$B$15:$V$15</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13E2-4BDC-9BA8-F7AFBA024F43}"/>
            </c:ext>
          </c:extLst>
        </c:ser>
        <c:ser>
          <c:idx val="1"/>
          <c:order val="1"/>
          <c:tx>
            <c:strRef>
              <c:f>'Finance Input'!$A$16</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Input'!$B$16:$V$16</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13E2-4BDC-9BA8-F7AFBA024F43}"/>
            </c:ext>
          </c:extLst>
        </c:ser>
        <c:ser>
          <c:idx val="2"/>
          <c:order val="2"/>
          <c:tx>
            <c:strRef>
              <c:f>'Finance Input'!$A$17</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Input'!$B$17:$V$17</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2-13E2-4BDC-9BA8-F7AFBA024F43}"/>
            </c:ext>
          </c:extLst>
        </c:ser>
        <c:ser>
          <c:idx val="3"/>
          <c:order val="3"/>
          <c:tx>
            <c:strRef>
              <c:f>'Finance Input'!$A$18</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Input'!$B$18:$V$18</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3-13E2-4BDC-9BA8-F7AFBA024F43}"/>
            </c:ext>
          </c:extLst>
        </c:ser>
        <c:ser>
          <c:idx val="4"/>
          <c:order val="4"/>
          <c:tx>
            <c:strRef>
              <c:f>'Finance Input'!$A$19</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Input'!$B$19:$V$19</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4-13E2-4BDC-9BA8-F7AFBA024F43}"/>
            </c:ext>
          </c:extLst>
        </c:ser>
        <c:dLbls>
          <c:showLegendKey val="0"/>
          <c:showVal val="0"/>
          <c:showCatName val="0"/>
          <c:showSerName val="0"/>
          <c:showPercent val="0"/>
          <c:showBubbleSize val="0"/>
        </c:dLbls>
        <c:gapWidth val="150"/>
        <c:axId val="280913792"/>
        <c:axId val="280920064"/>
      </c:barChart>
      <c:catAx>
        <c:axId val="280913792"/>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US"/>
                  <a:t>YEAR</a:t>
                </a:r>
              </a:p>
            </c:rich>
          </c:tx>
          <c:layout>
            <c:manualLayout>
              <c:xMode val="edge"/>
              <c:yMode val="edge"/>
              <c:x val="0.52651614570905914"/>
              <c:y val="0.702423235157888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80920064"/>
        <c:crosses val="autoZero"/>
        <c:auto val="1"/>
        <c:lblAlgn val="ctr"/>
        <c:lblOffset val="100"/>
        <c:tickLblSkip val="2"/>
        <c:tickMarkSkip val="1"/>
        <c:noMultiLvlLbl val="0"/>
      </c:catAx>
      <c:valAx>
        <c:axId val="2809200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80913792"/>
        <c:crosses val="autoZero"/>
        <c:crossBetween val="between"/>
      </c:valAx>
      <c:spPr>
        <a:solidFill>
          <a:srgbClr val="C0C0C0"/>
        </a:solidFill>
        <a:ln w="12700">
          <a:solidFill>
            <a:srgbClr val="808080"/>
          </a:solidFill>
          <a:prstDash val="solid"/>
        </a:ln>
      </c:spPr>
    </c:plotArea>
    <c:legend>
      <c:legendPos val="b"/>
      <c:layout>
        <c:manualLayout>
          <c:xMode val="edge"/>
          <c:yMode val="edge"/>
          <c:x val="3.2196969696969696E-2"/>
          <c:y val="0.86851356383220257"/>
          <c:w val="0.93560785015509418"/>
          <c:h val="0.10726643598615915"/>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Drop" dropStyle="combo" dx="16" fmlaLink="$E$40" fmlaRange="$H$35:$H$42" sel="4" val="0"/>
</file>

<file path=xl/ctrlProps/ctrlProp11.xml><?xml version="1.0" encoding="utf-8"?>
<formControlPr xmlns="http://schemas.microsoft.com/office/spreadsheetml/2009/9/main" objectType="Drop" dropLines="6" dropStyle="combo" dx="16" fmlaLink="$E$41" fmlaRange="$J$35:$J$40" sel="2" val="0"/>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Drop" dropStyle="combo" dx="16" fmlaLink="$D$51" fmlaRange="$H$48:$H$57"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bwMode="auto">
        <a:xfrm>
          <a:off x="10218691" y="6245411"/>
          <a:ext cx="322308" cy="6633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515600" y="92106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321775" y="10041406"/>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61121</xdr:rowOff>
    </xdr:from>
    <xdr:to>
      <xdr:col>0</xdr:col>
      <xdr:colOff>1296148</xdr:colOff>
      <xdr:row>0</xdr:row>
      <xdr:rowOff>473972</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61121"/>
          <a:ext cx="1154206" cy="412851"/>
        </a:xfrm>
        <a:prstGeom prst="rect">
          <a:avLst/>
        </a:prstGeom>
      </xdr:spPr>
    </xdr:pic>
    <xdr:clientData/>
  </xdr:twoCellAnchor>
  <xdr:twoCellAnchor>
    <xdr:from>
      <xdr:col>0</xdr:col>
      <xdr:colOff>89646</xdr:colOff>
      <xdr:row>29</xdr:row>
      <xdr:rowOff>195621</xdr:rowOff>
    </xdr:from>
    <xdr:to>
      <xdr:col>1</xdr:col>
      <xdr:colOff>136979</xdr:colOff>
      <xdr:row>35</xdr:row>
      <xdr:rowOff>108857</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89646" y="7020003"/>
          <a:ext cx="4753804" cy="1257942"/>
          <a:chOff x="89646" y="6726143"/>
          <a:chExt cx="4755404" cy="1192307"/>
        </a:xfrm>
      </xdr:grpSpPr>
      <xdr:sp macro="" textlink="">
        <xdr:nvSpPr>
          <xdr:cNvPr id="5" name="Rectangle 4">
            <a:extLst>
              <a:ext uri="{FF2B5EF4-FFF2-40B4-BE49-F238E27FC236}">
                <a16:creationId xmlns:a16="http://schemas.microsoft.com/office/drawing/2014/main" id="{00000000-0008-0000-0100-000005000000}"/>
              </a:ext>
            </a:extLst>
          </xdr:cNvPr>
          <xdr:cNvSpPr/>
        </xdr:nvSpPr>
        <xdr:spPr bwMode="auto">
          <a:xfrm>
            <a:off x="89646" y="6726143"/>
            <a:ext cx="4755404" cy="11923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mc:AlternateContent xmlns:mc="http://schemas.openxmlformats.org/markup-compatibility/2006">
        <mc:Choice xmlns:a14="http://schemas.microsoft.com/office/drawing/2010/main" Requires="a14">
          <xdr:grpSp>
            <xdr:nvGrpSpPr>
              <xdr:cNvPr id="7" name="Group 6">
                <a:extLst>
                  <a:ext uri="{FF2B5EF4-FFF2-40B4-BE49-F238E27FC236}">
                    <a16:creationId xmlns:a16="http://schemas.microsoft.com/office/drawing/2014/main" id="{00000000-0008-0000-0100-000007000000}"/>
                  </a:ext>
                </a:extLst>
              </xdr:cNvPr>
              <xdr:cNvGrpSpPr/>
            </xdr:nvGrpSpPr>
            <xdr:grpSpPr>
              <a:xfrm>
                <a:off x="234950" y="7010400"/>
                <a:ext cx="234950" cy="871760"/>
                <a:chOff x="234950" y="7010400"/>
                <a:chExt cx="234950" cy="871760"/>
              </a:xfrm>
            </xdr:grpSpPr>
            <xdr:sp macro="" textlink="">
              <xdr:nvSpPr>
                <xdr:cNvPr id="16597" name="Check Box 213" hidden="1">
                  <a:extLst>
                    <a:ext uri="{63B3BB69-23CF-44E3-9099-C40C66FF867C}">
                      <a14:compatExt spid="_x0000_s16597"/>
                    </a:ext>
                    <a:ext uri="{FF2B5EF4-FFF2-40B4-BE49-F238E27FC236}">
                      <a16:creationId xmlns:a16="http://schemas.microsoft.com/office/drawing/2014/main" id="{00000000-0008-0000-0100-0000D5400000}"/>
                    </a:ext>
                  </a:extLst>
                </xdr:cNvPr>
                <xdr:cNvSpPr/>
              </xdr:nvSpPr>
              <xdr:spPr bwMode="auto">
                <a:xfrm>
                  <a:off x="234950" y="7213600"/>
                  <a:ext cx="234950" cy="22406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598" name="Check Box 214" hidden="1">
                  <a:extLst>
                    <a:ext uri="{63B3BB69-23CF-44E3-9099-C40C66FF867C}">
                      <a14:compatExt spid="_x0000_s16598"/>
                    </a:ext>
                    <a:ext uri="{FF2B5EF4-FFF2-40B4-BE49-F238E27FC236}">
                      <a16:creationId xmlns:a16="http://schemas.microsoft.com/office/drawing/2014/main" id="{00000000-0008-0000-0100-0000D6400000}"/>
                    </a:ext>
                  </a:extLst>
                </xdr:cNvPr>
                <xdr:cNvSpPr/>
              </xdr:nvSpPr>
              <xdr:spPr bwMode="auto">
                <a:xfrm>
                  <a:off x="234950" y="7435850"/>
                  <a:ext cx="234950" cy="22406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599" name="Check Box 215" hidden="1">
                  <a:extLst>
                    <a:ext uri="{63B3BB69-23CF-44E3-9099-C40C66FF867C}">
                      <a14:compatExt spid="_x0000_s16599"/>
                    </a:ext>
                    <a:ext uri="{FF2B5EF4-FFF2-40B4-BE49-F238E27FC236}">
                      <a16:creationId xmlns:a16="http://schemas.microsoft.com/office/drawing/2014/main" id="{00000000-0008-0000-0100-0000D7400000}"/>
                    </a:ext>
                  </a:extLst>
                </xdr:cNvPr>
                <xdr:cNvSpPr/>
              </xdr:nvSpPr>
              <xdr:spPr bwMode="auto">
                <a:xfrm>
                  <a:off x="234950" y="7658098"/>
                  <a:ext cx="234950" cy="2240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601" name="Check Box 217" hidden="1">
                  <a:extLst>
                    <a:ext uri="{63B3BB69-23CF-44E3-9099-C40C66FF867C}">
                      <a14:compatExt spid="_x0000_s16601"/>
                    </a:ext>
                    <a:ext uri="{FF2B5EF4-FFF2-40B4-BE49-F238E27FC236}">
                      <a16:creationId xmlns:a16="http://schemas.microsoft.com/office/drawing/2014/main" id="{00000000-0008-0000-0100-0000D9400000}"/>
                    </a:ext>
                  </a:extLst>
                </xdr:cNvPr>
                <xdr:cNvSpPr/>
              </xdr:nvSpPr>
              <xdr:spPr bwMode="auto">
                <a:xfrm>
                  <a:off x="234950" y="7010400"/>
                  <a:ext cx="234950" cy="21136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xdr:colOff>
      <xdr:row>64</xdr:row>
      <xdr:rowOff>0</xdr:rowOff>
    </xdr:from>
    <xdr:to>
      <xdr:col>6</xdr:col>
      <xdr:colOff>9525</xdr:colOff>
      <xdr:row>72</xdr:row>
      <xdr:rowOff>0</xdr:rowOff>
    </xdr:to>
    <xdr:sp macro="" textlink="">
      <xdr:nvSpPr>
        <xdr:cNvPr id="2" name="Rectangle 2">
          <a:extLst>
            <a:ext uri="{FF2B5EF4-FFF2-40B4-BE49-F238E27FC236}">
              <a16:creationId xmlns:a16="http://schemas.microsoft.com/office/drawing/2014/main" id="{00000000-0008-0000-0B00-000002000000}"/>
            </a:ext>
          </a:extLst>
        </xdr:cNvPr>
        <xdr:cNvSpPr>
          <a:spLocks noChangeArrowheads="1"/>
        </xdr:cNvSpPr>
      </xdr:nvSpPr>
      <xdr:spPr bwMode="auto">
        <a:xfrm>
          <a:off x="266700" y="11344275"/>
          <a:ext cx="6991350" cy="1295400"/>
        </a:xfrm>
        <a:prstGeom prst="rect">
          <a:avLst/>
        </a:prstGeom>
        <a:noFill/>
        <a:ln w="9525">
          <a:solidFill>
            <a:srgbClr val="000000"/>
          </a:solidFill>
          <a:miter lim="800000"/>
          <a:headEnd/>
          <a:tailEnd/>
        </a:ln>
        <a:effectLst>
          <a:prstShdw prst="shdw17" dist="17961" dir="13500000">
            <a:srgbClr val="000000"/>
          </a:prstShdw>
        </a:effectLst>
        <a:extLst>
          <a:ext uri="{909E8E84-426E-40DD-AFC4-6F175D3DCCD1}">
            <a14:hiddenFill xmlns:a14="http://schemas.microsoft.com/office/drawing/2010/main">
              <a:solidFill>
                <a:srgbClr val="FFFFFF"/>
              </a:solidFill>
            </a14:hiddenFill>
          </a:ext>
        </a:extLst>
      </xdr:spPr>
    </xdr:sp>
    <xdr:clientData/>
  </xdr:twoCellAnchor>
  <xdr:twoCellAnchor>
    <xdr:from>
      <xdr:col>0</xdr:col>
      <xdr:colOff>133351</xdr:colOff>
      <xdr:row>9</xdr:row>
      <xdr:rowOff>0</xdr:rowOff>
    </xdr:from>
    <xdr:to>
      <xdr:col>5</xdr:col>
      <xdr:colOff>49696</xdr:colOff>
      <xdr:row>12</xdr:row>
      <xdr:rowOff>85725</xdr:rowOff>
    </xdr:to>
    <xdr:sp macro="" textlink="">
      <xdr:nvSpPr>
        <xdr:cNvPr id="3" name="Text Box 3">
          <a:extLst>
            <a:ext uri="{FF2B5EF4-FFF2-40B4-BE49-F238E27FC236}">
              <a16:creationId xmlns:a16="http://schemas.microsoft.com/office/drawing/2014/main" id="{00000000-0008-0000-0B00-000003000000}"/>
            </a:ext>
          </a:extLst>
        </xdr:cNvPr>
        <xdr:cNvSpPr txBox="1">
          <a:spLocks noChangeArrowheads="1"/>
        </xdr:cNvSpPr>
      </xdr:nvSpPr>
      <xdr:spPr bwMode="auto">
        <a:xfrm>
          <a:off x="133351" y="1562100"/>
          <a:ext cx="5907570" cy="5715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993366"/>
              </a:solidFill>
              <a:latin typeface="Arial"/>
              <a:cs typeface="Arial"/>
            </a:rPr>
            <a:t>Risk            =  Probability of an event occurring x Consequence of Event</a:t>
          </a:r>
        </a:p>
        <a:p>
          <a:pPr algn="l" rtl="0">
            <a:defRPr sz="1000"/>
          </a:pPr>
          <a:r>
            <a:rPr lang="en-US" sz="1100" b="1" i="0" strike="noStrike">
              <a:solidFill>
                <a:srgbClr val="993366"/>
              </a:solidFill>
              <a:latin typeface="Arial"/>
              <a:cs typeface="Arial"/>
            </a:rPr>
            <a:t>Probability =  Likelihood of an event when exposed x Exposure to the event</a:t>
          </a:r>
        </a:p>
        <a:p>
          <a:pPr algn="l" rtl="0">
            <a:defRPr sz="1000"/>
          </a:pPr>
          <a:r>
            <a:rPr lang="en-US" sz="1100" b="1" i="0" strike="noStrike">
              <a:solidFill>
                <a:srgbClr val="993366"/>
              </a:solidFill>
              <a:latin typeface="Arial"/>
              <a:cs typeface="Arial"/>
            </a:rPr>
            <a:t>                    =  Likelihood Factor x Exposure Factor</a:t>
          </a:r>
          <a:endParaRPr lang="en-US" sz="1000" b="0" i="0" strike="noStrike">
            <a:solidFill>
              <a:srgbClr val="000000"/>
            </a:solidFill>
            <a:latin typeface="Arial"/>
            <a:cs typeface="Arial"/>
          </a:endParaRPr>
        </a:p>
      </xdr:txBody>
    </xdr:sp>
    <xdr:clientData/>
  </xdr:twoCellAnchor>
  <xdr:twoCellAnchor>
    <xdr:from>
      <xdr:col>0</xdr:col>
      <xdr:colOff>161925</xdr:colOff>
      <xdr:row>5</xdr:row>
      <xdr:rowOff>114300</xdr:rowOff>
    </xdr:from>
    <xdr:to>
      <xdr:col>5</xdr:col>
      <xdr:colOff>66261</xdr:colOff>
      <xdr:row>8</xdr:row>
      <xdr:rowOff>28575</xdr:rowOff>
    </xdr:to>
    <xdr:sp macro="" textlink="">
      <xdr:nvSpPr>
        <xdr:cNvPr id="4" name="Text Box 5">
          <a:extLst>
            <a:ext uri="{FF2B5EF4-FFF2-40B4-BE49-F238E27FC236}">
              <a16:creationId xmlns:a16="http://schemas.microsoft.com/office/drawing/2014/main" id="{00000000-0008-0000-0B00-000004000000}"/>
            </a:ext>
          </a:extLst>
        </xdr:cNvPr>
        <xdr:cNvSpPr txBox="1">
          <a:spLocks noChangeArrowheads="1"/>
        </xdr:cNvSpPr>
      </xdr:nvSpPr>
      <xdr:spPr bwMode="auto">
        <a:xfrm>
          <a:off x="161925" y="1028700"/>
          <a:ext cx="5895561" cy="40005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9525</xdr:colOff>
      <xdr:row>33</xdr:row>
      <xdr:rowOff>14655</xdr:rowOff>
    </xdr:from>
    <xdr:to>
      <xdr:col>5</xdr:col>
      <xdr:colOff>904875</xdr:colOff>
      <xdr:row>35</xdr:row>
      <xdr:rowOff>7327</xdr:rowOff>
    </xdr:to>
    <xdr:sp macro="" textlink="">
      <xdr:nvSpPr>
        <xdr:cNvPr id="5" name="Text Box 6">
          <a:extLst>
            <a:ext uri="{FF2B5EF4-FFF2-40B4-BE49-F238E27FC236}">
              <a16:creationId xmlns:a16="http://schemas.microsoft.com/office/drawing/2014/main" id="{00000000-0008-0000-0B00-000005000000}"/>
            </a:ext>
          </a:extLst>
        </xdr:cNvPr>
        <xdr:cNvSpPr txBox="1">
          <a:spLocks noChangeArrowheads="1"/>
        </xdr:cNvSpPr>
      </xdr:nvSpPr>
      <xdr:spPr bwMode="auto">
        <a:xfrm>
          <a:off x="266700" y="5710605"/>
          <a:ext cx="6629400" cy="335572"/>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strike="noStrike">
              <a:solidFill>
                <a:srgbClr val="800000"/>
              </a:solidFill>
              <a:latin typeface="Arial"/>
              <a:cs typeface="Arial"/>
            </a:rPr>
            <a:t>Annualised Base Risk = </a:t>
          </a:r>
          <a:r>
            <a:rPr lang="en-US" sz="1200" b="1" i="0" u="sng" strike="noStrike">
              <a:solidFill>
                <a:srgbClr val="800000"/>
              </a:solidFill>
              <a:latin typeface="Arial"/>
              <a:cs typeface="Arial"/>
            </a:rPr>
            <a:t> Potential consequence Cost * annual Probability of consequence</a:t>
          </a:r>
          <a:r>
            <a:rPr lang="en-US" sz="12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0</xdr:colOff>
      <xdr:row>45</xdr:row>
      <xdr:rowOff>7938</xdr:rowOff>
    </xdr:from>
    <xdr:to>
      <xdr:col>5</xdr:col>
      <xdr:colOff>933450</xdr:colOff>
      <xdr:row>48</xdr:row>
      <xdr:rowOff>66675</xdr:rowOff>
    </xdr:to>
    <xdr:sp macro="" textlink="">
      <xdr:nvSpPr>
        <xdr:cNvPr id="6" name="Text Box 9">
          <a:extLst>
            <a:ext uri="{FF2B5EF4-FFF2-40B4-BE49-F238E27FC236}">
              <a16:creationId xmlns:a16="http://schemas.microsoft.com/office/drawing/2014/main" id="{00000000-0008-0000-0B00-000006000000}"/>
            </a:ext>
          </a:extLst>
        </xdr:cNvPr>
        <xdr:cNvSpPr txBox="1">
          <a:spLocks noChangeArrowheads="1"/>
        </xdr:cNvSpPr>
      </xdr:nvSpPr>
      <xdr:spPr bwMode="auto">
        <a:xfrm>
          <a:off x="257175" y="7799388"/>
          <a:ext cx="6667500" cy="55403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900" b="0" i="0" strike="noStrike">
            <a:solidFill>
              <a:srgbClr val="000000"/>
            </a:solidFill>
            <a:latin typeface="Arial"/>
            <a:cs typeface="Arial"/>
          </a:endParaRPr>
        </a:p>
        <a:p>
          <a:pPr algn="l" rtl="0">
            <a:defRPr sz="1000"/>
          </a:pPr>
          <a:r>
            <a:rPr lang="en-US" sz="1200" b="1" i="0" strike="noStrike">
              <a:solidFill>
                <a:srgbClr val="800000"/>
              </a:solidFill>
              <a:latin typeface="Arial"/>
              <a:cs typeface="Arial"/>
            </a:rPr>
            <a:t>Annualised Risk of Alternative = </a:t>
          </a:r>
          <a:r>
            <a:rPr lang="en-US" sz="1200" b="1" i="0" u="sng" strike="noStrike">
              <a:solidFill>
                <a:srgbClr val="800000"/>
              </a:solidFill>
              <a:latin typeface="Arial"/>
              <a:cs typeface="Arial"/>
            </a:rPr>
            <a:t>Remaining annualised Risk with Alternative solution</a:t>
          </a:r>
          <a:r>
            <a:rPr lang="en-US" sz="10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247650</xdr:colOff>
      <xdr:row>58</xdr:row>
      <xdr:rowOff>0</xdr:rowOff>
    </xdr:from>
    <xdr:to>
      <xdr:col>5</xdr:col>
      <xdr:colOff>933450</xdr:colOff>
      <xdr:row>63</xdr:row>
      <xdr:rowOff>266700</xdr:rowOff>
    </xdr:to>
    <xdr:sp macro="" textlink="">
      <xdr:nvSpPr>
        <xdr:cNvPr id="7" name="Text Box 10">
          <a:extLst>
            <a:ext uri="{FF2B5EF4-FFF2-40B4-BE49-F238E27FC236}">
              <a16:creationId xmlns:a16="http://schemas.microsoft.com/office/drawing/2014/main" id="{00000000-0008-0000-0B00-000007000000}"/>
            </a:ext>
          </a:extLst>
        </xdr:cNvPr>
        <xdr:cNvSpPr txBox="1">
          <a:spLocks noChangeArrowheads="1"/>
        </xdr:cNvSpPr>
      </xdr:nvSpPr>
      <xdr:spPr bwMode="auto">
        <a:xfrm>
          <a:off x="247650" y="9925050"/>
          <a:ext cx="6677025" cy="10763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800000"/>
              </a:solidFill>
              <a:latin typeface="Arial"/>
              <a:cs typeface="Arial"/>
            </a:rPr>
            <a:t>Cost of Risk Reduction =  </a:t>
          </a:r>
          <a:r>
            <a:rPr lang="en-US" sz="1200" b="1" i="0" u="sng" strike="noStrike">
              <a:solidFill>
                <a:srgbClr val="800000"/>
              </a:solidFill>
              <a:latin typeface="Arial"/>
              <a:cs typeface="Arial"/>
            </a:rPr>
            <a:t>Total Cost of Initiative minus Cost that can be Justified by using the current cut off criteria for economic investments</a:t>
          </a:r>
        </a:p>
        <a:p>
          <a:pPr algn="l" rtl="0">
            <a:defRPr sz="1000"/>
          </a:pPr>
          <a:r>
            <a:rPr lang="en-US" sz="1200" b="1" i="0" strike="noStrike">
              <a:solidFill>
                <a:srgbClr val="800000"/>
              </a:solidFill>
              <a:latin typeface="Arial"/>
              <a:cs typeface="Arial"/>
            </a:rPr>
            <a:t>                                                                  </a:t>
          </a:r>
          <a:endParaRPr lang="en-US" sz="1200" b="1" i="0" u="sng" strike="noStrike">
            <a:solidFill>
              <a:srgbClr val="800000"/>
            </a:solidFill>
            <a:latin typeface="Arial"/>
            <a:cs typeface="Arial"/>
          </a:endParaRPr>
        </a:p>
        <a:p>
          <a:pPr algn="l" rtl="0">
            <a:defRPr sz="1000"/>
          </a:pPr>
          <a:r>
            <a:rPr lang="en-US" sz="1200" b="1" i="0" strike="noStrike">
              <a:solidFill>
                <a:srgbClr val="800000"/>
              </a:solidFill>
              <a:latin typeface="Arial"/>
              <a:cs typeface="Arial"/>
            </a:rPr>
            <a:t>*</a:t>
          </a:r>
          <a:r>
            <a:rPr lang="en-US" sz="1000" b="1" i="0" strike="noStrike">
              <a:solidFill>
                <a:srgbClr val="800000"/>
              </a:solidFill>
              <a:latin typeface="Arial"/>
              <a:cs typeface="Arial"/>
            </a:rPr>
            <a:t>Note it is recommended that Project life be assumed at 10 years for Opex increase.  For decrease in Opex the economically motivated cost can be deducted from Total Cost of Alternative to get the Cost of Risk Reduction. The economically justified cost is the annual benefit x Pay out Time investment cut off criteria.</a:t>
          </a:r>
        </a:p>
      </xdr:txBody>
    </xdr:sp>
    <xdr:clientData/>
  </xdr:twoCellAnchor>
  <xdr:twoCellAnchor>
    <xdr:from>
      <xdr:col>1</xdr:col>
      <xdr:colOff>0</xdr:colOff>
      <xdr:row>79</xdr:row>
      <xdr:rowOff>152400</xdr:rowOff>
    </xdr:from>
    <xdr:to>
      <xdr:col>6</xdr:col>
      <xdr:colOff>9525</xdr:colOff>
      <xdr:row>84</xdr:row>
      <xdr:rowOff>47625</xdr:rowOff>
    </xdr:to>
    <xdr:sp macro="" textlink="">
      <xdr:nvSpPr>
        <xdr:cNvPr id="8" name="Text Box 11">
          <a:extLst>
            <a:ext uri="{FF2B5EF4-FFF2-40B4-BE49-F238E27FC236}">
              <a16:creationId xmlns:a16="http://schemas.microsoft.com/office/drawing/2014/main" id="{00000000-0008-0000-0B00-000008000000}"/>
            </a:ext>
          </a:extLst>
        </xdr:cNvPr>
        <xdr:cNvSpPr txBox="1">
          <a:spLocks noChangeArrowheads="1"/>
        </xdr:cNvSpPr>
      </xdr:nvSpPr>
      <xdr:spPr bwMode="auto">
        <a:xfrm>
          <a:off x="257175" y="14135100"/>
          <a:ext cx="7000875" cy="8382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lnSpc>
              <a:spcPts val="1100"/>
            </a:lnSpc>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lnSpc>
              <a:spcPts val="1200"/>
            </a:lnSpc>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lnSpc>
              <a:spcPts val="1100"/>
            </a:lnSpc>
            <a:defRPr sz="1000"/>
          </a:pPr>
          <a:r>
            <a:rPr lang="en-US" sz="1100" b="1" i="0" strike="noStrike">
              <a:solidFill>
                <a:srgbClr val="800000"/>
              </a:solidFill>
              <a:latin typeface="Arial"/>
              <a:cs typeface="Arial"/>
            </a:rPr>
            <a:t>J Factor &lt; 0.2 Probably not Justifiable</a:t>
          </a:r>
        </a:p>
        <a:p>
          <a:pPr algn="l" rtl="0">
            <a:lnSpc>
              <a:spcPts val="1200"/>
            </a:lnSpc>
            <a:defRPr sz="1000"/>
          </a:pPr>
          <a:r>
            <a:rPr lang="en-US" sz="1100" b="1" i="0" strike="noStrike">
              <a:solidFill>
                <a:srgbClr val="800000"/>
              </a:solidFill>
              <a:latin typeface="Arial"/>
              <a:cs typeface="Arial"/>
            </a:rPr>
            <a:t>J Factor  0.2 to 0.5 May be Justifiable</a:t>
          </a:r>
        </a:p>
        <a:p>
          <a:pPr algn="l" rtl="0">
            <a:lnSpc>
              <a:spcPts val="1100"/>
            </a:lnSpc>
            <a:defRPr sz="1000"/>
          </a:pPr>
          <a:r>
            <a:rPr lang="en-US" sz="1100" b="1" i="0" strike="noStrike">
              <a:solidFill>
                <a:srgbClr val="800000"/>
              </a:solidFill>
              <a:latin typeface="Arial"/>
              <a:cs typeface="Arial"/>
            </a:rPr>
            <a:t>J factor &gt; 0.5 Clearly Justifiable</a:t>
          </a:r>
          <a:endParaRPr lang="en-US" sz="1000" b="0" i="0" strike="noStrike">
            <a:solidFill>
              <a:srgbClr val="000000"/>
            </a:solidFill>
            <a:latin typeface="Arial"/>
            <a:cs typeface="Arial"/>
          </a:endParaRP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2</xdr:col>
          <xdr:colOff>152400</xdr:colOff>
          <xdr:row>50</xdr:row>
          <xdr:rowOff>9525</xdr:rowOff>
        </xdr:from>
        <xdr:to>
          <xdr:col>3</xdr:col>
          <xdr:colOff>800100</xdr:colOff>
          <xdr:row>51</xdr:row>
          <xdr:rowOff>95250</xdr:rowOff>
        </xdr:to>
        <xdr:sp macro="" textlink="">
          <xdr:nvSpPr>
            <xdr:cNvPr id="28673" name="Drop Down 1" hidden="1">
              <a:extLst>
                <a:ext uri="{63B3BB69-23CF-44E3-9099-C40C66FF867C}">
                  <a14:compatExt spid="_x0000_s28673"/>
                </a:ext>
                <a:ext uri="{FF2B5EF4-FFF2-40B4-BE49-F238E27FC236}">
                  <a16:creationId xmlns:a16="http://schemas.microsoft.com/office/drawing/2014/main" id="{00000000-0008-0000-0B00-000001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39</xdr:row>
          <xdr:rowOff>9525</xdr:rowOff>
        </xdr:from>
        <xdr:to>
          <xdr:col>5</xdr:col>
          <xdr:colOff>314325</xdr:colOff>
          <xdr:row>39</xdr:row>
          <xdr:rowOff>209550</xdr:rowOff>
        </xdr:to>
        <xdr:sp macro="" textlink="">
          <xdr:nvSpPr>
            <xdr:cNvPr id="28674" name="Drop Down 2" hidden="1">
              <a:extLst>
                <a:ext uri="{63B3BB69-23CF-44E3-9099-C40C66FF867C}">
                  <a14:compatExt spid="_x0000_s28674"/>
                </a:ext>
                <a:ext uri="{FF2B5EF4-FFF2-40B4-BE49-F238E27FC236}">
                  <a16:creationId xmlns:a16="http://schemas.microsoft.com/office/drawing/2014/main" id="{00000000-0008-0000-0B00-000002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40</xdr:row>
          <xdr:rowOff>9525</xdr:rowOff>
        </xdr:from>
        <xdr:to>
          <xdr:col>5</xdr:col>
          <xdr:colOff>304800</xdr:colOff>
          <xdr:row>41</xdr:row>
          <xdr:rowOff>9525</xdr:rowOff>
        </xdr:to>
        <xdr:sp macro="" textlink="">
          <xdr:nvSpPr>
            <xdr:cNvPr id="28675" name="Drop Down 3" hidden="1">
              <a:extLst>
                <a:ext uri="{63B3BB69-23CF-44E3-9099-C40C66FF867C}">
                  <a14:compatExt spid="_x0000_s28675"/>
                </a:ext>
                <a:ext uri="{FF2B5EF4-FFF2-40B4-BE49-F238E27FC236}">
                  <a16:creationId xmlns:a16="http://schemas.microsoft.com/office/drawing/2014/main" id="{00000000-0008-0000-0B00-000003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13</xdr:col>
      <xdr:colOff>389288</xdr:colOff>
      <xdr:row>25</xdr:row>
      <xdr:rowOff>5</xdr:rowOff>
    </xdr:from>
    <xdr:to>
      <xdr:col>15</xdr:col>
      <xdr:colOff>554939</xdr:colOff>
      <xdr:row>26</xdr:row>
      <xdr:rowOff>115957</xdr:rowOff>
    </xdr:to>
    <xdr:sp macro="" textlink="">
      <xdr:nvSpPr>
        <xdr:cNvPr id="12" name="Arrow: Curved Up 11">
          <a:extLst>
            <a:ext uri="{FF2B5EF4-FFF2-40B4-BE49-F238E27FC236}">
              <a16:creationId xmlns:a16="http://schemas.microsoft.com/office/drawing/2014/main" id="{00000000-0008-0000-0B00-00000C000000}"/>
            </a:ext>
          </a:extLst>
        </xdr:cNvPr>
        <xdr:cNvSpPr/>
      </xdr:nvSpPr>
      <xdr:spPr bwMode="auto">
        <a:xfrm>
          <a:off x="9342788" y="4371980"/>
          <a:ext cx="1165776" cy="287402"/>
        </a:xfrm>
        <a:prstGeom prst="curvedUpArrow">
          <a:avLst>
            <a:gd name="adj1" fmla="val 82905"/>
            <a:gd name="adj2" fmla="val 152777"/>
            <a:gd name="adj3" fmla="val 54412"/>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l"/>
          <a:endParaRPr lang="th-TH" sz="1100"/>
        </a:p>
      </xdr:txBody>
    </xdr:sp>
    <xdr:clientData/>
  </xdr:twoCellAnchor>
  <xdr:twoCellAnchor>
    <xdr:from>
      <xdr:col>11</xdr:col>
      <xdr:colOff>621196</xdr:colOff>
      <xdr:row>19</xdr:row>
      <xdr:rowOff>157368</xdr:rowOff>
    </xdr:from>
    <xdr:to>
      <xdr:col>12</xdr:col>
      <xdr:colOff>149087</xdr:colOff>
      <xdr:row>20</xdr:row>
      <xdr:rowOff>165650</xdr:rowOff>
    </xdr:to>
    <xdr:sp macro="" textlink="">
      <xdr:nvSpPr>
        <xdr:cNvPr id="13" name="Arrow: Right 12">
          <a:extLst>
            <a:ext uri="{FF2B5EF4-FFF2-40B4-BE49-F238E27FC236}">
              <a16:creationId xmlns:a16="http://schemas.microsoft.com/office/drawing/2014/main" id="{00000000-0008-0000-0B00-00000D000000}"/>
            </a:ext>
          </a:extLst>
        </xdr:cNvPr>
        <xdr:cNvSpPr/>
      </xdr:nvSpPr>
      <xdr:spPr bwMode="auto">
        <a:xfrm>
          <a:off x="8717446" y="3481593"/>
          <a:ext cx="223216" cy="170207"/>
        </a:xfrm>
        <a:prstGeom prst="rightArrow">
          <a:avLst/>
        </a:prstGeom>
        <a:solidFill>
          <a:schemeClr val="tx1"/>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twoCellAnchor>
    <xdr:from>
      <xdr:col>13</xdr:col>
      <xdr:colOff>265043</xdr:colOff>
      <xdr:row>27</xdr:row>
      <xdr:rowOff>8283</xdr:rowOff>
    </xdr:from>
    <xdr:to>
      <xdr:col>15</xdr:col>
      <xdr:colOff>389282</xdr:colOff>
      <xdr:row>28</xdr:row>
      <xdr:rowOff>41413</xdr:rowOff>
    </xdr:to>
    <xdr:sp macro="" textlink="">
      <xdr:nvSpPr>
        <xdr:cNvPr id="14" name="Rectangle 13">
          <a:extLst>
            <a:ext uri="{FF2B5EF4-FFF2-40B4-BE49-F238E27FC236}">
              <a16:creationId xmlns:a16="http://schemas.microsoft.com/office/drawing/2014/main" id="{00000000-0008-0000-0B00-00000E000000}"/>
            </a:ext>
          </a:extLst>
        </xdr:cNvPr>
        <xdr:cNvSpPr/>
      </xdr:nvSpPr>
      <xdr:spPr bwMode="auto">
        <a:xfrm>
          <a:off x="9218543" y="4713633"/>
          <a:ext cx="1124364" cy="195055"/>
        </a:xfrm>
        <a:prstGeom prst="rect">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ctr"/>
          <a:r>
            <a:rPr lang="en-US" sz="1100" b="1"/>
            <a:t>J-Factor &gt; 0.2</a:t>
          </a:r>
        </a:p>
      </xdr:txBody>
    </xdr:sp>
    <xdr:clientData/>
  </xdr:twoCellAnchor>
  <xdr:twoCellAnchor editAs="oneCell">
    <xdr:from>
      <xdr:col>14</xdr:col>
      <xdr:colOff>16566</xdr:colOff>
      <xdr:row>19</xdr:row>
      <xdr:rowOff>115956</xdr:rowOff>
    </xdr:from>
    <xdr:to>
      <xdr:col>14</xdr:col>
      <xdr:colOff>273327</xdr:colOff>
      <xdr:row>21</xdr:row>
      <xdr:rowOff>82826</xdr:rowOff>
    </xdr:to>
    <xdr:pic>
      <xdr:nvPicPr>
        <xdr:cNvPr id="15" name="Picture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
        <a:stretch>
          <a:fillRect/>
        </a:stretch>
      </xdr:blipFill>
      <xdr:spPr>
        <a:xfrm>
          <a:off x="9665391" y="3440181"/>
          <a:ext cx="256761" cy="290720"/>
        </a:xfrm>
        <a:prstGeom prst="rect">
          <a:avLst/>
        </a:prstGeom>
      </xdr:spPr>
    </xdr:pic>
    <xdr:clientData/>
  </xdr:twoCellAnchor>
  <xdr:twoCellAnchor>
    <xdr:from>
      <xdr:col>10</xdr:col>
      <xdr:colOff>22016</xdr:colOff>
      <xdr:row>17</xdr:row>
      <xdr:rowOff>80963</xdr:rowOff>
    </xdr:from>
    <xdr:to>
      <xdr:col>10</xdr:col>
      <xdr:colOff>150811</xdr:colOff>
      <xdr:row>17</xdr:row>
      <xdr:rowOff>82826</xdr:rowOff>
    </xdr:to>
    <xdr:cxnSp macro="">
      <xdr:nvCxnSpPr>
        <xdr:cNvPr id="16" name="Straight Connector 15">
          <a:extLst>
            <a:ext uri="{FF2B5EF4-FFF2-40B4-BE49-F238E27FC236}">
              <a16:creationId xmlns:a16="http://schemas.microsoft.com/office/drawing/2014/main" id="{00000000-0008-0000-0B00-000010000000}"/>
            </a:ext>
          </a:extLst>
        </xdr:cNvPr>
        <xdr:cNvCxnSpPr/>
      </xdr:nvCxnSpPr>
      <xdr:spPr bwMode="auto">
        <a:xfrm flipV="1">
          <a:off x="7927766" y="3071813"/>
          <a:ext cx="128795" cy="1863"/>
        </a:xfrm>
        <a:prstGeom prst="line">
          <a:avLst/>
        </a:prstGeom>
        <a:ln>
          <a:headEnd type="none" w="med" len="med"/>
          <a:tailEnd type="none" w="med" len="med"/>
        </a:ln>
      </xdr:spPr>
      <xdr:style>
        <a:lnRef idx="3">
          <a:schemeClr val="dk1"/>
        </a:lnRef>
        <a:fillRef idx="0">
          <a:schemeClr val="dk1"/>
        </a:fillRef>
        <a:effectRef idx="2">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35092</xdr:rowOff>
    </xdr:from>
    <xdr:to>
      <xdr:col>0</xdr:col>
      <xdr:colOff>790575</xdr:colOff>
      <xdr:row>1</xdr:row>
      <xdr:rowOff>123825</xdr:rowOff>
    </xdr:to>
    <xdr:pic>
      <xdr:nvPicPr>
        <xdr:cNvPr id="3" name="tb_54" descr="Picture">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35092"/>
          <a:ext cx="704850" cy="24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152400</xdr:colOff>
      <xdr:row>47</xdr:row>
      <xdr:rowOff>47625</xdr:rowOff>
    </xdr:from>
    <xdr:to>
      <xdr:col>9</xdr:col>
      <xdr:colOff>276225</xdr:colOff>
      <xdr:row>63</xdr:row>
      <xdr:rowOff>133350</xdr:rowOff>
    </xdr:to>
    <xdr:graphicFrame macro="">
      <xdr:nvGraphicFramePr>
        <xdr:cNvPr id="9545" name="Chart 2">
          <a:extLst>
            <a:ext uri="{FF2B5EF4-FFF2-40B4-BE49-F238E27FC236}">
              <a16:creationId xmlns:a16="http://schemas.microsoft.com/office/drawing/2014/main" id="{00000000-0008-0000-0F00-000049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161925</xdr:colOff>
      <xdr:row>66</xdr:row>
      <xdr:rowOff>0</xdr:rowOff>
    </xdr:from>
    <xdr:to>
      <xdr:col>9</xdr:col>
      <xdr:colOff>295275</xdr:colOff>
      <xdr:row>82</xdr:row>
      <xdr:rowOff>142875</xdr:rowOff>
    </xdr:to>
    <xdr:graphicFrame macro="">
      <xdr:nvGraphicFramePr>
        <xdr:cNvPr id="9546" name="Chart 3">
          <a:extLst>
            <a:ext uri="{FF2B5EF4-FFF2-40B4-BE49-F238E27FC236}">
              <a16:creationId xmlns:a16="http://schemas.microsoft.com/office/drawing/2014/main" id="{00000000-0008-0000-0F00-00004A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85</xdr:row>
      <xdr:rowOff>0</xdr:rowOff>
    </xdr:from>
    <xdr:to>
      <xdr:col>9</xdr:col>
      <xdr:colOff>314325</xdr:colOff>
      <xdr:row>103</xdr:row>
      <xdr:rowOff>9525</xdr:rowOff>
    </xdr:to>
    <xdr:graphicFrame macro="">
      <xdr:nvGraphicFramePr>
        <xdr:cNvPr id="9547" name="Chart 4">
          <a:extLst>
            <a:ext uri="{FF2B5EF4-FFF2-40B4-BE49-F238E27FC236}">
              <a16:creationId xmlns:a16="http://schemas.microsoft.com/office/drawing/2014/main" id="{00000000-0008-0000-0F00-00004B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6351</xdr:rowOff>
    </xdr:from>
    <xdr:to>
      <xdr:col>0</xdr:col>
      <xdr:colOff>837469</xdr:colOff>
      <xdr:row>2</xdr:row>
      <xdr:rowOff>6350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6351"/>
          <a:ext cx="831119" cy="336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299356</xdr:colOff>
      <xdr:row>1</xdr:row>
      <xdr:rowOff>95250</xdr:rowOff>
    </xdr:from>
    <xdr:ext cx="2871107" cy="417807"/>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0463892" y="258536"/>
          <a:ext cx="2871107" cy="41780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00CC"/>
              </a:solidFill>
              <a:cs typeface="+mn-cs"/>
            </a:rPr>
            <a:t>Not</a:t>
          </a:r>
          <a:r>
            <a:rPr lang="en-US" sz="2000" b="1" baseline="0">
              <a:solidFill>
                <a:srgbClr val="0000CC"/>
              </a:solidFill>
              <a:cs typeface="+mn-cs"/>
            </a:rPr>
            <a:t> In-kind replacement</a:t>
          </a:r>
          <a:endParaRPr lang="th-TH" sz="2000" b="1">
            <a:solidFill>
              <a:srgbClr val="0000CC"/>
            </a:solidFill>
            <a:cs typeface="+mn-cs"/>
          </a:endParaRPr>
        </a:p>
      </xdr:txBody>
    </xdr:sp>
    <xdr:clientData/>
  </xdr:oneCellAnchor>
  <xdr:twoCellAnchor editAs="oneCell">
    <xdr:from>
      <xdr:col>0</xdr:col>
      <xdr:colOff>285751</xdr:colOff>
      <xdr:row>1</xdr:row>
      <xdr:rowOff>1</xdr:rowOff>
    </xdr:from>
    <xdr:to>
      <xdr:col>22</xdr:col>
      <xdr:colOff>124161</xdr:colOff>
      <xdr:row>43</xdr:row>
      <xdr:rowOff>108858</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285751" y="163287"/>
          <a:ext cx="13064553" cy="6966857"/>
        </a:xfrm>
        <a:prstGeom prst="rect">
          <a:avLst/>
        </a:prstGeom>
      </xdr:spPr>
    </xdr:pic>
    <xdr:clientData/>
  </xdr:twoCellAnchor>
  <xdr:twoCellAnchor editAs="oneCell">
    <xdr:from>
      <xdr:col>0</xdr:col>
      <xdr:colOff>277091</xdr:colOff>
      <xdr:row>44</xdr:row>
      <xdr:rowOff>121227</xdr:rowOff>
    </xdr:from>
    <xdr:to>
      <xdr:col>13</xdr:col>
      <xdr:colOff>354059</xdr:colOff>
      <xdr:row>58</xdr:row>
      <xdr:rowOff>91517</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7091" y="6979227"/>
          <a:ext cx="7714286" cy="2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16</xdr:col>
      <xdr:colOff>46857</xdr:colOff>
      <xdr:row>29</xdr:row>
      <xdr:rowOff>63972</xdr:rowOff>
    </xdr:to>
    <xdr:pic>
      <xdr:nvPicPr>
        <xdr:cNvPr id="129" name="Picture 128">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1"/>
        <a:stretch>
          <a:fillRect/>
        </a:stretch>
      </xdr:blipFill>
      <xdr:spPr>
        <a:xfrm>
          <a:off x="0" y="480785"/>
          <a:ext cx="9771428" cy="4761905"/>
        </a:xfrm>
        <a:prstGeom prst="rect">
          <a:avLst/>
        </a:prstGeom>
      </xdr:spPr>
    </xdr:pic>
    <xdr:clientData/>
  </xdr:twoCellAnchor>
  <xdr:twoCellAnchor>
    <xdr:from>
      <xdr:col>8</xdr:col>
      <xdr:colOff>120650</xdr:colOff>
      <xdr:row>1</xdr:row>
      <xdr:rowOff>127000</xdr:rowOff>
    </xdr:from>
    <xdr:to>
      <xdr:col>15</xdr:col>
      <xdr:colOff>184150</xdr:colOff>
      <xdr:row>11</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997450" y="4445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20</xdr:col>
      <xdr:colOff>7471</xdr:colOff>
      <xdr:row>6</xdr:row>
      <xdr:rowOff>29880</xdr:rowOff>
    </xdr:from>
    <xdr:to>
      <xdr:col>21</xdr:col>
      <xdr:colOff>493059</xdr:colOff>
      <xdr:row>9</xdr:row>
      <xdr:rowOff>161372</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2259236" y="1322292"/>
          <a:ext cx="1098176" cy="7141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36</xdr:row>
      <xdr:rowOff>94148</xdr:rowOff>
    </xdr:from>
    <xdr:to>
      <xdr:col>14</xdr:col>
      <xdr:colOff>63500</xdr:colOff>
      <xdr:row>76</xdr:row>
      <xdr:rowOff>69087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7000" y="5967898"/>
          <a:ext cx="8470900" cy="6324939"/>
        </a:xfrm>
        <a:prstGeom prst="rect">
          <a:avLst/>
        </a:prstGeom>
      </xdr:spPr>
    </xdr:pic>
    <xdr:clientData/>
  </xdr:twoCellAnchor>
  <xdr:twoCellAnchor editAs="oneCell">
    <xdr:from>
      <xdr:col>0</xdr:col>
      <xdr:colOff>0</xdr:colOff>
      <xdr:row>1</xdr:row>
      <xdr:rowOff>57150</xdr:rowOff>
    </xdr:from>
    <xdr:to>
      <xdr:col>14</xdr:col>
      <xdr:colOff>91000</xdr:colOff>
      <xdr:row>34</xdr:row>
      <xdr:rowOff>85007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0" y="374650"/>
          <a:ext cx="8625400" cy="5584107"/>
        </a:xfrm>
        <a:prstGeom prst="rect">
          <a:avLst/>
        </a:prstGeom>
      </xdr:spPr>
    </xdr:pic>
    <xdr:clientData/>
  </xdr:twoCellAnchor>
  <xdr:twoCellAnchor>
    <xdr:from>
      <xdr:col>9</xdr:col>
      <xdr:colOff>19050</xdr:colOff>
      <xdr:row>5</xdr:row>
      <xdr:rowOff>133350</xdr:rowOff>
    </xdr:from>
    <xdr:to>
      <xdr:col>16</xdr:col>
      <xdr:colOff>82550</xdr:colOff>
      <xdr:row>15</xdr:row>
      <xdr:rowOff>25400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5505450" y="108585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xdr:from>
      <xdr:col>20</xdr:col>
      <xdr:colOff>7469</xdr:colOff>
      <xdr:row>6</xdr:row>
      <xdr:rowOff>22408</xdr:rowOff>
    </xdr:from>
    <xdr:to>
      <xdr:col>21</xdr:col>
      <xdr:colOff>493057</xdr:colOff>
      <xdr:row>9</xdr:row>
      <xdr:rowOff>161371</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2109822" y="1299879"/>
          <a:ext cx="1090706" cy="710463"/>
          <a:chOff x="12901706" y="1389529"/>
          <a:chExt cx="1098176" cy="714198"/>
        </a:xfrm>
      </xdr:grpSpPr>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3006294" y="1792941"/>
            <a:ext cx="911412"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Plot</a:t>
            </a:r>
            <a:r>
              <a:rPr lang="en-US" sz="1400" b="0" baseline="0"/>
              <a:t> Plan</a:t>
            </a:r>
            <a:endParaRPr lang="en-US" sz="1400" b="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427505</xdr:colOff>
      <xdr:row>34</xdr:row>
      <xdr:rowOff>47347</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635000"/>
          <a:ext cx="8961905" cy="5209524"/>
        </a:xfrm>
        <a:prstGeom prst="rect">
          <a:avLst/>
        </a:prstGeom>
      </xdr:spPr>
    </xdr:pic>
    <xdr:clientData/>
  </xdr:twoCellAnchor>
  <xdr:twoCellAnchor>
    <xdr:from>
      <xdr:col>7</xdr:col>
      <xdr:colOff>565150</xdr:colOff>
      <xdr:row>1</xdr:row>
      <xdr:rowOff>63500</xdr:rowOff>
    </xdr:from>
    <xdr:to>
      <xdr:col>15</xdr:col>
      <xdr:colOff>19050</xdr:colOff>
      <xdr:row>10</xdr:row>
      <xdr:rowOff>114300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4832350" y="3810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0</xdr:colOff>
      <xdr:row>36</xdr:row>
      <xdr:rowOff>40126</xdr:rowOff>
    </xdr:from>
    <xdr:to>
      <xdr:col>14</xdr:col>
      <xdr:colOff>508000</xdr:colOff>
      <xdr:row>66</xdr:row>
      <xdr:rowOff>12699</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5913876"/>
          <a:ext cx="9042400" cy="4735074"/>
        </a:xfrm>
        <a:prstGeom prst="rect">
          <a:avLst/>
        </a:prstGeom>
      </xdr:spPr>
    </xdr:pic>
    <xdr:clientData/>
  </xdr:twoCellAnchor>
  <xdr:twoCellAnchor>
    <xdr:from>
      <xdr:col>19</xdr:col>
      <xdr:colOff>7471</xdr:colOff>
      <xdr:row>5</xdr:row>
      <xdr:rowOff>179293</xdr:rowOff>
    </xdr:from>
    <xdr:to>
      <xdr:col>20</xdr:col>
      <xdr:colOff>493059</xdr:colOff>
      <xdr:row>9</xdr:row>
      <xdr:rowOff>124020</xdr:rowOff>
    </xdr:to>
    <xdr:grpSp>
      <xdr:nvGrpSpPr>
        <xdr:cNvPr id="5" name="Group 4">
          <a:extLst>
            <a:ext uri="{FF2B5EF4-FFF2-40B4-BE49-F238E27FC236}">
              <a16:creationId xmlns:a16="http://schemas.microsoft.com/office/drawing/2014/main" id="{00000000-0008-0000-0700-000005000000}"/>
            </a:ext>
          </a:extLst>
        </xdr:cNvPr>
        <xdr:cNvGrpSpPr/>
      </xdr:nvGrpSpPr>
      <xdr:grpSpPr>
        <a:xfrm>
          <a:off x="11504706" y="1266264"/>
          <a:ext cx="1090706" cy="706727"/>
          <a:chOff x="12901706" y="1389529"/>
          <a:chExt cx="1098176" cy="714198"/>
        </a:xfrm>
      </xdr:grpSpPr>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Incident Case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12701</xdr:colOff>
      <xdr:row>2</xdr:row>
      <xdr:rowOff>63500</xdr:rowOff>
    </xdr:from>
    <xdr:to>
      <xdr:col>11</xdr:col>
      <xdr:colOff>539659</xdr:colOff>
      <xdr:row>18</xdr:row>
      <xdr:rowOff>133350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2701" y="539750"/>
          <a:ext cx="7232558" cy="2800350"/>
        </a:xfrm>
        <a:prstGeom prst="rect">
          <a:avLst/>
        </a:prstGeom>
      </xdr:spPr>
    </xdr:pic>
    <xdr:clientData/>
  </xdr:twoCellAnchor>
  <xdr:twoCellAnchor>
    <xdr:from>
      <xdr:col>12</xdr:col>
      <xdr:colOff>374</xdr:colOff>
      <xdr:row>0</xdr:row>
      <xdr:rowOff>156886</xdr:rowOff>
    </xdr:from>
    <xdr:to>
      <xdr:col>18</xdr:col>
      <xdr:colOff>590176</xdr:colOff>
      <xdr:row>9</xdr:row>
      <xdr:rowOff>48936</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7351433" y="156886"/>
          <a:ext cx="4616449"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1</xdr:colOff>
      <xdr:row>20</xdr:row>
      <xdr:rowOff>112063</xdr:rowOff>
    </xdr:from>
    <xdr:to>
      <xdr:col>11</xdr:col>
      <xdr:colOff>552824</xdr:colOff>
      <xdr:row>30</xdr:row>
      <xdr:rowOff>65507</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stretch>
          <a:fillRect/>
        </a:stretch>
      </xdr:blipFill>
      <xdr:spPr>
        <a:xfrm>
          <a:off x="1" y="3414063"/>
          <a:ext cx="7291294" cy="1574561"/>
        </a:xfrm>
        <a:prstGeom prst="rect">
          <a:avLst/>
        </a:prstGeom>
      </xdr:spPr>
    </xdr:pic>
    <xdr:clientData/>
  </xdr:twoCellAnchor>
  <xdr:twoCellAnchor>
    <xdr:from>
      <xdr:col>2</xdr:col>
      <xdr:colOff>510989</xdr:colOff>
      <xdr:row>31</xdr:row>
      <xdr:rowOff>37353</xdr:rowOff>
    </xdr:from>
    <xdr:to>
      <xdr:col>10</xdr:col>
      <xdr:colOff>403412</xdr:colOff>
      <xdr:row>49</xdr:row>
      <xdr:rowOff>104588</xdr:rowOff>
    </xdr:to>
    <xdr:grpSp>
      <xdr:nvGrpSpPr>
        <xdr:cNvPr id="12" name="Group 11">
          <a:extLst>
            <a:ext uri="{FF2B5EF4-FFF2-40B4-BE49-F238E27FC236}">
              <a16:creationId xmlns:a16="http://schemas.microsoft.com/office/drawing/2014/main" id="{00000000-0008-0000-0800-00000C000000}"/>
            </a:ext>
          </a:extLst>
        </xdr:cNvPr>
        <xdr:cNvGrpSpPr/>
      </xdr:nvGrpSpPr>
      <xdr:grpSpPr>
        <a:xfrm>
          <a:off x="1721224" y="5337735"/>
          <a:ext cx="4733364" cy="2891118"/>
          <a:chOff x="608106" y="5192059"/>
          <a:chExt cx="6249600" cy="3650607"/>
        </a:xfrm>
      </xdr:grpSpPr>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rotWithShape="1">
          <a:blip xmlns:r="http://schemas.openxmlformats.org/officeDocument/2006/relationships" r:embed="rId3"/>
          <a:srcRect l="85533"/>
          <a:stretch/>
        </xdr:blipFill>
        <xdr:spPr>
          <a:xfrm>
            <a:off x="4572000" y="5192059"/>
            <a:ext cx="2285706" cy="3647619"/>
          </a:xfrm>
          <a:prstGeom prst="rect">
            <a:avLst/>
          </a:prstGeom>
        </xdr:spPr>
      </xdr:pic>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rotWithShape="1">
          <a:blip xmlns:r="http://schemas.openxmlformats.org/officeDocument/2006/relationships" r:embed="rId3"/>
          <a:srcRect r="74865"/>
          <a:stretch/>
        </xdr:blipFill>
        <xdr:spPr>
          <a:xfrm>
            <a:off x="608106" y="5195047"/>
            <a:ext cx="3971365" cy="3647619"/>
          </a:xfrm>
          <a:prstGeom prst="rect">
            <a:avLst/>
          </a:prstGeom>
        </xdr:spPr>
      </xdr:pic>
    </xdr:grpSp>
    <xdr:clientData/>
  </xdr:twoCellAnchor>
  <xdr:twoCellAnchor>
    <xdr:from>
      <xdr:col>8</xdr:col>
      <xdr:colOff>478117</xdr:colOff>
      <xdr:row>40</xdr:row>
      <xdr:rowOff>134471</xdr:rowOff>
    </xdr:from>
    <xdr:to>
      <xdr:col>11</xdr:col>
      <xdr:colOff>74706</xdr:colOff>
      <xdr:row>43</xdr:row>
      <xdr:rowOff>22412</xdr:rowOff>
    </xdr:to>
    <xdr:sp macro="" textlink="">
      <xdr:nvSpPr>
        <xdr:cNvPr id="13" name="Oval 12">
          <a:extLst>
            <a:ext uri="{FF2B5EF4-FFF2-40B4-BE49-F238E27FC236}">
              <a16:creationId xmlns:a16="http://schemas.microsoft.com/office/drawing/2014/main" id="{00000000-0008-0000-0800-00000D000000}"/>
            </a:ext>
          </a:extLst>
        </xdr:cNvPr>
        <xdr:cNvSpPr/>
      </xdr:nvSpPr>
      <xdr:spPr bwMode="auto">
        <a:xfrm>
          <a:off x="5378823" y="6574118"/>
          <a:ext cx="1434354" cy="358588"/>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391458</xdr:colOff>
      <xdr:row>30</xdr:row>
      <xdr:rowOff>7470</xdr:rowOff>
    </xdr:from>
    <xdr:to>
      <xdr:col>13</xdr:col>
      <xdr:colOff>249518</xdr:colOff>
      <xdr:row>31</xdr:row>
      <xdr:rowOff>14942</xdr:rowOff>
    </xdr:to>
    <xdr:sp macro="" textlink="">
      <xdr:nvSpPr>
        <xdr:cNvPr id="14" name="Oval 13">
          <a:extLst>
            <a:ext uri="{FF2B5EF4-FFF2-40B4-BE49-F238E27FC236}">
              <a16:creationId xmlns:a16="http://schemas.microsoft.com/office/drawing/2014/main" id="{00000000-0008-0000-0800-00000E000000}"/>
            </a:ext>
          </a:extLst>
        </xdr:cNvPr>
        <xdr:cNvSpPr/>
      </xdr:nvSpPr>
      <xdr:spPr bwMode="auto">
        <a:xfrm>
          <a:off x="7129929" y="4878294"/>
          <a:ext cx="1434354" cy="164354"/>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74706</xdr:colOff>
      <xdr:row>31</xdr:row>
      <xdr:rowOff>14942</xdr:rowOff>
    </xdr:from>
    <xdr:to>
      <xdr:col>12</xdr:col>
      <xdr:colOff>496047</xdr:colOff>
      <xdr:row>42</xdr:row>
      <xdr:rowOff>0</xdr:rowOff>
    </xdr:to>
    <xdr:cxnSp macro="">
      <xdr:nvCxnSpPr>
        <xdr:cNvPr id="16" name="Connector: Elbow 15">
          <a:extLst>
            <a:ext uri="{FF2B5EF4-FFF2-40B4-BE49-F238E27FC236}">
              <a16:creationId xmlns:a16="http://schemas.microsoft.com/office/drawing/2014/main" id="{00000000-0008-0000-0800-000010000000}"/>
            </a:ext>
          </a:extLst>
        </xdr:cNvPr>
        <xdr:cNvCxnSpPr>
          <a:stCxn id="13" idx="6"/>
          <a:endCxn id="14" idx="4"/>
        </xdr:cNvCxnSpPr>
      </xdr:nvCxnSpPr>
      <xdr:spPr bwMode="auto">
        <a:xfrm flipV="1">
          <a:off x="6813177" y="5042648"/>
          <a:ext cx="1033929" cy="1710764"/>
        </a:xfrm>
        <a:prstGeom prst="bentConnector2">
          <a:avLst/>
        </a:prstGeom>
        <a:solidFill>
          <a:srgbClr val="FFFFFF"/>
        </a:solidFill>
        <a:ln w="38100" cap="flat" cmpd="sng" algn="ctr">
          <a:solidFill>
            <a:srgbClr val="FF0000"/>
          </a:solidFill>
          <a:prstDash val="solid"/>
          <a:round/>
          <a:headEnd type="triangle"/>
          <a:tailEnd type="triangle"/>
        </a:ln>
        <a:effectLst/>
      </xdr:spPr>
    </xdr:cxnSp>
    <xdr:clientData/>
  </xdr:twoCellAnchor>
  <xdr:twoCellAnchor>
    <xdr:from>
      <xdr:col>12</xdr:col>
      <xdr:colOff>829236</xdr:colOff>
      <xdr:row>32</xdr:row>
      <xdr:rowOff>89647</xdr:rowOff>
    </xdr:from>
    <xdr:to>
      <xdr:col>20</xdr:col>
      <xdr:colOff>590177</xdr:colOff>
      <xdr:row>41</xdr:row>
      <xdr:rowOff>146050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180295" y="5274235"/>
          <a:ext cx="5012764"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a:solidFill>
                <a:schemeClr val="tx2"/>
              </a:solidFill>
            </a:rPr>
            <a:t>- Show</a:t>
          </a:r>
          <a:r>
            <a:rPr lang="en-US" sz="2000" b="0" i="0" u="none" baseline="0">
              <a:solidFill>
                <a:schemeClr val="tx2"/>
              </a:solidFill>
            </a:rPr>
            <a:t> how the benefit figure (e.g. 17.2 MB) is </a:t>
          </a:r>
          <a:r>
            <a:rPr lang="en-US" sz="2000" b="1" i="0" u="sng" baseline="0">
              <a:solidFill>
                <a:schemeClr val="tx2"/>
              </a:solidFill>
            </a:rPr>
            <a:t>roughly</a:t>
          </a:r>
          <a:r>
            <a:rPr lang="en-US" sz="2000" b="0" i="0" u="none" baseline="0">
              <a:solidFill>
                <a:schemeClr val="tx2"/>
              </a:solidFill>
            </a:rPr>
            <a:t> calculated</a:t>
          </a:r>
        </a:p>
        <a:p>
          <a:pPr algn="l"/>
          <a:r>
            <a:rPr lang="en-US" sz="2000" b="0" i="0" u="none" baseline="0">
              <a:solidFill>
                <a:schemeClr val="tx2"/>
              </a:solidFill>
            </a:rPr>
            <a:t>- Show all the related parameters used in calculation</a:t>
          </a:r>
          <a:endParaRPr lang="en-US" sz="2000" b="0" i="0">
            <a:solidFill>
              <a:schemeClr val="tx2"/>
            </a:solidFill>
          </a:endParaRPr>
        </a:p>
      </xdr:txBody>
    </xdr:sp>
    <xdr:clientData/>
  </xdr:twoCellAnchor>
  <xdr:twoCellAnchor>
    <xdr:from>
      <xdr:col>17</xdr:col>
      <xdr:colOff>29882</xdr:colOff>
      <xdr:row>17</xdr:row>
      <xdr:rowOff>186762</xdr:rowOff>
    </xdr:from>
    <xdr:to>
      <xdr:col>18</xdr:col>
      <xdr:colOff>515470</xdr:colOff>
      <xdr:row>21</xdr:row>
      <xdr:rowOff>131490</xdr:rowOff>
    </xdr:to>
    <xdr:grpSp>
      <xdr:nvGrpSpPr>
        <xdr:cNvPr id="23" name="Group 22">
          <a:extLst>
            <a:ext uri="{FF2B5EF4-FFF2-40B4-BE49-F238E27FC236}">
              <a16:creationId xmlns:a16="http://schemas.microsoft.com/office/drawing/2014/main" id="{00000000-0008-0000-0800-000017000000}"/>
            </a:ext>
          </a:extLst>
        </xdr:cNvPr>
        <xdr:cNvGrpSpPr/>
      </xdr:nvGrpSpPr>
      <xdr:grpSpPr>
        <a:xfrm>
          <a:off x="10630647" y="3156321"/>
          <a:ext cx="1090705" cy="706728"/>
          <a:chOff x="12901706" y="1389529"/>
          <a:chExt cx="1098176" cy="714198"/>
        </a:xfrm>
      </xdr:grpSpPr>
      <xdr:pic>
        <xdr:nvPicPr>
          <xdr:cNvPr id="24" name="Picture 23">
            <a:extLst>
              <a:ext uri="{FF2B5EF4-FFF2-40B4-BE49-F238E27FC236}">
                <a16:creationId xmlns:a16="http://schemas.microsoft.com/office/drawing/2014/main" id="{00000000-0008-0000-0800-000018000000}"/>
              </a:ext>
            </a:extLst>
          </xdr:cNvPr>
          <xdr:cNvPicPr>
            <a:picLocks noChangeAspect="1"/>
          </xdr:cNvPicPr>
        </xdr:nvPicPr>
        <xdr:blipFill>
          <a:blip xmlns:r="http://schemas.openxmlformats.org/officeDocument/2006/relationships" r:embed="rId4"/>
          <a:stretch>
            <a:fillRect/>
          </a:stretch>
        </xdr:blipFill>
        <xdr:spPr>
          <a:xfrm>
            <a:off x="12901706" y="1389529"/>
            <a:ext cx="1098176" cy="714198"/>
          </a:xfrm>
          <a:prstGeom prst="rect">
            <a:avLst/>
          </a:prstGeom>
        </xdr:spPr>
      </xdr:pic>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Benefit Cal</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3" name="Right Brace 2">
          <a:extLst>
            <a:ext uri="{FF2B5EF4-FFF2-40B4-BE49-F238E27FC236}">
              <a16:creationId xmlns:a16="http://schemas.microsoft.com/office/drawing/2014/main" id="{00000000-0008-0000-0900-000003000000}"/>
            </a:ext>
          </a:extLst>
        </xdr:cNvPr>
        <xdr:cNvSpPr/>
      </xdr:nvSpPr>
      <xdr:spPr bwMode="auto">
        <a:xfrm>
          <a:off x="11889862" y="6922993"/>
          <a:ext cx="322308" cy="6506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2414250" y="99599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2307261" y="10045035"/>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14941</xdr:rowOff>
    </xdr:from>
    <xdr:to>
      <xdr:col>0</xdr:col>
      <xdr:colOff>1296148</xdr:colOff>
      <xdr:row>0</xdr:row>
      <xdr:rowOff>427792</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14941"/>
          <a:ext cx="1154206" cy="412851"/>
        </a:xfrm>
        <a:prstGeom prst="rect">
          <a:avLst/>
        </a:prstGeom>
      </xdr:spPr>
    </xdr:pic>
    <xdr:clientData/>
  </xdr:twoCellAnchor>
  <xdr:twoCellAnchor>
    <xdr:from>
      <xdr:col>0</xdr:col>
      <xdr:colOff>89646</xdr:colOff>
      <xdr:row>28</xdr:row>
      <xdr:rowOff>172943</xdr:rowOff>
    </xdr:from>
    <xdr:to>
      <xdr:col>0</xdr:col>
      <xdr:colOff>4845050</xdr:colOff>
      <xdr:row>34</xdr:row>
      <xdr:rowOff>31750</xdr:rowOff>
    </xdr:to>
    <xdr:sp macro="" textlink="">
      <xdr:nvSpPr>
        <xdr:cNvPr id="15" name="Rectangle 14">
          <a:extLst>
            <a:ext uri="{FF2B5EF4-FFF2-40B4-BE49-F238E27FC236}">
              <a16:creationId xmlns:a16="http://schemas.microsoft.com/office/drawing/2014/main" id="{00000000-0008-0000-0900-00000F000000}"/>
            </a:ext>
          </a:extLst>
        </xdr:cNvPr>
        <xdr:cNvSpPr/>
      </xdr:nvSpPr>
      <xdr:spPr bwMode="auto">
        <a:xfrm>
          <a:off x="89646" y="5265643"/>
          <a:ext cx="4755404" cy="10018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238125</xdr:colOff>
          <xdr:row>30</xdr:row>
          <xdr:rowOff>161925</xdr:rowOff>
        </xdr:from>
        <xdr:to>
          <xdr:col>0</xdr:col>
          <xdr:colOff>476250</xdr:colOff>
          <xdr:row>32</xdr:row>
          <xdr:rowOff>9525</xdr:rowOff>
        </xdr:to>
        <xdr:sp macro="" textlink="">
          <xdr:nvSpPr>
            <xdr:cNvPr id="48173" name="Check Box 45" hidden="1">
              <a:extLst>
                <a:ext uri="{63B3BB69-23CF-44E3-9099-C40C66FF867C}">
                  <a14:compatExt spid="_x0000_s48173"/>
                </a:ext>
                <a:ext uri="{FF2B5EF4-FFF2-40B4-BE49-F238E27FC236}">
                  <a16:creationId xmlns:a16="http://schemas.microsoft.com/office/drawing/2014/main" id="{00000000-0008-0000-0900-00002D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31</xdr:row>
          <xdr:rowOff>161925</xdr:rowOff>
        </xdr:from>
        <xdr:to>
          <xdr:col>0</xdr:col>
          <xdr:colOff>476250</xdr:colOff>
          <xdr:row>33</xdr:row>
          <xdr:rowOff>9525</xdr:rowOff>
        </xdr:to>
        <xdr:sp macro="" textlink="">
          <xdr:nvSpPr>
            <xdr:cNvPr id="48174" name="Check Box 46" hidden="1">
              <a:extLst>
                <a:ext uri="{63B3BB69-23CF-44E3-9099-C40C66FF867C}">
                  <a14:compatExt spid="_x0000_s48174"/>
                </a:ext>
                <a:ext uri="{FF2B5EF4-FFF2-40B4-BE49-F238E27FC236}">
                  <a16:creationId xmlns:a16="http://schemas.microsoft.com/office/drawing/2014/main" id="{00000000-0008-0000-0900-00002E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32</xdr:row>
          <xdr:rowOff>161925</xdr:rowOff>
        </xdr:from>
        <xdr:to>
          <xdr:col>0</xdr:col>
          <xdr:colOff>476250</xdr:colOff>
          <xdr:row>34</xdr:row>
          <xdr:rowOff>9525</xdr:rowOff>
        </xdr:to>
        <xdr:sp macro="" textlink="">
          <xdr:nvSpPr>
            <xdr:cNvPr id="48175" name="Check Box 47" hidden="1">
              <a:extLst>
                <a:ext uri="{63B3BB69-23CF-44E3-9099-C40C66FF867C}">
                  <a14:compatExt spid="_x0000_s48175"/>
                </a:ext>
                <a:ext uri="{FF2B5EF4-FFF2-40B4-BE49-F238E27FC236}">
                  <a16:creationId xmlns:a16="http://schemas.microsoft.com/office/drawing/2014/main" id="{00000000-0008-0000-0900-00002F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29</xdr:row>
          <xdr:rowOff>180975</xdr:rowOff>
        </xdr:from>
        <xdr:to>
          <xdr:col>0</xdr:col>
          <xdr:colOff>476250</xdr:colOff>
          <xdr:row>31</xdr:row>
          <xdr:rowOff>19050</xdr:rowOff>
        </xdr:to>
        <xdr:sp macro="" textlink="">
          <xdr:nvSpPr>
            <xdr:cNvPr id="48176" name="Check Box 48" hidden="1">
              <a:extLst>
                <a:ext uri="{63B3BB69-23CF-44E3-9099-C40C66FF867C}">
                  <a14:compatExt spid="_x0000_s48176"/>
                </a:ext>
                <a:ext uri="{FF2B5EF4-FFF2-40B4-BE49-F238E27FC236}">
                  <a16:creationId xmlns:a16="http://schemas.microsoft.com/office/drawing/2014/main" id="{00000000-0008-0000-0900-000030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40822</xdr:colOff>
      <xdr:row>92</xdr:row>
      <xdr:rowOff>31054</xdr:rowOff>
    </xdr:from>
    <xdr:to>
      <xdr:col>12</xdr:col>
      <xdr:colOff>438150</xdr:colOff>
      <xdr:row>124</xdr:row>
      <xdr:rowOff>96368</xdr:rowOff>
    </xdr:to>
    <xdr:pic>
      <xdr:nvPicPr>
        <xdr:cNvPr id="4" name="Picture 3">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2" y="20963642"/>
          <a:ext cx="7658740" cy="5085550"/>
        </a:xfrm>
        <a:prstGeom prst="rect">
          <a:avLst/>
        </a:prstGeom>
        <a:noFill/>
      </xdr:spPr>
    </xdr:pic>
    <xdr:clientData/>
  </xdr:twoCellAnchor>
  <xdr:twoCellAnchor editAs="oneCell">
    <xdr:from>
      <xdr:col>0</xdr:col>
      <xdr:colOff>96851</xdr:colOff>
      <xdr:row>60</xdr:row>
      <xdr:rowOff>26410</xdr:rowOff>
    </xdr:from>
    <xdr:to>
      <xdr:col>12</xdr:col>
      <xdr:colOff>300959</xdr:colOff>
      <xdr:row>90</xdr:row>
      <xdr:rowOff>156078</xdr:rowOff>
    </xdr:to>
    <xdr:pic>
      <xdr:nvPicPr>
        <xdr:cNvPr id="6" name="Picture 5">
          <a:extLst>
            <a:ext uri="{FF2B5EF4-FFF2-40B4-BE49-F238E27FC236}">
              <a16:creationId xmlns:a16="http://schemas.microsoft.com/office/drawing/2014/main" id="{00000000-0008-0000-0A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851" y="10156040"/>
          <a:ext cx="7559065" cy="5099234"/>
        </a:xfrm>
        <a:prstGeom prst="rect">
          <a:avLst/>
        </a:prstGeom>
        <a:noFill/>
      </xdr:spPr>
    </xdr:pic>
    <xdr:clientData/>
  </xdr:twoCellAnchor>
  <xdr:twoCellAnchor editAs="oneCell">
    <xdr:from>
      <xdr:col>0</xdr:col>
      <xdr:colOff>66262</xdr:colOff>
      <xdr:row>124</xdr:row>
      <xdr:rowOff>74541</xdr:rowOff>
    </xdr:from>
    <xdr:to>
      <xdr:col>12</xdr:col>
      <xdr:colOff>468245</xdr:colOff>
      <xdr:row>139</xdr:row>
      <xdr:rowOff>31889</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3"/>
        <a:stretch>
          <a:fillRect/>
        </a:stretch>
      </xdr:blipFill>
      <xdr:spPr>
        <a:xfrm>
          <a:off x="66262" y="26131628"/>
          <a:ext cx="7756940" cy="2442130"/>
        </a:xfrm>
        <a:prstGeom prst="rect">
          <a:avLst/>
        </a:prstGeom>
      </xdr:spPr>
    </xdr:pic>
    <xdr:clientData/>
  </xdr:twoCellAnchor>
  <xdr:twoCellAnchor editAs="oneCell">
    <xdr:from>
      <xdr:col>0</xdr:col>
      <xdr:colOff>41414</xdr:colOff>
      <xdr:row>139</xdr:row>
      <xdr:rowOff>26943</xdr:rowOff>
    </xdr:from>
    <xdr:to>
      <xdr:col>12</xdr:col>
      <xdr:colOff>488673</xdr:colOff>
      <xdr:row>159</xdr:row>
      <xdr:rowOff>95095</xdr:rowOff>
    </xdr:to>
    <xdr:pic>
      <xdr:nvPicPr>
        <xdr:cNvPr id="7" name="Pictur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4"/>
        <a:stretch>
          <a:fillRect/>
        </a:stretch>
      </xdr:blipFill>
      <xdr:spPr>
        <a:xfrm>
          <a:off x="41414" y="22725018"/>
          <a:ext cx="7762459" cy="3306652"/>
        </a:xfrm>
        <a:prstGeom prst="rect">
          <a:avLst/>
        </a:prstGeom>
      </xdr:spPr>
    </xdr:pic>
    <xdr:clientData/>
  </xdr:twoCellAnchor>
  <xdr:twoCellAnchor editAs="oneCell">
    <xdr:from>
      <xdr:col>0</xdr:col>
      <xdr:colOff>41414</xdr:colOff>
      <xdr:row>159</xdr:row>
      <xdr:rowOff>99762</xdr:rowOff>
    </xdr:from>
    <xdr:to>
      <xdr:col>12</xdr:col>
      <xdr:colOff>463827</xdr:colOff>
      <xdr:row>176</xdr:row>
      <xdr:rowOff>5754</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5"/>
        <a:stretch>
          <a:fillRect/>
        </a:stretch>
      </xdr:blipFill>
      <xdr:spPr>
        <a:xfrm>
          <a:off x="41414" y="31954675"/>
          <a:ext cx="7777370" cy="2722079"/>
        </a:xfrm>
        <a:prstGeom prst="rect">
          <a:avLst/>
        </a:prstGeom>
      </xdr:spPr>
    </xdr:pic>
    <xdr:clientData/>
  </xdr:twoCellAnchor>
  <xdr:twoCellAnchor editAs="oneCell">
    <xdr:from>
      <xdr:col>0</xdr:col>
      <xdr:colOff>66675</xdr:colOff>
      <xdr:row>27</xdr:row>
      <xdr:rowOff>0</xdr:rowOff>
    </xdr:from>
    <xdr:to>
      <xdr:col>8</xdr:col>
      <xdr:colOff>266066</xdr:colOff>
      <xdr:row>58</xdr:row>
      <xdr:rowOff>113659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6"/>
        <a:stretch>
          <a:fillRect/>
        </a:stretch>
      </xdr:blipFill>
      <xdr:spPr>
        <a:xfrm>
          <a:off x="66675" y="4371975"/>
          <a:ext cx="5076191" cy="5133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ttgcgroup-my.sharepoint.com/Action%20Plan/Y2018/PTTES/F-(TP-PM)-P-(TP-PM)-001(OE)-01(EN)%20PSR%20PT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endlist"/>
      <sheetName val="FORM"/>
      <sheetName val="J factor RAM"/>
      <sheetName val="PSR Instruction"/>
      <sheetName val="J factor manual"/>
      <sheetName val="Sheet2"/>
      <sheetName val="Explanation of figures "/>
      <sheetName val="J-Factor"/>
      <sheetName val="Project Input"/>
      <sheetName val="Finance Input"/>
      <sheetName val="DCF-Base"/>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ow r="3">
          <cell r="B3">
            <v>0</v>
          </cell>
        </row>
        <row r="4">
          <cell r="B4">
            <v>0</v>
          </cell>
        </row>
        <row r="11">
          <cell r="B11">
            <v>9.7199999999999995E-2</v>
          </cell>
        </row>
        <row r="12">
          <cell r="B12">
            <v>0.2</v>
          </cell>
        </row>
        <row r="15">
          <cell r="B15">
            <v>200000</v>
          </cell>
        </row>
        <row r="16">
          <cell r="B16">
            <v>0</v>
          </cell>
        </row>
        <row r="17">
          <cell r="B17">
            <v>0</v>
          </cell>
        </row>
        <row r="18">
          <cell r="B18" t="str">
            <v>-</v>
          </cell>
        </row>
        <row r="19">
          <cell r="B19">
            <v>0</v>
          </cell>
        </row>
        <row r="20">
          <cell r="B20">
            <v>0</v>
          </cell>
        </row>
        <row r="21">
          <cell r="B21">
            <v>1.4999999999999999E-2</v>
          </cell>
        </row>
        <row r="22">
          <cell r="B22">
            <v>0</v>
          </cell>
        </row>
        <row r="23">
          <cell r="B23">
            <v>0</v>
          </cell>
        </row>
        <row r="38">
          <cell r="B38">
            <v>0.05</v>
          </cell>
        </row>
      </sheetData>
      <sheetData sheetId="9">
        <row r="3">
          <cell r="C3">
            <v>1.7000000000000001E-2</v>
          </cell>
          <cell r="D3">
            <v>0.02</v>
          </cell>
          <cell r="E3">
            <v>0.02</v>
          </cell>
          <cell r="F3">
            <v>0.02</v>
          </cell>
          <cell r="G3">
            <v>0.02</v>
          </cell>
          <cell r="H3">
            <v>0.02</v>
          </cell>
          <cell r="I3">
            <v>0.02</v>
          </cell>
          <cell r="J3">
            <v>0.02</v>
          </cell>
          <cell r="K3">
            <v>0.02</v>
          </cell>
          <cell r="L3">
            <v>0.02</v>
          </cell>
          <cell r="M3">
            <v>0.02</v>
          </cell>
          <cell r="N3">
            <v>0.02</v>
          </cell>
          <cell r="O3">
            <v>0.02</v>
          </cell>
          <cell r="P3">
            <v>0.02</v>
          </cell>
          <cell r="Q3">
            <v>0.02</v>
          </cell>
          <cell r="R3">
            <v>0.02</v>
          </cell>
          <cell r="S3">
            <v>0.02</v>
          </cell>
          <cell r="T3">
            <v>0.02</v>
          </cell>
          <cell r="U3">
            <v>0.02</v>
          </cell>
          <cell r="V3">
            <v>0.02</v>
          </cell>
        </row>
        <row r="9">
          <cell r="B9">
            <v>1</v>
          </cell>
        </row>
        <row r="15">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row>
        <row r="21">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row>
        <row r="27">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row>
        <row r="33">
          <cell r="C33">
            <v>1</v>
          </cell>
          <cell r="D33">
            <v>1</v>
          </cell>
          <cell r="E33">
            <v>1</v>
          </cell>
          <cell r="F33">
            <v>1</v>
          </cell>
          <cell r="G33">
            <v>1</v>
          </cell>
          <cell r="H33">
            <v>1</v>
          </cell>
          <cell r="I33">
            <v>1</v>
          </cell>
          <cell r="J33">
            <v>1</v>
          </cell>
          <cell r="K33">
            <v>1</v>
          </cell>
          <cell r="L33">
            <v>1</v>
          </cell>
          <cell r="M33">
            <v>1</v>
          </cell>
          <cell r="N33">
            <v>1</v>
          </cell>
          <cell r="O33">
            <v>1</v>
          </cell>
          <cell r="P33">
            <v>1</v>
          </cell>
          <cell r="Q33">
            <v>1</v>
          </cell>
          <cell r="R33">
            <v>1</v>
          </cell>
          <cell r="S33">
            <v>1</v>
          </cell>
          <cell r="T33">
            <v>1</v>
          </cell>
          <cell r="U33">
            <v>1</v>
          </cell>
          <cell r="V33">
            <v>1</v>
          </cell>
        </row>
        <row r="39">
          <cell r="C39">
            <v>1</v>
          </cell>
          <cell r="D39">
            <v>1</v>
          </cell>
          <cell r="E39">
            <v>1</v>
          </cell>
          <cell r="F39">
            <v>1</v>
          </cell>
          <cell r="G39">
            <v>1</v>
          </cell>
          <cell r="H39">
            <v>1</v>
          </cell>
          <cell r="I39">
            <v>1</v>
          </cell>
          <cell r="J39">
            <v>1</v>
          </cell>
          <cell r="K39">
            <v>1</v>
          </cell>
          <cell r="L39">
            <v>1</v>
          </cell>
          <cell r="M39">
            <v>1</v>
          </cell>
          <cell r="N39">
            <v>1</v>
          </cell>
          <cell r="O39">
            <v>1</v>
          </cell>
          <cell r="P39">
            <v>1</v>
          </cell>
          <cell r="Q39">
            <v>1</v>
          </cell>
          <cell r="R39">
            <v>1</v>
          </cell>
          <cell r="S39">
            <v>1</v>
          </cell>
          <cell r="T39">
            <v>1</v>
          </cell>
          <cell r="U39">
            <v>1</v>
          </cell>
          <cell r="V39">
            <v>1</v>
          </cell>
        </row>
      </sheetData>
      <sheetData sheetId="10">
        <row r="7">
          <cell r="B7">
            <v>0</v>
          </cell>
        </row>
        <row r="41">
          <cell r="B41">
            <v>1</v>
          </cell>
          <cell r="C41">
            <v>1.0169999999999999</v>
          </cell>
          <cell r="D41">
            <v>1.0373399999999999</v>
          </cell>
          <cell r="E41">
            <v>1.0580867999999999</v>
          </cell>
          <cell r="F41">
            <v>1.0792485359999999</v>
          </cell>
          <cell r="G41">
            <v>1.1008335067199999</v>
          </cell>
          <cell r="H41">
            <v>1.1228501768543999</v>
          </cell>
          <cell r="I41">
            <v>1.145307180391488</v>
          </cell>
          <cell r="J41">
            <v>1.1682133239993178</v>
          </cell>
          <cell r="K41">
            <v>1.1915775904793042</v>
          </cell>
          <cell r="L41">
            <v>1.2154091422888904</v>
          </cell>
          <cell r="M41">
            <v>1.2397173251346683</v>
          </cell>
          <cell r="N41">
            <v>1.2645116716373617</v>
          </cell>
          <cell r="O41">
            <v>1.2898019050701088</v>
          </cell>
          <cell r="P41">
            <v>1.315597943171511</v>
          </cell>
          <cell r="Q41">
            <v>1.3419099020349412</v>
          </cell>
          <cell r="R41">
            <v>1.3687481000756401</v>
          </cell>
          <cell r="S41">
            <v>1.396123062077153</v>
          </cell>
          <cell r="T41">
            <v>1.4240455233186962</v>
          </cell>
          <cell r="U41">
            <v>1.4525264337850701</v>
          </cell>
          <cell r="V41">
            <v>1.4815769624607715</v>
          </cell>
        </row>
      </sheetData>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9.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G70"/>
  <sheetViews>
    <sheetView showGridLines="0" zoomScaleNormal="100" workbookViewId="0">
      <pane ySplit="1" topLeftCell="A57" activePane="bottomLeft" state="frozen"/>
      <selection activeCell="K54" sqref="K54"/>
      <selection pane="bottomLeft" activeCell="B77" sqref="B77"/>
    </sheetView>
  </sheetViews>
  <sheetFormatPr defaultColWidth="9.140625" defaultRowHeight="12.75" x14ac:dyDescent="0.2"/>
  <cols>
    <col min="1" max="1" width="10" style="285" bestFit="1" customWidth="1"/>
    <col min="2" max="2" width="10.140625" style="285" bestFit="1" customWidth="1"/>
    <col min="3" max="3" width="14.85546875" style="285" bestFit="1" customWidth="1"/>
    <col min="4" max="4" width="62.5703125" style="286" customWidth="1"/>
    <col min="5" max="5" width="10.140625" style="285" customWidth="1"/>
    <col min="6" max="6" width="17.28515625" style="286" customWidth="1"/>
    <col min="7" max="16384" width="9.140625" style="286"/>
  </cols>
  <sheetData>
    <row r="1" spans="1:6" s="285" customFormat="1" ht="21" customHeight="1" x14ac:dyDescent="0.2">
      <c r="A1" s="302" t="s">
        <v>142</v>
      </c>
      <c r="B1" s="302" t="s">
        <v>143</v>
      </c>
      <c r="C1" s="302" t="s">
        <v>144</v>
      </c>
      <c r="D1" s="302" t="s">
        <v>145</v>
      </c>
      <c r="E1" s="302" t="s">
        <v>146</v>
      </c>
      <c r="F1" s="302" t="s">
        <v>254</v>
      </c>
    </row>
    <row r="2" spans="1:6" x14ac:dyDescent="0.2">
      <c r="A2" s="439">
        <v>0</v>
      </c>
      <c r="B2" s="440">
        <v>41446</v>
      </c>
      <c r="C2" s="460" t="s">
        <v>213</v>
      </c>
      <c r="D2" s="441" t="s">
        <v>212</v>
      </c>
      <c r="E2" s="439" t="s">
        <v>193</v>
      </c>
      <c r="F2" s="442"/>
    </row>
    <row r="3" spans="1:6" s="287" customFormat="1" x14ac:dyDescent="0.2">
      <c r="A3" s="453">
        <v>1</v>
      </c>
      <c r="B3" s="454">
        <v>41675</v>
      </c>
      <c r="C3" s="461" t="s">
        <v>224</v>
      </c>
      <c r="D3" s="455" t="s">
        <v>245</v>
      </c>
      <c r="E3" s="453" t="s">
        <v>225</v>
      </c>
      <c r="F3" s="456"/>
    </row>
    <row r="4" spans="1:6" s="287" customFormat="1" x14ac:dyDescent="0.2">
      <c r="A4" s="439"/>
      <c r="B4" s="440"/>
      <c r="C4" s="460"/>
      <c r="D4" s="441" t="s">
        <v>228</v>
      </c>
      <c r="E4" s="439"/>
      <c r="F4" s="442"/>
    </row>
    <row r="5" spans="1:6" x14ac:dyDescent="0.2">
      <c r="A5" s="439"/>
      <c r="B5" s="440"/>
      <c r="C5" s="460"/>
      <c r="D5" s="441" t="s">
        <v>242</v>
      </c>
      <c r="E5" s="439"/>
      <c r="F5" s="442"/>
    </row>
    <row r="6" spans="1:6" x14ac:dyDescent="0.2">
      <c r="A6" s="439"/>
      <c r="B6" s="440"/>
      <c r="C6" s="460"/>
      <c r="D6" s="441" t="s">
        <v>229</v>
      </c>
      <c r="E6" s="439"/>
      <c r="F6" s="442"/>
    </row>
    <row r="7" spans="1:6" x14ac:dyDescent="0.2">
      <c r="A7" s="439"/>
      <c r="B7" s="440"/>
      <c r="C7" s="460"/>
      <c r="D7" s="441" t="s">
        <v>230</v>
      </c>
      <c r="E7" s="439"/>
      <c r="F7" s="442"/>
    </row>
    <row r="8" spans="1:6" x14ac:dyDescent="0.2">
      <c r="A8" s="439"/>
      <c r="B8" s="440"/>
      <c r="C8" s="439"/>
      <c r="D8" s="441" t="s">
        <v>244</v>
      </c>
      <c r="E8" s="439"/>
      <c r="F8" s="442"/>
    </row>
    <row r="9" spans="1:6" s="288" customFormat="1" ht="38.25" x14ac:dyDescent="0.2">
      <c r="A9" s="439"/>
      <c r="B9" s="440"/>
      <c r="C9" s="439" t="s">
        <v>232</v>
      </c>
      <c r="D9" s="441" t="s">
        <v>231</v>
      </c>
      <c r="E9" s="439"/>
      <c r="F9" s="442"/>
    </row>
    <row r="10" spans="1:6" x14ac:dyDescent="0.2">
      <c r="A10" s="457"/>
      <c r="B10" s="457"/>
      <c r="C10" s="457"/>
      <c r="D10" s="458" t="s">
        <v>243</v>
      </c>
      <c r="E10" s="457"/>
      <c r="F10" s="459"/>
    </row>
    <row r="11" spans="1:6" s="288" customFormat="1" x14ac:dyDescent="0.2">
      <c r="A11" s="453">
        <v>2</v>
      </c>
      <c r="B11" s="454">
        <v>41719</v>
      </c>
      <c r="C11" s="453" t="s">
        <v>224</v>
      </c>
      <c r="D11" s="455" t="s">
        <v>247</v>
      </c>
      <c r="E11" s="453" t="s">
        <v>225</v>
      </c>
      <c r="F11" s="456"/>
    </row>
    <row r="12" spans="1:6" s="288" customFormat="1" x14ac:dyDescent="0.2">
      <c r="A12" s="453">
        <v>3</v>
      </c>
      <c r="B12" s="454">
        <v>41800</v>
      </c>
      <c r="C12" s="453" t="s">
        <v>224</v>
      </c>
      <c r="D12" s="455" t="s">
        <v>262</v>
      </c>
      <c r="E12" s="453" t="s">
        <v>225</v>
      </c>
      <c r="F12" s="456"/>
    </row>
    <row r="13" spans="1:6" s="288" customFormat="1" x14ac:dyDescent="0.2">
      <c r="A13" s="439"/>
      <c r="B13" s="443"/>
      <c r="C13" s="439"/>
      <c r="D13" s="441" t="s">
        <v>263</v>
      </c>
      <c r="E13" s="439"/>
      <c r="F13" s="442"/>
    </row>
    <row r="14" spans="1:6" s="288" customFormat="1" x14ac:dyDescent="0.2">
      <c r="A14" s="439"/>
      <c r="B14" s="443"/>
      <c r="C14" s="439"/>
      <c r="D14" s="441" t="s">
        <v>242</v>
      </c>
      <c r="E14" s="439"/>
      <c r="F14" s="442"/>
    </row>
    <row r="15" spans="1:6" s="288" customFormat="1" ht="38.25" x14ac:dyDescent="0.2">
      <c r="A15" s="439"/>
      <c r="B15" s="439"/>
      <c r="C15" s="439"/>
      <c r="D15" s="441" t="s">
        <v>268</v>
      </c>
      <c r="E15" s="439"/>
      <c r="F15" s="442"/>
    </row>
    <row r="16" spans="1:6" s="288" customFormat="1" x14ac:dyDescent="0.2">
      <c r="A16" s="439"/>
      <c r="B16" s="439"/>
      <c r="C16" s="439"/>
      <c r="D16" s="441" t="s">
        <v>264</v>
      </c>
      <c r="E16" s="439"/>
      <c r="F16" s="442"/>
    </row>
    <row r="17" spans="1:6" s="288" customFormat="1" x14ac:dyDescent="0.2">
      <c r="A17" s="439"/>
      <c r="B17" s="439"/>
      <c r="C17" s="439"/>
      <c r="D17" s="442" t="s">
        <v>266</v>
      </c>
      <c r="E17" s="439"/>
      <c r="F17" s="442"/>
    </row>
    <row r="18" spans="1:6" s="288" customFormat="1" x14ac:dyDescent="0.2">
      <c r="A18" s="439"/>
      <c r="B18" s="439"/>
      <c r="C18" s="439"/>
      <c r="D18" s="442" t="s">
        <v>267</v>
      </c>
      <c r="E18" s="439"/>
      <c r="F18" s="442"/>
    </row>
    <row r="19" spans="1:6" s="288" customFormat="1" x14ac:dyDescent="0.2">
      <c r="A19" s="439"/>
      <c r="B19" s="439"/>
      <c r="C19" s="439"/>
      <c r="D19" s="442" t="s">
        <v>265</v>
      </c>
      <c r="E19" s="439"/>
      <c r="F19" s="442"/>
    </row>
    <row r="20" spans="1:6" s="288" customFormat="1" x14ac:dyDescent="0.2">
      <c r="A20" s="439"/>
      <c r="B20" s="439"/>
      <c r="C20" s="439"/>
      <c r="D20" s="442" t="s">
        <v>269</v>
      </c>
      <c r="E20" s="439"/>
      <c r="F20" s="442"/>
    </row>
    <row r="21" spans="1:6" s="288" customFormat="1" x14ac:dyDescent="0.2">
      <c r="A21" s="457"/>
      <c r="B21" s="457"/>
      <c r="C21" s="457" t="s">
        <v>232</v>
      </c>
      <c r="D21" s="459" t="s">
        <v>270</v>
      </c>
      <c r="E21" s="457"/>
      <c r="F21" s="459"/>
    </row>
    <row r="22" spans="1:6" s="288" customFormat="1" ht="25.5" x14ac:dyDescent="0.2">
      <c r="A22" s="453">
        <v>4</v>
      </c>
      <c r="B22" s="462">
        <v>41915</v>
      </c>
      <c r="C22" s="453" t="s">
        <v>224</v>
      </c>
      <c r="D22" s="455" t="s">
        <v>273</v>
      </c>
      <c r="E22" s="453" t="s">
        <v>225</v>
      </c>
      <c r="F22" s="456"/>
    </row>
    <row r="23" spans="1:6" s="288" customFormat="1" x14ac:dyDescent="0.2">
      <c r="A23" s="439"/>
      <c r="B23" s="439"/>
      <c r="C23" s="439"/>
      <c r="D23" s="442" t="s">
        <v>274</v>
      </c>
      <c r="E23" s="439" t="s">
        <v>225</v>
      </c>
      <c r="F23" s="442"/>
    </row>
    <row r="24" spans="1:6" s="288" customFormat="1" x14ac:dyDescent="0.2">
      <c r="A24" s="439"/>
      <c r="B24" s="439"/>
      <c r="C24" s="439"/>
      <c r="D24" s="442" t="s">
        <v>275</v>
      </c>
      <c r="E24" s="439" t="s">
        <v>225</v>
      </c>
      <c r="F24" s="442"/>
    </row>
    <row r="25" spans="1:6" s="288" customFormat="1" x14ac:dyDescent="0.2">
      <c r="A25" s="457"/>
      <c r="B25" s="457"/>
      <c r="C25" s="457"/>
      <c r="D25" s="459" t="s">
        <v>276</v>
      </c>
      <c r="E25" s="457"/>
      <c r="F25" s="459"/>
    </row>
    <row r="26" spans="1:6" ht="25.5" x14ac:dyDescent="0.2">
      <c r="A26" s="463">
        <v>1</v>
      </c>
      <c r="B26" s="464">
        <v>42194</v>
      </c>
      <c r="C26" s="463" t="s">
        <v>277</v>
      </c>
      <c r="D26" s="465" t="s">
        <v>283</v>
      </c>
      <c r="E26" s="463" t="s">
        <v>278</v>
      </c>
      <c r="F26" s="463" t="s">
        <v>382</v>
      </c>
    </row>
    <row r="27" spans="1:6" ht="25.5" x14ac:dyDescent="0.2">
      <c r="A27" s="444"/>
      <c r="B27" s="444"/>
      <c r="C27" s="444" t="s">
        <v>279</v>
      </c>
      <c r="D27" s="445" t="s">
        <v>280</v>
      </c>
      <c r="E27" s="444" t="s">
        <v>278</v>
      </c>
      <c r="F27" s="444" t="s">
        <v>382</v>
      </c>
    </row>
    <row r="28" spans="1:6" x14ac:dyDescent="0.2">
      <c r="A28" s="444"/>
      <c r="B28" s="444"/>
      <c r="C28" s="444" t="s">
        <v>281</v>
      </c>
      <c r="D28" s="445" t="s">
        <v>282</v>
      </c>
      <c r="E28" s="444" t="s">
        <v>278</v>
      </c>
      <c r="F28" s="444" t="s">
        <v>382</v>
      </c>
    </row>
    <row r="29" spans="1:6" ht="14.25" customHeight="1" x14ac:dyDescent="0.2">
      <c r="A29" s="444"/>
      <c r="B29" s="444"/>
      <c r="C29" s="444" t="s">
        <v>224</v>
      </c>
      <c r="D29" s="445" t="s">
        <v>333</v>
      </c>
      <c r="E29" s="444" t="s">
        <v>278</v>
      </c>
      <c r="F29" s="444"/>
    </row>
    <row r="30" spans="1:6" x14ac:dyDescent="0.2">
      <c r="A30" s="444"/>
      <c r="B30" s="444"/>
      <c r="C30" s="444"/>
      <c r="D30" s="446" t="s">
        <v>285</v>
      </c>
      <c r="E30" s="444" t="s">
        <v>278</v>
      </c>
      <c r="F30" s="444"/>
    </row>
    <row r="31" spans="1:6" x14ac:dyDescent="0.2">
      <c r="A31" s="444"/>
      <c r="B31" s="444"/>
      <c r="C31" s="444"/>
      <c r="D31" s="446" t="s">
        <v>286</v>
      </c>
      <c r="E31" s="444" t="s">
        <v>278</v>
      </c>
      <c r="F31" s="444"/>
    </row>
    <row r="32" spans="1:6" x14ac:dyDescent="0.2">
      <c r="A32" s="466"/>
      <c r="B32" s="466"/>
      <c r="C32" s="466" t="s">
        <v>232</v>
      </c>
      <c r="D32" s="469" t="s">
        <v>287</v>
      </c>
      <c r="E32" s="466" t="s">
        <v>278</v>
      </c>
      <c r="F32" s="466"/>
    </row>
    <row r="33" spans="1:7" x14ac:dyDescent="0.2">
      <c r="A33" s="466">
        <v>2</v>
      </c>
      <c r="B33" s="467">
        <v>42247</v>
      </c>
      <c r="C33" s="466" t="s">
        <v>279</v>
      </c>
      <c r="D33" s="468" t="s">
        <v>289</v>
      </c>
      <c r="E33" s="466" t="s">
        <v>278</v>
      </c>
      <c r="F33" s="466" t="s">
        <v>382</v>
      </c>
      <c r="G33" s="289"/>
    </row>
    <row r="34" spans="1:7" s="291" customFormat="1" x14ac:dyDescent="0.2">
      <c r="A34" s="470">
        <v>3</v>
      </c>
      <c r="B34" s="471">
        <v>42619</v>
      </c>
      <c r="C34" s="470" t="s">
        <v>281</v>
      </c>
      <c r="D34" s="472" t="s">
        <v>292</v>
      </c>
      <c r="E34" s="470" t="s">
        <v>278</v>
      </c>
      <c r="F34" s="470" t="s">
        <v>382</v>
      </c>
      <c r="G34" s="290"/>
    </row>
    <row r="35" spans="1:7" s="291" customFormat="1" x14ac:dyDescent="0.2">
      <c r="A35" s="447"/>
      <c r="B35" s="447"/>
      <c r="C35" s="447" t="s">
        <v>277</v>
      </c>
      <c r="D35" s="449" t="s">
        <v>293</v>
      </c>
      <c r="E35" s="447" t="s">
        <v>278</v>
      </c>
      <c r="F35" s="447" t="s">
        <v>382</v>
      </c>
      <c r="G35" s="290"/>
    </row>
    <row r="36" spans="1:7" s="292" customFormat="1" ht="26.25" customHeight="1" x14ac:dyDescent="0.2">
      <c r="A36" s="447"/>
      <c r="B36" s="447"/>
      <c r="C36" s="447" t="s">
        <v>291</v>
      </c>
      <c r="D36" s="449" t="s">
        <v>383</v>
      </c>
      <c r="E36" s="447" t="s">
        <v>278</v>
      </c>
      <c r="F36" s="450"/>
    </row>
    <row r="37" spans="1:7" s="291" customFormat="1" x14ac:dyDescent="0.2">
      <c r="A37" s="473"/>
      <c r="B37" s="473"/>
      <c r="C37" s="473" t="s">
        <v>232</v>
      </c>
      <c r="D37" s="474" t="s">
        <v>298</v>
      </c>
      <c r="E37" s="473" t="s">
        <v>278</v>
      </c>
      <c r="F37" s="474"/>
    </row>
    <row r="38" spans="1:7" x14ac:dyDescent="0.2">
      <c r="A38" s="447">
        <v>4</v>
      </c>
      <c r="B38" s="448">
        <v>42895</v>
      </c>
      <c r="C38" s="447" t="s">
        <v>224</v>
      </c>
      <c r="D38" s="450" t="s">
        <v>301</v>
      </c>
      <c r="E38" s="447" t="s">
        <v>278</v>
      </c>
      <c r="F38" s="450"/>
    </row>
    <row r="39" spans="1:7" x14ac:dyDescent="0.2">
      <c r="A39" s="447"/>
      <c r="B39" s="447"/>
      <c r="C39" s="447" t="s">
        <v>224</v>
      </c>
      <c r="D39" s="450" t="s">
        <v>322</v>
      </c>
      <c r="E39" s="447" t="s">
        <v>278</v>
      </c>
      <c r="F39" s="450"/>
    </row>
    <row r="40" spans="1:7" x14ac:dyDescent="0.2">
      <c r="A40" s="447"/>
      <c r="B40" s="447"/>
      <c r="C40" s="447" t="s">
        <v>224</v>
      </c>
      <c r="D40" s="450" t="s">
        <v>323</v>
      </c>
      <c r="E40" s="447" t="s">
        <v>278</v>
      </c>
      <c r="F40" s="450"/>
    </row>
    <row r="41" spans="1:7" x14ac:dyDescent="0.2">
      <c r="A41" s="447"/>
      <c r="B41" s="447"/>
      <c r="C41" s="447" t="s">
        <v>224</v>
      </c>
      <c r="D41" s="450" t="s">
        <v>324</v>
      </c>
      <c r="E41" s="447" t="s">
        <v>278</v>
      </c>
      <c r="F41" s="450"/>
    </row>
    <row r="42" spans="1:7" x14ac:dyDescent="0.2">
      <c r="A42" s="447"/>
      <c r="B42" s="447"/>
      <c r="C42" s="447" t="s">
        <v>224</v>
      </c>
      <c r="D42" s="450" t="s">
        <v>334</v>
      </c>
      <c r="E42" s="447" t="s">
        <v>278</v>
      </c>
      <c r="F42" s="450"/>
    </row>
    <row r="43" spans="1:7" x14ac:dyDescent="0.2">
      <c r="A43" s="447"/>
      <c r="B43" s="447"/>
      <c r="C43" s="447" t="s">
        <v>224</v>
      </c>
      <c r="D43" s="450" t="s">
        <v>332</v>
      </c>
      <c r="E43" s="447" t="s">
        <v>278</v>
      </c>
      <c r="F43" s="450"/>
    </row>
    <row r="44" spans="1:7" x14ac:dyDescent="0.2">
      <c r="A44" s="447"/>
      <c r="B44" s="447"/>
      <c r="C44" s="447" t="s">
        <v>232</v>
      </c>
      <c r="D44" s="450" t="s">
        <v>327</v>
      </c>
      <c r="E44" s="447" t="s">
        <v>278</v>
      </c>
      <c r="F44" s="447"/>
    </row>
    <row r="45" spans="1:7" x14ac:dyDescent="0.2">
      <c r="A45" s="447"/>
      <c r="B45" s="447"/>
      <c r="C45" s="447" t="s">
        <v>277</v>
      </c>
      <c r="D45" s="449" t="s">
        <v>325</v>
      </c>
      <c r="E45" s="447" t="s">
        <v>278</v>
      </c>
      <c r="F45" s="447" t="s">
        <v>382</v>
      </c>
    </row>
    <row r="46" spans="1:7" x14ac:dyDescent="0.2">
      <c r="A46" s="447"/>
      <c r="B46" s="447"/>
      <c r="C46" s="447" t="s">
        <v>279</v>
      </c>
      <c r="D46" s="449" t="s">
        <v>326</v>
      </c>
      <c r="E46" s="447" t="s">
        <v>278</v>
      </c>
      <c r="F46" s="447" t="s">
        <v>382</v>
      </c>
    </row>
    <row r="47" spans="1:7" x14ac:dyDescent="0.2">
      <c r="A47" s="470">
        <v>5</v>
      </c>
      <c r="B47" s="471">
        <v>43182</v>
      </c>
      <c r="C47" s="470" t="s">
        <v>279</v>
      </c>
      <c r="D47" s="472" t="s">
        <v>341</v>
      </c>
      <c r="E47" s="470" t="s">
        <v>278</v>
      </c>
      <c r="F47" s="470" t="s">
        <v>382</v>
      </c>
    </row>
    <row r="48" spans="1:7" x14ac:dyDescent="0.2">
      <c r="A48" s="451"/>
      <c r="B48" s="451"/>
      <c r="C48" s="447" t="s">
        <v>277</v>
      </c>
      <c r="D48" s="449" t="s">
        <v>342</v>
      </c>
      <c r="E48" s="447" t="s">
        <v>278</v>
      </c>
      <c r="F48" s="447" t="s">
        <v>382</v>
      </c>
    </row>
    <row r="49" spans="1:6" x14ac:dyDescent="0.2">
      <c r="A49" s="451"/>
      <c r="B49" s="451"/>
      <c r="C49" s="447" t="s">
        <v>224</v>
      </c>
      <c r="D49" s="450" t="s">
        <v>343</v>
      </c>
      <c r="E49" s="447" t="s">
        <v>278</v>
      </c>
      <c r="F49" s="452"/>
    </row>
    <row r="50" spans="1:6" x14ac:dyDescent="0.2">
      <c r="A50" s="451"/>
      <c r="B50" s="451"/>
      <c r="C50" s="447" t="s">
        <v>224</v>
      </c>
      <c r="D50" s="450" t="s">
        <v>344</v>
      </c>
      <c r="E50" s="447" t="s">
        <v>278</v>
      </c>
      <c r="F50" s="452"/>
    </row>
    <row r="51" spans="1:6" ht="25.5" x14ac:dyDescent="0.2">
      <c r="A51" s="475"/>
      <c r="B51" s="475"/>
      <c r="C51" s="473" t="s">
        <v>224</v>
      </c>
      <c r="D51" s="476" t="s">
        <v>345</v>
      </c>
      <c r="E51" s="473" t="s">
        <v>278</v>
      </c>
      <c r="F51" s="477"/>
    </row>
    <row r="52" spans="1:6" s="292" customFormat="1" x14ac:dyDescent="0.2">
      <c r="A52" s="447">
        <v>6</v>
      </c>
      <c r="B52" s="448">
        <v>43265</v>
      </c>
      <c r="C52" s="447" t="s">
        <v>224</v>
      </c>
      <c r="D52" s="450" t="s">
        <v>348</v>
      </c>
      <c r="E52" s="447" t="s">
        <v>278</v>
      </c>
      <c r="F52" s="452"/>
    </row>
    <row r="53" spans="1:6" s="292" customFormat="1" x14ac:dyDescent="0.2">
      <c r="A53" s="451"/>
      <c r="B53" s="451"/>
      <c r="C53" s="447" t="s">
        <v>224</v>
      </c>
      <c r="D53" s="450" t="s">
        <v>349</v>
      </c>
      <c r="E53" s="447" t="s">
        <v>278</v>
      </c>
      <c r="F53" s="452"/>
    </row>
    <row r="54" spans="1:6" s="292" customFormat="1" x14ac:dyDescent="0.2">
      <c r="A54" s="451"/>
      <c r="B54" s="451"/>
      <c r="C54" s="447" t="s">
        <v>224</v>
      </c>
      <c r="D54" s="450" t="s">
        <v>350</v>
      </c>
      <c r="E54" s="447" t="s">
        <v>278</v>
      </c>
      <c r="F54" s="452"/>
    </row>
    <row r="55" spans="1:6" s="292" customFormat="1" x14ac:dyDescent="0.2">
      <c r="A55" s="451"/>
      <c r="B55" s="451"/>
      <c r="C55" s="447" t="s">
        <v>224</v>
      </c>
      <c r="D55" s="452" t="s">
        <v>351</v>
      </c>
      <c r="E55" s="447" t="s">
        <v>278</v>
      </c>
      <c r="F55" s="452"/>
    </row>
    <row r="56" spans="1:6" s="292" customFormat="1" x14ac:dyDescent="0.2">
      <c r="A56" s="451"/>
      <c r="B56" s="451"/>
      <c r="C56" s="447" t="s">
        <v>224</v>
      </c>
      <c r="D56" s="452" t="s">
        <v>364</v>
      </c>
      <c r="E56" s="447" t="s">
        <v>278</v>
      </c>
      <c r="F56" s="452"/>
    </row>
    <row r="57" spans="1:6" s="292" customFormat="1" x14ac:dyDescent="0.2">
      <c r="A57" s="451"/>
      <c r="B57" s="451"/>
      <c r="C57" s="451" t="s">
        <v>366</v>
      </c>
      <c r="D57" s="452" t="s">
        <v>365</v>
      </c>
      <c r="E57" s="447" t="s">
        <v>278</v>
      </c>
      <c r="F57" s="452"/>
    </row>
    <row r="58" spans="1:6" s="292" customFormat="1" x14ac:dyDescent="0.2">
      <c r="A58" s="420">
        <v>7</v>
      </c>
      <c r="B58" s="427">
        <v>43712</v>
      </c>
      <c r="C58" s="420" t="s">
        <v>224</v>
      </c>
      <c r="D58" s="421" t="s">
        <v>379</v>
      </c>
      <c r="E58" s="420" t="s">
        <v>278</v>
      </c>
      <c r="F58" s="428"/>
    </row>
    <row r="59" spans="1:6" s="292" customFormat="1" x14ac:dyDescent="0.2">
      <c r="A59" s="429"/>
      <c r="B59" s="430"/>
      <c r="C59" s="422" t="s">
        <v>224</v>
      </c>
      <c r="D59" s="423" t="s">
        <v>380</v>
      </c>
      <c r="E59" s="422" t="s">
        <v>278</v>
      </c>
      <c r="F59" s="424"/>
    </row>
    <row r="60" spans="1:6" s="292" customFormat="1" x14ac:dyDescent="0.2">
      <c r="A60" s="429"/>
      <c r="B60" s="430"/>
      <c r="C60" s="422" t="s">
        <v>224</v>
      </c>
      <c r="D60" s="423" t="s">
        <v>385</v>
      </c>
      <c r="E60" s="422" t="s">
        <v>278</v>
      </c>
      <c r="F60" s="424"/>
    </row>
    <row r="61" spans="1:6" s="292" customFormat="1" x14ac:dyDescent="0.2">
      <c r="A61" s="429"/>
      <c r="B61" s="430"/>
      <c r="C61" s="422" t="s">
        <v>224</v>
      </c>
      <c r="D61" s="433" t="s">
        <v>381</v>
      </c>
      <c r="E61" s="422" t="s">
        <v>278</v>
      </c>
      <c r="F61" s="424"/>
    </row>
    <row r="62" spans="1:6" s="292" customFormat="1" x14ac:dyDescent="0.2">
      <c r="A62" s="429"/>
      <c r="B62" s="430"/>
      <c r="C62" s="422" t="s">
        <v>224</v>
      </c>
      <c r="D62" s="433" t="s">
        <v>386</v>
      </c>
      <c r="E62" s="422" t="s">
        <v>278</v>
      </c>
      <c r="F62" s="424"/>
    </row>
    <row r="63" spans="1:6" s="292" customFormat="1" x14ac:dyDescent="0.2">
      <c r="A63" s="429"/>
      <c r="B63" s="430"/>
      <c r="C63" s="422" t="s">
        <v>224</v>
      </c>
      <c r="D63" s="433" t="s">
        <v>1293</v>
      </c>
      <c r="E63" s="422" t="s">
        <v>278</v>
      </c>
      <c r="F63" s="424"/>
    </row>
    <row r="64" spans="1:6" s="292" customFormat="1" x14ac:dyDescent="0.2">
      <c r="A64" s="429"/>
      <c r="B64" s="430"/>
      <c r="C64" s="422" t="s">
        <v>224</v>
      </c>
      <c r="D64" s="433" t="s">
        <v>387</v>
      </c>
      <c r="E64" s="422" t="s">
        <v>278</v>
      </c>
      <c r="F64" s="424"/>
    </row>
    <row r="65" spans="1:6" s="292" customFormat="1" x14ac:dyDescent="0.2">
      <c r="A65" s="429"/>
      <c r="B65" s="430"/>
      <c r="C65" s="422" t="s">
        <v>224</v>
      </c>
      <c r="D65" s="433" t="s">
        <v>1310</v>
      </c>
      <c r="E65" s="422" t="s">
        <v>278</v>
      </c>
      <c r="F65" s="424"/>
    </row>
    <row r="66" spans="1:6" s="292" customFormat="1" x14ac:dyDescent="0.2">
      <c r="A66" s="429"/>
      <c r="B66" s="430"/>
      <c r="C66" s="505" t="s">
        <v>1297</v>
      </c>
      <c r="D66" s="433" t="s">
        <v>1298</v>
      </c>
      <c r="E66" s="422" t="s">
        <v>278</v>
      </c>
      <c r="F66" s="424"/>
    </row>
    <row r="67" spans="1:6" s="292" customFormat="1" x14ac:dyDescent="0.2">
      <c r="A67" s="429"/>
      <c r="B67" s="430"/>
      <c r="C67" s="505" t="s">
        <v>1291</v>
      </c>
      <c r="D67" s="433" t="s">
        <v>1294</v>
      </c>
      <c r="E67" s="422" t="s">
        <v>278</v>
      </c>
      <c r="F67" s="424"/>
    </row>
    <row r="68" spans="1:6" s="292" customFormat="1" x14ac:dyDescent="0.2">
      <c r="A68" s="429"/>
      <c r="B68" s="430"/>
      <c r="C68" s="505" t="s">
        <v>1292</v>
      </c>
      <c r="D68" s="433" t="s">
        <v>1295</v>
      </c>
      <c r="E68" s="422" t="s">
        <v>278</v>
      </c>
      <c r="F68" s="424"/>
    </row>
    <row r="69" spans="1:6" x14ac:dyDescent="0.2">
      <c r="A69" s="429"/>
      <c r="B69" s="430"/>
      <c r="C69" s="505" t="s">
        <v>1302</v>
      </c>
      <c r="D69" s="433" t="s">
        <v>1303</v>
      </c>
      <c r="E69" s="422" t="s">
        <v>278</v>
      </c>
      <c r="F69" s="424"/>
    </row>
    <row r="70" spans="1:6" x14ac:dyDescent="0.2">
      <c r="A70" s="431"/>
      <c r="B70" s="432"/>
      <c r="C70" s="506" t="s">
        <v>424</v>
      </c>
      <c r="D70" s="434" t="s">
        <v>425</v>
      </c>
      <c r="E70" s="425" t="s">
        <v>278</v>
      </c>
      <c r="F70" s="426"/>
    </row>
  </sheetData>
  <phoneticPr fontId="0"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AB93"/>
  <sheetViews>
    <sheetView showGridLines="0" topLeftCell="A58" zoomScale="85" zoomScaleNormal="85" zoomScaleSheetLayoutView="100" workbookViewId="0">
      <selection activeCell="F76" sqref="F76:G76"/>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36" customHeight="1" thickBot="1" x14ac:dyDescent="0.25">
      <c r="A1" s="211"/>
      <c r="B1" s="595" t="s">
        <v>258</v>
      </c>
      <c r="C1" s="596"/>
      <c r="D1" s="596"/>
      <c r="E1" s="596"/>
      <c r="F1" s="596"/>
      <c r="G1" s="597"/>
      <c r="H1" s="192"/>
      <c r="I1" s="192"/>
      <c r="J1" s="192"/>
      <c r="K1" s="192"/>
      <c r="L1" s="192"/>
      <c r="M1" s="192"/>
      <c r="N1" s="192"/>
      <c r="O1" s="192"/>
      <c r="P1" s="192"/>
      <c r="Q1" s="192"/>
      <c r="R1" s="192"/>
      <c r="S1" s="192"/>
      <c r="T1" s="192"/>
      <c r="U1" s="192"/>
      <c r="V1" s="192"/>
      <c r="W1" s="192"/>
      <c r="X1" s="192"/>
    </row>
    <row r="2" spans="1:26" ht="15" customHeight="1" thickBot="1" x14ac:dyDescent="0.25">
      <c r="A2" s="574" t="s">
        <v>257</v>
      </c>
      <c r="B2" s="575"/>
      <c r="C2" s="575"/>
      <c r="D2" s="575"/>
      <c r="E2" s="575"/>
      <c r="F2" s="575"/>
      <c r="G2" s="576"/>
      <c r="H2" s="161"/>
      <c r="I2" s="161"/>
      <c r="J2" s="161"/>
      <c r="K2" s="161"/>
      <c r="L2" s="161"/>
      <c r="M2" s="161"/>
      <c r="N2" s="161"/>
      <c r="O2" s="198" t="s">
        <v>147</v>
      </c>
      <c r="P2" s="161"/>
      <c r="Q2" s="193"/>
      <c r="R2" s="194"/>
      <c r="S2" s="572" t="s">
        <v>423</v>
      </c>
      <c r="T2" s="572"/>
      <c r="U2" s="572"/>
      <c r="V2" s="572"/>
      <c r="W2" s="572"/>
      <c r="X2" s="573" t="s">
        <v>254</v>
      </c>
    </row>
    <row r="3" spans="1:26" ht="9.9499999999999993" customHeight="1" thickBot="1" x14ac:dyDescent="0.25">
      <c r="A3" s="218"/>
      <c r="B3" s="224"/>
      <c r="C3" s="224"/>
      <c r="D3" s="224"/>
      <c r="E3" s="224"/>
      <c r="F3" s="224"/>
      <c r="G3" s="225"/>
      <c r="H3" s="162"/>
      <c r="I3" s="162"/>
      <c r="J3" s="162"/>
      <c r="K3" s="162"/>
      <c r="L3" s="162"/>
      <c r="M3" s="162"/>
      <c r="N3" s="162"/>
      <c r="O3" s="295" t="s">
        <v>233</v>
      </c>
      <c r="P3" s="162"/>
      <c r="Q3" s="176"/>
      <c r="R3" s="195"/>
      <c r="S3" s="196">
        <v>1</v>
      </c>
      <c r="T3" s="196">
        <v>2</v>
      </c>
      <c r="U3" s="196">
        <v>3</v>
      </c>
      <c r="V3" s="196">
        <v>4</v>
      </c>
      <c r="W3" s="196">
        <v>5</v>
      </c>
      <c r="X3" s="573"/>
    </row>
    <row r="4" spans="1:26" ht="15" customHeight="1" thickBot="1" x14ac:dyDescent="0.25">
      <c r="A4" s="219" t="s">
        <v>227</v>
      </c>
      <c r="B4" s="582" t="s">
        <v>390</v>
      </c>
      <c r="C4" s="579"/>
      <c r="D4" s="226" t="s">
        <v>261</v>
      </c>
      <c r="E4" s="417" t="s">
        <v>391</v>
      </c>
      <c r="F4" s="227"/>
      <c r="G4" s="228"/>
      <c r="H4" s="162"/>
      <c r="I4" s="162"/>
      <c r="J4" s="162"/>
      <c r="K4" s="162"/>
      <c r="L4" s="162"/>
      <c r="M4" s="162"/>
      <c r="N4" s="162"/>
      <c r="O4" s="295" t="s">
        <v>234</v>
      </c>
      <c r="P4" s="162"/>
      <c r="Q4" s="583" t="s">
        <v>198</v>
      </c>
      <c r="R4" s="298" t="s">
        <v>249</v>
      </c>
      <c r="S4" s="299">
        <v>300000</v>
      </c>
      <c r="T4" s="299">
        <v>3000000</v>
      </c>
      <c r="U4" s="299">
        <v>30000000</v>
      </c>
      <c r="V4" s="299">
        <v>300000000</v>
      </c>
      <c r="W4" s="299">
        <v>3000000000</v>
      </c>
      <c r="X4" s="300" t="s">
        <v>221</v>
      </c>
    </row>
    <row r="5" spans="1:26" ht="9.9499999999999993" customHeight="1" thickBot="1" x14ac:dyDescent="0.25">
      <c r="A5" s="220"/>
      <c r="B5" s="415"/>
      <c r="C5" s="415"/>
      <c r="D5" s="224"/>
      <c r="E5" s="413"/>
      <c r="F5" s="227"/>
      <c r="G5" s="225"/>
      <c r="H5" s="162"/>
      <c r="I5" s="162"/>
      <c r="J5" s="162"/>
      <c r="K5" s="162"/>
      <c r="L5" s="162"/>
      <c r="M5" s="162"/>
      <c r="N5" s="162"/>
      <c r="O5" s="295" t="s">
        <v>235</v>
      </c>
      <c r="P5" s="162"/>
      <c r="Q5" s="584"/>
      <c r="R5" s="298" t="s">
        <v>250</v>
      </c>
      <c r="S5" s="299">
        <v>300000</v>
      </c>
      <c r="T5" s="299">
        <v>3000000</v>
      </c>
      <c r="U5" s="299">
        <v>30000000</v>
      </c>
      <c r="V5" s="299">
        <v>300000000</v>
      </c>
      <c r="W5" s="299">
        <v>3000000000</v>
      </c>
      <c r="X5" s="300" t="s">
        <v>221</v>
      </c>
    </row>
    <row r="6" spans="1:26" ht="15" customHeight="1" thickBot="1" x14ac:dyDescent="0.25">
      <c r="A6" s="221" t="s">
        <v>259</v>
      </c>
      <c r="B6" s="580" t="s">
        <v>238</v>
      </c>
      <c r="C6" s="581"/>
      <c r="D6" s="227" t="s">
        <v>198</v>
      </c>
      <c r="E6" s="417" t="s">
        <v>415</v>
      </c>
      <c r="F6" s="227"/>
      <c r="G6" s="228"/>
      <c r="H6" s="162"/>
      <c r="I6" s="162"/>
      <c r="J6" s="162"/>
      <c r="K6" s="162"/>
      <c r="L6" s="162"/>
      <c r="M6" s="162"/>
      <c r="N6" s="162"/>
      <c r="O6" s="295" t="s">
        <v>236</v>
      </c>
      <c r="P6" s="162"/>
      <c r="Q6" s="584"/>
      <c r="R6" s="196" t="s">
        <v>411</v>
      </c>
      <c r="S6" s="488">
        <v>300000</v>
      </c>
      <c r="T6" s="488">
        <v>3000000</v>
      </c>
      <c r="U6" s="488">
        <v>30000000</v>
      </c>
      <c r="V6" s="488">
        <v>300000000</v>
      </c>
      <c r="W6" s="488">
        <v>3000000000</v>
      </c>
      <c r="X6" s="490" t="s">
        <v>221</v>
      </c>
    </row>
    <row r="7" spans="1:26" ht="9.9499999999999993" customHeight="1" thickBot="1" x14ac:dyDescent="0.25">
      <c r="A7" s="221"/>
      <c r="B7" s="415"/>
      <c r="C7" s="415"/>
      <c r="D7" s="229"/>
      <c r="E7" s="414"/>
      <c r="F7" s="227"/>
      <c r="G7" s="225"/>
      <c r="H7" s="162"/>
      <c r="I7" s="162"/>
      <c r="J7" s="162"/>
      <c r="K7" s="162"/>
      <c r="L7" s="162"/>
      <c r="M7" s="162"/>
      <c r="N7" s="162"/>
      <c r="O7" s="295" t="s">
        <v>237</v>
      </c>
      <c r="P7" s="162"/>
      <c r="Q7" s="584"/>
      <c r="R7" s="196" t="s">
        <v>412</v>
      </c>
      <c r="S7" s="488">
        <v>300000</v>
      </c>
      <c r="T7" s="488">
        <v>3000000</v>
      </c>
      <c r="U7" s="488">
        <v>30000000</v>
      </c>
      <c r="V7" s="488">
        <v>300000000</v>
      </c>
      <c r="W7" s="488">
        <v>3000000000</v>
      </c>
      <c r="X7" s="490" t="s">
        <v>221</v>
      </c>
    </row>
    <row r="8" spans="1:26" ht="15" customHeight="1" thickBot="1" x14ac:dyDescent="0.25">
      <c r="A8" s="221" t="s">
        <v>78</v>
      </c>
      <c r="B8" s="416" t="s">
        <v>388</v>
      </c>
      <c r="C8" s="415"/>
      <c r="D8" s="226" t="s">
        <v>260</v>
      </c>
      <c r="E8" s="613"/>
      <c r="F8" s="614"/>
      <c r="G8" s="225"/>
      <c r="H8" s="162"/>
      <c r="I8" s="162"/>
      <c r="J8" s="162"/>
      <c r="K8" s="162"/>
      <c r="L8" s="162"/>
      <c r="M8" s="162"/>
      <c r="N8" s="162"/>
      <c r="O8" s="295" t="s">
        <v>238</v>
      </c>
      <c r="P8" s="162"/>
      <c r="Q8" s="584"/>
      <c r="R8" s="196" t="s">
        <v>413</v>
      </c>
      <c r="S8" s="488">
        <v>300000</v>
      </c>
      <c r="T8" s="488">
        <v>3000000</v>
      </c>
      <c r="U8" s="488">
        <v>30000000</v>
      </c>
      <c r="V8" s="488">
        <v>300000000</v>
      </c>
      <c r="W8" s="488">
        <v>3000000000</v>
      </c>
      <c r="X8" s="490" t="s">
        <v>221</v>
      </c>
    </row>
    <row r="9" spans="1:26" ht="9.9499999999999993" customHeight="1" thickBot="1" x14ac:dyDescent="0.25">
      <c r="A9" s="221"/>
      <c r="B9" s="224"/>
      <c r="C9" s="224"/>
      <c r="D9" s="224"/>
      <c r="E9" s="224"/>
      <c r="F9" s="227"/>
      <c r="G9" s="225"/>
      <c r="H9" s="162"/>
      <c r="I9" s="162"/>
      <c r="J9" s="162"/>
      <c r="K9" s="162"/>
      <c r="L9" s="162"/>
      <c r="M9" s="162"/>
      <c r="N9" s="162"/>
      <c r="O9" s="295" t="s">
        <v>239</v>
      </c>
      <c r="P9" s="162"/>
      <c r="Q9" s="584"/>
      <c r="R9" s="196" t="s">
        <v>414</v>
      </c>
      <c r="S9" s="488">
        <v>300000</v>
      </c>
      <c r="T9" s="488">
        <v>3000000</v>
      </c>
      <c r="U9" s="488">
        <v>30000000</v>
      </c>
      <c r="V9" s="488">
        <v>300000000</v>
      </c>
      <c r="W9" s="488">
        <v>3000000000</v>
      </c>
      <c r="X9" s="490" t="s">
        <v>221</v>
      </c>
    </row>
    <row r="10" spans="1:26" ht="15" customHeight="1" thickBot="1" x14ac:dyDescent="0.25">
      <c r="A10" s="221" t="s">
        <v>1</v>
      </c>
      <c r="B10" s="577" t="s">
        <v>389</v>
      </c>
      <c r="C10" s="578"/>
      <c r="D10" s="578"/>
      <c r="E10" s="578"/>
      <c r="F10" s="578"/>
      <c r="G10" s="579"/>
      <c r="H10" s="162"/>
      <c r="I10" s="162"/>
      <c r="J10" s="162"/>
      <c r="K10" s="162"/>
      <c r="L10" s="162"/>
      <c r="M10" s="162"/>
      <c r="N10" s="162"/>
      <c r="O10" s="295" t="s">
        <v>240</v>
      </c>
      <c r="P10" s="162"/>
      <c r="Q10" s="584"/>
      <c r="R10" s="196" t="s">
        <v>415</v>
      </c>
      <c r="S10" s="488">
        <v>300000</v>
      </c>
      <c r="T10" s="488">
        <v>3000000</v>
      </c>
      <c r="U10" s="488">
        <v>30000000</v>
      </c>
      <c r="V10" s="488">
        <v>300000000</v>
      </c>
      <c r="W10" s="488">
        <v>3000000000</v>
      </c>
      <c r="X10" s="490" t="s">
        <v>221</v>
      </c>
      <c r="Y10" s="179"/>
      <c r="Z10" s="179"/>
    </row>
    <row r="11" spans="1:26" ht="9.9499999999999993" customHeight="1" thickBot="1" x14ac:dyDescent="0.25">
      <c r="A11" s="218"/>
      <c r="B11" s="224"/>
      <c r="C11" s="224"/>
      <c r="D11" s="224"/>
      <c r="E11" s="224"/>
      <c r="F11" s="224"/>
      <c r="G11" s="225"/>
      <c r="H11" s="294" t="s">
        <v>372</v>
      </c>
      <c r="I11" s="294"/>
      <c r="J11" s="294"/>
      <c r="K11" s="294"/>
      <c r="L11" s="294"/>
      <c r="M11" s="294"/>
      <c r="N11" s="294"/>
      <c r="O11" s="295" t="s">
        <v>328</v>
      </c>
      <c r="P11" s="162"/>
      <c r="Q11" s="584"/>
      <c r="R11" s="298" t="s">
        <v>251</v>
      </c>
      <c r="S11" s="299">
        <v>300000</v>
      </c>
      <c r="T11" s="299">
        <v>3000000</v>
      </c>
      <c r="U11" s="299">
        <v>30000000</v>
      </c>
      <c r="V11" s="299">
        <v>300000000</v>
      </c>
      <c r="W11" s="299">
        <v>3000000000</v>
      </c>
      <c r="X11" s="300" t="s">
        <v>221</v>
      </c>
      <c r="Y11" s="179"/>
      <c r="Z11" s="179"/>
    </row>
    <row r="12" spans="1:26" ht="15" customHeight="1" thickBot="1" x14ac:dyDescent="0.25">
      <c r="A12" s="284" t="s">
        <v>321</v>
      </c>
      <c r="B12" s="416" t="s">
        <v>372</v>
      </c>
      <c r="C12" s="293"/>
      <c r="D12" s="293"/>
      <c r="E12" s="293" t="s">
        <v>148</v>
      </c>
      <c r="F12" s="212" t="s">
        <v>217</v>
      </c>
      <c r="G12" s="225"/>
      <c r="H12" s="294" t="s">
        <v>330</v>
      </c>
      <c r="I12" s="294"/>
      <c r="J12" s="294"/>
      <c r="K12" s="294"/>
      <c r="L12" s="294"/>
      <c r="M12" s="294"/>
      <c r="N12" s="294"/>
      <c r="O12" s="295" t="s">
        <v>241</v>
      </c>
      <c r="P12" s="162"/>
      <c r="Q12" s="584"/>
      <c r="R12" s="298" t="s">
        <v>340</v>
      </c>
      <c r="S12" s="299">
        <v>300000</v>
      </c>
      <c r="T12" s="299">
        <v>3000000</v>
      </c>
      <c r="U12" s="299">
        <v>30000000</v>
      </c>
      <c r="V12" s="299">
        <v>300000000</v>
      </c>
      <c r="W12" s="299">
        <v>3000000000</v>
      </c>
      <c r="X12" s="300" t="s">
        <v>221</v>
      </c>
    </row>
    <row r="13" spans="1:26" ht="9.9499999999999993" customHeight="1" thickBot="1" x14ac:dyDescent="0.25">
      <c r="A13" s="218"/>
      <c r="B13" s="224"/>
      <c r="C13" s="273" t="s">
        <v>256</v>
      </c>
      <c r="D13" s="224"/>
      <c r="E13" s="224"/>
      <c r="F13" s="224"/>
      <c r="G13" s="225"/>
      <c r="H13" s="162"/>
      <c r="I13" s="162"/>
      <c r="J13" s="162"/>
      <c r="K13" s="162"/>
      <c r="L13" s="162"/>
      <c r="M13" s="162"/>
      <c r="N13" s="162"/>
      <c r="O13" s="295" t="s">
        <v>271</v>
      </c>
      <c r="P13" s="162"/>
      <c r="Q13" s="584"/>
      <c r="R13" s="298" t="s">
        <v>248</v>
      </c>
      <c r="S13" s="299">
        <v>300000</v>
      </c>
      <c r="T13" s="299">
        <v>3000000</v>
      </c>
      <c r="U13" s="299">
        <v>30000000</v>
      </c>
      <c r="V13" s="299">
        <v>300000000</v>
      </c>
      <c r="W13" s="299">
        <v>3000000000</v>
      </c>
      <c r="X13" s="300" t="s">
        <v>221</v>
      </c>
    </row>
    <row r="14" spans="1:26" ht="15" customHeight="1" x14ac:dyDescent="0.2">
      <c r="A14" s="219" t="s">
        <v>1320</v>
      </c>
      <c r="B14" s="602" t="s">
        <v>403</v>
      </c>
      <c r="C14" s="603"/>
      <c r="D14" s="603"/>
      <c r="E14" s="603"/>
      <c r="F14" s="603"/>
      <c r="G14" s="604"/>
      <c r="H14" s="162"/>
      <c r="I14" s="162"/>
      <c r="J14" s="162"/>
      <c r="K14" s="162"/>
      <c r="L14" s="162"/>
      <c r="M14" s="162"/>
      <c r="N14" s="162"/>
      <c r="O14" s="295" t="s">
        <v>272</v>
      </c>
      <c r="P14" s="162"/>
      <c r="Q14" s="584"/>
      <c r="R14" s="298" t="s">
        <v>302</v>
      </c>
      <c r="S14" s="299">
        <v>300000</v>
      </c>
      <c r="T14" s="299">
        <v>3000000</v>
      </c>
      <c r="U14" s="299">
        <v>30000000</v>
      </c>
      <c r="V14" s="299">
        <v>300000000</v>
      </c>
      <c r="W14" s="299">
        <v>3000000000</v>
      </c>
      <c r="X14" s="301" t="s">
        <v>221</v>
      </c>
    </row>
    <row r="15" spans="1:26" ht="15" customHeight="1" x14ac:dyDescent="0.2">
      <c r="A15" s="221"/>
      <c r="B15" s="605"/>
      <c r="C15" s="606"/>
      <c r="D15" s="606"/>
      <c r="E15" s="606"/>
      <c r="F15" s="606"/>
      <c r="G15" s="607"/>
      <c r="H15" s="162"/>
      <c r="I15" s="162"/>
      <c r="J15" s="162"/>
      <c r="K15" s="162"/>
      <c r="L15" s="162"/>
      <c r="M15" s="162"/>
      <c r="N15" s="162"/>
      <c r="O15" s="295" t="s">
        <v>303</v>
      </c>
      <c r="P15" s="162"/>
      <c r="Q15" s="584"/>
      <c r="R15" s="298" t="s">
        <v>346</v>
      </c>
      <c r="S15" s="299">
        <v>300000</v>
      </c>
      <c r="T15" s="299">
        <v>3000000</v>
      </c>
      <c r="U15" s="299">
        <v>30000000</v>
      </c>
      <c r="V15" s="299">
        <v>300000000</v>
      </c>
      <c r="W15" s="299">
        <v>3000000000</v>
      </c>
      <c r="X15" s="301" t="s">
        <v>221</v>
      </c>
    </row>
    <row r="16" spans="1:26" ht="15" customHeight="1" x14ac:dyDescent="0.2">
      <c r="A16" s="221"/>
      <c r="B16" s="605"/>
      <c r="C16" s="606"/>
      <c r="D16" s="606"/>
      <c r="E16" s="606"/>
      <c r="F16" s="606"/>
      <c r="G16" s="607"/>
      <c r="H16" s="162"/>
      <c r="I16" s="162"/>
      <c r="J16" s="162"/>
      <c r="K16" s="162"/>
      <c r="L16" s="162"/>
      <c r="M16" s="162"/>
      <c r="N16" s="162"/>
      <c r="O16" s="295" t="s">
        <v>304</v>
      </c>
      <c r="P16" s="162"/>
      <c r="Q16" s="584"/>
      <c r="R16" s="196" t="s">
        <v>407</v>
      </c>
      <c r="S16" s="488">
        <v>100000</v>
      </c>
      <c r="T16" s="488">
        <v>1000000</v>
      </c>
      <c r="U16" s="488">
        <v>10000000</v>
      </c>
      <c r="V16" s="488">
        <v>100000000</v>
      </c>
      <c r="W16" s="488">
        <v>1000000000</v>
      </c>
      <c r="X16" s="489" t="s">
        <v>222</v>
      </c>
    </row>
    <row r="17" spans="1:24" ht="15" customHeight="1" x14ac:dyDescent="0.2">
      <c r="A17" s="221"/>
      <c r="B17" s="605"/>
      <c r="C17" s="606"/>
      <c r="D17" s="606"/>
      <c r="E17" s="606"/>
      <c r="F17" s="606"/>
      <c r="G17" s="607"/>
      <c r="H17" s="162"/>
      <c r="I17" s="162"/>
      <c r="J17" s="162"/>
      <c r="K17" s="162"/>
      <c r="L17" s="162"/>
      <c r="M17" s="162"/>
      <c r="N17" s="162"/>
      <c r="O17" s="295" t="s">
        <v>306</v>
      </c>
      <c r="P17" s="162"/>
      <c r="Q17" s="584"/>
      <c r="R17" s="196" t="s">
        <v>408</v>
      </c>
      <c r="S17" s="488">
        <v>100000</v>
      </c>
      <c r="T17" s="488">
        <v>1000000</v>
      </c>
      <c r="U17" s="488">
        <v>10000000</v>
      </c>
      <c r="V17" s="488">
        <v>100000000</v>
      </c>
      <c r="W17" s="488">
        <v>1000000000</v>
      </c>
      <c r="X17" s="489" t="s">
        <v>222</v>
      </c>
    </row>
    <row r="18" spans="1:24" ht="15" customHeight="1" x14ac:dyDescent="0.2">
      <c r="A18" s="221"/>
      <c r="B18" s="605"/>
      <c r="C18" s="606"/>
      <c r="D18" s="606"/>
      <c r="E18" s="606"/>
      <c r="F18" s="606"/>
      <c r="G18" s="607"/>
      <c r="H18" s="162"/>
      <c r="I18" s="162"/>
      <c r="J18" s="162"/>
      <c r="K18" s="162"/>
      <c r="L18" s="162"/>
      <c r="M18" s="162"/>
      <c r="N18" s="162"/>
      <c r="O18" s="295" t="s">
        <v>305</v>
      </c>
      <c r="P18" s="162"/>
      <c r="Q18" s="584"/>
      <c r="R18" s="298" t="s">
        <v>329</v>
      </c>
      <c r="S18" s="299">
        <v>100000</v>
      </c>
      <c r="T18" s="299">
        <v>1000000</v>
      </c>
      <c r="U18" s="299">
        <v>10000000</v>
      </c>
      <c r="V18" s="299">
        <v>100000000</v>
      </c>
      <c r="W18" s="299">
        <v>1000000000</v>
      </c>
      <c r="X18" s="301" t="s">
        <v>222</v>
      </c>
    </row>
    <row r="19" spans="1:24" ht="15" customHeight="1" thickBot="1" x14ac:dyDescent="0.25">
      <c r="A19" s="221"/>
      <c r="B19" s="608"/>
      <c r="C19" s="609"/>
      <c r="D19" s="609"/>
      <c r="E19" s="609"/>
      <c r="F19" s="609"/>
      <c r="G19" s="610"/>
      <c r="H19" s="162"/>
      <c r="I19" s="162"/>
      <c r="J19" s="162"/>
      <c r="K19" s="162"/>
      <c r="L19" s="162"/>
      <c r="M19" s="162"/>
      <c r="N19" s="162"/>
      <c r="O19" s="295" t="s">
        <v>307</v>
      </c>
      <c r="P19" s="162"/>
      <c r="Q19" s="584"/>
      <c r="R19" s="298" t="s">
        <v>347</v>
      </c>
      <c r="S19" s="299">
        <v>100000</v>
      </c>
      <c r="T19" s="299">
        <v>1000000</v>
      </c>
      <c r="U19" s="299">
        <v>10000000</v>
      </c>
      <c r="V19" s="299">
        <v>100000000</v>
      </c>
      <c r="W19" s="299">
        <v>1000000000</v>
      </c>
      <c r="X19" s="301" t="s">
        <v>222</v>
      </c>
    </row>
    <row r="20" spans="1:24" ht="9.9499999999999993" customHeight="1" thickBot="1" x14ac:dyDescent="0.25">
      <c r="A20" s="410"/>
      <c r="B20" s="411"/>
      <c r="C20" s="411"/>
      <c r="D20" s="411"/>
      <c r="E20" s="411"/>
      <c r="F20" s="411"/>
      <c r="G20" s="412"/>
      <c r="H20" s="162"/>
      <c r="I20" s="162"/>
      <c r="J20" s="162"/>
      <c r="K20" s="162"/>
      <c r="L20" s="162"/>
      <c r="M20" s="162"/>
      <c r="N20" s="162"/>
      <c r="O20" s="295" t="s">
        <v>308</v>
      </c>
      <c r="P20" s="162"/>
      <c r="Q20" s="584"/>
      <c r="R20" s="196" t="s">
        <v>420</v>
      </c>
      <c r="S20" s="488">
        <v>100000</v>
      </c>
      <c r="T20" s="488">
        <v>1000000</v>
      </c>
      <c r="U20" s="488">
        <v>10000000</v>
      </c>
      <c r="V20" s="488">
        <v>100000000</v>
      </c>
      <c r="W20" s="488">
        <v>1000000000</v>
      </c>
      <c r="X20" s="489" t="s">
        <v>222</v>
      </c>
    </row>
    <row r="21" spans="1:24" ht="15" customHeight="1" x14ac:dyDescent="0.2">
      <c r="A21" s="221" t="s">
        <v>367</v>
      </c>
      <c r="B21" s="602" t="s">
        <v>395</v>
      </c>
      <c r="C21" s="603"/>
      <c r="D21" s="603"/>
      <c r="E21" s="603"/>
      <c r="F21" s="603"/>
      <c r="G21" s="604"/>
      <c r="H21" s="162"/>
      <c r="I21" s="162"/>
      <c r="J21" s="162"/>
      <c r="K21" s="162"/>
      <c r="L21" s="162"/>
      <c r="M21" s="162"/>
      <c r="N21" s="162"/>
      <c r="O21" s="295" t="s">
        <v>368</v>
      </c>
      <c r="P21" s="162"/>
      <c r="Q21" s="584"/>
      <c r="R21" s="196" t="s">
        <v>421</v>
      </c>
      <c r="S21" s="488">
        <v>100000</v>
      </c>
      <c r="T21" s="488">
        <v>1000000</v>
      </c>
      <c r="U21" s="488">
        <v>10000000</v>
      </c>
      <c r="V21" s="488">
        <v>100000000</v>
      </c>
      <c r="W21" s="488">
        <v>1000000000</v>
      </c>
      <c r="X21" s="489" t="s">
        <v>222</v>
      </c>
    </row>
    <row r="22" spans="1:24" ht="15" customHeight="1" x14ac:dyDescent="0.2">
      <c r="A22" s="221"/>
      <c r="B22" s="605"/>
      <c r="C22" s="606"/>
      <c r="D22" s="606"/>
      <c r="E22" s="606"/>
      <c r="F22" s="606"/>
      <c r="G22" s="607"/>
      <c r="H22" s="162"/>
      <c r="I22" s="162"/>
      <c r="J22" s="162"/>
      <c r="K22" s="162"/>
      <c r="L22" s="162"/>
      <c r="M22" s="162"/>
      <c r="N22" s="162"/>
      <c r="O22" s="295" t="s">
        <v>309</v>
      </c>
      <c r="P22" s="162"/>
      <c r="Q22" s="584"/>
      <c r="R22" s="196" t="s">
        <v>416</v>
      </c>
      <c r="S22" s="488">
        <v>100000</v>
      </c>
      <c r="T22" s="488">
        <v>1000000</v>
      </c>
      <c r="U22" s="488">
        <v>10000000</v>
      </c>
      <c r="V22" s="488">
        <v>100000000</v>
      </c>
      <c r="W22" s="488">
        <v>1000000000</v>
      </c>
      <c r="X22" s="490" t="s">
        <v>222</v>
      </c>
    </row>
    <row r="23" spans="1:24" ht="15" customHeight="1" x14ac:dyDescent="0.2">
      <c r="A23" s="221"/>
      <c r="B23" s="605"/>
      <c r="C23" s="606"/>
      <c r="D23" s="606"/>
      <c r="E23" s="606"/>
      <c r="F23" s="606"/>
      <c r="G23" s="607"/>
      <c r="H23" s="162"/>
      <c r="I23" s="162"/>
      <c r="J23" s="162"/>
      <c r="K23" s="162"/>
      <c r="L23" s="162"/>
      <c r="M23" s="162"/>
      <c r="N23" s="162"/>
      <c r="O23" s="295" t="s">
        <v>310</v>
      </c>
      <c r="P23" s="162"/>
      <c r="Q23" s="584"/>
      <c r="R23" s="196" t="s">
        <v>417</v>
      </c>
      <c r="S23" s="488">
        <v>100000</v>
      </c>
      <c r="T23" s="488">
        <v>1000000</v>
      </c>
      <c r="U23" s="488">
        <v>10000000</v>
      </c>
      <c r="V23" s="488">
        <v>100000000</v>
      </c>
      <c r="W23" s="488">
        <v>1000000000</v>
      </c>
      <c r="X23" s="490" t="s">
        <v>222</v>
      </c>
    </row>
    <row r="24" spans="1:24" ht="15" customHeight="1" x14ac:dyDescent="0.2">
      <c r="A24" s="436"/>
      <c r="B24" s="605"/>
      <c r="C24" s="606"/>
      <c r="D24" s="606"/>
      <c r="E24" s="606"/>
      <c r="F24" s="606"/>
      <c r="G24" s="607"/>
      <c r="H24" s="162"/>
      <c r="I24" s="162"/>
      <c r="J24" s="162"/>
      <c r="K24" s="162"/>
      <c r="L24" s="162"/>
      <c r="M24" s="162"/>
      <c r="N24" s="162"/>
      <c r="O24" s="295" t="s">
        <v>311</v>
      </c>
      <c r="P24" s="162"/>
      <c r="Q24" s="584"/>
      <c r="R24" s="298" t="s">
        <v>253</v>
      </c>
      <c r="S24" s="299">
        <v>100000</v>
      </c>
      <c r="T24" s="299">
        <v>1000000</v>
      </c>
      <c r="U24" s="299">
        <v>10000000</v>
      </c>
      <c r="V24" s="299">
        <v>100000000</v>
      </c>
      <c r="W24" s="299">
        <v>1000000000</v>
      </c>
      <c r="X24" s="300" t="s">
        <v>222</v>
      </c>
    </row>
    <row r="25" spans="1:24" ht="15" customHeight="1" thickBot="1" x14ac:dyDescent="0.25">
      <c r="A25" s="221"/>
      <c r="B25" s="608"/>
      <c r="C25" s="609"/>
      <c r="D25" s="609"/>
      <c r="E25" s="609"/>
      <c r="F25" s="609"/>
      <c r="G25" s="610"/>
      <c r="H25" s="162"/>
      <c r="I25" s="162"/>
      <c r="J25" s="162"/>
      <c r="K25" s="162"/>
      <c r="L25" s="162"/>
      <c r="M25" s="162"/>
      <c r="N25" s="162"/>
      <c r="O25" s="295" t="s">
        <v>312</v>
      </c>
      <c r="P25" s="162"/>
      <c r="Q25" s="584"/>
      <c r="R25" s="298" t="s">
        <v>252</v>
      </c>
      <c r="S25" s="299">
        <v>10000</v>
      </c>
      <c r="T25" s="299">
        <v>100000</v>
      </c>
      <c r="U25" s="299">
        <v>1000000</v>
      </c>
      <c r="V25" s="299">
        <v>10000000</v>
      </c>
      <c r="W25" s="299">
        <v>100000000</v>
      </c>
      <c r="X25" s="300" t="s">
        <v>223</v>
      </c>
    </row>
    <row r="26" spans="1:24" ht="9.9499999999999993" customHeight="1" thickBot="1" x14ac:dyDescent="0.25">
      <c r="A26" s="218"/>
      <c r="B26" s="411"/>
      <c r="C26" s="411"/>
      <c r="D26" s="411"/>
      <c r="E26" s="411"/>
      <c r="F26" s="411"/>
      <c r="G26" s="412"/>
      <c r="H26" s="162"/>
      <c r="I26" s="162"/>
      <c r="J26" s="162"/>
      <c r="K26" s="162"/>
      <c r="L26" s="162"/>
      <c r="M26" s="162"/>
      <c r="N26" s="162"/>
      <c r="O26" s="295" t="s">
        <v>313</v>
      </c>
      <c r="P26" s="162"/>
      <c r="Q26" s="584"/>
      <c r="R26" s="196" t="s">
        <v>418</v>
      </c>
      <c r="S26" s="488">
        <v>100000</v>
      </c>
      <c r="T26" s="488">
        <v>1000000</v>
      </c>
      <c r="U26" s="488">
        <v>10000000</v>
      </c>
      <c r="V26" s="488">
        <v>100000000</v>
      </c>
      <c r="W26" s="488">
        <v>1000000000</v>
      </c>
      <c r="X26" s="489" t="s">
        <v>222</v>
      </c>
    </row>
    <row r="27" spans="1:24" ht="15" customHeight="1" x14ac:dyDescent="0.2">
      <c r="A27" s="221" t="s">
        <v>384</v>
      </c>
      <c r="B27" s="586" t="s">
        <v>404</v>
      </c>
      <c r="C27" s="587"/>
      <c r="D27" s="587"/>
      <c r="E27" s="587"/>
      <c r="F27" s="587"/>
      <c r="G27" s="588"/>
      <c r="H27" s="162"/>
      <c r="I27" s="162"/>
      <c r="J27" s="162"/>
      <c r="K27" s="162"/>
      <c r="L27" s="162"/>
      <c r="M27" s="162"/>
      <c r="N27" s="162"/>
      <c r="O27" s="295" t="s">
        <v>314</v>
      </c>
      <c r="P27" s="162"/>
      <c r="Q27" s="584"/>
      <c r="R27" s="196" t="s">
        <v>419</v>
      </c>
      <c r="S27" s="488">
        <v>100000</v>
      </c>
      <c r="T27" s="488">
        <v>1000000</v>
      </c>
      <c r="U27" s="488">
        <v>10000000</v>
      </c>
      <c r="V27" s="488">
        <v>100000000</v>
      </c>
      <c r="W27" s="488">
        <v>1000000000</v>
      </c>
      <c r="X27" s="489" t="s">
        <v>222</v>
      </c>
    </row>
    <row r="28" spans="1:24" ht="15" customHeight="1" x14ac:dyDescent="0.2">
      <c r="A28" s="501"/>
      <c r="B28" s="589"/>
      <c r="C28" s="590"/>
      <c r="D28" s="590"/>
      <c r="E28" s="590"/>
      <c r="F28" s="590"/>
      <c r="G28" s="591"/>
      <c r="H28" s="162"/>
      <c r="I28" s="162"/>
      <c r="J28" s="162"/>
      <c r="K28" s="162"/>
      <c r="L28" s="162"/>
      <c r="M28" s="162"/>
      <c r="N28" s="162"/>
      <c r="O28" s="295" t="s">
        <v>369</v>
      </c>
      <c r="P28" s="162"/>
      <c r="Q28" s="584"/>
      <c r="R28" s="298" t="s">
        <v>284</v>
      </c>
      <c r="S28" s="299">
        <v>100000</v>
      </c>
      <c r="T28" s="299">
        <v>1000000</v>
      </c>
      <c r="U28" s="299">
        <v>10000000</v>
      </c>
      <c r="V28" s="299">
        <v>100000000</v>
      </c>
      <c r="W28" s="299">
        <v>1000000000</v>
      </c>
      <c r="X28" s="301" t="s">
        <v>222</v>
      </c>
    </row>
    <row r="29" spans="1:24" ht="15" customHeight="1" x14ac:dyDescent="0.2">
      <c r="A29" s="501"/>
      <c r="B29" s="589"/>
      <c r="C29" s="590"/>
      <c r="D29" s="590"/>
      <c r="E29" s="590"/>
      <c r="F29" s="590"/>
      <c r="G29" s="591"/>
      <c r="H29" s="162"/>
      <c r="I29" s="162"/>
      <c r="J29" s="162"/>
      <c r="K29" s="162"/>
      <c r="L29" s="162"/>
      <c r="M29" s="162"/>
      <c r="N29" s="162"/>
      <c r="O29" s="295" t="s">
        <v>315</v>
      </c>
      <c r="P29" s="162"/>
      <c r="Q29" s="584"/>
      <c r="R29" s="196" t="s">
        <v>409</v>
      </c>
      <c r="S29" s="488">
        <v>100000</v>
      </c>
      <c r="T29" s="488">
        <v>1000000</v>
      </c>
      <c r="U29" s="488">
        <v>10000000</v>
      </c>
      <c r="V29" s="488">
        <v>100000000</v>
      </c>
      <c r="W29" s="488">
        <v>1000000000</v>
      </c>
      <c r="X29" s="490" t="s">
        <v>222</v>
      </c>
    </row>
    <row r="30" spans="1:24" ht="15" customHeight="1" x14ac:dyDescent="0.2">
      <c r="A30" s="502" t="s">
        <v>1300</v>
      </c>
      <c r="B30" s="589"/>
      <c r="C30" s="590"/>
      <c r="D30" s="590"/>
      <c r="E30" s="590"/>
      <c r="F30" s="590"/>
      <c r="G30" s="591"/>
      <c r="H30" s="162"/>
      <c r="I30" s="162"/>
      <c r="J30" s="162"/>
      <c r="K30" s="162"/>
      <c r="L30" s="162"/>
      <c r="M30" s="162"/>
      <c r="N30" s="162"/>
      <c r="O30" s="295" t="s">
        <v>316</v>
      </c>
      <c r="P30" s="162"/>
      <c r="Q30" s="584"/>
      <c r="R30" s="196" t="s">
        <v>410</v>
      </c>
      <c r="S30" s="488">
        <v>100000</v>
      </c>
      <c r="T30" s="488">
        <v>1000000</v>
      </c>
      <c r="U30" s="488">
        <v>10000000</v>
      </c>
      <c r="V30" s="488">
        <v>100000000</v>
      </c>
      <c r="W30" s="488">
        <v>1000000000</v>
      </c>
      <c r="X30" s="490" t="s">
        <v>222</v>
      </c>
    </row>
    <row r="31" spans="1:24" ht="15" customHeight="1" x14ac:dyDescent="0.2">
      <c r="A31" s="503" t="s">
        <v>1301</v>
      </c>
      <c r="B31" s="589"/>
      <c r="C31" s="590"/>
      <c r="D31" s="590"/>
      <c r="E31" s="590"/>
      <c r="F31" s="590"/>
      <c r="G31" s="591"/>
      <c r="H31" s="162"/>
      <c r="I31" s="162"/>
      <c r="J31" s="162"/>
      <c r="K31" s="162"/>
      <c r="L31" s="162"/>
      <c r="M31" s="162"/>
      <c r="N31" s="162"/>
      <c r="O31" s="295" t="s">
        <v>317</v>
      </c>
      <c r="P31" s="162"/>
      <c r="Q31" s="584"/>
      <c r="R31" s="487" t="s">
        <v>422</v>
      </c>
      <c r="S31" s="491"/>
      <c r="T31" s="491"/>
      <c r="U31" s="491"/>
      <c r="V31" s="491"/>
      <c r="W31" s="491"/>
      <c r="X31" s="492"/>
    </row>
    <row r="32" spans="1:24" ht="15" customHeight="1" x14ac:dyDescent="0.2">
      <c r="A32" s="503" t="s">
        <v>1296</v>
      </c>
      <c r="B32" s="589"/>
      <c r="C32" s="590"/>
      <c r="D32" s="590"/>
      <c r="E32" s="590"/>
      <c r="F32" s="590"/>
      <c r="G32" s="591"/>
      <c r="H32" s="162"/>
      <c r="I32" s="162"/>
      <c r="J32" s="162"/>
      <c r="K32" s="162"/>
      <c r="L32" s="162"/>
      <c r="M32" s="162"/>
      <c r="N32" s="162"/>
      <c r="O32" s="295" t="s">
        <v>318</v>
      </c>
      <c r="P32" s="162"/>
      <c r="Q32" s="585"/>
      <c r="R32" s="298" t="s">
        <v>206</v>
      </c>
      <c r="S32" s="299">
        <v>300000</v>
      </c>
      <c r="T32" s="299">
        <v>3000000</v>
      </c>
      <c r="U32" s="299">
        <v>30000000</v>
      </c>
      <c r="V32" s="299">
        <v>300000000</v>
      </c>
      <c r="W32" s="299">
        <v>3000000000</v>
      </c>
      <c r="X32" s="300" t="s">
        <v>221</v>
      </c>
    </row>
    <row r="33" spans="1:24" ht="15" customHeight="1" x14ac:dyDescent="0.2">
      <c r="A33" s="503" t="s">
        <v>1290</v>
      </c>
      <c r="B33" s="589"/>
      <c r="C33" s="590"/>
      <c r="D33" s="590"/>
      <c r="E33" s="590"/>
      <c r="F33" s="590"/>
      <c r="G33" s="591"/>
      <c r="H33" s="162"/>
      <c r="I33" s="162"/>
      <c r="J33" s="162"/>
      <c r="K33" s="162"/>
      <c r="L33" s="162"/>
      <c r="M33" s="162"/>
      <c r="N33" s="162"/>
      <c r="O33" s="295" t="s">
        <v>319</v>
      </c>
      <c r="P33" s="162"/>
      <c r="Q33" s="162"/>
      <c r="R33" s="495"/>
      <c r="S33" s="496"/>
      <c r="T33" s="496"/>
      <c r="U33" s="496"/>
      <c r="V33" s="496"/>
      <c r="W33" s="496"/>
      <c r="X33" s="497"/>
    </row>
    <row r="34" spans="1:24" ht="15" customHeight="1" thickBot="1" x14ac:dyDescent="0.25">
      <c r="A34" s="503" t="s">
        <v>1289</v>
      </c>
      <c r="B34" s="592"/>
      <c r="C34" s="593"/>
      <c r="D34" s="593"/>
      <c r="E34" s="593"/>
      <c r="F34" s="593"/>
      <c r="G34" s="594"/>
      <c r="H34" s="162"/>
      <c r="I34" s="162"/>
      <c r="J34" s="162"/>
      <c r="K34" s="162"/>
      <c r="L34" s="162"/>
      <c r="M34" s="162"/>
      <c r="N34" s="162"/>
      <c r="P34" s="162"/>
      <c r="Q34" s="162"/>
      <c r="R34" s="495"/>
      <c r="S34" s="496"/>
      <c r="T34" s="496"/>
      <c r="U34" s="496"/>
      <c r="V34" s="496"/>
      <c r="W34" s="496"/>
      <c r="X34" s="497"/>
    </row>
    <row r="35" spans="1:24" ht="9.9499999999999993" customHeight="1" thickBot="1" x14ac:dyDescent="0.25">
      <c r="A35" s="435"/>
      <c r="B35" s="257"/>
      <c r="C35" s="257"/>
      <c r="D35" s="257"/>
      <c r="E35" s="257"/>
      <c r="F35" s="257"/>
      <c r="G35" s="258"/>
      <c r="H35" s="162"/>
      <c r="I35" s="162"/>
      <c r="J35" s="162"/>
      <c r="K35" s="162"/>
      <c r="L35" s="162"/>
      <c r="M35" s="162"/>
      <c r="N35" s="162"/>
      <c r="P35" s="162"/>
      <c r="Q35" s="162"/>
    </row>
    <row r="36" spans="1:24" ht="15" customHeight="1" thickBot="1" x14ac:dyDescent="0.25">
      <c r="A36" s="221" t="s">
        <v>226</v>
      </c>
      <c r="B36" s="478" t="s">
        <v>392</v>
      </c>
      <c r="C36" s="293" t="s">
        <v>300</v>
      </c>
      <c r="D36" s="416" t="s">
        <v>393</v>
      </c>
      <c r="E36" s="274" t="s">
        <v>373</v>
      </c>
      <c r="F36" s="551" t="s">
        <v>397</v>
      </c>
      <c r="G36" s="552"/>
      <c r="H36" s="162"/>
      <c r="I36" s="162"/>
      <c r="J36" s="162"/>
      <c r="K36" s="162"/>
      <c r="L36" s="162"/>
      <c r="M36" s="162"/>
      <c r="N36" s="162"/>
      <c r="P36" s="162"/>
      <c r="Q36" s="162"/>
      <c r="R36" s="162"/>
      <c r="S36" s="162"/>
      <c r="T36" s="162"/>
    </row>
    <row r="37" spans="1:24" ht="15" customHeight="1" thickBot="1" x14ac:dyDescent="0.25">
      <c r="A37" s="222" t="s">
        <v>378</v>
      </c>
      <c r="B37" s="230"/>
      <c r="C37" s="230"/>
      <c r="D37" s="230"/>
      <c r="E37" s="274" t="s">
        <v>406</v>
      </c>
      <c r="F37" s="611"/>
      <c r="G37" s="612"/>
      <c r="H37" s="162"/>
      <c r="I37" s="162"/>
      <c r="J37" s="162"/>
      <c r="K37" s="162"/>
      <c r="L37" s="162"/>
      <c r="M37" s="162"/>
      <c r="N37" s="162"/>
      <c r="P37" s="162"/>
      <c r="Q37" s="162"/>
    </row>
    <row r="38" spans="1:24" ht="9.9499999999999993"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5" customHeight="1" thickBot="1" x14ac:dyDescent="0.25">
      <c r="A39" s="555" t="s">
        <v>336</v>
      </c>
      <c r="B39" s="556"/>
      <c r="C39" s="556"/>
      <c r="D39" s="556"/>
      <c r="E39" s="556"/>
      <c r="F39" s="556"/>
      <c r="G39" s="557"/>
      <c r="H39" s="162"/>
      <c r="I39" s="177"/>
      <c r="J39" s="162"/>
      <c r="K39" s="162"/>
      <c r="L39" s="162"/>
      <c r="M39" s="162"/>
      <c r="N39" s="162"/>
      <c r="P39" s="162"/>
      <c r="Q39" s="162"/>
      <c r="R39" s="495"/>
      <c r="S39" s="496"/>
      <c r="T39" s="496"/>
      <c r="U39" s="496"/>
      <c r="V39" s="496"/>
      <c r="W39" s="496"/>
      <c r="X39" s="497"/>
    </row>
    <row r="40" spans="1:24" ht="15" customHeight="1" x14ac:dyDescent="0.2">
      <c r="A40" s="199" t="s">
        <v>296</v>
      </c>
      <c r="B40" s="259"/>
      <c r="C40" s="178"/>
      <c r="D40" s="270" t="s">
        <v>290</v>
      </c>
      <c r="E40" s="169"/>
      <c r="F40" s="164"/>
      <c r="G40" s="163"/>
      <c r="H40" s="162"/>
      <c r="I40" s="162"/>
      <c r="J40" s="162"/>
      <c r="K40" s="162"/>
      <c r="L40" s="162"/>
      <c r="M40" s="162"/>
      <c r="N40" s="162"/>
      <c r="P40" s="162"/>
      <c r="Q40" s="162"/>
      <c r="R40" s="495"/>
      <c r="S40" s="496"/>
      <c r="T40" s="496"/>
      <c r="U40" s="496"/>
      <c r="V40" s="496"/>
      <c r="W40" s="496"/>
      <c r="X40" s="497"/>
    </row>
    <row r="41" spans="1:24" ht="15" customHeight="1" x14ac:dyDescent="0.2">
      <c r="A41" s="200" t="s">
        <v>79</v>
      </c>
      <c r="B41" s="201"/>
      <c r="C41" s="201"/>
      <c r="D41" s="201"/>
      <c r="E41" s="201"/>
      <c r="F41" s="201"/>
      <c r="G41" s="202"/>
      <c r="H41" s="162"/>
      <c r="I41" s="162"/>
      <c r="J41" s="162"/>
      <c r="K41" s="162"/>
      <c r="L41" s="162"/>
      <c r="M41" s="162"/>
      <c r="N41" s="162"/>
      <c r="O41" s="162"/>
      <c r="P41" s="162"/>
      <c r="Q41" s="162"/>
      <c r="R41" s="498"/>
      <c r="S41" s="498"/>
      <c r="T41" s="498"/>
      <c r="U41" s="498"/>
      <c r="V41" s="498"/>
      <c r="W41" s="498"/>
      <c r="X41" s="498"/>
    </row>
    <row r="42" spans="1:24" ht="15" customHeight="1" x14ac:dyDescent="0.2">
      <c r="A42" s="203" t="s">
        <v>82</v>
      </c>
      <c r="B42" s="201"/>
      <c r="C42" s="201"/>
      <c r="D42" s="201"/>
      <c r="E42" s="201"/>
      <c r="F42" s="553" t="e">
        <f>D43</f>
        <v>#N/A</v>
      </c>
      <c r="G42" s="554"/>
      <c r="H42" s="162"/>
      <c r="I42" s="162"/>
      <c r="J42" s="162"/>
      <c r="K42" s="162"/>
      <c r="L42" s="162"/>
      <c r="M42" s="162"/>
      <c r="N42" s="162"/>
      <c r="O42" s="198" t="s">
        <v>148</v>
      </c>
      <c r="P42" s="162"/>
      <c r="Q42" s="162"/>
      <c r="R42" s="162"/>
      <c r="S42" s="162"/>
      <c r="T42" s="162"/>
      <c r="U42" s="162"/>
      <c r="V42" s="162"/>
      <c r="W42" s="162"/>
      <c r="X42" s="162"/>
    </row>
    <row r="43" spans="1:24" ht="15" customHeight="1" x14ac:dyDescent="0.2">
      <c r="A43" s="204" t="s">
        <v>294</v>
      </c>
      <c r="B43" s="260"/>
      <c r="C43" s="205" t="s">
        <v>86</v>
      </c>
      <c r="D43" s="213" t="e">
        <f>INDEX($R$3:$W$32,MATCH($E$6,$R$3:$R$32,0),MATCH($B$43,$R$3:$W$3,0))</f>
        <v>#N/A</v>
      </c>
      <c r="E43" s="214" t="s">
        <v>299</v>
      </c>
      <c r="F43" s="214"/>
      <c r="G43" s="215"/>
      <c r="H43" s="162"/>
      <c r="I43" s="162"/>
      <c r="J43" s="162"/>
      <c r="K43" s="162"/>
      <c r="L43" s="162"/>
      <c r="M43" s="162"/>
      <c r="N43" s="162"/>
      <c r="O43" s="295" t="s">
        <v>218</v>
      </c>
      <c r="P43" s="162"/>
      <c r="Q43" s="162"/>
      <c r="R43" s="162"/>
      <c r="S43" s="162"/>
      <c r="T43" s="162"/>
      <c r="U43" s="162"/>
      <c r="V43" s="162"/>
      <c r="W43" s="162"/>
      <c r="X43" s="162"/>
    </row>
    <row r="44" spans="1:24" ht="15" customHeight="1" x14ac:dyDescent="0.2">
      <c r="A44" s="204" t="s">
        <v>376</v>
      </c>
      <c r="B44" s="201"/>
      <c r="C44" s="164"/>
      <c r="D44" s="560"/>
      <c r="E44" s="560"/>
      <c r="F44" s="558" t="e">
        <f>VLOOKUP($D$44,$O$69:$P$76,2,0)</f>
        <v>#N/A</v>
      </c>
      <c r="G44" s="559"/>
      <c r="H44" s="162"/>
      <c r="I44" s="162"/>
      <c r="J44" s="162"/>
      <c r="K44" s="162"/>
      <c r="L44" s="162"/>
      <c r="M44" s="162"/>
      <c r="N44" s="162"/>
      <c r="O44" s="295" t="s">
        <v>220</v>
      </c>
      <c r="P44" s="162"/>
      <c r="Q44" s="162"/>
      <c r="R44" s="162"/>
      <c r="S44" s="162"/>
      <c r="T44" s="162"/>
      <c r="U44" s="162"/>
      <c r="V44" s="162"/>
      <c r="W44" s="162"/>
      <c r="X44" s="162"/>
    </row>
    <row r="45" spans="1:24" ht="15" customHeight="1" x14ac:dyDescent="0.2">
      <c r="A45" s="206" t="s">
        <v>377</v>
      </c>
      <c r="B45" s="504"/>
      <c r="C45" s="164"/>
      <c r="D45" s="560"/>
      <c r="E45" s="560"/>
      <c r="F45" s="558" t="e">
        <f>VLOOKUP($D$45,$O$80:$P$85,2,0)</f>
        <v>#N/A</v>
      </c>
      <c r="G45" s="559"/>
      <c r="H45" s="162"/>
      <c r="I45" s="162"/>
      <c r="J45" s="162"/>
      <c r="K45" s="162"/>
      <c r="L45" s="162"/>
      <c r="M45" s="162"/>
      <c r="N45" s="162"/>
      <c r="O45" s="295" t="s">
        <v>217</v>
      </c>
      <c r="P45" s="162"/>
      <c r="Q45" s="162"/>
      <c r="R45" s="162"/>
      <c r="S45" s="162"/>
      <c r="T45" s="162"/>
      <c r="U45" s="162"/>
      <c r="V45" s="162"/>
      <c r="W45" s="162"/>
      <c r="X45" s="162"/>
    </row>
    <row r="46" spans="1:24" ht="15" customHeight="1" x14ac:dyDescent="0.2">
      <c r="A46" s="207" t="s">
        <v>95</v>
      </c>
      <c r="B46" s="201"/>
      <c r="C46" s="201"/>
      <c r="D46" s="201"/>
      <c r="E46" s="201"/>
      <c r="F46" s="558" t="e">
        <f>F44*F45</f>
        <v>#N/A</v>
      </c>
      <c r="G46" s="559"/>
      <c r="H46" s="162"/>
      <c r="I46" s="162"/>
      <c r="J46" s="162"/>
      <c r="K46" s="162"/>
      <c r="L46" s="162"/>
      <c r="M46" s="162"/>
      <c r="N46" s="162"/>
      <c r="O46" s="295" t="s">
        <v>331</v>
      </c>
      <c r="P46" s="162"/>
      <c r="Q46" s="162"/>
      <c r="R46" s="162"/>
      <c r="S46" s="162"/>
      <c r="T46" s="162"/>
      <c r="U46" s="162"/>
      <c r="V46" s="162"/>
      <c r="W46" s="162"/>
      <c r="X46" s="162"/>
    </row>
    <row r="47" spans="1:24" ht="15" customHeight="1" x14ac:dyDescent="0.2">
      <c r="A47" s="248" t="s">
        <v>370</v>
      </c>
      <c r="B47" s="249"/>
      <c r="C47" s="249"/>
      <c r="D47" s="250"/>
      <c r="E47" s="250"/>
      <c r="F47" s="598" t="e">
        <f>F42*F46</f>
        <v>#N/A</v>
      </c>
      <c r="G47" s="599"/>
      <c r="H47" s="162"/>
      <c r="I47" s="162"/>
      <c r="J47" s="162"/>
      <c r="K47" s="162"/>
      <c r="L47" s="162"/>
      <c r="M47" s="162"/>
      <c r="N47" s="162"/>
      <c r="O47" s="162"/>
      <c r="P47" s="162"/>
      <c r="Q47" s="162"/>
      <c r="R47" s="162"/>
      <c r="S47" s="162"/>
      <c r="T47" s="162"/>
      <c r="U47" s="162"/>
      <c r="V47" s="162"/>
      <c r="W47" s="162"/>
      <c r="X47" s="162"/>
    </row>
    <row r="48" spans="1:24" ht="15" customHeight="1" x14ac:dyDescent="0.2">
      <c r="A48" s="200" t="s">
        <v>99</v>
      </c>
      <c r="B48" s="201"/>
      <c r="C48" s="201"/>
      <c r="D48" s="216"/>
      <c r="E48" s="216"/>
      <c r="F48" s="558"/>
      <c r="G48" s="559"/>
      <c r="H48" s="162"/>
      <c r="I48" s="162"/>
      <c r="J48" s="162"/>
      <c r="K48" s="162"/>
      <c r="L48" s="162"/>
      <c r="M48" s="162"/>
      <c r="N48" s="162"/>
      <c r="O48" s="198" t="s">
        <v>246</v>
      </c>
      <c r="P48" s="162"/>
      <c r="Q48" s="162"/>
      <c r="R48" s="162"/>
      <c r="S48" s="162"/>
      <c r="T48" s="162"/>
      <c r="U48" s="162"/>
      <c r="V48" s="162"/>
      <c r="W48" s="162"/>
      <c r="X48" s="162"/>
    </row>
    <row r="49" spans="1:24" ht="15" customHeight="1" x14ac:dyDescent="0.2">
      <c r="A49" s="208" t="s">
        <v>100</v>
      </c>
      <c r="B49" s="560"/>
      <c r="C49" s="560"/>
      <c r="D49" s="216" t="s">
        <v>101</v>
      </c>
      <c r="E49" s="216"/>
      <c r="F49" s="623" t="e">
        <f>VLOOKUP($B$49,$O$88:$P$93,2,0)</f>
        <v>#N/A</v>
      </c>
      <c r="G49" s="624"/>
      <c r="H49" s="162"/>
      <c r="I49" s="162"/>
      <c r="J49" s="162"/>
      <c r="K49" s="162"/>
      <c r="L49" s="162"/>
      <c r="M49" s="162"/>
      <c r="N49" s="162"/>
      <c r="O49" s="297" t="s">
        <v>402</v>
      </c>
      <c r="P49" s="162"/>
      <c r="Q49" s="162"/>
      <c r="R49" s="162"/>
      <c r="S49" s="162"/>
      <c r="T49" s="162"/>
      <c r="U49" s="162"/>
      <c r="V49" s="162"/>
      <c r="W49" s="162"/>
      <c r="X49" s="162"/>
    </row>
    <row r="50" spans="1:24" ht="9.9499999999999993" customHeight="1" x14ac:dyDescent="0.2">
      <c r="A50" s="207"/>
      <c r="B50" s="201"/>
      <c r="C50" s="201"/>
      <c r="D50" s="216"/>
      <c r="E50" s="216"/>
      <c r="F50" s="558"/>
      <c r="G50" s="559"/>
      <c r="H50" s="162"/>
      <c r="I50" s="162"/>
      <c r="J50" s="162"/>
      <c r="K50" s="162"/>
      <c r="L50" s="162"/>
      <c r="M50" s="162"/>
      <c r="N50" s="162"/>
      <c r="O50" s="297" t="s">
        <v>396</v>
      </c>
      <c r="P50" s="162"/>
      <c r="Q50" s="162"/>
      <c r="R50" s="162"/>
      <c r="S50" s="162"/>
      <c r="T50" s="162"/>
      <c r="U50" s="162"/>
      <c r="V50" s="162"/>
      <c r="W50" s="162"/>
      <c r="X50" s="162"/>
    </row>
    <row r="51" spans="1:24" ht="15" customHeight="1" x14ac:dyDescent="0.2">
      <c r="A51" s="248" t="s">
        <v>371</v>
      </c>
      <c r="B51" s="249"/>
      <c r="C51" s="249"/>
      <c r="D51" s="250"/>
      <c r="E51" s="250"/>
      <c r="F51" s="598" t="e">
        <f>(1-F49)*F47</f>
        <v>#N/A</v>
      </c>
      <c r="G51" s="599"/>
      <c r="H51" s="162"/>
      <c r="I51" s="162"/>
      <c r="J51" s="162"/>
      <c r="K51" s="162"/>
      <c r="L51" s="162"/>
      <c r="M51" s="162"/>
      <c r="N51" s="162"/>
      <c r="O51" s="297" t="s">
        <v>397</v>
      </c>
      <c r="P51" s="162"/>
      <c r="Q51" s="162"/>
      <c r="R51" s="162"/>
      <c r="S51" s="162"/>
      <c r="T51" s="162"/>
      <c r="U51" s="162"/>
      <c r="V51" s="162"/>
      <c r="W51" s="162"/>
      <c r="X51" s="162"/>
    </row>
    <row r="52" spans="1:24" ht="15" customHeight="1" x14ac:dyDescent="0.2">
      <c r="A52" s="200" t="s">
        <v>105</v>
      </c>
      <c r="B52" s="209"/>
      <c r="C52" s="209"/>
      <c r="D52" s="209"/>
      <c r="E52" s="209"/>
      <c r="F52" s="600"/>
      <c r="G52" s="601"/>
      <c r="H52" s="162"/>
      <c r="I52" s="162"/>
      <c r="J52" s="162"/>
      <c r="K52" s="162"/>
      <c r="L52" s="162"/>
      <c r="M52" s="162"/>
      <c r="N52" s="162"/>
      <c r="O52" s="297" t="s">
        <v>398</v>
      </c>
      <c r="Q52" s="162"/>
      <c r="R52" s="162"/>
      <c r="S52" s="162"/>
      <c r="T52" s="162"/>
      <c r="U52" s="162"/>
      <c r="V52" s="162"/>
      <c r="W52" s="162"/>
      <c r="X52" s="162"/>
    </row>
    <row r="53" spans="1:24" ht="15" customHeight="1" x14ac:dyDescent="0.2">
      <c r="A53" s="208" t="s">
        <v>183</v>
      </c>
      <c r="B53" s="209"/>
      <c r="C53" s="209"/>
      <c r="D53" s="209"/>
      <c r="E53" s="209"/>
      <c r="F53" s="567">
        <v>0</v>
      </c>
      <c r="G53" s="568"/>
      <c r="H53" s="162"/>
      <c r="I53" s="162"/>
      <c r="J53" s="162"/>
      <c r="K53" s="162"/>
      <c r="L53" s="162"/>
      <c r="M53" s="162"/>
      <c r="N53" s="162"/>
      <c r="O53" s="297" t="s">
        <v>399</v>
      </c>
      <c r="Q53" s="162"/>
      <c r="R53" s="162"/>
      <c r="S53" s="162"/>
      <c r="T53" s="162"/>
      <c r="U53" s="162"/>
      <c r="V53" s="162"/>
      <c r="W53" s="162"/>
      <c r="X53" s="162"/>
    </row>
    <row r="54" spans="1:24" ht="15" customHeight="1" x14ac:dyDescent="0.2">
      <c r="A54" s="208" t="s">
        <v>182</v>
      </c>
      <c r="B54" s="209"/>
      <c r="C54" s="209"/>
      <c r="D54" s="209"/>
      <c r="E54" s="209"/>
      <c r="F54" s="567">
        <v>0</v>
      </c>
      <c r="G54" s="568"/>
      <c r="H54" s="162"/>
      <c r="I54" s="162"/>
      <c r="J54" s="162"/>
      <c r="K54" s="162"/>
      <c r="L54" s="162"/>
      <c r="M54" s="162"/>
      <c r="N54" s="162"/>
      <c r="O54" s="297" t="s">
        <v>400</v>
      </c>
      <c r="Q54" s="162"/>
      <c r="R54" s="162"/>
      <c r="S54" s="162"/>
      <c r="T54" s="162"/>
      <c r="U54" s="162"/>
      <c r="V54" s="162"/>
      <c r="W54" s="162"/>
      <c r="X54" s="162"/>
    </row>
    <row r="55" spans="1:24" ht="15" customHeight="1" x14ac:dyDescent="0.2">
      <c r="A55" s="204" t="s">
        <v>374</v>
      </c>
      <c r="B55" s="209"/>
      <c r="C55" s="209"/>
      <c r="D55" s="209"/>
      <c r="E55" s="209"/>
      <c r="F55" s="567">
        <v>0</v>
      </c>
      <c r="G55" s="568"/>
      <c r="H55" s="162"/>
      <c r="I55" s="162"/>
      <c r="J55" s="162"/>
      <c r="K55" s="162"/>
      <c r="L55" s="162"/>
      <c r="M55" s="162"/>
      <c r="N55" s="162"/>
      <c r="O55" s="297" t="s">
        <v>401</v>
      </c>
      <c r="Q55" s="162"/>
      <c r="R55" s="162"/>
      <c r="S55" s="162"/>
      <c r="T55" s="162"/>
      <c r="U55" s="162"/>
      <c r="V55" s="162"/>
      <c r="W55" s="162"/>
      <c r="X55" s="162"/>
    </row>
    <row r="56" spans="1:24" ht="15" customHeight="1" x14ac:dyDescent="0.2">
      <c r="A56" s="204" t="s">
        <v>375</v>
      </c>
      <c r="B56" s="209"/>
      <c r="C56" s="209"/>
      <c r="D56" s="209"/>
      <c r="E56" s="209"/>
      <c r="F56" s="567">
        <v>0</v>
      </c>
      <c r="G56" s="568"/>
      <c r="H56" s="162"/>
      <c r="I56" s="162"/>
      <c r="J56" s="162"/>
      <c r="K56" s="162"/>
      <c r="L56" s="162"/>
      <c r="M56" s="162"/>
      <c r="N56" s="162"/>
      <c r="O56" s="297" t="s">
        <v>394</v>
      </c>
      <c r="Q56" s="162"/>
      <c r="R56" s="162"/>
      <c r="S56" s="162"/>
      <c r="T56" s="162"/>
      <c r="U56" s="162"/>
      <c r="V56" s="162"/>
      <c r="W56" s="162"/>
      <c r="X56" s="162"/>
    </row>
    <row r="57" spans="1:24" ht="15" customHeight="1" x14ac:dyDescent="0.2">
      <c r="A57" s="210" t="s">
        <v>111</v>
      </c>
      <c r="B57" s="209"/>
      <c r="C57" s="209"/>
      <c r="D57" s="209"/>
      <c r="E57" s="209"/>
      <c r="F57" s="567">
        <v>0</v>
      </c>
      <c r="G57" s="568"/>
      <c r="H57" s="162"/>
      <c r="I57" s="162"/>
      <c r="J57" s="162"/>
      <c r="K57" s="162"/>
      <c r="L57" s="162"/>
      <c r="M57" s="162"/>
      <c r="N57" s="162"/>
      <c r="O57" s="297" t="s">
        <v>1288</v>
      </c>
      <c r="Q57" s="162"/>
      <c r="R57" s="162"/>
      <c r="S57" s="162"/>
      <c r="T57" s="162"/>
      <c r="U57" s="162"/>
      <c r="V57" s="162"/>
      <c r="W57" s="162"/>
      <c r="X57" s="162"/>
    </row>
    <row r="58" spans="1:24" ht="15" customHeight="1" x14ac:dyDescent="0.2">
      <c r="A58" s="210" t="s">
        <v>112</v>
      </c>
      <c r="B58" s="209"/>
      <c r="C58" s="209"/>
      <c r="D58" s="209"/>
      <c r="E58" s="209"/>
      <c r="F58" s="567">
        <v>0</v>
      </c>
      <c r="G58" s="568"/>
      <c r="H58" s="162"/>
      <c r="I58" s="162"/>
      <c r="J58" s="162"/>
      <c r="K58" s="162"/>
      <c r="L58" s="162"/>
      <c r="M58" s="162"/>
      <c r="N58" s="162"/>
      <c r="O58" s="297"/>
      <c r="Q58" s="162"/>
      <c r="R58" s="162"/>
      <c r="S58" s="162"/>
      <c r="T58" s="162"/>
      <c r="U58" s="162"/>
      <c r="V58" s="162"/>
      <c r="W58" s="162"/>
      <c r="X58" s="162"/>
    </row>
    <row r="59" spans="1:24" ht="15" customHeight="1" x14ac:dyDescent="0.2">
      <c r="A59" s="248" t="s">
        <v>186</v>
      </c>
      <c r="B59" s="249"/>
      <c r="C59" s="249"/>
      <c r="D59" s="250"/>
      <c r="E59" s="250"/>
      <c r="F59" s="598">
        <f>(F53+F54 +F55*F57-F56*F58)</f>
        <v>0</v>
      </c>
      <c r="G59" s="599"/>
      <c r="H59" s="162"/>
      <c r="I59" s="162"/>
      <c r="J59" s="162"/>
      <c r="K59" s="162"/>
      <c r="L59" s="162"/>
      <c r="M59" s="162"/>
      <c r="N59" s="162"/>
      <c r="O59" s="297"/>
      <c r="S59" s="162"/>
      <c r="T59" s="162"/>
      <c r="U59" s="162"/>
      <c r="V59" s="162"/>
      <c r="W59" s="162"/>
      <c r="X59" s="162"/>
    </row>
    <row r="60" spans="1:24" ht="15" customHeight="1" x14ac:dyDescent="0.2">
      <c r="A60" s="200" t="s">
        <v>370</v>
      </c>
      <c r="B60" s="217"/>
      <c r="C60" s="217"/>
      <c r="D60" s="178"/>
      <c r="E60" s="178"/>
      <c r="F60" s="565" t="e">
        <f>F47</f>
        <v>#N/A</v>
      </c>
      <c r="G60" s="566"/>
      <c r="H60" s="162"/>
      <c r="I60" s="162"/>
      <c r="J60" s="162"/>
      <c r="K60" s="162"/>
      <c r="L60" s="162"/>
      <c r="M60" s="162"/>
      <c r="N60" s="162"/>
      <c r="S60" s="162"/>
      <c r="T60" s="162"/>
      <c r="U60" s="162"/>
      <c r="V60" s="162"/>
      <c r="W60" s="162"/>
      <c r="X60" s="162"/>
    </row>
    <row r="61" spans="1:24" ht="15" customHeight="1" x14ac:dyDescent="0.2">
      <c r="A61" s="200" t="s">
        <v>371</v>
      </c>
      <c r="B61" s="217"/>
      <c r="C61" s="217"/>
      <c r="D61" s="178"/>
      <c r="E61" s="178"/>
      <c r="F61" s="565" t="e">
        <f>F51</f>
        <v>#N/A</v>
      </c>
      <c r="G61" s="566"/>
      <c r="H61" s="162"/>
      <c r="I61" s="162"/>
      <c r="J61" s="162"/>
      <c r="K61" s="162"/>
      <c r="L61" s="162"/>
      <c r="M61" s="162"/>
      <c r="N61" s="162"/>
      <c r="O61" s="198" t="s">
        <v>216</v>
      </c>
      <c r="P61" s="162"/>
      <c r="S61" s="162"/>
      <c r="T61" s="162"/>
      <c r="U61" s="162"/>
      <c r="V61" s="162"/>
      <c r="W61" s="162"/>
      <c r="X61" s="162"/>
    </row>
    <row r="62" spans="1:24" ht="15" customHeight="1" x14ac:dyDescent="0.2">
      <c r="A62" s="200" t="s">
        <v>186</v>
      </c>
      <c r="B62" s="217"/>
      <c r="C62" s="217"/>
      <c r="D62" s="178"/>
      <c r="E62" s="178"/>
      <c r="F62" s="565">
        <f>F59</f>
        <v>0</v>
      </c>
      <c r="G62" s="566"/>
      <c r="H62" s="162"/>
      <c r="I62" s="162"/>
      <c r="J62" s="162"/>
      <c r="K62" s="162"/>
      <c r="L62" s="162"/>
      <c r="M62" s="162"/>
      <c r="N62" s="162"/>
      <c r="O62" s="197" t="s">
        <v>219</v>
      </c>
      <c r="P62" s="162"/>
      <c r="S62" s="162"/>
      <c r="T62" s="162"/>
      <c r="U62" s="162"/>
      <c r="V62" s="162"/>
      <c r="W62" s="162"/>
      <c r="X62" s="162"/>
    </row>
    <row r="63" spans="1:24" ht="20.100000000000001" customHeight="1" thickBot="1" x14ac:dyDescent="0.25">
      <c r="A63" s="251" t="s">
        <v>113</v>
      </c>
      <c r="B63" s="252"/>
      <c r="C63" s="252"/>
      <c r="D63" s="253"/>
      <c r="E63" s="253"/>
      <c r="F63" s="615" t="e">
        <f>(F60-F61)/F62</f>
        <v>#N/A</v>
      </c>
      <c r="G63" s="616"/>
      <c r="H63" s="162"/>
      <c r="I63" s="162"/>
      <c r="J63" s="162"/>
      <c r="K63" s="162"/>
      <c r="L63" s="162"/>
      <c r="M63" s="162"/>
      <c r="N63" s="162"/>
      <c r="O63" s="197" t="s">
        <v>218</v>
      </c>
      <c r="P63" s="162"/>
      <c r="S63" s="162"/>
      <c r="T63" s="162"/>
      <c r="U63" s="162"/>
      <c r="V63" s="162"/>
      <c r="W63" s="162"/>
      <c r="X63" s="162"/>
    </row>
    <row r="64" spans="1:24" ht="15" customHeight="1" thickBot="1" x14ac:dyDescent="0.25">
      <c r="A64" s="569" t="s">
        <v>335</v>
      </c>
      <c r="B64" s="570"/>
      <c r="C64" s="570"/>
      <c r="D64" s="570"/>
      <c r="E64" s="570"/>
      <c r="F64" s="570"/>
      <c r="G64" s="571"/>
      <c r="H64" s="162"/>
      <c r="I64" s="162"/>
      <c r="J64" s="162"/>
      <c r="K64" s="162"/>
      <c r="L64" s="162"/>
      <c r="M64" s="162"/>
      <c r="N64" s="162"/>
      <c r="O64" s="197" t="s">
        <v>220</v>
      </c>
      <c r="P64" s="162"/>
      <c r="S64" s="162"/>
      <c r="T64" s="162"/>
      <c r="U64" s="162"/>
      <c r="V64" s="162"/>
      <c r="W64" s="162"/>
      <c r="X64" s="162"/>
    </row>
    <row r="65" spans="1:28" ht="15" customHeight="1" x14ac:dyDescent="0.2">
      <c r="A65" s="234" t="s">
        <v>188</v>
      </c>
      <c r="B65" s="235"/>
      <c r="C65" s="236"/>
      <c r="D65" s="236"/>
      <c r="E65" s="236"/>
      <c r="F65" s="567">
        <v>0</v>
      </c>
      <c r="G65" s="568"/>
      <c r="H65" s="296"/>
      <c r="I65" s="296"/>
      <c r="J65" s="296"/>
      <c r="K65" s="296"/>
      <c r="L65" s="296"/>
      <c r="M65" s="296"/>
      <c r="N65" s="296"/>
      <c r="O65" s="197" t="s">
        <v>217</v>
      </c>
      <c r="S65" s="162"/>
      <c r="T65" s="162"/>
      <c r="U65" s="162"/>
      <c r="V65" s="162"/>
      <c r="W65" s="162"/>
      <c r="X65" s="162"/>
    </row>
    <row r="66" spans="1:28" ht="15" customHeight="1" x14ac:dyDescent="0.2">
      <c r="A66" s="234" t="s">
        <v>9</v>
      </c>
      <c r="B66" s="235"/>
      <c r="C66" s="236"/>
      <c r="D66" s="236"/>
      <c r="E66" s="236"/>
      <c r="F66" s="617"/>
      <c r="G66" s="618"/>
      <c r="H66" s="296"/>
      <c r="I66" s="296"/>
      <c r="J66" s="296"/>
      <c r="K66" s="296"/>
      <c r="L66" s="296"/>
      <c r="M66" s="296"/>
      <c r="N66" s="296"/>
      <c r="O66" s="197" t="s">
        <v>331</v>
      </c>
      <c r="S66" s="162"/>
      <c r="T66" s="162"/>
      <c r="U66" s="162"/>
      <c r="V66" s="162"/>
      <c r="W66" s="162"/>
      <c r="X66" s="162"/>
    </row>
    <row r="67" spans="1:28" s="180" customFormat="1" ht="15" customHeight="1" x14ac:dyDescent="0.2">
      <c r="A67" s="234" t="s">
        <v>10</v>
      </c>
      <c r="B67" s="235"/>
      <c r="C67" s="236"/>
      <c r="D67" s="236"/>
      <c r="E67" s="236"/>
      <c r="F67" s="617"/>
      <c r="G67" s="618"/>
      <c r="H67" s="177"/>
      <c r="I67" s="177"/>
      <c r="J67" s="177"/>
      <c r="K67" s="177"/>
      <c r="L67" s="177"/>
      <c r="M67" s="177"/>
      <c r="N67" s="177"/>
      <c r="O67"/>
      <c r="P67"/>
      <c r="S67" s="162"/>
      <c r="T67" s="162"/>
      <c r="U67" s="162"/>
      <c r="V67" s="162"/>
      <c r="W67" s="162"/>
      <c r="X67" s="162"/>
      <c r="Y67"/>
      <c r="Z67"/>
      <c r="AA67"/>
      <c r="AB67"/>
    </row>
    <row r="68" spans="1:28" ht="15" customHeight="1" x14ac:dyDescent="0.2">
      <c r="A68" s="234" t="s">
        <v>189</v>
      </c>
      <c r="B68" s="235"/>
      <c r="C68" s="236"/>
      <c r="D68" s="236"/>
      <c r="E68" s="236"/>
      <c r="F68" s="567">
        <v>0</v>
      </c>
      <c r="G68" s="568"/>
      <c r="H68" s="162"/>
      <c r="I68" s="162"/>
      <c r="J68" s="162"/>
      <c r="K68" s="162"/>
      <c r="L68" s="162"/>
      <c r="M68" s="162"/>
      <c r="N68" s="162"/>
      <c r="O68" s="198" t="s">
        <v>255</v>
      </c>
      <c r="P68" s="198" t="s">
        <v>156</v>
      </c>
      <c r="S68" s="162"/>
      <c r="T68" s="162"/>
      <c r="U68" s="162"/>
      <c r="V68" s="162"/>
      <c r="W68" s="162"/>
      <c r="X68" s="162"/>
    </row>
    <row r="69" spans="1:28" ht="15" customHeight="1" x14ac:dyDescent="0.2">
      <c r="A69" s="234" t="s">
        <v>337</v>
      </c>
      <c r="B69" s="235"/>
      <c r="C69" s="237"/>
      <c r="D69" s="237"/>
      <c r="E69" s="237"/>
      <c r="F69" s="567">
        <v>0</v>
      </c>
      <c r="G69" s="568"/>
      <c r="H69" s="162"/>
      <c r="I69" s="162"/>
      <c r="J69" s="162"/>
      <c r="K69" s="162"/>
      <c r="L69" s="162"/>
      <c r="M69" s="162"/>
      <c r="N69" s="162"/>
      <c r="O69" s="197" t="s">
        <v>80</v>
      </c>
      <c r="P69" s="197">
        <v>1</v>
      </c>
      <c r="S69" s="177"/>
      <c r="T69" s="177"/>
      <c r="U69" s="177"/>
      <c r="V69" s="177"/>
      <c r="W69" s="177"/>
      <c r="X69" s="177"/>
    </row>
    <row r="70" spans="1:28" ht="15" customHeight="1" x14ac:dyDescent="0.2">
      <c r="A70" s="234" t="s">
        <v>338</v>
      </c>
      <c r="B70" s="235"/>
      <c r="C70" s="238"/>
      <c r="D70" s="236"/>
      <c r="E70" s="236"/>
      <c r="F70" s="567">
        <v>0</v>
      </c>
      <c r="G70" s="568"/>
      <c r="H70" s="162"/>
      <c r="I70" s="162"/>
      <c r="J70" s="162"/>
      <c r="K70" s="162"/>
      <c r="L70" s="162"/>
      <c r="M70" s="162"/>
      <c r="N70" s="162"/>
      <c r="O70" s="197" t="s">
        <v>83</v>
      </c>
      <c r="P70" s="197">
        <v>0.7</v>
      </c>
      <c r="S70" s="162"/>
      <c r="T70" s="162"/>
      <c r="U70" s="162"/>
      <c r="V70" s="162"/>
      <c r="W70" s="162"/>
      <c r="X70" s="162"/>
    </row>
    <row r="71" spans="1:28" ht="15" customHeight="1" x14ac:dyDescent="0.2">
      <c r="A71" s="234" t="s">
        <v>115</v>
      </c>
      <c r="B71" s="235"/>
      <c r="C71" s="238"/>
      <c r="D71" s="236"/>
      <c r="E71" s="236"/>
      <c r="F71" s="627">
        <v>1.4999999999999999E-2</v>
      </c>
      <c r="G71" s="628"/>
      <c r="H71" s="162"/>
      <c r="I71" s="162"/>
      <c r="J71" s="162"/>
      <c r="K71" s="162"/>
      <c r="L71" s="162"/>
      <c r="M71" s="162"/>
      <c r="N71" s="162"/>
      <c r="O71" s="197" t="s">
        <v>87</v>
      </c>
      <c r="P71" s="197">
        <v>0.5</v>
      </c>
      <c r="S71" s="162"/>
      <c r="T71" s="162"/>
      <c r="U71" s="162"/>
      <c r="V71" s="162"/>
      <c r="W71" s="162"/>
      <c r="X71" s="162"/>
    </row>
    <row r="72" spans="1:28" ht="15" customHeight="1" x14ac:dyDescent="0.2">
      <c r="A72" s="234" t="s">
        <v>192</v>
      </c>
      <c r="B72" s="235"/>
      <c r="C72" s="238"/>
      <c r="D72" s="238"/>
      <c r="E72" s="238"/>
      <c r="F72" s="567">
        <v>0</v>
      </c>
      <c r="G72" s="568"/>
      <c r="H72" s="162"/>
      <c r="J72" s="162"/>
      <c r="K72" s="162"/>
      <c r="L72" s="162"/>
      <c r="M72" s="162"/>
      <c r="N72" s="162"/>
      <c r="O72" s="197" t="s">
        <v>90</v>
      </c>
      <c r="P72" s="197">
        <v>0.2</v>
      </c>
      <c r="S72" s="162"/>
      <c r="T72" s="162"/>
      <c r="U72" s="162"/>
      <c r="V72" s="162"/>
      <c r="W72" s="162"/>
      <c r="X72" s="162"/>
    </row>
    <row r="73" spans="1:28" ht="15" customHeight="1" x14ac:dyDescent="0.2">
      <c r="A73" s="234" t="s">
        <v>190</v>
      </c>
      <c r="B73" s="239"/>
      <c r="C73" s="240"/>
      <c r="D73" s="240"/>
      <c r="E73" s="240"/>
      <c r="F73" s="567">
        <v>0</v>
      </c>
      <c r="G73" s="568"/>
      <c r="H73" s="418"/>
      <c r="I73" s="419"/>
      <c r="J73" s="162"/>
      <c r="K73" s="162"/>
      <c r="L73" s="162"/>
      <c r="M73" s="162"/>
      <c r="N73" s="162"/>
      <c r="O73" s="197" t="s">
        <v>93</v>
      </c>
      <c r="P73" s="197">
        <v>0.1</v>
      </c>
      <c r="S73" s="162"/>
      <c r="T73" s="162"/>
      <c r="U73" s="162"/>
      <c r="V73" s="162"/>
      <c r="W73" s="162"/>
      <c r="X73" s="162"/>
    </row>
    <row r="74" spans="1:28" ht="15" customHeight="1" x14ac:dyDescent="0.2">
      <c r="A74" s="254" t="s">
        <v>191</v>
      </c>
      <c r="B74" s="241"/>
      <c r="C74" s="242"/>
      <c r="D74" s="242"/>
      <c r="E74" s="242"/>
      <c r="F74" s="563">
        <f>F73-F69-F70-F72-(F71*F65)</f>
        <v>0</v>
      </c>
      <c r="G74" s="564"/>
      <c r="H74" s="177"/>
      <c r="I74" s="177"/>
      <c r="J74" s="162"/>
      <c r="K74" s="162"/>
      <c r="L74" s="162"/>
      <c r="M74" s="162"/>
      <c r="N74" s="162"/>
      <c r="O74" s="197" t="s">
        <v>96</v>
      </c>
      <c r="P74" s="197">
        <v>0.01</v>
      </c>
      <c r="S74" s="162"/>
      <c r="T74" s="162"/>
      <c r="U74" s="162"/>
      <c r="V74" s="162"/>
      <c r="W74" s="162"/>
      <c r="X74" s="162"/>
    </row>
    <row r="75" spans="1:28" ht="20.100000000000001" customHeight="1" x14ac:dyDescent="0.2">
      <c r="A75" s="255" t="s">
        <v>215</v>
      </c>
      <c r="B75" s="241"/>
      <c r="C75" s="243"/>
      <c r="D75" s="243"/>
      <c r="E75" s="243"/>
      <c r="F75" s="561" t="str">
        <f>IF(F65=0,"",'DCF-Base'!B34)</f>
        <v/>
      </c>
      <c r="G75" s="562"/>
      <c r="I75" s="177"/>
      <c r="J75" s="162"/>
      <c r="O75" s="197" t="s">
        <v>98</v>
      </c>
      <c r="P75" s="197">
        <v>1E-3</v>
      </c>
      <c r="S75" s="162"/>
      <c r="T75" s="162"/>
      <c r="U75" s="162"/>
      <c r="V75" s="162"/>
      <c r="W75" s="162"/>
      <c r="X75" s="162"/>
    </row>
    <row r="76" spans="1:28" ht="20.100000000000001" customHeight="1" x14ac:dyDescent="0.2">
      <c r="A76" s="255" t="s">
        <v>196</v>
      </c>
      <c r="B76" s="241"/>
      <c r="C76" s="242"/>
      <c r="D76" s="242"/>
      <c r="E76" s="242"/>
      <c r="F76" s="629" t="str">
        <f>IF(F65=0,"",'DCF-Base'!B35)</f>
        <v/>
      </c>
      <c r="G76" s="630"/>
      <c r="I76" s="177"/>
      <c r="O76" s="197" t="s">
        <v>122</v>
      </c>
      <c r="P76" s="197">
        <v>1E-4</v>
      </c>
      <c r="S76" s="162"/>
      <c r="T76" s="162"/>
      <c r="U76" s="162"/>
      <c r="V76" s="162"/>
      <c r="W76" s="162"/>
      <c r="X76" s="162"/>
    </row>
    <row r="77" spans="1:28" ht="15" customHeight="1" x14ac:dyDescent="0.2">
      <c r="A77" s="437" t="s">
        <v>64</v>
      </c>
      <c r="B77" s="241"/>
      <c r="C77" s="242"/>
      <c r="D77" s="242"/>
      <c r="E77" s="242"/>
      <c r="F77" s="619" t="str">
        <f>IF(F65=0,"",'DCF-Base'!B36)</f>
        <v/>
      </c>
      <c r="G77" s="620"/>
      <c r="I77" s="177"/>
      <c r="O77" s="162"/>
      <c r="P77" s="162"/>
    </row>
    <row r="78" spans="1:28" ht="15" customHeight="1" thickBot="1" x14ac:dyDescent="0.25">
      <c r="A78" s="256" t="s">
        <v>405</v>
      </c>
      <c r="B78" s="244"/>
      <c r="C78" s="245"/>
      <c r="D78" s="245"/>
      <c r="E78" s="245"/>
      <c r="F78" s="625">
        <v>9.7299999999999998E-2</v>
      </c>
      <c r="G78" s="626"/>
      <c r="I78" s="177"/>
      <c r="O78" s="162"/>
      <c r="P78" s="162"/>
    </row>
    <row r="79" spans="1:28" ht="15" customHeight="1" x14ac:dyDescent="0.2">
      <c r="A79" s="261"/>
      <c r="B79" s="262"/>
      <c r="C79" s="263"/>
      <c r="D79" s="263"/>
      <c r="E79" s="263"/>
      <c r="F79" s="264"/>
      <c r="G79" s="265"/>
      <c r="I79" s="177"/>
      <c r="O79" s="198" t="s">
        <v>157</v>
      </c>
      <c r="P79" s="198" t="s">
        <v>156</v>
      </c>
    </row>
    <row r="80" spans="1:28" ht="15" customHeight="1" thickBot="1" x14ac:dyDescent="0.25">
      <c r="A80" s="246" t="s">
        <v>288</v>
      </c>
      <c r="B80" s="247"/>
      <c r="C80" s="247"/>
      <c r="D80" s="247"/>
      <c r="E80" s="247"/>
      <c r="F80" s="621" t="s">
        <v>1317</v>
      </c>
      <c r="G80" s="622"/>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F77:G77"/>
    <mergeCell ref="F78:G78"/>
    <mergeCell ref="F80:G80"/>
    <mergeCell ref="F71:G71"/>
    <mergeCell ref="F72:G72"/>
    <mergeCell ref="F73:G73"/>
    <mergeCell ref="F74:G74"/>
    <mergeCell ref="F75:G75"/>
    <mergeCell ref="F76:G76"/>
    <mergeCell ref="F70:G70"/>
    <mergeCell ref="F59:G59"/>
    <mergeCell ref="F60:G60"/>
    <mergeCell ref="F61:G61"/>
    <mergeCell ref="F62:G62"/>
    <mergeCell ref="F63:G63"/>
    <mergeCell ref="A64:G64"/>
    <mergeCell ref="F65:G65"/>
    <mergeCell ref="F66:G66"/>
    <mergeCell ref="F67:G67"/>
    <mergeCell ref="F68:G68"/>
    <mergeCell ref="F69:G69"/>
    <mergeCell ref="F58:G58"/>
    <mergeCell ref="F48:G48"/>
    <mergeCell ref="B49:C49"/>
    <mergeCell ref="F49:G49"/>
    <mergeCell ref="F50:G50"/>
    <mergeCell ref="F51:G51"/>
    <mergeCell ref="F52:G52"/>
    <mergeCell ref="F53:G53"/>
    <mergeCell ref="F54:G54"/>
    <mergeCell ref="F55:G55"/>
    <mergeCell ref="F56:G56"/>
    <mergeCell ref="F57:G57"/>
    <mergeCell ref="F47:G47"/>
    <mergeCell ref="B21:G25"/>
    <mergeCell ref="B27:G34"/>
    <mergeCell ref="F36:G36"/>
    <mergeCell ref="F37:G37"/>
    <mergeCell ref="A39:G39"/>
    <mergeCell ref="F42:G42"/>
    <mergeCell ref="D44:E44"/>
    <mergeCell ref="F44:G44"/>
    <mergeCell ref="D45:E45"/>
    <mergeCell ref="F45:G45"/>
    <mergeCell ref="F46:G46"/>
    <mergeCell ref="B1:G1"/>
    <mergeCell ref="A2:G2"/>
    <mergeCell ref="S2:W2"/>
    <mergeCell ref="X2:X3"/>
    <mergeCell ref="B4:C4"/>
    <mergeCell ref="Q4:Q32"/>
    <mergeCell ref="B6:C6"/>
    <mergeCell ref="E8:F8"/>
    <mergeCell ref="B10:G10"/>
    <mergeCell ref="B14:G19"/>
  </mergeCells>
  <dataValidations disablePrompts="1" count="9">
    <dataValidation type="list" allowBlank="1" showInputMessage="1" showErrorMessage="1" sqref="F36:G36" xr:uid="{00000000-0002-0000-0900-000000000000}">
      <formula1>$O$49:$O$57</formula1>
    </dataValidation>
    <dataValidation type="list" allowBlank="1" showInputMessage="1" showErrorMessage="1" sqref="B49:C49" xr:uid="{00000000-0002-0000-0900-000001000000}">
      <formula1>$O$88:$O$93</formula1>
    </dataValidation>
    <dataValidation type="list" allowBlank="1" showInputMessage="1" showErrorMessage="1" sqref="D45:E45" xr:uid="{00000000-0002-0000-0900-000002000000}">
      <formula1>$O$80:$O$85</formula1>
    </dataValidation>
    <dataValidation type="list" allowBlank="1" showInputMessage="1" showErrorMessage="1" sqref="D44:E44" xr:uid="{00000000-0002-0000-0900-000003000000}">
      <formula1>$O$69:$O$76</formula1>
    </dataValidation>
    <dataValidation type="list" allowBlank="1" showInputMessage="1" showErrorMessage="1" sqref="B40" xr:uid="{00000000-0002-0000-0900-000004000000}">
      <formula1>$O$62:$O$66</formula1>
    </dataValidation>
    <dataValidation type="list" allowBlank="1" showInputMessage="1" showErrorMessage="1" sqref="F12" xr:uid="{00000000-0002-0000-0900-000005000000}">
      <formula1>$O$43:$O$46</formula1>
    </dataValidation>
    <dataValidation type="list" allowBlank="1" showInputMessage="1" showErrorMessage="1" sqref="B12" xr:uid="{00000000-0002-0000-0900-000006000000}">
      <formula1>$H$11:$H$12</formula1>
    </dataValidation>
    <dataValidation type="list" allowBlank="1" showInputMessage="1" showErrorMessage="1" sqref="B43" xr:uid="{00000000-0002-0000-0900-000007000000}">
      <formula1>$S$3:$W$3</formula1>
    </dataValidation>
    <dataValidation type="list" allowBlank="1" showInputMessage="1" showErrorMessage="1" sqref="B6:C6" xr:uid="{00000000-0002-0000-0900-000008000000}">
      <formula1>$O$3:$O$33</formula1>
    </dataValidation>
  </dataValidations>
  <pageMargins left="0.56999999999999995" right="0.24" top="0.35" bottom="0.41" header="0.23" footer="0.16"/>
  <pageSetup paperSize="191" scale="6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8173" r:id="rId4" name="Check Box 45">
              <controlPr defaultSize="0" autoFill="0" autoLine="0" autoPict="0">
                <anchor moveWithCells="1">
                  <from>
                    <xdr:col>0</xdr:col>
                    <xdr:colOff>238125</xdr:colOff>
                    <xdr:row>30</xdr:row>
                    <xdr:rowOff>161925</xdr:rowOff>
                  </from>
                  <to>
                    <xdr:col>0</xdr:col>
                    <xdr:colOff>476250</xdr:colOff>
                    <xdr:row>32</xdr:row>
                    <xdr:rowOff>9525</xdr:rowOff>
                  </to>
                </anchor>
              </controlPr>
            </control>
          </mc:Choice>
        </mc:AlternateContent>
        <mc:AlternateContent xmlns:mc="http://schemas.openxmlformats.org/markup-compatibility/2006">
          <mc:Choice Requires="x14">
            <control shapeId="48174" r:id="rId5" name="Check Box 46">
              <controlPr defaultSize="0" autoFill="0" autoLine="0" autoPict="0">
                <anchor moveWithCells="1">
                  <from>
                    <xdr:col>0</xdr:col>
                    <xdr:colOff>238125</xdr:colOff>
                    <xdr:row>31</xdr:row>
                    <xdr:rowOff>161925</xdr:rowOff>
                  </from>
                  <to>
                    <xdr:col>0</xdr:col>
                    <xdr:colOff>476250</xdr:colOff>
                    <xdr:row>33</xdr:row>
                    <xdr:rowOff>9525</xdr:rowOff>
                  </to>
                </anchor>
              </controlPr>
            </control>
          </mc:Choice>
        </mc:AlternateContent>
        <mc:AlternateContent xmlns:mc="http://schemas.openxmlformats.org/markup-compatibility/2006">
          <mc:Choice Requires="x14">
            <control shapeId="48175" r:id="rId6" name="Check Box 47">
              <controlPr defaultSize="0" autoFill="0" autoLine="0" autoPict="0">
                <anchor moveWithCells="1">
                  <from>
                    <xdr:col>0</xdr:col>
                    <xdr:colOff>238125</xdr:colOff>
                    <xdr:row>32</xdr:row>
                    <xdr:rowOff>161925</xdr:rowOff>
                  </from>
                  <to>
                    <xdr:col>0</xdr:col>
                    <xdr:colOff>476250</xdr:colOff>
                    <xdr:row>34</xdr:row>
                    <xdr:rowOff>9525</xdr:rowOff>
                  </to>
                </anchor>
              </controlPr>
            </control>
          </mc:Choice>
        </mc:AlternateContent>
        <mc:AlternateContent xmlns:mc="http://schemas.openxmlformats.org/markup-compatibility/2006">
          <mc:Choice Requires="x14">
            <control shapeId="48176" r:id="rId7" name="Check Box 48">
              <controlPr defaultSize="0" autoFill="0" autoLine="0" autoPict="0">
                <anchor moveWithCells="1">
                  <from>
                    <xdr:col>0</xdr:col>
                    <xdr:colOff>238125</xdr:colOff>
                    <xdr:row>29</xdr:row>
                    <xdr:rowOff>180975</xdr:rowOff>
                  </from>
                  <to>
                    <xdr:col>0</xdr:col>
                    <xdr:colOff>476250</xdr:colOff>
                    <xdr:row>31</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9000000}">
          <x14:formula1>
            <xm:f>Area!$B$137:$B$264</xm:f>
          </x14:formula1>
          <xm:sqref>E8</xm:sqref>
        </x14:dataValidation>
        <x14:dataValidation type="list" allowBlank="1" showInputMessage="1" showErrorMessage="1" xr:uid="{00000000-0002-0000-0900-00000A000000}">
          <x14:formula1>
            <xm:f>Area!$B$3:$AC$3</xm:f>
          </x14:formula1>
          <xm:sqref>E6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60"/>
  <sheetViews>
    <sheetView showGridLines="0" zoomScale="85" zoomScaleNormal="85" workbookViewId="0">
      <selection activeCell="Q152" sqref="Q152"/>
    </sheetView>
  </sheetViews>
  <sheetFormatPr defaultRowHeight="12.75" x14ac:dyDescent="0.2"/>
  <sheetData>
    <row r="1" spans="1:1" x14ac:dyDescent="0.2">
      <c r="A1" s="165" t="s">
        <v>123</v>
      </c>
    </row>
    <row r="3" spans="1:1" x14ac:dyDescent="0.2">
      <c r="A3" s="185" t="s">
        <v>141</v>
      </c>
    </row>
    <row r="4" spans="1:1" x14ac:dyDescent="0.2">
      <c r="A4" s="166" t="s">
        <v>172</v>
      </c>
    </row>
    <row r="5" spans="1:1" x14ac:dyDescent="0.2">
      <c r="A5" s="166"/>
    </row>
    <row r="6" spans="1:1" x14ac:dyDescent="0.2">
      <c r="A6" s="184" t="s">
        <v>197</v>
      </c>
    </row>
    <row r="7" spans="1:1" x14ac:dyDescent="0.2">
      <c r="A7" s="182" t="s">
        <v>295</v>
      </c>
    </row>
    <row r="8" spans="1:1" x14ac:dyDescent="0.2">
      <c r="A8" s="181" t="s">
        <v>297</v>
      </c>
    </row>
    <row r="9" spans="1:1" x14ac:dyDescent="0.2">
      <c r="A9" s="182" t="s">
        <v>124</v>
      </c>
    </row>
    <row r="10" spans="1:1" x14ac:dyDescent="0.2">
      <c r="A10" s="272" t="s">
        <v>125</v>
      </c>
    </row>
    <row r="11" spans="1:1" x14ac:dyDescent="0.2">
      <c r="A11" s="168" t="s">
        <v>126</v>
      </c>
    </row>
    <row r="12" spans="1:1" x14ac:dyDescent="0.2">
      <c r="A12" s="182" t="s">
        <v>127</v>
      </c>
    </row>
    <row r="13" spans="1:1" x14ac:dyDescent="0.2">
      <c r="A13" s="167" t="s">
        <v>128</v>
      </c>
    </row>
    <row r="14" spans="1:1" x14ac:dyDescent="0.2">
      <c r="A14" s="167" t="s">
        <v>129</v>
      </c>
    </row>
    <row r="15" spans="1:1" x14ac:dyDescent="0.2">
      <c r="A15" s="182" t="s">
        <v>114</v>
      </c>
    </row>
    <row r="16" spans="1:1" x14ac:dyDescent="0.2">
      <c r="A16" s="166" t="s">
        <v>130</v>
      </c>
    </row>
    <row r="17" spans="1:1" x14ac:dyDescent="0.2">
      <c r="A17" s="167" t="s">
        <v>131</v>
      </c>
    </row>
    <row r="18" spans="1:1" x14ac:dyDescent="0.2">
      <c r="A18" s="183" t="s">
        <v>132</v>
      </c>
    </row>
    <row r="19" spans="1:1" x14ac:dyDescent="0.2">
      <c r="A19" s="166" t="s">
        <v>133</v>
      </c>
    </row>
    <row r="20" spans="1:1" x14ac:dyDescent="0.2">
      <c r="A20" s="166" t="s">
        <v>134</v>
      </c>
    </row>
    <row r="21" spans="1:1" x14ac:dyDescent="0.2">
      <c r="A21" s="183" t="s">
        <v>135</v>
      </c>
    </row>
    <row r="22" spans="1:1" x14ac:dyDescent="0.2">
      <c r="A22" s="166" t="s">
        <v>136</v>
      </c>
    </row>
    <row r="23" spans="1:1" x14ac:dyDescent="0.2">
      <c r="A23" s="183" t="s">
        <v>99</v>
      </c>
    </row>
    <row r="24" spans="1:1" x14ac:dyDescent="0.2">
      <c r="A24" s="166" t="s">
        <v>138</v>
      </c>
    </row>
    <row r="25" spans="1:1" x14ac:dyDescent="0.2">
      <c r="A25" s="183" t="s">
        <v>139</v>
      </c>
    </row>
    <row r="26" spans="1:1" x14ac:dyDescent="0.2">
      <c r="A26" s="166" t="s">
        <v>140</v>
      </c>
    </row>
    <row r="27" spans="1:1" x14ac:dyDescent="0.2">
      <c r="A27" s="183" t="s">
        <v>339</v>
      </c>
    </row>
    <row r="60" spans="1:1" ht="15" x14ac:dyDescent="0.25">
      <c r="A60" s="271" t="s">
        <v>320</v>
      </c>
    </row>
  </sheetData>
  <phoneticPr fontId="32" type="noConversion"/>
  <pageMargins left="0.75" right="0.75" top="1" bottom="1" header="0.5" footer="0.5"/>
  <pageSetup paperSize="122"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1"/>
  <sheetViews>
    <sheetView showGridLines="0" zoomScale="85" zoomScaleNormal="85" workbookViewId="0">
      <selection activeCell="F7" sqref="F7"/>
    </sheetView>
  </sheetViews>
  <sheetFormatPr defaultColWidth="9.140625" defaultRowHeight="12.75" x14ac:dyDescent="0.2"/>
  <cols>
    <col min="1" max="1" width="3.85546875" style="191" customWidth="1"/>
    <col min="2" max="2" width="39" style="191" customWidth="1"/>
    <col min="3" max="3" width="17.85546875" style="191" customWidth="1"/>
    <col min="4" max="4" width="12.28515625" style="191" customWidth="1"/>
    <col min="5" max="5" width="16.85546875" style="191" customWidth="1"/>
    <col min="6" max="6" width="18.85546875" style="191" bestFit="1" customWidth="1"/>
    <col min="7" max="7" width="9.85546875" style="191" customWidth="1"/>
    <col min="8" max="10" width="9.140625" style="191" hidden="1" customWidth="1"/>
    <col min="11" max="11" width="2.85546875" style="191" customWidth="1"/>
    <col min="12" max="12" width="10.42578125" style="191" customWidth="1"/>
    <col min="13" max="13" width="2.42578125" style="191" customWidth="1"/>
    <col min="14" max="14" width="10.42578125" style="191" customWidth="1"/>
    <col min="15" max="15" width="4.5703125" style="191" customWidth="1"/>
    <col min="16" max="16" width="9.85546875" style="191" customWidth="1"/>
    <col min="17" max="16384" width="9.140625" style="191"/>
  </cols>
  <sheetData>
    <row r="1" spans="1:16" ht="15.75" x14ac:dyDescent="0.25">
      <c r="A1" s="303" t="s">
        <v>149</v>
      </c>
      <c r="B1" s="304"/>
      <c r="C1" s="304"/>
      <c r="D1" s="304"/>
      <c r="E1" s="304"/>
      <c r="F1" s="304"/>
      <c r="G1" s="304"/>
    </row>
    <row r="2" spans="1:16" ht="18" customHeight="1" x14ac:dyDescent="0.25">
      <c r="A2" s="303"/>
      <c r="B2" s="305" t="s">
        <v>150</v>
      </c>
      <c r="C2" s="631" t="s">
        <v>352</v>
      </c>
      <c r="D2" s="631"/>
      <c r="E2" s="631"/>
      <c r="F2" s="631"/>
      <c r="G2" s="631"/>
      <c r="H2" s="631"/>
      <c r="I2" s="306"/>
      <c r="J2" s="306"/>
      <c r="K2" s="306"/>
    </row>
    <row r="3" spans="1:16" x14ac:dyDescent="0.2">
      <c r="A3" s="304"/>
      <c r="B3" s="305"/>
      <c r="C3" s="307"/>
      <c r="D3" s="306"/>
      <c r="E3" s="306"/>
      <c r="F3" s="306"/>
      <c r="G3" s="306"/>
      <c r="H3" s="306"/>
      <c r="I3" s="306"/>
      <c r="J3" s="306"/>
      <c r="K3" s="306"/>
    </row>
    <row r="4" spans="1:16" x14ac:dyDescent="0.2">
      <c r="A4" s="304"/>
      <c r="B4" s="305" t="s">
        <v>151</v>
      </c>
      <c r="C4" s="307"/>
      <c r="D4" s="307" t="s">
        <v>152</v>
      </c>
      <c r="E4" s="306"/>
      <c r="F4" s="306"/>
      <c r="G4" s="306"/>
      <c r="H4" s="306"/>
      <c r="I4" s="306"/>
      <c r="J4" s="306"/>
      <c r="K4" s="306"/>
    </row>
    <row r="5" spans="1:16" x14ac:dyDescent="0.2">
      <c r="A5" s="304"/>
      <c r="B5" s="305" t="s">
        <v>143</v>
      </c>
      <c r="C5" s="307"/>
      <c r="D5" s="307" t="s">
        <v>153</v>
      </c>
      <c r="E5" s="306"/>
      <c r="F5" s="306"/>
      <c r="G5" s="306"/>
      <c r="H5" s="306"/>
      <c r="I5" s="306"/>
      <c r="J5" s="306"/>
      <c r="K5" s="306"/>
    </row>
    <row r="6" spans="1:16" x14ac:dyDescent="0.2">
      <c r="A6" s="304"/>
      <c r="B6" s="304"/>
      <c r="C6" s="304"/>
      <c r="D6" s="304"/>
      <c r="E6" s="304"/>
      <c r="F6" s="304"/>
      <c r="G6" s="304"/>
    </row>
    <row r="7" spans="1:16" x14ac:dyDescent="0.2">
      <c r="A7" s="304"/>
      <c r="B7" s="304"/>
      <c r="C7" s="304"/>
      <c r="D7" s="304"/>
      <c r="E7" s="304"/>
      <c r="F7" s="304"/>
      <c r="G7" s="304"/>
    </row>
    <row r="8" spans="1:16" x14ac:dyDescent="0.2">
      <c r="A8" s="304"/>
      <c r="B8" s="304"/>
      <c r="C8" s="304"/>
      <c r="D8" s="304"/>
      <c r="E8" s="304"/>
      <c r="F8" s="304"/>
      <c r="G8" s="304"/>
    </row>
    <row r="9" spans="1:16" x14ac:dyDescent="0.2">
      <c r="A9" s="304"/>
      <c r="B9" s="304"/>
      <c r="C9" s="304"/>
      <c r="D9" s="304"/>
      <c r="E9" s="304"/>
      <c r="F9" s="304"/>
      <c r="G9" s="304"/>
    </row>
    <row r="10" spans="1:16" x14ac:dyDescent="0.2">
      <c r="A10" s="304"/>
      <c r="B10" s="304"/>
      <c r="C10" s="304"/>
      <c r="D10" s="304"/>
      <c r="E10" s="304"/>
      <c r="F10" s="304"/>
      <c r="G10" s="304"/>
    </row>
    <row r="11" spans="1:16" x14ac:dyDescent="0.2">
      <c r="A11" s="304"/>
      <c r="B11" s="304"/>
      <c r="C11" s="304"/>
      <c r="D11" s="304"/>
      <c r="E11" s="304"/>
      <c r="F11" s="304"/>
      <c r="G11" s="304"/>
    </row>
    <row r="12" spans="1:16" x14ac:dyDescent="0.2">
      <c r="A12" s="304"/>
      <c r="B12" s="304"/>
      <c r="C12" s="304"/>
      <c r="D12" s="304"/>
      <c r="E12" s="304"/>
      <c r="F12" s="304"/>
      <c r="G12" s="304"/>
    </row>
    <row r="13" spans="1:16" ht="17.25" customHeight="1" thickBot="1" x14ac:dyDescent="0.25">
      <c r="A13" s="304"/>
      <c r="B13" s="304"/>
      <c r="C13" s="304"/>
      <c r="D13" s="304"/>
      <c r="E13" s="304"/>
      <c r="F13" s="304"/>
      <c r="G13" s="304"/>
      <c r="P13" s="308" t="s">
        <v>353</v>
      </c>
    </row>
    <row r="14" spans="1:16" ht="16.5" thickBot="1" x14ac:dyDescent="0.3">
      <c r="A14" s="304"/>
      <c r="B14" s="303" t="s">
        <v>154</v>
      </c>
      <c r="C14" s="304"/>
      <c r="D14" s="304"/>
      <c r="E14" s="304"/>
      <c r="F14" s="304"/>
      <c r="G14" s="304"/>
      <c r="P14" s="309"/>
    </row>
    <row r="15" spans="1:16" ht="14.25" thickTop="1" thickBot="1" x14ac:dyDescent="0.25">
      <c r="A15" s="304"/>
      <c r="B15" s="310" t="s">
        <v>155</v>
      </c>
      <c r="C15" s="311" t="s">
        <v>124</v>
      </c>
      <c r="D15" s="311" t="s">
        <v>156</v>
      </c>
      <c r="E15" s="304"/>
      <c r="F15" s="304"/>
      <c r="G15" s="304"/>
      <c r="P15" s="312"/>
    </row>
    <row r="16" spans="1:16" x14ac:dyDescent="0.2">
      <c r="A16" s="304"/>
      <c r="B16" s="313" t="s">
        <v>80</v>
      </c>
      <c r="C16" s="314">
        <v>1</v>
      </c>
      <c r="D16" s="315">
        <v>1</v>
      </c>
      <c r="E16" s="304"/>
      <c r="F16" s="304"/>
      <c r="G16" s="316" t="s">
        <v>354</v>
      </c>
      <c r="P16" s="312"/>
    </row>
    <row r="17" spans="1:16" ht="13.5" thickBot="1" x14ac:dyDescent="0.25">
      <c r="A17" s="304"/>
      <c r="B17" s="317" t="s">
        <v>83</v>
      </c>
      <c r="C17" s="318">
        <v>0.7</v>
      </c>
      <c r="D17" s="319">
        <v>0.7</v>
      </c>
      <c r="E17" s="304"/>
      <c r="F17" s="304"/>
      <c r="G17" s="316" t="s">
        <v>124</v>
      </c>
      <c r="L17" s="308" t="s">
        <v>355</v>
      </c>
      <c r="P17" s="312"/>
    </row>
    <row r="18" spans="1:16" ht="13.5" thickBot="1" x14ac:dyDescent="0.25">
      <c r="A18" s="304"/>
      <c r="B18" s="317" t="s">
        <v>87</v>
      </c>
      <c r="C18" s="318">
        <v>0.5</v>
      </c>
      <c r="D18" s="319">
        <v>0.5</v>
      </c>
      <c r="E18" s="304"/>
      <c r="F18" s="304"/>
      <c r="G18" s="320"/>
      <c r="L18" s="321">
        <v>0.1</v>
      </c>
      <c r="P18" s="312"/>
    </row>
    <row r="19" spans="1:16" x14ac:dyDescent="0.2">
      <c r="A19" s="304"/>
      <c r="B19" s="317" t="s">
        <v>90</v>
      </c>
      <c r="C19" s="318">
        <v>0.2</v>
      </c>
      <c r="D19" s="319">
        <v>0.2</v>
      </c>
      <c r="E19" s="304"/>
      <c r="F19" s="304"/>
      <c r="G19" s="322"/>
      <c r="L19" s="323"/>
      <c r="N19" s="324"/>
      <c r="P19" s="312"/>
    </row>
    <row r="20" spans="1:16" x14ac:dyDescent="0.2">
      <c r="A20" s="304"/>
      <c r="B20" s="317" t="s">
        <v>93</v>
      </c>
      <c r="C20" s="318">
        <v>0.1</v>
      </c>
      <c r="D20" s="319">
        <v>0.1</v>
      </c>
      <c r="E20" s="304"/>
      <c r="F20" s="304"/>
      <c r="G20" s="322"/>
      <c r="L20" s="325" t="s">
        <v>356</v>
      </c>
      <c r="N20" s="326"/>
      <c r="P20" s="312"/>
    </row>
    <row r="21" spans="1:16" x14ac:dyDescent="0.2">
      <c r="A21" s="304"/>
      <c r="B21" s="317" t="s">
        <v>96</v>
      </c>
      <c r="C21" s="327">
        <v>0.01</v>
      </c>
      <c r="D21" s="319">
        <v>0.01</v>
      </c>
      <c r="E21" s="304"/>
      <c r="F21" s="304"/>
      <c r="G21" s="322"/>
      <c r="L21" s="328">
        <v>0.9</v>
      </c>
      <c r="N21" s="329">
        <v>0.9</v>
      </c>
      <c r="P21" s="312"/>
    </row>
    <row r="22" spans="1:16" x14ac:dyDescent="0.2">
      <c r="A22" s="304"/>
      <c r="B22" s="330" t="s">
        <v>98</v>
      </c>
      <c r="C22" s="327">
        <v>1E-3</v>
      </c>
      <c r="D22" s="331">
        <v>1E-3</v>
      </c>
      <c r="E22" s="304"/>
      <c r="F22" s="304"/>
      <c r="G22" s="322"/>
      <c r="L22" s="332"/>
      <c r="N22" s="326"/>
      <c r="P22" s="312"/>
    </row>
    <row r="23" spans="1:16" ht="13.5" thickBot="1" x14ac:dyDescent="0.25">
      <c r="A23" s="304"/>
      <c r="B23" s="333" t="s">
        <v>122</v>
      </c>
      <c r="C23" s="334">
        <v>1E-4</v>
      </c>
      <c r="D23" s="335">
        <v>1E-4</v>
      </c>
      <c r="E23" s="304"/>
      <c r="F23" s="304"/>
      <c r="G23" s="336"/>
      <c r="L23" s="337"/>
      <c r="N23" s="338"/>
      <c r="P23" s="339"/>
    </row>
    <row r="24" spans="1:16" ht="16.5" thickBot="1" x14ac:dyDescent="0.3">
      <c r="A24" s="304"/>
      <c r="B24" s="303" t="s">
        <v>157</v>
      </c>
      <c r="C24" s="304"/>
      <c r="D24" s="304"/>
      <c r="E24" s="304"/>
      <c r="F24" s="304"/>
      <c r="G24" s="340" t="s">
        <v>357</v>
      </c>
      <c r="L24" s="340" t="s">
        <v>357</v>
      </c>
      <c r="N24" s="341" t="s">
        <v>358</v>
      </c>
      <c r="P24" s="342" t="s">
        <v>359</v>
      </c>
    </row>
    <row r="25" spans="1:16" ht="14.25" thickTop="1" thickBot="1" x14ac:dyDescent="0.25">
      <c r="A25" s="304"/>
      <c r="B25" s="343" t="s">
        <v>155</v>
      </c>
      <c r="C25" s="344" t="s">
        <v>127</v>
      </c>
      <c r="D25" s="345" t="s">
        <v>156</v>
      </c>
      <c r="E25" s="304"/>
      <c r="F25" s="304"/>
      <c r="G25" s="346" t="s">
        <v>159</v>
      </c>
      <c r="K25" s="305"/>
      <c r="L25" s="305" t="s">
        <v>360</v>
      </c>
      <c r="N25" s="341" t="s">
        <v>361</v>
      </c>
      <c r="P25" s="342" t="s">
        <v>362</v>
      </c>
    </row>
    <row r="26" spans="1:16" ht="13.5" thickTop="1" x14ac:dyDescent="0.2">
      <c r="A26" s="304"/>
      <c r="B26" s="347" t="s">
        <v>81</v>
      </c>
      <c r="C26" s="348">
        <v>1</v>
      </c>
      <c r="D26" s="349">
        <v>1</v>
      </c>
      <c r="E26" s="304"/>
      <c r="F26" s="304"/>
      <c r="G26" s="304"/>
      <c r="L26" s="350" t="s">
        <v>363</v>
      </c>
      <c r="P26" s="308"/>
    </row>
    <row r="27" spans="1:16" x14ac:dyDescent="0.2">
      <c r="A27" s="304"/>
      <c r="B27" s="351" t="s">
        <v>84</v>
      </c>
      <c r="C27" s="352">
        <v>0.6</v>
      </c>
      <c r="D27" s="349">
        <v>0.6</v>
      </c>
      <c r="E27" s="304"/>
      <c r="F27" s="304"/>
      <c r="G27" s="304"/>
    </row>
    <row r="28" spans="1:16" x14ac:dyDescent="0.2">
      <c r="A28" s="304"/>
      <c r="B28" s="351" t="s">
        <v>88</v>
      </c>
      <c r="C28" s="352">
        <v>0.3</v>
      </c>
      <c r="D28" s="349">
        <v>0.3</v>
      </c>
      <c r="E28" s="304"/>
      <c r="F28" s="304"/>
      <c r="G28" s="304"/>
    </row>
    <row r="29" spans="1:16" x14ac:dyDescent="0.2">
      <c r="A29" s="304"/>
      <c r="B29" s="351" t="s">
        <v>91</v>
      </c>
      <c r="C29" s="352">
        <v>0.2</v>
      </c>
      <c r="D29" s="349">
        <v>0.2</v>
      </c>
      <c r="E29" s="304"/>
      <c r="F29" s="304"/>
      <c r="G29" s="304"/>
    </row>
    <row r="30" spans="1:16" x14ac:dyDescent="0.2">
      <c r="A30" s="304"/>
      <c r="B30" s="351" t="s">
        <v>94</v>
      </c>
      <c r="C30" s="352">
        <v>0.1</v>
      </c>
      <c r="D30" s="349">
        <v>0.1</v>
      </c>
      <c r="E30" s="304"/>
      <c r="F30" s="304"/>
      <c r="G30" s="304"/>
    </row>
    <row r="31" spans="1:16" ht="13.5" thickBot="1" x14ac:dyDescent="0.25">
      <c r="A31" s="304"/>
      <c r="B31" s="353" t="s">
        <v>97</v>
      </c>
      <c r="C31" s="354">
        <v>0.05</v>
      </c>
      <c r="D31" s="355">
        <v>0.05</v>
      </c>
      <c r="E31" s="304"/>
      <c r="F31" s="304"/>
      <c r="G31" s="304"/>
    </row>
    <row r="32" spans="1:16" ht="13.5" thickTop="1" x14ac:dyDescent="0.2">
      <c r="A32" s="304"/>
      <c r="B32" s="356"/>
      <c r="C32" s="357"/>
      <c r="D32" s="356"/>
      <c r="E32" s="304"/>
      <c r="F32" s="304"/>
      <c r="G32" s="304"/>
    </row>
    <row r="33" spans="1:14" x14ac:dyDescent="0.2">
      <c r="A33" s="304"/>
      <c r="B33" s="356"/>
      <c r="C33" s="357"/>
      <c r="D33" s="356"/>
      <c r="E33" s="304"/>
      <c r="F33" s="304"/>
      <c r="G33" s="304"/>
    </row>
    <row r="34" spans="1:14" ht="13.5" thickBot="1" x14ac:dyDescent="0.25">
      <c r="A34" s="304"/>
      <c r="B34" s="356"/>
      <c r="C34" s="357"/>
      <c r="D34" s="356"/>
      <c r="E34" s="304"/>
      <c r="F34" s="304"/>
      <c r="G34" s="304"/>
    </row>
    <row r="35" spans="1:14" ht="13.5" thickTop="1" x14ac:dyDescent="0.2">
      <c r="A35" s="304"/>
      <c r="B35" s="356"/>
      <c r="C35" s="357"/>
      <c r="D35" s="356"/>
      <c r="E35" s="304"/>
      <c r="F35" s="304"/>
      <c r="G35" s="304"/>
      <c r="H35" s="358" t="s">
        <v>80</v>
      </c>
      <c r="J35" s="359" t="s">
        <v>81</v>
      </c>
    </row>
    <row r="36" spans="1:14" ht="13.5" thickBot="1" x14ac:dyDescent="0.25">
      <c r="A36" s="304"/>
      <c r="B36" s="304"/>
      <c r="C36" s="304"/>
      <c r="D36" s="304"/>
      <c r="E36" s="304"/>
      <c r="F36" s="304"/>
      <c r="G36" s="304"/>
      <c r="H36" s="360" t="s">
        <v>83</v>
      </c>
      <c r="J36" s="361" t="s">
        <v>84</v>
      </c>
    </row>
    <row r="37" spans="1:14" x14ac:dyDescent="0.2">
      <c r="A37" s="304"/>
      <c r="B37" s="362" t="s">
        <v>79</v>
      </c>
      <c r="C37" s="363"/>
      <c r="D37" s="363"/>
      <c r="E37" s="363"/>
      <c r="F37" s="364"/>
      <c r="G37" s="170"/>
      <c r="H37" s="360" t="s">
        <v>87</v>
      </c>
      <c r="J37" s="361" t="s">
        <v>88</v>
      </c>
    </row>
    <row r="38" spans="1:14" x14ac:dyDescent="0.2">
      <c r="A38" s="304"/>
      <c r="B38" s="365" t="s">
        <v>82</v>
      </c>
      <c r="C38" s="366"/>
      <c r="D38" s="366"/>
      <c r="E38" s="366"/>
      <c r="F38" s="367">
        <f>E39</f>
        <v>10000000</v>
      </c>
      <c r="G38" s="304"/>
      <c r="H38" s="360" t="s">
        <v>90</v>
      </c>
      <c r="J38" s="361" t="s">
        <v>91</v>
      </c>
    </row>
    <row r="39" spans="1:14" ht="12.75" customHeight="1" x14ac:dyDescent="0.2">
      <c r="A39" s="304"/>
      <c r="B39" s="368" t="s">
        <v>85</v>
      </c>
      <c r="C39" s="369">
        <v>3</v>
      </c>
      <c r="D39" s="370" t="s">
        <v>86</v>
      </c>
      <c r="E39" s="371">
        <v>10000000</v>
      </c>
      <c r="F39" s="372"/>
      <c r="G39" s="170"/>
      <c r="H39" s="360" t="s">
        <v>93</v>
      </c>
      <c r="J39" s="361" t="s">
        <v>94</v>
      </c>
    </row>
    <row r="40" spans="1:14" ht="18" customHeight="1" thickBot="1" x14ac:dyDescent="0.25">
      <c r="A40" s="304"/>
      <c r="B40" s="368" t="s">
        <v>89</v>
      </c>
      <c r="C40" s="366"/>
      <c r="D40" s="373"/>
      <c r="E40" s="366">
        <v>4</v>
      </c>
      <c r="F40" s="374">
        <f>IF(E40=1,1,(IF(E40=2,0.7,(IF(E40=3,0.5,(IF(E40=4,0.2,(IF(E40=5,0.1,(IF(E40=6,0.01,(IF(E40=7,0.001,IF(E40=8,0.0001))))))))))))))</f>
        <v>0.2</v>
      </c>
      <c r="G40" s="170"/>
      <c r="H40" s="360" t="s">
        <v>96</v>
      </c>
      <c r="J40" s="375" t="s">
        <v>97</v>
      </c>
    </row>
    <row r="41" spans="1:14" ht="15.75" customHeight="1" thickTop="1" x14ac:dyDescent="0.2">
      <c r="A41" s="304"/>
      <c r="B41" s="376" t="s">
        <v>92</v>
      </c>
      <c r="C41" s="366"/>
      <c r="D41" s="373"/>
      <c r="E41" s="366">
        <v>2</v>
      </c>
      <c r="F41" s="377">
        <f>IF(E41=1,1,(IF(E41=2,0.6,(IF(E41=3,0.3,(IF(E41=4,0.2,(IF(E41=5,0.1,(IF(E41=6,0.05)))))))))))</f>
        <v>0.6</v>
      </c>
      <c r="G41" s="304"/>
      <c r="H41" s="378" t="s">
        <v>98</v>
      </c>
      <c r="K41" s="191" t="s">
        <v>116</v>
      </c>
      <c r="N41" s="308"/>
    </row>
    <row r="42" spans="1:14" ht="13.5" thickBot="1" x14ac:dyDescent="0.25">
      <c r="A42" s="304"/>
      <c r="B42" s="368" t="s">
        <v>95</v>
      </c>
      <c r="C42" s="366"/>
      <c r="D42" s="366"/>
      <c r="E42" s="366"/>
      <c r="F42" s="379">
        <f>F40*F41</f>
        <v>0.12</v>
      </c>
      <c r="G42" s="304"/>
      <c r="H42" s="380" t="s">
        <v>122</v>
      </c>
    </row>
    <row r="43" spans="1:14" ht="13.5" thickBot="1" x14ac:dyDescent="0.25">
      <c r="A43" s="304"/>
      <c r="B43" s="381" t="s">
        <v>184</v>
      </c>
      <c r="C43" s="382"/>
      <c r="D43" s="382"/>
      <c r="E43" s="632">
        <f>F38*F42</f>
        <v>1200000</v>
      </c>
      <c r="F43" s="633"/>
      <c r="G43" s="304"/>
    </row>
    <row r="44" spans="1:14" x14ac:dyDescent="0.2">
      <c r="A44" s="304"/>
      <c r="B44" s="304"/>
      <c r="C44" s="304"/>
      <c r="D44" s="304"/>
      <c r="E44" s="304"/>
      <c r="F44" s="304"/>
      <c r="G44" s="304"/>
    </row>
    <row r="45" spans="1:14" x14ac:dyDescent="0.2">
      <c r="A45" s="304"/>
      <c r="B45" s="304"/>
      <c r="C45" s="304"/>
      <c r="D45" s="304"/>
      <c r="E45" s="304"/>
      <c r="F45" s="304"/>
      <c r="G45" s="304"/>
    </row>
    <row r="46" spans="1:14" x14ac:dyDescent="0.2">
      <c r="A46" s="304"/>
      <c r="B46" s="304"/>
      <c r="C46" s="304"/>
      <c r="D46" s="304"/>
      <c r="E46" s="304"/>
      <c r="F46" s="304"/>
      <c r="G46" s="304"/>
    </row>
    <row r="47" spans="1:14" ht="13.5" thickBot="1" x14ac:dyDescent="0.25">
      <c r="A47" s="304"/>
      <c r="B47" s="304"/>
      <c r="C47" s="304"/>
      <c r="D47" s="304"/>
      <c r="E47" s="304"/>
      <c r="F47" s="304"/>
      <c r="G47" s="304"/>
    </row>
    <row r="48" spans="1:14" x14ac:dyDescent="0.2">
      <c r="A48" s="304"/>
      <c r="B48" s="304"/>
      <c r="C48" s="304"/>
      <c r="D48" s="304"/>
      <c r="E48" s="304"/>
      <c r="F48" s="304"/>
      <c r="G48" s="304"/>
      <c r="H48" s="358" t="s">
        <v>102</v>
      </c>
    </row>
    <row r="49" spans="1:12" ht="13.5" thickBot="1" x14ac:dyDescent="0.25">
      <c r="A49" s="304"/>
      <c r="B49" s="304"/>
      <c r="C49" s="304"/>
      <c r="D49" s="304"/>
      <c r="E49" s="304"/>
      <c r="F49" s="304"/>
      <c r="G49" s="304"/>
      <c r="H49" s="360" t="s">
        <v>117</v>
      </c>
      <c r="J49" s="361"/>
    </row>
    <row r="50" spans="1:12" x14ac:dyDescent="0.2">
      <c r="A50" s="304"/>
      <c r="B50" s="362" t="s">
        <v>99</v>
      </c>
      <c r="C50" s="363"/>
      <c r="D50" s="363"/>
      <c r="E50" s="363"/>
      <c r="F50" s="364"/>
      <c r="G50" s="170"/>
      <c r="H50" s="360" t="s">
        <v>103</v>
      </c>
      <c r="J50" s="361"/>
    </row>
    <row r="51" spans="1:12" x14ac:dyDescent="0.2">
      <c r="A51" s="304"/>
      <c r="B51" s="365" t="s">
        <v>100</v>
      </c>
      <c r="C51" s="366"/>
      <c r="D51" s="366">
        <v>2</v>
      </c>
      <c r="E51" s="366" t="s">
        <v>101</v>
      </c>
      <c r="F51" s="171">
        <f>IF(D51=1,1,(IF(D51=2,0.9,(IF(D51=3,0.7,(IF(D51=4,0.5,(IF(D51=5,0.2,(IF(D51=6,0.1,(IF(D51=7,0.01,IF(D51=8,0))))))))))))))</f>
        <v>0.9</v>
      </c>
      <c r="G51" s="170"/>
      <c r="H51" s="360" t="s">
        <v>104</v>
      </c>
      <c r="J51" s="361"/>
    </row>
    <row r="52" spans="1:12" ht="12.75" customHeight="1" thickBot="1" x14ac:dyDescent="0.25">
      <c r="A52" s="304"/>
      <c r="B52" s="368"/>
      <c r="C52" s="383"/>
      <c r="D52" s="384"/>
      <c r="E52" s="385"/>
      <c r="F52" s="372"/>
      <c r="G52" s="304"/>
      <c r="H52" s="380" t="s">
        <v>118</v>
      </c>
      <c r="L52" s="308"/>
    </row>
    <row r="53" spans="1:12" x14ac:dyDescent="0.2">
      <c r="A53" s="304"/>
      <c r="B53" s="368"/>
      <c r="C53" s="366"/>
      <c r="D53" s="366"/>
      <c r="E53" s="366"/>
      <c r="F53" s="379"/>
      <c r="G53" s="304"/>
      <c r="H53" s="378" t="s">
        <v>106</v>
      </c>
    </row>
    <row r="54" spans="1:12" ht="13.5" thickBot="1" x14ac:dyDescent="0.25">
      <c r="A54" s="304"/>
      <c r="B54" s="381" t="s">
        <v>187</v>
      </c>
      <c r="C54" s="382"/>
      <c r="D54" s="382"/>
      <c r="E54" s="632">
        <f>(1-F51)*E43</f>
        <v>119999.99999999997</v>
      </c>
      <c r="F54" s="633"/>
      <c r="G54" s="304"/>
      <c r="H54" s="378"/>
    </row>
    <row r="55" spans="1:12" x14ac:dyDescent="0.2">
      <c r="A55" s="304"/>
      <c r="B55" s="304"/>
      <c r="C55" s="304"/>
      <c r="D55" s="304"/>
      <c r="E55" s="304"/>
      <c r="F55" s="304"/>
      <c r="G55" s="304"/>
      <c r="H55" s="378"/>
    </row>
    <row r="56" spans="1:12" x14ac:dyDescent="0.2">
      <c r="A56" s="304"/>
      <c r="B56" s="304"/>
      <c r="C56" s="304"/>
      <c r="D56" s="304"/>
      <c r="E56" s="304"/>
      <c r="F56" s="304"/>
      <c r="G56" s="304"/>
      <c r="H56" s="378"/>
    </row>
    <row r="57" spans="1:12" x14ac:dyDescent="0.2">
      <c r="A57" s="304"/>
      <c r="B57" s="304"/>
      <c r="C57" s="304"/>
      <c r="D57" s="304"/>
      <c r="E57" s="304"/>
      <c r="F57" s="304"/>
      <c r="G57" s="304"/>
      <c r="H57" s="378" t="s">
        <v>108</v>
      </c>
    </row>
    <row r="58" spans="1:12" x14ac:dyDescent="0.2">
      <c r="A58" s="304"/>
      <c r="B58" s="304"/>
      <c r="C58" s="304"/>
      <c r="D58" s="304"/>
      <c r="E58" s="304"/>
      <c r="F58" s="304"/>
      <c r="G58" s="304"/>
    </row>
    <row r="59" spans="1:12" x14ac:dyDescent="0.2">
      <c r="A59" s="304"/>
      <c r="B59" s="304"/>
      <c r="C59" s="304"/>
      <c r="D59" s="304"/>
      <c r="E59" s="304"/>
      <c r="F59" s="304"/>
      <c r="G59" s="304"/>
    </row>
    <row r="60" spans="1:12" x14ac:dyDescent="0.2">
      <c r="A60" s="304"/>
      <c r="B60" s="304"/>
      <c r="C60" s="304"/>
      <c r="D60" s="304"/>
      <c r="E60" s="304"/>
      <c r="F60" s="304"/>
      <c r="G60" s="304"/>
    </row>
    <row r="61" spans="1:12" x14ac:dyDescent="0.2">
      <c r="A61" s="304"/>
      <c r="B61" s="304"/>
      <c r="C61" s="304"/>
      <c r="D61" s="304"/>
      <c r="E61" s="304"/>
      <c r="F61" s="304"/>
      <c r="G61" s="304"/>
    </row>
    <row r="62" spans="1:12" x14ac:dyDescent="0.2">
      <c r="A62" s="304"/>
      <c r="B62" s="304"/>
      <c r="C62" s="304"/>
      <c r="D62" s="304"/>
      <c r="E62" s="304"/>
      <c r="F62" s="304"/>
      <c r="G62" s="304"/>
    </row>
    <row r="63" spans="1:12" x14ac:dyDescent="0.2">
      <c r="A63" s="304"/>
      <c r="B63" s="304"/>
      <c r="C63" s="304"/>
      <c r="D63" s="304"/>
      <c r="E63" s="304"/>
      <c r="F63" s="304"/>
      <c r="G63" s="304"/>
    </row>
    <row r="64" spans="1:12" ht="48" customHeight="1" x14ac:dyDescent="0.2">
      <c r="A64" s="304"/>
      <c r="B64" s="304"/>
      <c r="C64" s="304"/>
      <c r="D64" s="304"/>
      <c r="E64" s="304"/>
      <c r="F64" s="304"/>
      <c r="G64" s="304"/>
    </row>
    <row r="65" spans="1:16" x14ac:dyDescent="0.2">
      <c r="A65" s="304"/>
      <c r="B65" s="386" t="s">
        <v>105</v>
      </c>
      <c r="C65" s="387"/>
      <c r="D65" s="387"/>
      <c r="E65" s="387"/>
      <c r="F65" s="388"/>
    </row>
    <row r="66" spans="1:16" x14ac:dyDescent="0.2">
      <c r="A66" s="304"/>
      <c r="B66" s="387" t="s">
        <v>183</v>
      </c>
      <c r="C66" s="387"/>
      <c r="D66" s="387"/>
      <c r="E66" s="387"/>
      <c r="F66" s="389">
        <v>3000000</v>
      </c>
      <c r="G66" s="170"/>
    </row>
    <row r="67" spans="1:16" x14ac:dyDescent="0.2">
      <c r="A67" s="304"/>
      <c r="B67" s="387" t="s">
        <v>182</v>
      </c>
      <c r="C67" s="387"/>
      <c r="D67" s="387"/>
      <c r="E67" s="387"/>
      <c r="F67" s="390">
        <v>0</v>
      </c>
      <c r="G67" s="170"/>
    </row>
    <row r="68" spans="1:16" x14ac:dyDescent="0.2">
      <c r="A68" s="304"/>
      <c r="B68" s="391" t="s">
        <v>181</v>
      </c>
      <c r="C68" s="387"/>
      <c r="D68" s="387"/>
      <c r="E68" s="387"/>
      <c r="F68" s="390">
        <v>0</v>
      </c>
      <c r="G68" s="170"/>
    </row>
    <row r="69" spans="1:16" x14ac:dyDescent="0.2">
      <c r="A69" s="304"/>
      <c r="B69" s="391" t="s">
        <v>185</v>
      </c>
      <c r="C69" s="387"/>
      <c r="D69" s="387"/>
      <c r="E69" s="387"/>
      <c r="F69" s="390">
        <v>0</v>
      </c>
      <c r="G69" s="304"/>
    </row>
    <row r="70" spans="1:16" x14ac:dyDescent="0.2">
      <c r="A70" s="304"/>
      <c r="B70" s="391" t="s">
        <v>111</v>
      </c>
      <c r="C70" s="387"/>
      <c r="D70" s="387"/>
      <c r="E70" s="387"/>
      <c r="F70" s="390">
        <v>0</v>
      </c>
      <c r="G70" s="304"/>
    </row>
    <row r="71" spans="1:16" x14ac:dyDescent="0.2">
      <c r="A71" s="304"/>
      <c r="B71" s="391" t="s">
        <v>112</v>
      </c>
      <c r="C71" s="387"/>
      <c r="D71" s="387"/>
      <c r="E71" s="387"/>
      <c r="F71" s="390">
        <v>0</v>
      </c>
      <c r="G71" s="304"/>
    </row>
    <row r="72" spans="1:16" x14ac:dyDescent="0.2">
      <c r="A72" s="304"/>
      <c r="B72" s="392" t="s">
        <v>186</v>
      </c>
      <c r="C72" s="393"/>
      <c r="D72" s="393"/>
      <c r="E72" s="394"/>
      <c r="F72" s="395">
        <f>(F66+F67 +F68*F70-F69*F71)</f>
        <v>3000000</v>
      </c>
      <c r="G72" s="304"/>
    </row>
    <row r="73" spans="1:16" x14ac:dyDescent="0.2">
      <c r="A73" s="304"/>
      <c r="B73" s="304"/>
      <c r="C73" s="304"/>
      <c r="D73" s="304"/>
      <c r="E73" s="304"/>
      <c r="F73" s="304"/>
      <c r="G73" s="304"/>
    </row>
    <row r="74" spans="1:16" ht="13.5" thickBot="1" x14ac:dyDescent="0.25">
      <c r="A74" s="304"/>
      <c r="B74" s="304"/>
      <c r="C74" s="304"/>
      <c r="D74" s="304"/>
      <c r="E74" s="304"/>
      <c r="F74" s="304"/>
      <c r="G74" s="304"/>
    </row>
    <row r="75" spans="1:16" x14ac:dyDescent="0.2">
      <c r="A75" s="304"/>
      <c r="B75" s="396" t="str">
        <f>B43</f>
        <v>Annualised Base Risk (฿/year)</v>
      </c>
      <c r="C75" s="397"/>
      <c r="D75" s="397"/>
      <c r="E75" s="186">
        <f>E43</f>
        <v>1200000</v>
      </c>
      <c r="F75" s="304"/>
      <c r="G75" s="304"/>
    </row>
    <row r="76" spans="1:16" x14ac:dyDescent="0.2">
      <c r="A76" s="304"/>
      <c r="B76" s="398" t="s">
        <v>187</v>
      </c>
      <c r="C76" s="399"/>
      <c r="D76" s="399"/>
      <c r="E76" s="187">
        <f>E54</f>
        <v>119999.99999999997</v>
      </c>
      <c r="F76" s="304"/>
      <c r="G76" s="304"/>
    </row>
    <row r="77" spans="1:16" x14ac:dyDescent="0.2">
      <c r="A77" s="304"/>
      <c r="B77" s="398" t="str">
        <f>B72</f>
        <v xml:space="preserve">Cost of Risk Reduction (฿) </v>
      </c>
      <c r="C77" s="399"/>
      <c r="D77" s="399"/>
      <c r="E77" s="187">
        <f>F72</f>
        <v>3000000</v>
      </c>
      <c r="F77" s="304"/>
      <c r="G77" s="304"/>
    </row>
    <row r="78" spans="1:16" ht="20.25" x14ac:dyDescent="0.3">
      <c r="A78" s="304"/>
      <c r="B78" s="400" t="s">
        <v>113</v>
      </c>
      <c r="C78" s="401"/>
      <c r="D78" s="401"/>
      <c r="E78" s="402">
        <f>(E75-E76)/E77</f>
        <v>0.36</v>
      </c>
      <c r="F78" s="304"/>
      <c r="G78" s="304"/>
    </row>
    <row r="79" spans="1:16" ht="21" thickBot="1" x14ac:dyDescent="0.35">
      <c r="A79" s="304"/>
      <c r="B79" s="381" t="s">
        <v>158</v>
      </c>
      <c r="C79" s="403"/>
      <c r="D79" s="403"/>
      <c r="E79" s="404">
        <f>1/E78</f>
        <v>2.7777777777777777</v>
      </c>
      <c r="F79" s="304"/>
      <c r="G79" s="405"/>
      <c r="H79" s="406"/>
      <c r="I79" s="406"/>
      <c r="J79" s="406"/>
      <c r="K79" s="406"/>
      <c r="L79" s="406"/>
      <c r="M79" s="406"/>
      <c r="N79" s="406"/>
      <c r="O79" s="406"/>
      <c r="P79" s="406"/>
    </row>
    <row r="80" spans="1:16" s="406" customFormat="1" ht="18" x14ac:dyDescent="0.25">
      <c r="B80" s="191"/>
      <c r="C80" s="191"/>
      <c r="D80" s="191"/>
      <c r="E80" s="191"/>
      <c r="F80" s="191"/>
      <c r="G80" s="191"/>
      <c r="H80" s="191"/>
      <c r="I80" s="191"/>
      <c r="J80" s="191"/>
      <c r="K80" s="191"/>
      <c r="L80" s="191"/>
      <c r="M80" s="191"/>
      <c r="N80" s="191"/>
      <c r="O80" s="191"/>
      <c r="P80" s="191"/>
    </row>
    <row r="81" spans="2:6" ht="18" x14ac:dyDescent="0.25">
      <c r="B81" s="407"/>
      <c r="C81" s="408"/>
      <c r="D81" s="409"/>
      <c r="E81" s="406"/>
      <c r="F81" s="405"/>
    </row>
  </sheetData>
  <mergeCells count="3">
    <mergeCell ref="C2:H2"/>
    <mergeCell ref="E43:F43"/>
    <mergeCell ref="E54:F54"/>
  </mergeCells>
  <pageMargins left="0.26" right="0.39" top="1" bottom="1" header="0.5" footer="0.5"/>
  <pageSetup paperSize="8" orientation="landscape" horizontalDpi="300" verticalDpi="300" r:id="rId1"/>
  <headerFooter alignWithMargins="0"/>
  <rowBreaks count="1" manualBreakCount="1">
    <brk id="4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8673" r:id="rId4" name="Drop Down 1">
              <controlPr locked="0" defaultSize="0" autoLine="0" autoPict="0">
                <anchor moveWithCells="1">
                  <from>
                    <xdr:col>2</xdr:col>
                    <xdr:colOff>152400</xdr:colOff>
                    <xdr:row>50</xdr:row>
                    <xdr:rowOff>9525</xdr:rowOff>
                  </from>
                  <to>
                    <xdr:col>3</xdr:col>
                    <xdr:colOff>800100</xdr:colOff>
                    <xdr:row>51</xdr:row>
                    <xdr:rowOff>95250</xdr:rowOff>
                  </to>
                </anchor>
              </controlPr>
            </control>
          </mc:Choice>
        </mc:AlternateContent>
        <mc:AlternateContent xmlns:mc="http://schemas.openxmlformats.org/markup-compatibility/2006">
          <mc:Choice Requires="x14">
            <control shapeId="28674" r:id="rId5" name="Drop Down 2">
              <controlPr locked="0" defaultSize="0" autoLine="0" autoPict="0">
                <anchor moveWithCells="1">
                  <from>
                    <xdr:col>3</xdr:col>
                    <xdr:colOff>409575</xdr:colOff>
                    <xdr:row>39</xdr:row>
                    <xdr:rowOff>9525</xdr:rowOff>
                  </from>
                  <to>
                    <xdr:col>5</xdr:col>
                    <xdr:colOff>314325</xdr:colOff>
                    <xdr:row>39</xdr:row>
                    <xdr:rowOff>209550</xdr:rowOff>
                  </to>
                </anchor>
              </controlPr>
            </control>
          </mc:Choice>
        </mc:AlternateContent>
        <mc:AlternateContent xmlns:mc="http://schemas.openxmlformats.org/markup-compatibility/2006">
          <mc:Choice Requires="x14">
            <control shapeId="28675" r:id="rId6" name="Drop Down 3">
              <controlPr locked="0" defaultSize="0" autoLine="0" autoPict="0">
                <anchor moveWithCells="1">
                  <from>
                    <xdr:col>3</xdr:col>
                    <xdr:colOff>419100</xdr:colOff>
                    <xdr:row>40</xdr:row>
                    <xdr:rowOff>9525</xdr:rowOff>
                  </from>
                  <to>
                    <xdr:col>5</xdr:col>
                    <xdr:colOff>304800</xdr:colOff>
                    <xdr:row>41</xdr:row>
                    <xdr:rowOff>9525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J21"/>
  <sheetViews>
    <sheetView showGridLines="0" workbookViewId="0">
      <selection activeCell="A9" sqref="A9:I9"/>
    </sheetView>
  </sheetViews>
  <sheetFormatPr defaultRowHeight="12.75" x14ac:dyDescent="0.2"/>
  <sheetData>
    <row r="1" spans="1:10" ht="15.75" x14ac:dyDescent="0.25">
      <c r="A1" s="640" t="s">
        <v>194</v>
      </c>
      <c r="B1" s="641"/>
      <c r="C1" s="641"/>
      <c r="D1" s="641"/>
      <c r="E1" s="641"/>
      <c r="F1" s="641"/>
      <c r="G1" s="641"/>
      <c r="H1" s="641"/>
      <c r="I1" s="642"/>
    </row>
    <row r="2" spans="1:10" ht="15.75" x14ac:dyDescent="0.25">
      <c r="A2" s="172"/>
      <c r="B2" s="173"/>
      <c r="C2" s="173"/>
      <c r="D2" s="173"/>
      <c r="E2" s="173"/>
      <c r="F2" s="173"/>
      <c r="G2" s="173"/>
      <c r="H2" s="173"/>
      <c r="I2" s="174"/>
      <c r="J2" s="175"/>
    </row>
    <row r="3" spans="1:10" ht="15.75" x14ac:dyDescent="0.2">
      <c r="A3" s="643" t="s">
        <v>159</v>
      </c>
      <c r="B3" s="644"/>
      <c r="C3" s="644"/>
      <c r="D3" s="644"/>
      <c r="E3" s="644"/>
      <c r="F3" s="644"/>
      <c r="G3" s="644"/>
      <c r="H3" s="644"/>
      <c r="I3" s="645"/>
    </row>
    <row r="4" spans="1:10" ht="12.75" customHeight="1" x14ac:dyDescent="0.2">
      <c r="A4" s="634" t="s">
        <v>160</v>
      </c>
      <c r="B4" s="635"/>
      <c r="C4" s="635"/>
      <c r="D4" s="635"/>
      <c r="E4" s="635"/>
      <c r="F4" s="635"/>
      <c r="G4" s="635"/>
      <c r="H4" s="635"/>
      <c r="I4" s="636"/>
    </row>
    <row r="5" spans="1:10" ht="75" customHeight="1" x14ac:dyDescent="0.2">
      <c r="A5" s="646" t="s">
        <v>195</v>
      </c>
      <c r="B5" s="647"/>
      <c r="C5" s="647"/>
      <c r="D5" s="647"/>
      <c r="E5" s="647"/>
      <c r="F5" s="647"/>
      <c r="G5" s="647"/>
      <c r="H5" s="647"/>
      <c r="I5" s="648"/>
    </row>
    <row r="6" spans="1:10" ht="13.5" customHeight="1" x14ac:dyDescent="0.2">
      <c r="A6" s="634" t="s">
        <v>161</v>
      </c>
      <c r="B6" s="635"/>
      <c r="C6" s="635"/>
      <c r="D6" s="635"/>
      <c r="E6" s="635"/>
      <c r="F6" s="635"/>
      <c r="G6" s="635"/>
      <c r="H6" s="635"/>
      <c r="I6" s="636"/>
    </row>
    <row r="7" spans="1:10" ht="99.75" customHeight="1" x14ac:dyDescent="0.2">
      <c r="A7" s="637" t="s">
        <v>162</v>
      </c>
      <c r="B7" s="638"/>
      <c r="C7" s="638"/>
      <c r="D7" s="638"/>
      <c r="E7" s="638"/>
      <c r="F7" s="638"/>
      <c r="G7" s="638"/>
      <c r="H7" s="638"/>
      <c r="I7" s="639"/>
    </row>
    <row r="8" spans="1:10" x14ac:dyDescent="0.2">
      <c r="A8" s="634"/>
      <c r="B8" s="635"/>
      <c r="C8" s="635"/>
      <c r="D8" s="635"/>
      <c r="E8" s="635"/>
      <c r="F8" s="635"/>
      <c r="G8" s="635"/>
      <c r="H8" s="635"/>
      <c r="I8" s="636"/>
    </row>
    <row r="9" spans="1:10" ht="66" customHeight="1" x14ac:dyDescent="0.2">
      <c r="A9" s="637" t="s">
        <v>163</v>
      </c>
      <c r="B9" s="638"/>
      <c r="C9" s="638"/>
      <c r="D9" s="638"/>
      <c r="E9" s="638"/>
      <c r="F9" s="638"/>
      <c r="G9" s="638"/>
      <c r="H9" s="638"/>
      <c r="I9" s="639"/>
    </row>
    <row r="10" spans="1:10" ht="15.75" x14ac:dyDescent="0.2">
      <c r="A10" s="643" t="s">
        <v>137</v>
      </c>
      <c r="B10" s="644"/>
      <c r="C10" s="644"/>
      <c r="D10" s="644"/>
      <c r="E10" s="644"/>
      <c r="F10" s="644"/>
      <c r="G10" s="644"/>
      <c r="H10" s="644"/>
      <c r="I10" s="645"/>
    </row>
    <row r="11" spans="1:10" ht="12.75" customHeight="1" x14ac:dyDescent="0.2">
      <c r="A11" s="634" t="s">
        <v>164</v>
      </c>
      <c r="B11" s="635"/>
      <c r="C11" s="635"/>
      <c r="D11" s="635"/>
      <c r="E11" s="635"/>
      <c r="F11" s="635"/>
      <c r="G11" s="635"/>
      <c r="H11" s="635"/>
      <c r="I11" s="636"/>
    </row>
    <row r="12" spans="1:10" ht="69" customHeight="1" x14ac:dyDescent="0.2">
      <c r="A12" s="646" t="s">
        <v>165</v>
      </c>
      <c r="B12" s="647"/>
      <c r="C12" s="647"/>
      <c r="D12" s="647"/>
      <c r="E12" s="647"/>
      <c r="F12" s="647"/>
      <c r="G12" s="647"/>
      <c r="H12" s="647"/>
      <c r="I12" s="648"/>
    </row>
    <row r="13" spans="1:10" ht="15.75" x14ac:dyDescent="0.2">
      <c r="A13" s="643" t="s">
        <v>105</v>
      </c>
      <c r="B13" s="644"/>
      <c r="C13" s="644"/>
      <c r="D13" s="644"/>
      <c r="E13" s="644"/>
      <c r="F13" s="644"/>
      <c r="G13" s="644"/>
      <c r="H13" s="644"/>
      <c r="I13" s="645"/>
    </row>
    <row r="14" spans="1:10" x14ac:dyDescent="0.2">
      <c r="A14" s="634" t="s">
        <v>107</v>
      </c>
      <c r="B14" s="635"/>
      <c r="C14" s="635"/>
      <c r="D14" s="635"/>
      <c r="E14" s="635"/>
      <c r="F14" s="635"/>
      <c r="G14" s="635"/>
      <c r="H14" s="635"/>
      <c r="I14" s="636"/>
    </row>
    <row r="15" spans="1:10" ht="48.75" customHeight="1" x14ac:dyDescent="0.2">
      <c r="A15" s="655" t="s">
        <v>166</v>
      </c>
      <c r="B15" s="656"/>
      <c r="C15" s="656"/>
      <c r="D15" s="656"/>
      <c r="E15" s="656"/>
      <c r="F15" s="656"/>
      <c r="G15" s="656"/>
      <c r="H15" s="656"/>
      <c r="I15" s="657"/>
    </row>
    <row r="16" spans="1:10" ht="13.5" customHeight="1" x14ac:dyDescent="0.2">
      <c r="A16" s="634" t="s">
        <v>109</v>
      </c>
      <c r="B16" s="635"/>
      <c r="C16" s="635"/>
      <c r="D16" s="635"/>
      <c r="E16" s="635"/>
      <c r="F16" s="635"/>
      <c r="G16" s="635"/>
      <c r="H16" s="635"/>
      <c r="I16" s="636"/>
    </row>
    <row r="17" spans="1:9" ht="41.25" customHeight="1" x14ac:dyDescent="0.2">
      <c r="A17" s="655" t="s">
        <v>167</v>
      </c>
      <c r="B17" s="656"/>
      <c r="C17" s="656"/>
      <c r="D17" s="656"/>
      <c r="E17" s="656"/>
      <c r="F17" s="656"/>
      <c r="G17" s="656"/>
      <c r="H17" s="656"/>
      <c r="I17" s="657"/>
    </row>
    <row r="18" spans="1:9" x14ac:dyDescent="0.2">
      <c r="A18" s="649" t="s">
        <v>168</v>
      </c>
      <c r="B18" s="650"/>
      <c r="C18" s="650"/>
      <c r="D18" s="650"/>
      <c r="E18" s="650"/>
      <c r="F18" s="650"/>
      <c r="G18" s="650"/>
      <c r="H18" s="650"/>
      <c r="I18" s="651"/>
    </row>
    <row r="19" spans="1:9" ht="56.25" customHeight="1" x14ac:dyDescent="0.2">
      <c r="A19" s="652" t="s">
        <v>169</v>
      </c>
      <c r="B19" s="653"/>
      <c r="C19" s="653"/>
      <c r="D19" s="653"/>
      <c r="E19" s="653"/>
      <c r="F19" s="653"/>
      <c r="G19" s="653"/>
      <c r="H19" s="653"/>
      <c r="I19" s="654"/>
    </row>
    <row r="20" spans="1:9" x14ac:dyDescent="0.2">
      <c r="A20" s="649" t="s">
        <v>170</v>
      </c>
      <c r="B20" s="650"/>
      <c r="C20" s="650"/>
      <c r="D20" s="650"/>
      <c r="E20" s="650"/>
      <c r="F20" s="650"/>
      <c r="G20" s="650"/>
      <c r="H20" s="650"/>
      <c r="I20" s="651"/>
    </row>
    <row r="21" spans="1:9" ht="56.25" customHeight="1" x14ac:dyDescent="0.2">
      <c r="A21" s="652" t="s">
        <v>171</v>
      </c>
      <c r="B21" s="653"/>
      <c r="C21" s="653"/>
      <c r="D21" s="653"/>
      <c r="E21" s="653"/>
      <c r="F21" s="653"/>
      <c r="G21" s="653"/>
      <c r="H21" s="653"/>
      <c r="I21" s="654"/>
    </row>
  </sheetData>
  <mergeCells count="20">
    <mergeCell ref="A12:I12"/>
    <mergeCell ref="A13:I13"/>
    <mergeCell ref="A14:I14"/>
    <mergeCell ref="A18:I18"/>
    <mergeCell ref="A15:I15"/>
    <mergeCell ref="A20:I20"/>
    <mergeCell ref="A21:I21"/>
    <mergeCell ref="A19:I19"/>
    <mergeCell ref="A16:I16"/>
    <mergeCell ref="A17:I17"/>
    <mergeCell ref="A11:I11"/>
    <mergeCell ref="A9:I9"/>
    <mergeCell ref="A8:I8"/>
    <mergeCell ref="A1:I1"/>
    <mergeCell ref="A3:I3"/>
    <mergeCell ref="A4:I4"/>
    <mergeCell ref="A5:I5"/>
    <mergeCell ref="A6:I6"/>
    <mergeCell ref="A7:I7"/>
    <mergeCell ref="A10:I10"/>
  </mergeCells>
  <phoneticPr fontId="0" type="noConversion"/>
  <pageMargins left="0.75" right="0.75" top="1" bottom="1" header="0.5" footer="0.5"/>
  <pageSetup paperSize="9" orientation="portrait" copies="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B3"/>
  <sheetViews>
    <sheetView workbookViewId="0">
      <selection activeCell="F10" sqref="F10"/>
    </sheetView>
  </sheetViews>
  <sheetFormatPr defaultRowHeight="12.75" x14ac:dyDescent="0.2"/>
  <sheetData>
    <row r="1" spans="1:2" x14ac:dyDescent="0.2">
      <c r="A1">
        <v>1</v>
      </c>
      <c r="B1" t="s">
        <v>120</v>
      </c>
    </row>
    <row r="2" spans="1:2" x14ac:dyDescent="0.2">
      <c r="A2">
        <v>7</v>
      </c>
      <c r="B2" t="s">
        <v>121</v>
      </c>
    </row>
    <row r="3" spans="1:2" x14ac:dyDescent="0.2">
      <c r="A3">
        <v>9</v>
      </c>
      <c r="B3" t="s">
        <v>119</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L42"/>
  <sheetViews>
    <sheetView showGridLines="0" showZeros="0" topLeftCell="A22" workbookViewId="0">
      <selection activeCell="G43" sqref="G43"/>
    </sheetView>
  </sheetViews>
  <sheetFormatPr defaultColWidth="9.140625" defaultRowHeight="12" x14ac:dyDescent="0.2"/>
  <cols>
    <col min="1" max="1" width="28.42578125" style="24" customWidth="1"/>
    <col min="2" max="6" width="13.7109375" style="24" customWidth="1"/>
    <col min="7" max="7" width="21.7109375" style="24" customWidth="1"/>
    <col min="8" max="12" width="0" style="24" hidden="1" customWidth="1"/>
    <col min="13" max="16384" width="9.140625" style="24"/>
  </cols>
  <sheetData>
    <row r="1" spans="1:7" x14ac:dyDescent="0.2">
      <c r="A1" s="658" t="s">
        <v>75</v>
      </c>
      <c r="B1" s="658"/>
      <c r="C1" s="658"/>
      <c r="D1" s="658"/>
      <c r="E1" s="658"/>
      <c r="F1" s="658"/>
      <c r="G1" s="658"/>
    </row>
    <row r="3" spans="1:7" x14ac:dyDescent="0.2">
      <c r="A3" s="24" t="s">
        <v>0</v>
      </c>
      <c r="B3" s="54">
        <f>FORM!B10</f>
        <v>0</v>
      </c>
    </row>
    <row r="4" spans="1:7" x14ac:dyDescent="0.2">
      <c r="A4" s="24" t="s">
        <v>1</v>
      </c>
      <c r="B4" s="54">
        <f>FORM!B10:G10</f>
        <v>0</v>
      </c>
      <c r="C4" s="61"/>
      <c r="D4" s="61"/>
      <c r="E4" s="61"/>
      <c r="F4" s="61"/>
      <c r="G4" s="61"/>
    </row>
    <row r="5" spans="1:7" x14ac:dyDescent="0.2">
      <c r="A5" s="25" t="s">
        <v>3</v>
      </c>
      <c r="B5" s="140"/>
      <c r="C5" s="61"/>
      <c r="D5" s="61"/>
      <c r="E5" s="61"/>
      <c r="F5" s="61"/>
      <c r="G5" s="61"/>
    </row>
    <row r="6" spans="1:7" x14ac:dyDescent="0.2">
      <c r="A6" s="25" t="s">
        <v>4</v>
      </c>
      <c r="B6" s="140" t="s">
        <v>76</v>
      </c>
      <c r="C6" s="61"/>
      <c r="D6" s="61"/>
      <c r="E6" s="61"/>
      <c r="F6" s="61"/>
      <c r="G6" s="61"/>
    </row>
    <row r="7" spans="1:7" x14ac:dyDescent="0.2">
      <c r="A7" s="25" t="s">
        <v>5</v>
      </c>
      <c r="B7" s="140" t="s">
        <v>76</v>
      </c>
      <c r="C7" s="61"/>
      <c r="D7" s="61"/>
      <c r="E7" s="61"/>
      <c r="F7" s="61"/>
      <c r="G7" s="61"/>
    </row>
    <row r="8" spans="1:7" x14ac:dyDescent="0.2">
      <c r="A8" s="25" t="s">
        <v>6</v>
      </c>
      <c r="B8" s="140" t="s">
        <v>76</v>
      </c>
      <c r="C8" s="61"/>
      <c r="D8" s="61"/>
      <c r="E8" s="61"/>
      <c r="F8" s="61"/>
      <c r="G8" s="61"/>
    </row>
    <row r="9" spans="1:7" x14ac:dyDescent="0.2">
      <c r="A9" s="25" t="s">
        <v>7</v>
      </c>
      <c r="B9" s="140" t="s">
        <v>76</v>
      </c>
      <c r="C9" s="61"/>
      <c r="D9" s="61"/>
      <c r="E9" s="61"/>
      <c r="F9" s="61"/>
      <c r="G9" s="61"/>
    </row>
    <row r="10" spans="1:7" x14ac:dyDescent="0.2">
      <c r="A10" s="24" t="s">
        <v>2</v>
      </c>
      <c r="B10" s="54"/>
      <c r="C10" s="61"/>
      <c r="D10" s="61"/>
      <c r="E10" s="61"/>
      <c r="F10" s="61"/>
      <c r="G10" s="62"/>
    </row>
    <row r="11" spans="1:7" x14ac:dyDescent="0.2">
      <c r="A11" s="24" t="s">
        <v>66</v>
      </c>
      <c r="B11" s="266">
        <f>FORM!F78</f>
        <v>9.7299999999999998E-2</v>
      </c>
      <c r="C11" s="269"/>
      <c r="G11" s="26"/>
    </row>
    <row r="12" spans="1:7" x14ac:dyDescent="0.2">
      <c r="A12" s="24" t="s">
        <v>43</v>
      </c>
      <c r="B12" s="283">
        <v>0.2</v>
      </c>
      <c r="G12" s="26"/>
    </row>
    <row r="14" spans="1:7" x14ac:dyDescent="0.2">
      <c r="A14" s="27"/>
      <c r="B14" s="28" t="s">
        <v>3</v>
      </c>
      <c r="C14" s="28" t="s">
        <v>4</v>
      </c>
      <c r="D14" s="28" t="s">
        <v>5</v>
      </c>
      <c r="E14" s="28" t="s">
        <v>6</v>
      </c>
      <c r="F14" s="28" t="s">
        <v>7</v>
      </c>
      <c r="G14" s="29"/>
    </row>
    <row r="15" spans="1:7" x14ac:dyDescent="0.2">
      <c r="A15" s="30" t="s">
        <v>8</v>
      </c>
      <c r="B15" s="139">
        <f>B37</f>
        <v>200000</v>
      </c>
      <c r="C15" s="139">
        <f>C37</f>
        <v>0</v>
      </c>
      <c r="D15" s="139">
        <f>D37</f>
        <v>0</v>
      </c>
      <c r="E15" s="139">
        <f>E37</f>
        <v>0</v>
      </c>
      <c r="F15" s="139">
        <f>F37</f>
        <v>0</v>
      </c>
      <c r="G15" s="131" t="s">
        <v>208</v>
      </c>
    </row>
    <row r="16" spans="1:7" x14ac:dyDescent="0.2">
      <c r="A16" s="31" t="s">
        <v>9</v>
      </c>
      <c r="B16" s="55">
        <f>FORM!F66</f>
        <v>0</v>
      </c>
      <c r="C16" s="55"/>
      <c r="D16" s="55"/>
      <c r="E16" s="55"/>
      <c r="F16" s="55"/>
      <c r="G16" s="132"/>
    </row>
    <row r="17" spans="1:12" x14ac:dyDescent="0.2">
      <c r="A17" s="31" t="s">
        <v>10</v>
      </c>
      <c r="B17" s="55">
        <f>FORM!F67</f>
        <v>0</v>
      </c>
      <c r="C17" s="55"/>
      <c r="D17" s="55"/>
      <c r="E17" s="55"/>
      <c r="F17" s="55"/>
      <c r="G17" s="132"/>
    </row>
    <row r="18" spans="1:12" x14ac:dyDescent="0.2">
      <c r="A18" s="31" t="s">
        <v>11</v>
      </c>
      <c r="B18" s="56">
        <f>FORM!F68</f>
        <v>0</v>
      </c>
      <c r="C18" s="55"/>
      <c r="D18" s="55"/>
      <c r="E18" s="56"/>
      <c r="F18" s="56"/>
      <c r="G18" s="132" t="s">
        <v>208</v>
      </c>
    </row>
    <row r="19" spans="1:12" x14ac:dyDescent="0.2">
      <c r="A19" s="31" t="s">
        <v>12</v>
      </c>
      <c r="B19" s="56">
        <f>FORM!F69</f>
        <v>0</v>
      </c>
      <c r="C19" s="56"/>
      <c r="D19" s="56"/>
      <c r="E19" s="56"/>
      <c r="F19" s="56"/>
      <c r="G19" s="132" t="s">
        <v>207</v>
      </c>
    </row>
    <row r="20" spans="1:12" x14ac:dyDescent="0.2">
      <c r="A20" s="31" t="s">
        <v>13</v>
      </c>
      <c r="B20" s="55">
        <f>FORM!F70</f>
        <v>0</v>
      </c>
      <c r="C20" s="55"/>
      <c r="D20" s="55"/>
      <c r="E20" s="55"/>
      <c r="F20" s="55"/>
      <c r="G20" s="132" t="s">
        <v>209</v>
      </c>
    </row>
    <row r="21" spans="1:12" x14ac:dyDescent="0.2">
      <c r="A21" s="31" t="s">
        <v>14</v>
      </c>
      <c r="B21" s="57">
        <f>FORM!F71</f>
        <v>1.4999999999999999E-2</v>
      </c>
      <c r="C21" s="57"/>
      <c r="D21" s="57"/>
      <c r="E21" s="57"/>
      <c r="F21" s="57"/>
      <c r="G21" s="132" t="s">
        <v>70</v>
      </c>
    </row>
    <row r="22" spans="1:12" x14ac:dyDescent="0.2">
      <c r="A22" s="31" t="s">
        <v>15</v>
      </c>
      <c r="B22" s="55">
        <f>FORM!F72</f>
        <v>0</v>
      </c>
      <c r="C22" s="55"/>
      <c r="D22" s="55"/>
      <c r="E22" s="55"/>
      <c r="F22" s="55"/>
      <c r="G22" s="132" t="s">
        <v>209</v>
      </c>
    </row>
    <row r="23" spans="1:12" x14ac:dyDescent="0.2">
      <c r="A23" s="32" t="s">
        <v>16</v>
      </c>
      <c r="B23" s="58">
        <f>FORM!F73</f>
        <v>0</v>
      </c>
      <c r="C23" s="58"/>
      <c r="D23" s="58"/>
      <c r="E23" s="58"/>
      <c r="F23" s="58"/>
      <c r="G23" s="133" t="s">
        <v>209</v>
      </c>
    </row>
    <row r="24" spans="1:12" x14ac:dyDescent="0.2">
      <c r="A24" s="27" t="s">
        <v>72</v>
      </c>
      <c r="B24" s="34">
        <f>B23-B19-B20-B22-(B21*B15)</f>
        <v>-3000</v>
      </c>
      <c r="C24" s="34">
        <f>C23-C19-C20-C22-(C21*C15)</f>
        <v>0</v>
      </c>
      <c r="D24" s="34">
        <f>D23-D19-D20-D22-(D21*D15)</f>
        <v>0</v>
      </c>
      <c r="E24" s="34">
        <f>E23-E19-E20-E22-(E21*E15)</f>
        <v>0</v>
      </c>
      <c r="F24" s="34">
        <f>F23-F19-F20-F22-(F21*F15)</f>
        <v>0</v>
      </c>
      <c r="G24" s="134" t="s">
        <v>209</v>
      </c>
    </row>
    <row r="25" spans="1:12" x14ac:dyDescent="0.2">
      <c r="A25" s="35" t="s">
        <v>17</v>
      </c>
      <c r="B25" s="36"/>
      <c r="C25" s="36"/>
      <c r="D25" s="36"/>
      <c r="E25" s="36"/>
      <c r="F25" s="36"/>
      <c r="G25" s="29" t="s">
        <v>18</v>
      </c>
    </row>
    <row r="26" spans="1:12" x14ac:dyDescent="0.2">
      <c r="A26" s="37" t="s">
        <v>19</v>
      </c>
      <c r="B26" s="59"/>
      <c r="C26" s="59"/>
      <c r="D26" s="59"/>
      <c r="E26" s="59"/>
      <c r="F26" s="59"/>
      <c r="G26" s="135">
        <v>2.5000000000000001E-2</v>
      </c>
      <c r="H26" s="24">
        <f>B26*$G26</f>
        <v>0</v>
      </c>
      <c r="I26" s="24">
        <f>C26*$G26</f>
        <v>0</v>
      </c>
      <c r="J26" s="24">
        <f>D26*$G26</f>
        <v>0</v>
      </c>
      <c r="K26" s="24">
        <f>E26*$G26</f>
        <v>0</v>
      </c>
      <c r="L26" s="24">
        <f>F26*$G26</f>
        <v>0</v>
      </c>
    </row>
    <row r="27" spans="1:12" x14ac:dyDescent="0.2">
      <c r="A27" s="38" t="s">
        <v>20</v>
      </c>
      <c r="B27" s="56"/>
      <c r="C27" s="56"/>
      <c r="D27" s="56"/>
      <c r="E27" s="56"/>
      <c r="F27" s="56"/>
      <c r="G27" s="136">
        <v>0.1</v>
      </c>
      <c r="H27" s="24">
        <f t="shared" ref="H27:H36" si="0">B27*$G27</f>
        <v>0</v>
      </c>
      <c r="I27" s="24">
        <f t="shared" ref="I27:I36" si="1">C27*$G27</f>
        <v>0</v>
      </c>
      <c r="J27" s="24">
        <f t="shared" ref="J27:J36" si="2">D27*$G27</f>
        <v>0</v>
      </c>
      <c r="K27" s="24">
        <f t="shared" ref="K27:K36" si="3">E27*$G27</f>
        <v>0</v>
      </c>
      <c r="L27" s="24">
        <f t="shared" ref="L27:L36" si="4">F27*$G27</f>
        <v>0</v>
      </c>
    </row>
    <row r="28" spans="1:12" x14ac:dyDescent="0.2">
      <c r="A28" s="38" t="s">
        <v>21</v>
      </c>
      <c r="B28" s="56"/>
      <c r="C28" s="56"/>
      <c r="D28" s="56"/>
      <c r="E28" s="56"/>
      <c r="F28" s="56"/>
      <c r="G28" s="136">
        <v>0.25</v>
      </c>
      <c r="H28" s="24">
        <f t="shared" si="0"/>
        <v>0</v>
      </c>
      <c r="I28" s="24">
        <f t="shared" si="1"/>
        <v>0</v>
      </c>
      <c r="J28" s="24">
        <f t="shared" si="2"/>
        <v>0</v>
      </c>
      <c r="K28" s="24">
        <f t="shared" si="3"/>
        <v>0</v>
      </c>
      <c r="L28" s="24">
        <f t="shared" si="4"/>
        <v>0</v>
      </c>
    </row>
    <row r="29" spans="1:12" x14ac:dyDescent="0.2">
      <c r="A29" s="38" t="s">
        <v>22</v>
      </c>
      <c r="B29" s="56"/>
      <c r="C29" s="56"/>
      <c r="D29" s="56"/>
      <c r="E29" s="56"/>
      <c r="F29" s="56"/>
      <c r="G29" s="136">
        <v>0.14000000000000001</v>
      </c>
      <c r="H29" s="24">
        <f t="shared" si="0"/>
        <v>0</v>
      </c>
      <c r="I29" s="24">
        <f t="shared" si="1"/>
        <v>0</v>
      </c>
      <c r="J29" s="24">
        <f t="shared" si="2"/>
        <v>0</v>
      </c>
      <c r="K29" s="24">
        <f t="shared" si="3"/>
        <v>0</v>
      </c>
      <c r="L29" s="24">
        <f t="shared" si="4"/>
        <v>0</v>
      </c>
    </row>
    <row r="30" spans="1:12" x14ac:dyDescent="0.2">
      <c r="A30" s="38" t="s">
        <v>23</v>
      </c>
      <c r="B30" s="56"/>
      <c r="C30" s="56"/>
      <c r="D30" s="56"/>
      <c r="E30" s="56"/>
      <c r="F30" s="56"/>
      <c r="G30" s="136">
        <v>0.1</v>
      </c>
      <c r="H30" s="24">
        <f t="shared" si="0"/>
        <v>0</v>
      </c>
      <c r="I30" s="24">
        <f t="shared" si="1"/>
        <v>0</v>
      </c>
      <c r="J30" s="24">
        <f t="shared" si="2"/>
        <v>0</v>
      </c>
      <c r="K30" s="24">
        <f t="shared" si="3"/>
        <v>0</v>
      </c>
      <c r="L30" s="24">
        <f t="shared" si="4"/>
        <v>0</v>
      </c>
    </row>
    <row r="31" spans="1:12" x14ac:dyDescent="0.2">
      <c r="A31" s="38" t="s">
        <v>24</v>
      </c>
      <c r="B31" s="56"/>
      <c r="C31" s="56"/>
      <c r="D31" s="56"/>
      <c r="E31" s="56"/>
      <c r="F31" s="56"/>
      <c r="G31" s="136">
        <v>0.05</v>
      </c>
      <c r="H31" s="24">
        <f t="shared" si="0"/>
        <v>0</v>
      </c>
      <c r="I31" s="24">
        <f t="shared" si="1"/>
        <v>0</v>
      </c>
      <c r="J31" s="24">
        <f t="shared" si="2"/>
        <v>0</v>
      </c>
      <c r="K31" s="24">
        <f t="shared" si="3"/>
        <v>0</v>
      </c>
      <c r="L31" s="24">
        <f t="shared" si="4"/>
        <v>0</v>
      </c>
    </row>
    <row r="32" spans="1:12" x14ac:dyDescent="0.2">
      <c r="A32" s="38" t="s">
        <v>25</v>
      </c>
      <c r="B32" s="56"/>
      <c r="C32" s="56"/>
      <c r="D32" s="56"/>
      <c r="E32" s="56"/>
      <c r="F32" s="56"/>
      <c r="G32" s="136">
        <v>0.2</v>
      </c>
      <c r="H32" s="24">
        <f t="shared" si="0"/>
        <v>0</v>
      </c>
      <c r="I32" s="24">
        <f t="shared" si="1"/>
        <v>0</v>
      </c>
      <c r="J32" s="24">
        <f t="shared" si="2"/>
        <v>0</v>
      </c>
      <c r="K32" s="24">
        <f t="shared" si="3"/>
        <v>0</v>
      </c>
      <c r="L32" s="24">
        <f t="shared" si="4"/>
        <v>0</v>
      </c>
    </row>
    <row r="33" spans="1:12" x14ac:dyDescent="0.2">
      <c r="A33" s="38" t="s">
        <v>26</v>
      </c>
      <c r="B33" s="56">
        <v>200000</v>
      </c>
      <c r="C33" s="56"/>
      <c r="D33" s="56"/>
      <c r="E33" s="56"/>
      <c r="F33" s="56"/>
      <c r="G33" s="136">
        <v>0.05</v>
      </c>
      <c r="H33" s="24">
        <f t="shared" si="0"/>
        <v>10000</v>
      </c>
      <c r="I33" s="24">
        <f t="shared" si="1"/>
        <v>0</v>
      </c>
      <c r="J33" s="24">
        <f t="shared" si="2"/>
        <v>0</v>
      </c>
      <c r="K33" s="24">
        <f t="shared" si="3"/>
        <v>0</v>
      </c>
      <c r="L33" s="24">
        <f t="shared" si="4"/>
        <v>0</v>
      </c>
    </row>
    <row r="34" spans="1:12" x14ac:dyDescent="0.2">
      <c r="A34" s="38" t="s">
        <v>27</v>
      </c>
      <c r="B34" s="56"/>
      <c r="C34" s="56"/>
      <c r="D34" s="56"/>
      <c r="E34" s="56"/>
      <c r="F34" s="56"/>
      <c r="G34" s="136">
        <v>0.05</v>
      </c>
      <c r="H34" s="24">
        <f t="shared" si="0"/>
        <v>0</v>
      </c>
      <c r="I34" s="24">
        <f t="shared" si="1"/>
        <v>0</v>
      </c>
      <c r="J34" s="24">
        <f t="shared" si="2"/>
        <v>0</v>
      </c>
      <c r="K34" s="24">
        <f t="shared" si="3"/>
        <v>0</v>
      </c>
      <c r="L34" s="24">
        <f t="shared" si="4"/>
        <v>0</v>
      </c>
    </row>
    <row r="35" spans="1:12" x14ac:dyDescent="0.2">
      <c r="A35" s="38" t="s">
        <v>12</v>
      </c>
      <c r="B35" s="56"/>
      <c r="C35" s="56"/>
      <c r="D35" s="56"/>
      <c r="E35" s="56"/>
      <c r="F35" s="56"/>
      <c r="G35" s="136">
        <v>0.06</v>
      </c>
      <c r="H35" s="24">
        <f t="shared" si="0"/>
        <v>0</v>
      </c>
      <c r="I35" s="24">
        <f t="shared" si="1"/>
        <v>0</v>
      </c>
      <c r="J35" s="24">
        <f t="shared" si="2"/>
        <v>0</v>
      </c>
      <c r="K35" s="24">
        <f t="shared" si="3"/>
        <v>0</v>
      </c>
      <c r="L35" s="24">
        <f t="shared" si="4"/>
        <v>0</v>
      </c>
    </row>
    <row r="36" spans="1:12" x14ac:dyDescent="0.2">
      <c r="A36" s="39" t="s">
        <v>28</v>
      </c>
      <c r="B36" s="60"/>
      <c r="C36" s="60"/>
      <c r="D36" s="60"/>
      <c r="E36" s="60"/>
      <c r="F36" s="60"/>
      <c r="G36" s="137">
        <v>0.2</v>
      </c>
      <c r="H36" s="24">
        <f t="shared" si="0"/>
        <v>0</v>
      </c>
      <c r="I36" s="24">
        <f t="shared" si="1"/>
        <v>0</v>
      </c>
      <c r="J36" s="24">
        <f t="shared" si="2"/>
        <v>0</v>
      </c>
      <c r="K36" s="24">
        <f t="shared" si="3"/>
        <v>0</v>
      </c>
      <c r="L36" s="24">
        <f t="shared" si="4"/>
        <v>0</v>
      </c>
    </row>
    <row r="37" spans="1:12" x14ac:dyDescent="0.2">
      <c r="A37" s="40" t="s">
        <v>8</v>
      </c>
      <c r="B37" s="41">
        <f>SUM(B26:B36)</f>
        <v>200000</v>
      </c>
      <c r="C37" s="41">
        <f>SUM(C26:C36)</f>
        <v>0</v>
      </c>
      <c r="D37" s="41">
        <f>SUM(D26:D36)</f>
        <v>0</v>
      </c>
      <c r="E37" s="41">
        <f>SUM(E26:E36)</f>
        <v>0</v>
      </c>
      <c r="F37" s="41">
        <f>SUM(F26:F36)</f>
        <v>0</v>
      </c>
      <c r="G37" s="42"/>
    </row>
    <row r="38" spans="1:12" x14ac:dyDescent="0.2">
      <c r="A38" s="43" t="s">
        <v>29</v>
      </c>
      <c r="B38" s="44">
        <f>IF(B15=0,"",SUM(H26:H36)/SUM(B26:B36))</f>
        <v>0.05</v>
      </c>
      <c r="C38" s="44" t="str">
        <f>IF(C15=0,"",SUM(I26:I36)/SUM(C26:C36))</f>
        <v/>
      </c>
      <c r="D38" s="44" t="str">
        <f>IF(D15=0,"",SUM(J26:J36)/SUM(D26:D36))</f>
        <v/>
      </c>
      <c r="E38" s="44" t="str">
        <f>IF(E15=0,"",SUM(K26:K36)/SUM(E26:E36))</f>
        <v/>
      </c>
      <c r="F38" s="44" t="str">
        <f>IF(F15=0,"",SUM(L26:L36)/SUM(F26:F36))</f>
        <v/>
      </c>
      <c r="G38" s="33"/>
    </row>
    <row r="39" spans="1:12" x14ac:dyDescent="0.2">
      <c r="A39" s="45" t="s">
        <v>68</v>
      </c>
      <c r="B39" s="63"/>
      <c r="C39" s="63"/>
      <c r="D39" s="63"/>
      <c r="E39" s="63"/>
      <c r="F39" s="63"/>
      <c r="G39" s="46"/>
    </row>
    <row r="40" spans="1:12" x14ac:dyDescent="0.2">
      <c r="A40" s="47" t="s">
        <v>69</v>
      </c>
      <c r="B40" s="48">
        <f ca="1">IF(B15=0,"",'DCF-Base'!B34)</f>
        <v>-116.61592866982278</v>
      </c>
      <c r="C40" s="48" t="str">
        <f>IF(C15=0,"",#REF!)</f>
        <v/>
      </c>
      <c r="D40" s="48" t="str">
        <f>IF(D15=0,"",#REF!)</f>
        <v/>
      </c>
      <c r="E40" s="48" t="str">
        <f>IF(E15=0,"",#REF!)</f>
        <v/>
      </c>
      <c r="F40" s="48" t="str">
        <f>IF(F15=0,"",#REF!)</f>
        <v/>
      </c>
      <c r="G40" s="49"/>
    </row>
    <row r="41" spans="1:12" x14ac:dyDescent="0.2">
      <c r="A41" s="47" t="s">
        <v>67</v>
      </c>
      <c r="B41" s="50" t="e">
        <f>IF(B15=0,"",'DCF-Base'!B35)</f>
        <v>#NUM!</v>
      </c>
      <c r="C41" s="50" t="str">
        <f>IF(C15=0,"",#REF!)</f>
        <v/>
      </c>
      <c r="D41" s="50" t="str">
        <f>IF(D15=0,"",#REF!)</f>
        <v/>
      </c>
      <c r="E41" s="50" t="str">
        <f>IF(E15=0,"",#REF!)</f>
        <v/>
      </c>
      <c r="F41" s="50" t="str">
        <f>IF(F15=0,"",#REF!)</f>
        <v/>
      </c>
      <c r="G41" s="51"/>
    </row>
    <row r="42" spans="1:12" x14ac:dyDescent="0.2">
      <c r="A42" s="52" t="s">
        <v>64</v>
      </c>
      <c r="B42" s="53">
        <f>IF(B15=0,"",'DCF-Base'!B36)</f>
        <v>-1034521.4941426995</v>
      </c>
      <c r="C42" s="53" t="str">
        <f>IF(C15=0,"",#REF!)</f>
        <v/>
      </c>
      <c r="D42" s="53" t="str">
        <f>IF(D15=0,"",#REF!)</f>
        <v/>
      </c>
      <c r="E42" s="53" t="str">
        <f>IF(E15=0,"",#REF!)</f>
        <v/>
      </c>
      <c r="F42" s="53" t="str">
        <f>IF(F15=0,"",#REF!*1000)</f>
        <v/>
      </c>
      <c r="G42" s="138" t="str">
        <f>"THB(฿) @ "&amp;TEXT(NPV_RATE,"0.00%")</f>
        <v>THB(฿) @ 9.73%</v>
      </c>
    </row>
  </sheetData>
  <mergeCells count="1">
    <mergeCell ref="A1:G1"/>
  </mergeCells>
  <phoneticPr fontId="0" type="noConversion"/>
  <printOptions horizontalCentered="1" gridLinesSet="0"/>
  <pageMargins left="0.39370078740157483" right="0.39370078740157483" top="0.51181102362204722" bottom="0.51181102362204722" header="0.31496062992125984" footer="0.31496062992125984"/>
  <pageSetup paperSize="9" orientation="landscape" horizontalDpi="4294967292" r:id="rId1"/>
  <headerFooter alignWithMargins="0">
    <oddHeader>&amp;CDCF CALCULATION FOR INVESTMENT PROJECT</oddHeader>
    <oddFooter>&amp;L&amp;D&amp;C&amp;F&amp;R&amp;A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1:V43"/>
  <sheetViews>
    <sheetView zoomScale="70" zoomScaleNormal="70" workbookViewId="0">
      <pane xSplit="1" ySplit="1" topLeftCell="B2" activePane="bottomRight" state="frozenSplit"/>
      <selection activeCell="B12" sqref="B12"/>
      <selection pane="topRight" activeCell="B12" sqref="B12"/>
      <selection pane="bottomLeft" activeCell="B12" sqref="B12"/>
      <selection pane="bottomRight" activeCell="B12" sqref="B12"/>
    </sheetView>
  </sheetViews>
  <sheetFormatPr defaultColWidth="9.140625" defaultRowHeight="12" x14ac:dyDescent="0.2"/>
  <cols>
    <col min="1" max="1" width="27.28515625" style="24" customWidth="1"/>
    <col min="2" max="16384" width="9.140625" style="24"/>
  </cols>
  <sheetData>
    <row r="1" spans="1:22" x14ac:dyDescent="0.2">
      <c r="A1" s="65" t="s">
        <v>30</v>
      </c>
      <c r="B1" s="66">
        <v>0</v>
      </c>
      <c r="C1" s="66">
        <v>1</v>
      </c>
      <c r="D1" s="66">
        <v>2</v>
      </c>
      <c r="E1" s="66">
        <v>3</v>
      </c>
      <c r="F1" s="66">
        <v>4</v>
      </c>
      <c r="G1" s="66">
        <v>5</v>
      </c>
      <c r="H1" s="66">
        <v>6</v>
      </c>
      <c r="I1" s="66">
        <v>7</v>
      </c>
      <c r="J1" s="66">
        <v>8</v>
      </c>
      <c r="K1" s="66">
        <v>9</v>
      </c>
      <c r="L1" s="66">
        <v>10</v>
      </c>
      <c r="M1" s="66">
        <v>11</v>
      </c>
      <c r="N1" s="66">
        <v>12</v>
      </c>
      <c r="O1" s="66">
        <v>13</v>
      </c>
      <c r="P1" s="66">
        <v>14</v>
      </c>
      <c r="Q1" s="66">
        <v>15</v>
      </c>
      <c r="R1" s="66">
        <v>16</v>
      </c>
      <c r="S1" s="66">
        <v>17</v>
      </c>
      <c r="T1" s="66">
        <v>18</v>
      </c>
      <c r="U1" s="66">
        <v>19</v>
      </c>
      <c r="V1" s="267">
        <v>20</v>
      </c>
    </row>
    <row r="2" spans="1:22" s="72" customFormat="1" x14ac:dyDescent="0.2">
      <c r="A2" s="69" t="s">
        <v>31</v>
      </c>
      <c r="B2" s="105"/>
      <c r="C2" s="105"/>
      <c r="D2" s="105"/>
      <c r="E2" s="105"/>
      <c r="F2" s="105"/>
      <c r="G2" s="105"/>
      <c r="H2" s="105"/>
      <c r="I2" s="105"/>
      <c r="J2" s="105"/>
      <c r="K2" s="105"/>
      <c r="L2" s="105"/>
      <c r="M2" s="105"/>
      <c r="N2" s="105"/>
      <c r="O2" s="105"/>
      <c r="P2" s="105"/>
      <c r="Q2" s="105"/>
      <c r="R2" s="105"/>
      <c r="S2" s="105"/>
      <c r="T2" s="105"/>
      <c r="U2" s="105"/>
      <c r="V2" s="106"/>
    </row>
    <row r="3" spans="1:22" s="72" customFormat="1" x14ac:dyDescent="0.2">
      <c r="A3" s="70" t="s">
        <v>3</v>
      </c>
      <c r="B3" s="103"/>
      <c r="C3" s="268">
        <v>1.7000000000000001E-2</v>
      </c>
      <c r="D3" s="268">
        <v>0.02</v>
      </c>
      <c r="E3" s="268">
        <v>0.02</v>
      </c>
      <c r="F3" s="268">
        <v>0.02</v>
      </c>
      <c r="G3" s="268">
        <v>0.02</v>
      </c>
      <c r="H3" s="268">
        <v>0.02</v>
      </c>
      <c r="I3" s="268">
        <v>0.02</v>
      </c>
      <c r="J3" s="268">
        <v>0.02</v>
      </c>
      <c r="K3" s="268">
        <v>0.02</v>
      </c>
      <c r="L3" s="268">
        <v>0.02</v>
      </c>
      <c r="M3" s="268">
        <v>0.02</v>
      </c>
      <c r="N3" s="268">
        <v>0.02</v>
      </c>
      <c r="O3" s="268">
        <v>0.02</v>
      </c>
      <c r="P3" s="268">
        <v>0.02</v>
      </c>
      <c r="Q3" s="268">
        <v>0.02</v>
      </c>
      <c r="R3" s="268">
        <v>0.02</v>
      </c>
      <c r="S3" s="268">
        <v>0.02</v>
      </c>
      <c r="T3" s="268">
        <v>0.02</v>
      </c>
      <c r="U3" s="268">
        <v>0.02</v>
      </c>
      <c r="V3" s="268">
        <v>0.02</v>
      </c>
    </row>
    <row r="4" spans="1:22" s="72" customFormat="1" x14ac:dyDescent="0.2">
      <c r="A4" s="70" t="s">
        <v>4</v>
      </c>
      <c r="B4" s="103"/>
      <c r="C4" s="268">
        <v>1.7000000000000001E-2</v>
      </c>
      <c r="D4" s="268">
        <v>0.02</v>
      </c>
      <c r="E4" s="268">
        <v>0.02</v>
      </c>
      <c r="F4" s="268">
        <v>0.02</v>
      </c>
      <c r="G4" s="268">
        <v>0.02</v>
      </c>
      <c r="H4" s="268">
        <v>0.02</v>
      </c>
      <c r="I4" s="268">
        <v>0.02</v>
      </c>
      <c r="J4" s="268">
        <v>0.02</v>
      </c>
      <c r="K4" s="268">
        <v>0.02</v>
      </c>
      <c r="L4" s="268">
        <v>0.02</v>
      </c>
      <c r="M4" s="268">
        <v>0.02</v>
      </c>
      <c r="N4" s="268">
        <v>0.02</v>
      </c>
      <c r="O4" s="268">
        <v>0.02</v>
      </c>
      <c r="P4" s="268">
        <v>0.02</v>
      </c>
      <c r="Q4" s="268">
        <v>0.02</v>
      </c>
      <c r="R4" s="268">
        <v>0.02</v>
      </c>
      <c r="S4" s="268">
        <v>0.02</v>
      </c>
      <c r="T4" s="268">
        <v>0.02</v>
      </c>
      <c r="U4" s="268">
        <v>0.02</v>
      </c>
      <c r="V4" s="268">
        <v>0.02</v>
      </c>
    </row>
    <row r="5" spans="1:22" s="72" customFormat="1" x14ac:dyDescent="0.2">
      <c r="A5" s="70" t="s">
        <v>5</v>
      </c>
      <c r="B5" s="103"/>
      <c r="C5" s="268">
        <v>1.7000000000000001E-2</v>
      </c>
      <c r="D5" s="268">
        <v>0.02</v>
      </c>
      <c r="E5" s="268">
        <v>0.02</v>
      </c>
      <c r="F5" s="268">
        <v>0.02</v>
      </c>
      <c r="G5" s="268">
        <v>0.02</v>
      </c>
      <c r="H5" s="268">
        <v>0.02</v>
      </c>
      <c r="I5" s="268">
        <v>0.02</v>
      </c>
      <c r="J5" s="268">
        <v>0.02</v>
      </c>
      <c r="K5" s="268">
        <v>0.02</v>
      </c>
      <c r="L5" s="268">
        <v>0.02</v>
      </c>
      <c r="M5" s="268">
        <v>0.02</v>
      </c>
      <c r="N5" s="268">
        <v>0.02</v>
      </c>
      <c r="O5" s="268">
        <v>0.02</v>
      </c>
      <c r="P5" s="268">
        <v>0.02</v>
      </c>
      <c r="Q5" s="268">
        <v>0.02</v>
      </c>
      <c r="R5" s="268">
        <v>0.02</v>
      </c>
      <c r="S5" s="268">
        <v>0.02</v>
      </c>
      <c r="T5" s="268">
        <v>0.02</v>
      </c>
      <c r="U5" s="268">
        <v>0.02</v>
      </c>
      <c r="V5" s="268">
        <v>0.02</v>
      </c>
    </row>
    <row r="6" spans="1:22" s="72" customFormat="1" x14ac:dyDescent="0.2">
      <c r="A6" s="70" t="s">
        <v>6</v>
      </c>
      <c r="B6" s="103"/>
      <c r="C6" s="268">
        <v>1.7000000000000001E-2</v>
      </c>
      <c r="D6" s="268">
        <v>0.02</v>
      </c>
      <c r="E6" s="268">
        <v>0.02</v>
      </c>
      <c r="F6" s="268">
        <v>0.02</v>
      </c>
      <c r="G6" s="268">
        <v>0.02</v>
      </c>
      <c r="H6" s="268">
        <v>0.02</v>
      </c>
      <c r="I6" s="268">
        <v>0.02</v>
      </c>
      <c r="J6" s="268">
        <v>0.02</v>
      </c>
      <c r="K6" s="268">
        <v>0.02</v>
      </c>
      <c r="L6" s="268">
        <v>0.02</v>
      </c>
      <c r="M6" s="268">
        <v>0.02</v>
      </c>
      <c r="N6" s="268">
        <v>0.02</v>
      </c>
      <c r="O6" s="268">
        <v>0.02</v>
      </c>
      <c r="P6" s="268">
        <v>0.02</v>
      </c>
      <c r="Q6" s="268">
        <v>0.02</v>
      </c>
      <c r="R6" s="268">
        <v>0.02</v>
      </c>
      <c r="S6" s="268">
        <v>0.02</v>
      </c>
      <c r="T6" s="268">
        <v>0.02</v>
      </c>
      <c r="U6" s="268">
        <v>0.02</v>
      </c>
      <c r="V6" s="268">
        <v>0.02</v>
      </c>
    </row>
    <row r="7" spans="1:22" s="72" customFormat="1" x14ac:dyDescent="0.2">
      <c r="A7" s="71" t="s">
        <v>7</v>
      </c>
      <c r="B7" s="104"/>
      <c r="C7" s="268">
        <v>1.7000000000000001E-2</v>
      </c>
      <c r="D7" s="268">
        <v>0.02</v>
      </c>
      <c r="E7" s="268">
        <v>0.02</v>
      </c>
      <c r="F7" s="268">
        <v>0.02</v>
      </c>
      <c r="G7" s="268">
        <v>0.02</v>
      </c>
      <c r="H7" s="268">
        <v>0.02</v>
      </c>
      <c r="I7" s="268">
        <v>0.02</v>
      </c>
      <c r="J7" s="268">
        <v>0.02</v>
      </c>
      <c r="K7" s="268">
        <v>0.02</v>
      </c>
      <c r="L7" s="268">
        <v>0.02</v>
      </c>
      <c r="M7" s="268">
        <v>0.02</v>
      </c>
      <c r="N7" s="268">
        <v>0.02</v>
      </c>
      <c r="O7" s="268">
        <v>0.02</v>
      </c>
      <c r="P7" s="268">
        <v>0.02</v>
      </c>
      <c r="Q7" s="268">
        <v>0.02</v>
      </c>
      <c r="R7" s="268">
        <v>0.02</v>
      </c>
      <c r="S7" s="268">
        <v>0.02</v>
      </c>
      <c r="T7" s="268">
        <v>0.02</v>
      </c>
      <c r="U7" s="268">
        <v>0.02</v>
      </c>
      <c r="V7" s="268">
        <v>0.02</v>
      </c>
    </row>
    <row r="8" spans="1:22" s="76" customFormat="1" x14ac:dyDescent="0.2">
      <c r="A8" s="73" t="s">
        <v>32</v>
      </c>
      <c r="B8" s="74"/>
      <c r="C8" s="74"/>
      <c r="D8" s="74"/>
      <c r="E8" s="74"/>
      <c r="F8" s="74"/>
      <c r="G8" s="74"/>
      <c r="H8" s="74"/>
      <c r="I8" s="74"/>
      <c r="J8" s="74"/>
      <c r="K8" s="74"/>
      <c r="L8" s="74"/>
      <c r="M8" s="74"/>
      <c r="N8" s="74"/>
      <c r="O8" s="74"/>
      <c r="P8" s="74"/>
      <c r="Q8" s="74"/>
      <c r="R8" s="74"/>
      <c r="S8" s="74"/>
      <c r="T8" s="74"/>
      <c r="U8" s="74"/>
      <c r="V8" s="75"/>
    </row>
    <row r="9" spans="1:22" s="76" customFormat="1" x14ac:dyDescent="0.2">
      <c r="A9" s="77" t="s">
        <v>3</v>
      </c>
      <c r="B9" s="158">
        <v>1</v>
      </c>
      <c r="C9" s="107"/>
      <c r="D9" s="107"/>
      <c r="E9" s="107"/>
      <c r="F9" s="107"/>
      <c r="G9" s="107"/>
      <c r="H9" s="107"/>
      <c r="I9" s="107"/>
      <c r="J9" s="107"/>
      <c r="K9" s="107"/>
      <c r="L9" s="107"/>
      <c r="M9" s="107"/>
      <c r="N9" s="107"/>
      <c r="O9" s="107"/>
      <c r="P9" s="107"/>
      <c r="Q9" s="107"/>
      <c r="R9" s="107"/>
      <c r="S9" s="107"/>
      <c r="T9" s="107"/>
      <c r="U9" s="107"/>
      <c r="V9" s="108"/>
    </row>
    <row r="10" spans="1:22" s="76" customFormat="1" x14ac:dyDescent="0.2">
      <c r="A10" s="77" t="s">
        <v>4</v>
      </c>
      <c r="B10" s="158">
        <v>1</v>
      </c>
      <c r="C10" s="107"/>
      <c r="D10" s="107"/>
      <c r="E10" s="107"/>
      <c r="F10" s="107"/>
      <c r="G10" s="107"/>
      <c r="H10" s="107"/>
      <c r="I10" s="107"/>
      <c r="J10" s="107"/>
      <c r="K10" s="107"/>
      <c r="L10" s="107"/>
      <c r="M10" s="107"/>
      <c r="N10" s="107"/>
      <c r="O10" s="107"/>
      <c r="P10" s="107"/>
      <c r="Q10" s="107"/>
      <c r="R10" s="107"/>
      <c r="S10" s="107"/>
      <c r="T10" s="107"/>
      <c r="U10" s="107"/>
      <c r="V10" s="108"/>
    </row>
    <row r="11" spans="1:22" s="76" customFormat="1" x14ac:dyDescent="0.2">
      <c r="A11" s="77" t="s">
        <v>5</v>
      </c>
      <c r="B11" s="158">
        <v>1</v>
      </c>
      <c r="C11" s="107"/>
      <c r="D11" s="107"/>
      <c r="E11" s="107"/>
      <c r="F11" s="107"/>
      <c r="G11" s="107"/>
      <c r="H11" s="107"/>
      <c r="I11" s="107"/>
      <c r="J11" s="107"/>
      <c r="K11" s="107"/>
      <c r="L11" s="107"/>
      <c r="M11" s="107"/>
      <c r="N11" s="107"/>
      <c r="O11" s="107"/>
      <c r="P11" s="107"/>
      <c r="Q11" s="107"/>
      <c r="R11" s="107"/>
      <c r="S11" s="107"/>
      <c r="T11" s="107"/>
      <c r="U11" s="107"/>
      <c r="V11" s="108"/>
    </row>
    <row r="12" spans="1:22" s="76" customFormat="1" x14ac:dyDescent="0.2">
      <c r="A12" s="77" t="s">
        <v>6</v>
      </c>
      <c r="B12" s="158">
        <v>1</v>
      </c>
      <c r="C12" s="107"/>
      <c r="D12" s="107"/>
      <c r="E12" s="107"/>
      <c r="F12" s="107"/>
      <c r="G12" s="107"/>
      <c r="H12" s="107"/>
      <c r="I12" s="107"/>
      <c r="J12" s="107"/>
      <c r="K12" s="107"/>
      <c r="L12" s="107"/>
      <c r="M12" s="107"/>
      <c r="N12" s="107"/>
      <c r="O12" s="107"/>
      <c r="P12" s="107"/>
      <c r="Q12" s="107"/>
      <c r="R12" s="107"/>
      <c r="S12" s="107"/>
      <c r="T12" s="107"/>
      <c r="U12" s="107"/>
      <c r="V12" s="108"/>
    </row>
    <row r="13" spans="1:22" s="76" customFormat="1" x14ac:dyDescent="0.2">
      <c r="A13" s="78" t="s">
        <v>7</v>
      </c>
      <c r="B13" s="159">
        <v>1</v>
      </c>
      <c r="C13" s="109"/>
      <c r="D13" s="109"/>
      <c r="E13" s="109"/>
      <c r="F13" s="109"/>
      <c r="G13" s="109"/>
      <c r="H13" s="109"/>
      <c r="I13" s="109"/>
      <c r="J13" s="109"/>
      <c r="K13" s="109"/>
      <c r="L13" s="109"/>
      <c r="M13" s="109"/>
      <c r="N13" s="109"/>
      <c r="O13" s="109"/>
      <c r="P13" s="109"/>
      <c r="Q13" s="109"/>
      <c r="R13" s="109"/>
      <c r="S13" s="109"/>
      <c r="T13" s="109"/>
      <c r="U13" s="109"/>
      <c r="V13" s="110"/>
    </row>
    <row r="14" spans="1:22" s="82" customFormat="1" x14ac:dyDescent="0.2">
      <c r="A14" s="79" t="s">
        <v>33</v>
      </c>
      <c r="B14" s="80"/>
      <c r="C14" s="80"/>
      <c r="D14" s="80"/>
      <c r="E14" s="80"/>
      <c r="F14" s="80"/>
      <c r="G14" s="80"/>
      <c r="H14" s="80"/>
      <c r="I14" s="80"/>
      <c r="J14" s="80"/>
      <c r="K14" s="80"/>
      <c r="L14" s="80"/>
      <c r="M14" s="80"/>
      <c r="N14" s="80"/>
      <c r="O14" s="80"/>
      <c r="P14" s="80"/>
      <c r="Q14" s="80"/>
      <c r="R14" s="80"/>
      <c r="S14" s="80"/>
      <c r="T14" s="80"/>
      <c r="U14" s="80"/>
      <c r="V14" s="81"/>
    </row>
    <row r="15" spans="1:22" s="82" customFormat="1" x14ac:dyDescent="0.2">
      <c r="A15" s="83" t="s">
        <v>3</v>
      </c>
      <c r="B15" s="111"/>
      <c r="C15" s="111">
        <v>1</v>
      </c>
      <c r="D15" s="111">
        <v>1</v>
      </c>
      <c r="E15" s="111">
        <v>1</v>
      </c>
      <c r="F15" s="111">
        <v>1</v>
      </c>
      <c r="G15" s="111">
        <v>1</v>
      </c>
      <c r="H15" s="111">
        <v>1</v>
      </c>
      <c r="I15" s="111">
        <v>1</v>
      </c>
      <c r="J15" s="111">
        <v>1</v>
      </c>
      <c r="K15" s="111">
        <v>1</v>
      </c>
      <c r="L15" s="111">
        <v>1</v>
      </c>
      <c r="M15" s="111">
        <v>1</v>
      </c>
      <c r="N15" s="111">
        <v>1</v>
      </c>
      <c r="O15" s="111">
        <v>1</v>
      </c>
      <c r="P15" s="111">
        <v>1</v>
      </c>
      <c r="Q15" s="111">
        <v>1</v>
      </c>
      <c r="R15" s="111">
        <v>1</v>
      </c>
      <c r="S15" s="111">
        <v>1</v>
      </c>
      <c r="T15" s="111">
        <v>1</v>
      </c>
      <c r="U15" s="111">
        <v>1</v>
      </c>
      <c r="V15" s="112">
        <v>1</v>
      </c>
    </row>
    <row r="16" spans="1:22" s="82" customFormat="1" x14ac:dyDescent="0.2">
      <c r="A16" s="83" t="s">
        <v>4</v>
      </c>
      <c r="B16" s="111"/>
      <c r="C16" s="111">
        <v>1</v>
      </c>
      <c r="D16" s="111">
        <v>1</v>
      </c>
      <c r="E16" s="111">
        <v>1</v>
      </c>
      <c r="F16" s="111">
        <v>1</v>
      </c>
      <c r="G16" s="111">
        <v>1</v>
      </c>
      <c r="H16" s="111">
        <v>1</v>
      </c>
      <c r="I16" s="111">
        <v>1</v>
      </c>
      <c r="J16" s="111">
        <v>1</v>
      </c>
      <c r="K16" s="111">
        <v>1</v>
      </c>
      <c r="L16" s="111">
        <v>1</v>
      </c>
      <c r="M16" s="111">
        <v>1</v>
      </c>
      <c r="N16" s="111">
        <v>1</v>
      </c>
      <c r="O16" s="111">
        <v>1</v>
      </c>
      <c r="P16" s="111">
        <v>1</v>
      </c>
      <c r="Q16" s="111">
        <v>1</v>
      </c>
      <c r="R16" s="111">
        <v>1</v>
      </c>
      <c r="S16" s="111">
        <v>1</v>
      </c>
      <c r="T16" s="111">
        <v>1</v>
      </c>
      <c r="U16" s="111">
        <v>1</v>
      </c>
      <c r="V16" s="112">
        <v>1</v>
      </c>
    </row>
    <row r="17" spans="1:22" s="82" customFormat="1" x14ac:dyDescent="0.2">
      <c r="A17" s="83" t="s">
        <v>5</v>
      </c>
      <c r="B17" s="111"/>
      <c r="C17" s="111">
        <v>1</v>
      </c>
      <c r="D17" s="111">
        <v>1</v>
      </c>
      <c r="E17" s="111">
        <v>1</v>
      </c>
      <c r="F17" s="111">
        <v>1</v>
      </c>
      <c r="G17" s="111">
        <v>1</v>
      </c>
      <c r="H17" s="111">
        <v>1</v>
      </c>
      <c r="I17" s="111">
        <v>1</v>
      </c>
      <c r="J17" s="111">
        <v>1</v>
      </c>
      <c r="K17" s="111">
        <v>1</v>
      </c>
      <c r="L17" s="111">
        <v>1</v>
      </c>
      <c r="M17" s="111">
        <v>1</v>
      </c>
      <c r="N17" s="111">
        <v>1</v>
      </c>
      <c r="O17" s="111">
        <v>1</v>
      </c>
      <c r="P17" s="111">
        <v>1</v>
      </c>
      <c r="Q17" s="111">
        <v>1</v>
      </c>
      <c r="R17" s="111">
        <v>1</v>
      </c>
      <c r="S17" s="111">
        <v>1</v>
      </c>
      <c r="T17" s="111">
        <v>1</v>
      </c>
      <c r="U17" s="111">
        <v>1</v>
      </c>
      <c r="V17" s="112">
        <v>1</v>
      </c>
    </row>
    <row r="18" spans="1:22" s="82" customFormat="1" x14ac:dyDescent="0.2">
      <c r="A18" s="83" t="s">
        <v>6</v>
      </c>
      <c r="B18" s="111"/>
      <c r="C18" s="111">
        <v>1</v>
      </c>
      <c r="D18" s="111">
        <v>1</v>
      </c>
      <c r="E18" s="111">
        <v>1</v>
      </c>
      <c r="F18" s="111">
        <v>1</v>
      </c>
      <c r="G18" s="111">
        <v>1</v>
      </c>
      <c r="H18" s="111">
        <v>1</v>
      </c>
      <c r="I18" s="111">
        <v>1</v>
      </c>
      <c r="J18" s="111">
        <v>1</v>
      </c>
      <c r="K18" s="111">
        <v>1</v>
      </c>
      <c r="L18" s="111">
        <v>1</v>
      </c>
      <c r="M18" s="111">
        <v>1</v>
      </c>
      <c r="N18" s="111">
        <v>1</v>
      </c>
      <c r="O18" s="111">
        <v>1</v>
      </c>
      <c r="P18" s="111">
        <v>1</v>
      </c>
      <c r="Q18" s="111">
        <v>1</v>
      </c>
      <c r="R18" s="111">
        <v>1</v>
      </c>
      <c r="S18" s="111">
        <v>1</v>
      </c>
      <c r="T18" s="111">
        <v>1</v>
      </c>
      <c r="U18" s="111">
        <v>1</v>
      </c>
      <c r="V18" s="112">
        <v>1</v>
      </c>
    </row>
    <row r="19" spans="1:22" s="82" customFormat="1" x14ac:dyDescent="0.2">
      <c r="A19" s="84" t="s">
        <v>7</v>
      </c>
      <c r="B19" s="113"/>
      <c r="C19" s="113">
        <v>1</v>
      </c>
      <c r="D19" s="113">
        <v>1</v>
      </c>
      <c r="E19" s="113">
        <v>1</v>
      </c>
      <c r="F19" s="113">
        <v>1</v>
      </c>
      <c r="G19" s="113">
        <v>1</v>
      </c>
      <c r="H19" s="113">
        <v>1</v>
      </c>
      <c r="I19" s="113">
        <v>1</v>
      </c>
      <c r="J19" s="113">
        <v>1</v>
      </c>
      <c r="K19" s="113">
        <v>1</v>
      </c>
      <c r="L19" s="113">
        <v>1</v>
      </c>
      <c r="M19" s="113">
        <v>1</v>
      </c>
      <c r="N19" s="113">
        <v>1</v>
      </c>
      <c r="O19" s="113">
        <v>1</v>
      </c>
      <c r="P19" s="113">
        <v>1</v>
      </c>
      <c r="Q19" s="113">
        <v>1</v>
      </c>
      <c r="R19" s="113">
        <v>1</v>
      </c>
      <c r="S19" s="113">
        <v>1</v>
      </c>
      <c r="T19" s="113">
        <v>1</v>
      </c>
      <c r="U19" s="113">
        <v>1</v>
      </c>
      <c r="V19" s="114">
        <v>1</v>
      </c>
    </row>
    <row r="20" spans="1:22" s="88" customFormat="1" x14ac:dyDescent="0.2">
      <c r="A20" s="85" t="s">
        <v>77</v>
      </c>
      <c r="B20" s="86"/>
      <c r="C20" s="86"/>
      <c r="D20" s="86"/>
      <c r="E20" s="86"/>
      <c r="F20" s="86"/>
      <c r="G20" s="86"/>
      <c r="H20" s="86"/>
      <c r="I20" s="86"/>
      <c r="J20" s="86"/>
      <c r="K20" s="86"/>
      <c r="L20" s="86"/>
      <c r="M20" s="86"/>
      <c r="N20" s="86"/>
      <c r="O20" s="86"/>
      <c r="P20" s="86"/>
      <c r="Q20" s="86"/>
      <c r="R20" s="86"/>
      <c r="S20" s="86"/>
      <c r="T20" s="86"/>
      <c r="U20" s="86"/>
      <c r="V20" s="87"/>
    </row>
    <row r="21" spans="1:22" s="88" customFormat="1" x14ac:dyDescent="0.2">
      <c r="A21" s="89" t="s">
        <v>3</v>
      </c>
      <c r="B21" s="115"/>
      <c r="C21" s="115">
        <v>1</v>
      </c>
      <c r="D21" s="115">
        <v>1</v>
      </c>
      <c r="E21" s="115">
        <v>1</v>
      </c>
      <c r="F21" s="115">
        <v>1</v>
      </c>
      <c r="G21" s="115">
        <v>1</v>
      </c>
      <c r="H21" s="115">
        <v>1</v>
      </c>
      <c r="I21" s="115">
        <v>1</v>
      </c>
      <c r="J21" s="115">
        <v>1</v>
      </c>
      <c r="K21" s="115">
        <v>1</v>
      </c>
      <c r="L21" s="115">
        <v>1</v>
      </c>
      <c r="M21" s="115">
        <v>1</v>
      </c>
      <c r="N21" s="115">
        <v>1</v>
      </c>
      <c r="O21" s="115">
        <v>1</v>
      </c>
      <c r="P21" s="115">
        <v>1</v>
      </c>
      <c r="Q21" s="115">
        <v>1</v>
      </c>
      <c r="R21" s="115">
        <v>1</v>
      </c>
      <c r="S21" s="115">
        <v>1</v>
      </c>
      <c r="T21" s="115">
        <v>1</v>
      </c>
      <c r="U21" s="115">
        <v>1</v>
      </c>
      <c r="V21" s="116">
        <v>1</v>
      </c>
    </row>
    <row r="22" spans="1:22" s="88" customFormat="1" x14ac:dyDescent="0.2">
      <c r="A22" s="89" t="s">
        <v>4</v>
      </c>
      <c r="B22" s="115"/>
      <c r="C22" s="115">
        <v>1</v>
      </c>
      <c r="D22" s="115">
        <v>1</v>
      </c>
      <c r="E22" s="115">
        <v>1</v>
      </c>
      <c r="F22" s="115">
        <v>1</v>
      </c>
      <c r="G22" s="115">
        <v>1</v>
      </c>
      <c r="H22" s="115">
        <v>1</v>
      </c>
      <c r="I22" s="115">
        <v>1</v>
      </c>
      <c r="J22" s="115">
        <v>1</v>
      </c>
      <c r="K22" s="115">
        <v>1</v>
      </c>
      <c r="L22" s="115">
        <v>1</v>
      </c>
      <c r="M22" s="115">
        <v>1</v>
      </c>
      <c r="N22" s="115">
        <v>1</v>
      </c>
      <c r="O22" s="115">
        <v>1</v>
      </c>
      <c r="P22" s="115">
        <v>1</v>
      </c>
      <c r="Q22" s="115">
        <v>1</v>
      </c>
      <c r="R22" s="115">
        <v>1</v>
      </c>
      <c r="S22" s="115">
        <v>1</v>
      </c>
      <c r="T22" s="115">
        <v>1</v>
      </c>
      <c r="U22" s="115">
        <v>1</v>
      </c>
      <c r="V22" s="116">
        <v>1</v>
      </c>
    </row>
    <row r="23" spans="1:22" s="88" customFormat="1" x14ac:dyDescent="0.2">
      <c r="A23" s="89" t="s">
        <v>5</v>
      </c>
      <c r="B23" s="115"/>
      <c r="C23" s="115">
        <v>1</v>
      </c>
      <c r="D23" s="115">
        <v>1</v>
      </c>
      <c r="E23" s="115">
        <v>1</v>
      </c>
      <c r="F23" s="115">
        <v>1</v>
      </c>
      <c r="G23" s="115">
        <v>1</v>
      </c>
      <c r="H23" s="115">
        <v>1</v>
      </c>
      <c r="I23" s="115">
        <v>1</v>
      </c>
      <c r="J23" s="115">
        <v>1</v>
      </c>
      <c r="K23" s="115">
        <v>1</v>
      </c>
      <c r="L23" s="115">
        <v>1</v>
      </c>
      <c r="M23" s="115">
        <v>1</v>
      </c>
      <c r="N23" s="115">
        <v>1</v>
      </c>
      <c r="O23" s="115">
        <v>1</v>
      </c>
      <c r="P23" s="115">
        <v>1</v>
      </c>
      <c r="Q23" s="115">
        <v>1</v>
      </c>
      <c r="R23" s="115">
        <v>1</v>
      </c>
      <c r="S23" s="115">
        <v>1</v>
      </c>
      <c r="T23" s="115">
        <v>1</v>
      </c>
      <c r="U23" s="115">
        <v>1</v>
      </c>
      <c r="V23" s="116">
        <v>1</v>
      </c>
    </row>
    <row r="24" spans="1:22" s="88" customFormat="1" x14ac:dyDescent="0.2">
      <c r="A24" s="89" t="s">
        <v>6</v>
      </c>
      <c r="B24" s="115"/>
      <c r="C24" s="115">
        <v>1</v>
      </c>
      <c r="D24" s="115">
        <v>1</v>
      </c>
      <c r="E24" s="115">
        <v>1</v>
      </c>
      <c r="F24" s="115">
        <v>1</v>
      </c>
      <c r="G24" s="115">
        <v>1</v>
      </c>
      <c r="H24" s="115">
        <v>1</v>
      </c>
      <c r="I24" s="115">
        <v>1</v>
      </c>
      <c r="J24" s="115">
        <v>1</v>
      </c>
      <c r="K24" s="115">
        <v>1</v>
      </c>
      <c r="L24" s="115">
        <v>1</v>
      </c>
      <c r="M24" s="115">
        <v>1</v>
      </c>
      <c r="N24" s="115">
        <v>1</v>
      </c>
      <c r="O24" s="115">
        <v>1</v>
      </c>
      <c r="P24" s="115">
        <v>1</v>
      </c>
      <c r="Q24" s="115">
        <v>1</v>
      </c>
      <c r="R24" s="115">
        <v>1</v>
      </c>
      <c r="S24" s="115">
        <v>1</v>
      </c>
      <c r="T24" s="115">
        <v>1</v>
      </c>
      <c r="U24" s="115">
        <v>1</v>
      </c>
      <c r="V24" s="116">
        <v>1</v>
      </c>
    </row>
    <row r="25" spans="1:22" s="88" customFormat="1" x14ac:dyDescent="0.2">
      <c r="A25" s="90" t="s">
        <v>7</v>
      </c>
      <c r="B25" s="117"/>
      <c r="C25" s="117">
        <v>1</v>
      </c>
      <c r="D25" s="117">
        <v>1</v>
      </c>
      <c r="E25" s="117">
        <v>1</v>
      </c>
      <c r="F25" s="117">
        <v>1</v>
      </c>
      <c r="G25" s="117">
        <v>1</v>
      </c>
      <c r="H25" s="117">
        <v>1</v>
      </c>
      <c r="I25" s="117">
        <v>1</v>
      </c>
      <c r="J25" s="117">
        <v>1</v>
      </c>
      <c r="K25" s="117">
        <v>1</v>
      </c>
      <c r="L25" s="117">
        <v>1</v>
      </c>
      <c r="M25" s="117">
        <v>1</v>
      </c>
      <c r="N25" s="117">
        <v>1</v>
      </c>
      <c r="O25" s="117">
        <v>1</v>
      </c>
      <c r="P25" s="117">
        <v>1</v>
      </c>
      <c r="Q25" s="117">
        <v>1</v>
      </c>
      <c r="R25" s="117">
        <v>1</v>
      </c>
      <c r="S25" s="117">
        <v>1</v>
      </c>
      <c r="T25" s="117">
        <v>1</v>
      </c>
      <c r="U25" s="117">
        <v>1</v>
      </c>
      <c r="V25" s="118">
        <v>1</v>
      </c>
    </row>
    <row r="26" spans="1:22" s="94" customFormat="1" x14ac:dyDescent="0.2">
      <c r="A26" s="91" t="s">
        <v>34</v>
      </c>
      <c r="B26" s="92"/>
      <c r="C26" s="92"/>
      <c r="D26" s="92"/>
      <c r="E26" s="92"/>
      <c r="F26" s="92"/>
      <c r="G26" s="92"/>
      <c r="H26" s="92"/>
      <c r="I26" s="92"/>
      <c r="J26" s="92"/>
      <c r="K26" s="92"/>
      <c r="L26" s="92"/>
      <c r="M26" s="92"/>
      <c r="N26" s="92"/>
      <c r="O26" s="92"/>
      <c r="P26" s="92"/>
      <c r="Q26" s="92"/>
      <c r="R26" s="92"/>
      <c r="S26" s="92"/>
      <c r="T26" s="92"/>
      <c r="U26" s="92"/>
      <c r="V26" s="93"/>
    </row>
    <row r="27" spans="1:22" s="94" customFormat="1" x14ac:dyDescent="0.2">
      <c r="A27" s="95" t="s">
        <v>3</v>
      </c>
      <c r="B27" s="119"/>
      <c r="C27" s="119">
        <v>1</v>
      </c>
      <c r="D27" s="119">
        <v>1</v>
      </c>
      <c r="E27" s="119">
        <v>1</v>
      </c>
      <c r="F27" s="119">
        <v>1</v>
      </c>
      <c r="G27" s="119">
        <v>1</v>
      </c>
      <c r="H27" s="119">
        <v>1</v>
      </c>
      <c r="I27" s="119">
        <v>1</v>
      </c>
      <c r="J27" s="119">
        <v>1</v>
      </c>
      <c r="K27" s="119">
        <v>1</v>
      </c>
      <c r="L27" s="119">
        <v>1</v>
      </c>
      <c r="M27" s="119">
        <v>1</v>
      </c>
      <c r="N27" s="119">
        <v>1</v>
      </c>
      <c r="O27" s="119">
        <v>1</v>
      </c>
      <c r="P27" s="119">
        <v>1</v>
      </c>
      <c r="Q27" s="119">
        <v>1</v>
      </c>
      <c r="R27" s="119">
        <v>1</v>
      </c>
      <c r="S27" s="119">
        <v>1</v>
      </c>
      <c r="T27" s="119">
        <v>1</v>
      </c>
      <c r="U27" s="119">
        <v>1</v>
      </c>
      <c r="V27" s="120">
        <v>1</v>
      </c>
    </row>
    <row r="28" spans="1:22" s="94" customFormat="1" x14ac:dyDescent="0.2">
      <c r="A28" s="95" t="s">
        <v>4</v>
      </c>
      <c r="B28" s="119"/>
      <c r="C28" s="119">
        <v>1</v>
      </c>
      <c r="D28" s="119">
        <v>1</v>
      </c>
      <c r="E28" s="119">
        <v>1</v>
      </c>
      <c r="F28" s="119">
        <v>1</v>
      </c>
      <c r="G28" s="119">
        <v>1</v>
      </c>
      <c r="H28" s="119">
        <v>1</v>
      </c>
      <c r="I28" s="119">
        <v>1</v>
      </c>
      <c r="J28" s="119">
        <v>1</v>
      </c>
      <c r="K28" s="119">
        <v>1</v>
      </c>
      <c r="L28" s="119">
        <v>1</v>
      </c>
      <c r="M28" s="119">
        <v>1</v>
      </c>
      <c r="N28" s="119">
        <v>1</v>
      </c>
      <c r="O28" s="119">
        <v>1</v>
      </c>
      <c r="P28" s="119">
        <v>1</v>
      </c>
      <c r="Q28" s="119">
        <v>1</v>
      </c>
      <c r="R28" s="119">
        <v>1</v>
      </c>
      <c r="S28" s="119">
        <v>1</v>
      </c>
      <c r="T28" s="119">
        <v>1</v>
      </c>
      <c r="U28" s="119">
        <v>1</v>
      </c>
      <c r="V28" s="120">
        <v>1</v>
      </c>
    </row>
    <row r="29" spans="1:22" s="94" customFormat="1" x14ac:dyDescent="0.2">
      <c r="A29" s="95" t="s">
        <v>5</v>
      </c>
      <c r="B29" s="119"/>
      <c r="C29" s="119">
        <v>1</v>
      </c>
      <c r="D29" s="119">
        <v>1</v>
      </c>
      <c r="E29" s="119">
        <v>1</v>
      </c>
      <c r="F29" s="119">
        <v>1</v>
      </c>
      <c r="G29" s="119">
        <v>1</v>
      </c>
      <c r="H29" s="119">
        <v>1</v>
      </c>
      <c r="I29" s="119">
        <v>1</v>
      </c>
      <c r="J29" s="119">
        <v>1</v>
      </c>
      <c r="K29" s="119">
        <v>1</v>
      </c>
      <c r="L29" s="119">
        <v>1</v>
      </c>
      <c r="M29" s="119">
        <v>1</v>
      </c>
      <c r="N29" s="119">
        <v>1</v>
      </c>
      <c r="O29" s="119">
        <v>1</v>
      </c>
      <c r="P29" s="119">
        <v>1</v>
      </c>
      <c r="Q29" s="119">
        <v>1</v>
      </c>
      <c r="R29" s="119">
        <v>1</v>
      </c>
      <c r="S29" s="119">
        <v>1</v>
      </c>
      <c r="T29" s="119">
        <v>1</v>
      </c>
      <c r="U29" s="119">
        <v>1</v>
      </c>
      <c r="V29" s="120">
        <v>1</v>
      </c>
    </row>
    <row r="30" spans="1:22" s="94" customFormat="1" x14ac:dyDescent="0.2">
      <c r="A30" s="95" t="s">
        <v>6</v>
      </c>
      <c r="B30" s="119"/>
      <c r="C30" s="119">
        <v>1</v>
      </c>
      <c r="D30" s="119">
        <v>1</v>
      </c>
      <c r="E30" s="119">
        <v>1</v>
      </c>
      <c r="F30" s="119">
        <v>1</v>
      </c>
      <c r="G30" s="119">
        <v>1</v>
      </c>
      <c r="H30" s="119">
        <v>1</v>
      </c>
      <c r="I30" s="119">
        <v>1</v>
      </c>
      <c r="J30" s="119">
        <v>1</v>
      </c>
      <c r="K30" s="119">
        <v>1</v>
      </c>
      <c r="L30" s="119">
        <v>1</v>
      </c>
      <c r="M30" s="119">
        <v>1</v>
      </c>
      <c r="N30" s="119">
        <v>1</v>
      </c>
      <c r="O30" s="119">
        <v>1</v>
      </c>
      <c r="P30" s="119">
        <v>1</v>
      </c>
      <c r="Q30" s="119">
        <v>1</v>
      </c>
      <c r="R30" s="119">
        <v>1</v>
      </c>
      <c r="S30" s="119">
        <v>1</v>
      </c>
      <c r="T30" s="119">
        <v>1</v>
      </c>
      <c r="U30" s="119">
        <v>1</v>
      </c>
      <c r="V30" s="120">
        <v>1</v>
      </c>
    </row>
    <row r="31" spans="1:22" s="94" customFormat="1" x14ac:dyDescent="0.2">
      <c r="A31" s="96" t="s">
        <v>7</v>
      </c>
      <c r="B31" s="121"/>
      <c r="C31" s="121">
        <v>1</v>
      </c>
      <c r="D31" s="121">
        <v>1</v>
      </c>
      <c r="E31" s="121">
        <v>1</v>
      </c>
      <c r="F31" s="121">
        <v>1</v>
      </c>
      <c r="G31" s="121">
        <v>1</v>
      </c>
      <c r="H31" s="121">
        <v>1</v>
      </c>
      <c r="I31" s="121">
        <v>1</v>
      </c>
      <c r="J31" s="121">
        <v>1</v>
      </c>
      <c r="K31" s="121">
        <v>1</v>
      </c>
      <c r="L31" s="121">
        <v>1</v>
      </c>
      <c r="M31" s="121">
        <v>1</v>
      </c>
      <c r="N31" s="121">
        <v>1</v>
      </c>
      <c r="O31" s="121">
        <v>1</v>
      </c>
      <c r="P31" s="121">
        <v>1</v>
      </c>
      <c r="Q31" s="121">
        <v>1</v>
      </c>
      <c r="R31" s="121">
        <v>1</v>
      </c>
      <c r="S31" s="121">
        <v>1</v>
      </c>
      <c r="T31" s="121">
        <v>1</v>
      </c>
      <c r="U31" s="121">
        <v>1</v>
      </c>
      <c r="V31" s="122">
        <v>1</v>
      </c>
    </row>
    <row r="32" spans="1:22" s="100" customFormat="1" x14ac:dyDescent="0.2">
      <c r="A32" s="97" t="s">
        <v>35</v>
      </c>
      <c r="B32" s="98"/>
      <c r="C32" s="98"/>
      <c r="D32" s="98"/>
      <c r="E32" s="98"/>
      <c r="F32" s="98"/>
      <c r="G32" s="98"/>
      <c r="H32" s="98"/>
      <c r="I32" s="98"/>
      <c r="J32" s="98"/>
      <c r="K32" s="98"/>
      <c r="L32" s="98"/>
      <c r="M32" s="98"/>
      <c r="N32" s="98"/>
      <c r="O32" s="98"/>
      <c r="P32" s="98"/>
      <c r="Q32" s="98"/>
      <c r="R32" s="98"/>
      <c r="S32" s="98"/>
      <c r="T32" s="98"/>
      <c r="U32" s="98"/>
      <c r="V32" s="99"/>
    </row>
    <row r="33" spans="1:22" s="100" customFormat="1" x14ac:dyDescent="0.2">
      <c r="A33" s="101" t="s">
        <v>3</v>
      </c>
      <c r="B33" s="123"/>
      <c r="C33" s="123">
        <v>1</v>
      </c>
      <c r="D33" s="123">
        <v>1</v>
      </c>
      <c r="E33" s="123">
        <v>1</v>
      </c>
      <c r="F33" s="123">
        <v>1</v>
      </c>
      <c r="G33" s="123">
        <v>1</v>
      </c>
      <c r="H33" s="123">
        <v>1</v>
      </c>
      <c r="I33" s="123">
        <v>1</v>
      </c>
      <c r="J33" s="123">
        <v>1</v>
      </c>
      <c r="K33" s="123">
        <v>1</v>
      </c>
      <c r="L33" s="123">
        <v>1</v>
      </c>
      <c r="M33" s="123">
        <v>1</v>
      </c>
      <c r="N33" s="123">
        <v>1</v>
      </c>
      <c r="O33" s="123">
        <v>1</v>
      </c>
      <c r="P33" s="123">
        <v>1</v>
      </c>
      <c r="Q33" s="123">
        <v>1</v>
      </c>
      <c r="R33" s="123">
        <v>1</v>
      </c>
      <c r="S33" s="123">
        <v>1</v>
      </c>
      <c r="T33" s="123">
        <v>1</v>
      </c>
      <c r="U33" s="123">
        <v>1</v>
      </c>
      <c r="V33" s="124">
        <v>1</v>
      </c>
    </row>
    <row r="34" spans="1:22" s="100" customFormat="1" x14ac:dyDescent="0.2">
      <c r="A34" s="101" t="s">
        <v>4</v>
      </c>
      <c r="B34" s="123"/>
      <c r="C34" s="123">
        <v>1</v>
      </c>
      <c r="D34" s="123">
        <v>1</v>
      </c>
      <c r="E34" s="123">
        <v>1</v>
      </c>
      <c r="F34" s="123">
        <v>1</v>
      </c>
      <c r="G34" s="123">
        <v>1</v>
      </c>
      <c r="H34" s="123">
        <v>1</v>
      </c>
      <c r="I34" s="123">
        <v>1</v>
      </c>
      <c r="J34" s="123">
        <v>1</v>
      </c>
      <c r="K34" s="123">
        <v>1</v>
      </c>
      <c r="L34" s="123">
        <v>1</v>
      </c>
      <c r="M34" s="123">
        <v>1</v>
      </c>
      <c r="N34" s="123">
        <v>1</v>
      </c>
      <c r="O34" s="123">
        <v>1</v>
      </c>
      <c r="P34" s="123">
        <v>1</v>
      </c>
      <c r="Q34" s="123">
        <v>1</v>
      </c>
      <c r="R34" s="123">
        <v>1</v>
      </c>
      <c r="S34" s="123">
        <v>1</v>
      </c>
      <c r="T34" s="123">
        <v>1</v>
      </c>
      <c r="U34" s="123">
        <v>1</v>
      </c>
      <c r="V34" s="124">
        <v>1</v>
      </c>
    </row>
    <row r="35" spans="1:22" s="100" customFormat="1" x14ac:dyDescent="0.2">
      <c r="A35" s="101" t="s">
        <v>5</v>
      </c>
      <c r="B35" s="123"/>
      <c r="C35" s="123">
        <v>1</v>
      </c>
      <c r="D35" s="123">
        <v>1</v>
      </c>
      <c r="E35" s="123">
        <v>1</v>
      </c>
      <c r="F35" s="123">
        <v>1</v>
      </c>
      <c r="G35" s="123">
        <v>1</v>
      </c>
      <c r="H35" s="123">
        <v>1</v>
      </c>
      <c r="I35" s="123">
        <v>1</v>
      </c>
      <c r="J35" s="123">
        <v>1</v>
      </c>
      <c r="K35" s="123">
        <v>1</v>
      </c>
      <c r="L35" s="123">
        <v>1</v>
      </c>
      <c r="M35" s="123">
        <v>1</v>
      </c>
      <c r="N35" s="123">
        <v>1</v>
      </c>
      <c r="O35" s="123">
        <v>1</v>
      </c>
      <c r="P35" s="123">
        <v>1</v>
      </c>
      <c r="Q35" s="123">
        <v>1</v>
      </c>
      <c r="R35" s="123">
        <v>1</v>
      </c>
      <c r="S35" s="123">
        <v>1</v>
      </c>
      <c r="T35" s="123">
        <v>1</v>
      </c>
      <c r="U35" s="123">
        <v>1</v>
      </c>
      <c r="V35" s="124">
        <v>1</v>
      </c>
    </row>
    <row r="36" spans="1:22" s="100" customFormat="1" x14ac:dyDescent="0.2">
      <c r="A36" s="101" t="s">
        <v>6</v>
      </c>
      <c r="B36" s="123"/>
      <c r="C36" s="123">
        <v>1</v>
      </c>
      <c r="D36" s="123">
        <v>1</v>
      </c>
      <c r="E36" s="123">
        <v>1</v>
      </c>
      <c r="F36" s="123">
        <v>1</v>
      </c>
      <c r="G36" s="123">
        <v>1</v>
      </c>
      <c r="H36" s="123">
        <v>1</v>
      </c>
      <c r="I36" s="123">
        <v>1</v>
      </c>
      <c r="J36" s="123">
        <v>1</v>
      </c>
      <c r="K36" s="123">
        <v>1</v>
      </c>
      <c r="L36" s="123">
        <v>1</v>
      </c>
      <c r="M36" s="123">
        <v>1</v>
      </c>
      <c r="N36" s="123">
        <v>1</v>
      </c>
      <c r="O36" s="123">
        <v>1</v>
      </c>
      <c r="P36" s="123">
        <v>1</v>
      </c>
      <c r="Q36" s="123">
        <v>1</v>
      </c>
      <c r="R36" s="123">
        <v>1</v>
      </c>
      <c r="S36" s="123">
        <v>1</v>
      </c>
      <c r="T36" s="123">
        <v>1</v>
      </c>
      <c r="U36" s="123">
        <v>1</v>
      </c>
      <c r="V36" s="124">
        <v>1</v>
      </c>
    </row>
    <row r="37" spans="1:22" s="100" customFormat="1" x14ac:dyDescent="0.2">
      <c r="A37" s="102" t="s">
        <v>7</v>
      </c>
      <c r="B37" s="125"/>
      <c r="C37" s="125">
        <v>1</v>
      </c>
      <c r="D37" s="125">
        <v>1</v>
      </c>
      <c r="E37" s="125">
        <v>1</v>
      </c>
      <c r="F37" s="125">
        <v>1</v>
      </c>
      <c r="G37" s="125">
        <v>1</v>
      </c>
      <c r="H37" s="125">
        <v>1</v>
      </c>
      <c r="I37" s="125">
        <v>1</v>
      </c>
      <c r="J37" s="125">
        <v>1</v>
      </c>
      <c r="K37" s="125">
        <v>1</v>
      </c>
      <c r="L37" s="125">
        <v>1</v>
      </c>
      <c r="M37" s="125">
        <v>1</v>
      </c>
      <c r="N37" s="125">
        <v>1</v>
      </c>
      <c r="O37" s="125">
        <v>1</v>
      </c>
      <c r="P37" s="125">
        <v>1</v>
      </c>
      <c r="Q37" s="125">
        <v>1</v>
      </c>
      <c r="R37" s="125">
        <v>1</v>
      </c>
      <c r="S37" s="125">
        <v>1</v>
      </c>
      <c r="T37" s="125">
        <v>1</v>
      </c>
      <c r="U37" s="125">
        <v>1</v>
      </c>
      <c r="V37" s="126">
        <v>1</v>
      </c>
    </row>
    <row r="38" spans="1:22" x14ac:dyDescent="0.2">
      <c r="A38" s="64" t="s">
        <v>36</v>
      </c>
      <c r="B38" s="67"/>
      <c r="C38" s="67"/>
      <c r="D38" s="67"/>
      <c r="E38" s="67"/>
      <c r="F38" s="67"/>
      <c r="G38" s="67"/>
      <c r="H38" s="67"/>
      <c r="I38" s="67"/>
      <c r="J38" s="67"/>
      <c r="K38" s="67"/>
      <c r="L38" s="67"/>
      <c r="M38" s="67"/>
      <c r="N38" s="67"/>
      <c r="O38" s="67"/>
      <c r="P38" s="67"/>
      <c r="Q38" s="67"/>
      <c r="R38" s="67"/>
      <c r="S38" s="67"/>
      <c r="T38" s="67"/>
      <c r="U38" s="67"/>
      <c r="V38" s="68"/>
    </row>
    <row r="39" spans="1:22" x14ac:dyDescent="0.2">
      <c r="A39" s="38" t="s">
        <v>3</v>
      </c>
      <c r="B39" s="57"/>
      <c r="C39" s="57">
        <v>1</v>
      </c>
      <c r="D39" s="57">
        <v>1</v>
      </c>
      <c r="E39" s="57">
        <v>1</v>
      </c>
      <c r="F39" s="57">
        <v>1</v>
      </c>
      <c r="G39" s="57">
        <v>1</v>
      </c>
      <c r="H39" s="57">
        <v>1</v>
      </c>
      <c r="I39" s="57">
        <v>1</v>
      </c>
      <c r="J39" s="57">
        <v>1</v>
      </c>
      <c r="K39" s="57">
        <v>1</v>
      </c>
      <c r="L39" s="57">
        <v>1</v>
      </c>
      <c r="M39" s="57">
        <v>1</v>
      </c>
      <c r="N39" s="57">
        <v>1</v>
      </c>
      <c r="O39" s="57">
        <v>1</v>
      </c>
      <c r="P39" s="57">
        <v>1</v>
      </c>
      <c r="Q39" s="57">
        <v>1</v>
      </c>
      <c r="R39" s="57">
        <v>1</v>
      </c>
      <c r="S39" s="57">
        <v>1</v>
      </c>
      <c r="T39" s="57">
        <v>1</v>
      </c>
      <c r="U39" s="57">
        <v>1</v>
      </c>
      <c r="V39" s="127">
        <v>1</v>
      </c>
    </row>
    <row r="40" spans="1:22" x14ac:dyDescent="0.2">
      <c r="A40" s="38" t="s">
        <v>4</v>
      </c>
      <c r="B40" s="57"/>
      <c r="C40" s="57">
        <v>1</v>
      </c>
      <c r="D40" s="57">
        <v>1</v>
      </c>
      <c r="E40" s="57">
        <v>1</v>
      </c>
      <c r="F40" s="57">
        <v>1</v>
      </c>
      <c r="G40" s="57">
        <v>1</v>
      </c>
      <c r="H40" s="57">
        <v>1</v>
      </c>
      <c r="I40" s="57">
        <v>1</v>
      </c>
      <c r="J40" s="57">
        <v>1</v>
      </c>
      <c r="K40" s="57">
        <v>1</v>
      </c>
      <c r="L40" s="57">
        <v>1</v>
      </c>
      <c r="M40" s="57">
        <v>1</v>
      </c>
      <c r="N40" s="57">
        <v>1</v>
      </c>
      <c r="O40" s="57">
        <v>1</v>
      </c>
      <c r="P40" s="57">
        <v>1</v>
      </c>
      <c r="Q40" s="57">
        <v>1</v>
      </c>
      <c r="R40" s="57">
        <v>1</v>
      </c>
      <c r="S40" s="57">
        <v>1</v>
      </c>
      <c r="T40" s="57">
        <v>1</v>
      </c>
      <c r="U40" s="57">
        <v>1</v>
      </c>
      <c r="V40" s="127">
        <v>1</v>
      </c>
    </row>
    <row r="41" spans="1:22" x14ac:dyDescent="0.2">
      <c r="A41" s="38" t="s">
        <v>5</v>
      </c>
      <c r="B41" s="57"/>
      <c r="C41" s="57">
        <v>1</v>
      </c>
      <c r="D41" s="57">
        <v>1</v>
      </c>
      <c r="E41" s="57">
        <v>1</v>
      </c>
      <c r="F41" s="57">
        <v>1</v>
      </c>
      <c r="G41" s="57">
        <v>1</v>
      </c>
      <c r="H41" s="57">
        <v>1</v>
      </c>
      <c r="I41" s="57">
        <v>1</v>
      </c>
      <c r="J41" s="57">
        <v>1</v>
      </c>
      <c r="K41" s="57">
        <v>1</v>
      </c>
      <c r="L41" s="57">
        <v>1</v>
      </c>
      <c r="M41" s="57">
        <v>1</v>
      </c>
      <c r="N41" s="57">
        <v>1</v>
      </c>
      <c r="O41" s="57">
        <v>1</v>
      </c>
      <c r="P41" s="57">
        <v>1</v>
      </c>
      <c r="Q41" s="57">
        <v>1</v>
      </c>
      <c r="R41" s="57">
        <v>1</v>
      </c>
      <c r="S41" s="57">
        <v>1</v>
      </c>
      <c r="T41" s="57">
        <v>1</v>
      </c>
      <c r="U41" s="57">
        <v>1</v>
      </c>
      <c r="V41" s="127">
        <v>1</v>
      </c>
    </row>
    <row r="42" spans="1:22" x14ac:dyDescent="0.2">
      <c r="A42" s="38" t="s">
        <v>6</v>
      </c>
      <c r="B42" s="57"/>
      <c r="C42" s="57">
        <v>1</v>
      </c>
      <c r="D42" s="57">
        <v>1</v>
      </c>
      <c r="E42" s="57">
        <v>1</v>
      </c>
      <c r="F42" s="57">
        <v>1</v>
      </c>
      <c r="G42" s="57">
        <v>1</v>
      </c>
      <c r="H42" s="57">
        <v>1</v>
      </c>
      <c r="I42" s="57">
        <v>1</v>
      </c>
      <c r="J42" s="57">
        <v>1</v>
      </c>
      <c r="K42" s="57">
        <v>1</v>
      </c>
      <c r="L42" s="57">
        <v>1</v>
      </c>
      <c r="M42" s="57">
        <v>1</v>
      </c>
      <c r="N42" s="57">
        <v>1</v>
      </c>
      <c r="O42" s="57">
        <v>1</v>
      </c>
      <c r="P42" s="57">
        <v>1</v>
      </c>
      <c r="Q42" s="57">
        <v>1</v>
      </c>
      <c r="R42" s="57">
        <v>1</v>
      </c>
      <c r="S42" s="57">
        <v>1</v>
      </c>
      <c r="T42" s="57">
        <v>1</v>
      </c>
      <c r="U42" s="57">
        <v>1</v>
      </c>
      <c r="V42" s="127">
        <v>1</v>
      </c>
    </row>
    <row r="43" spans="1:22" x14ac:dyDescent="0.2">
      <c r="A43" s="39" t="s">
        <v>7</v>
      </c>
      <c r="B43" s="128"/>
      <c r="C43" s="128">
        <v>1</v>
      </c>
      <c r="D43" s="128">
        <v>1</v>
      </c>
      <c r="E43" s="128">
        <v>1</v>
      </c>
      <c r="F43" s="128">
        <v>1</v>
      </c>
      <c r="G43" s="128">
        <v>1</v>
      </c>
      <c r="H43" s="128">
        <v>1</v>
      </c>
      <c r="I43" s="128">
        <v>1</v>
      </c>
      <c r="J43" s="128">
        <v>1</v>
      </c>
      <c r="K43" s="128">
        <v>1</v>
      </c>
      <c r="L43" s="128">
        <v>1</v>
      </c>
      <c r="M43" s="128">
        <v>1</v>
      </c>
      <c r="N43" s="128">
        <v>1</v>
      </c>
      <c r="O43" s="128">
        <v>1</v>
      </c>
      <c r="P43" s="128">
        <v>1</v>
      </c>
      <c r="Q43" s="128">
        <v>1</v>
      </c>
      <c r="R43" s="128">
        <v>1</v>
      </c>
      <c r="S43" s="128">
        <v>1</v>
      </c>
      <c r="T43" s="128">
        <v>1</v>
      </c>
      <c r="U43" s="128">
        <v>1</v>
      </c>
      <c r="V43" s="129">
        <v>1</v>
      </c>
    </row>
  </sheetData>
  <phoneticPr fontId="0" type="noConversion"/>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D90"/>
  <sheetViews>
    <sheetView workbookViewId="0">
      <selection activeCell="N17" sqref="N17"/>
    </sheetView>
  </sheetViews>
  <sheetFormatPr defaultRowHeight="12.75" x14ac:dyDescent="0.2"/>
  <cols>
    <col min="4" max="4" width="14" bestFit="1" customWidth="1"/>
  </cols>
  <sheetData>
    <row r="1" spans="1:4" ht="15" x14ac:dyDescent="0.25">
      <c r="A1" s="189" t="s">
        <v>221</v>
      </c>
      <c r="B1" s="188" t="s">
        <v>200</v>
      </c>
      <c r="C1" s="189">
        <v>1</v>
      </c>
      <c r="D1" s="190">
        <v>300000</v>
      </c>
    </row>
    <row r="2" spans="1:4" ht="15" x14ac:dyDescent="0.25">
      <c r="A2" s="189" t="s">
        <v>221</v>
      </c>
      <c r="B2" s="188" t="s">
        <v>199</v>
      </c>
      <c r="C2" s="189">
        <v>1</v>
      </c>
      <c r="D2" s="190">
        <v>300000</v>
      </c>
    </row>
    <row r="3" spans="1:4" ht="15" x14ac:dyDescent="0.25">
      <c r="A3" s="189" t="s">
        <v>221</v>
      </c>
      <c r="B3" s="188" t="s">
        <v>201</v>
      </c>
      <c r="C3" s="189">
        <v>1</v>
      </c>
      <c r="D3" s="190">
        <v>300000</v>
      </c>
    </row>
    <row r="4" spans="1:4" ht="15" x14ac:dyDescent="0.25">
      <c r="A4" s="189" t="s">
        <v>221</v>
      </c>
      <c r="B4" s="188" t="s">
        <v>202</v>
      </c>
      <c r="C4" s="189">
        <v>1</v>
      </c>
      <c r="D4" s="190">
        <v>300000</v>
      </c>
    </row>
    <row r="5" spans="1:4" ht="15" x14ac:dyDescent="0.25">
      <c r="A5" s="189" t="s">
        <v>221</v>
      </c>
      <c r="B5" s="188" t="s">
        <v>203</v>
      </c>
      <c r="C5" s="189">
        <v>1</v>
      </c>
      <c r="D5" s="190">
        <v>300000</v>
      </c>
    </row>
    <row r="6" spans="1:4" ht="15" x14ac:dyDescent="0.25">
      <c r="A6" s="189" t="s">
        <v>221</v>
      </c>
      <c r="B6" s="188" t="s">
        <v>204</v>
      </c>
      <c r="C6" s="189">
        <v>1</v>
      </c>
      <c r="D6" s="190">
        <v>300000</v>
      </c>
    </row>
    <row r="7" spans="1:4" ht="15" x14ac:dyDescent="0.25">
      <c r="A7" s="189" t="s">
        <v>221</v>
      </c>
      <c r="B7" s="188" t="s">
        <v>205</v>
      </c>
      <c r="C7" s="189">
        <v>1</v>
      </c>
      <c r="D7" s="190">
        <v>300000</v>
      </c>
    </row>
    <row r="8" spans="1:4" ht="15" x14ac:dyDescent="0.25">
      <c r="A8" s="189" t="s">
        <v>222</v>
      </c>
      <c r="B8" s="188" t="s">
        <v>173</v>
      </c>
      <c r="C8" s="189">
        <v>1</v>
      </c>
      <c r="D8" s="190">
        <v>100000</v>
      </c>
    </row>
    <row r="9" spans="1:4" ht="15" x14ac:dyDescent="0.25">
      <c r="A9" s="189" t="s">
        <v>222</v>
      </c>
      <c r="B9" s="188" t="s">
        <v>174</v>
      </c>
      <c r="C9" s="189">
        <v>1</v>
      </c>
      <c r="D9" s="190">
        <v>100000</v>
      </c>
    </row>
    <row r="10" spans="1:4" ht="15" x14ac:dyDescent="0.25">
      <c r="A10" s="189" t="s">
        <v>222</v>
      </c>
      <c r="B10" s="188" t="s">
        <v>175</v>
      </c>
      <c r="C10" s="189">
        <v>1</v>
      </c>
      <c r="D10" s="190">
        <v>100000</v>
      </c>
    </row>
    <row r="11" spans="1:4" ht="15" x14ac:dyDescent="0.25">
      <c r="A11" s="189" t="s">
        <v>222</v>
      </c>
      <c r="B11" s="188" t="s">
        <v>176</v>
      </c>
      <c r="C11" s="189">
        <v>1</v>
      </c>
      <c r="D11" s="190">
        <v>100000</v>
      </c>
    </row>
    <row r="12" spans="1:4" ht="15" x14ac:dyDescent="0.25">
      <c r="A12" s="189" t="s">
        <v>222</v>
      </c>
      <c r="B12" s="188" t="s">
        <v>177</v>
      </c>
      <c r="C12" s="189">
        <v>1</v>
      </c>
      <c r="D12" s="190">
        <v>100000</v>
      </c>
    </row>
    <row r="13" spans="1:4" ht="15" x14ac:dyDescent="0.25">
      <c r="A13" s="189" t="s">
        <v>222</v>
      </c>
      <c r="B13" s="188" t="s">
        <v>177</v>
      </c>
      <c r="C13" s="189">
        <v>1</v>
      </c>
      <c r="D13" s="190">
        <v>100000</v>
      </c>
    </row>
    <row r="14" spans="1:4" ht="15" x14ac:dyDescent="0.25">
      <c r="A14" s="189" t="s">
        <v>222</v>
      </c>
      <c r="B14" s="188" t="s">
        <v>178</v>
      </c>
      <c r="C14" s="189">
        <v>1</v>
      </c>
      <c r="D14" s="190">
        <v>100000</v>
      </c>
    </row>
    <row r="15" spans="1:4" ht="15" x14ac:dyDescent="0.25">
      <c r="A15" s="189" t="s">
        <v>222</v>
      </c>
      <c r="B15" s="188" t="s">
        <v>179</v>
      </c>
      <c r="C15" s="189">
        <v>1</v>
      </c>
      <c r="D15" s="190">
        <v>100000</v>
      </c>
    </row>
    <row r="16" spans="1:4" ht="15" x14ac:dyDescent="0.25">
      <c r="A16" s="189" t="s">
        <v>223</v>
      </c>
      <c r="B16" s="188" t="s">
        <v>180</v>
      </c>
      <c r="C16" s="189">
        <v>1</v>
      </c>
      <c r="D16" s="190">
        <v>10000</v>
      </c>
    </row>
    <row r="17" spans="1:4" ht="15" x14ac:dyDescent="0.25">
      <c r="A17" s="189" t="s">
        <v>222</v>
      </c>
      <c r="B17" s="188" t="s">
        <v>214</v>
      </c>
      <c r="C17" s="189">
        <v>1</v>
      </c>
      <c r="D17" s="190">
        <v>100000</v>
      </c>
    </row>
    <row r="18" spans="1:4" ht="15" x14ac:dyDescent="0.25">
      <c r="A18" s="189" t="s">
        <v>221</v>
      </c>
      <c r="B18" s="188" t="s">
        <v>206</v>
      </c>
      <c r="C18" s="189">
        <v>1</v>
      </c>
      <c r="D18" s="190">
        <v>300000</v>
      </c>
    </row>
    <row r="19" spans="1:4" ht="15" x14ac:dyDescent="0.25">
      <c r="A19" s="189" t="s">
        <v>221</v>
      </c>
      <c r="B19" s="188" t="s">
        <v>200</v>
      </c>
      <c r="C19" s="189">
        <v>2</v>
      </c>
      <c r="D19" s="190">
        <v>3000000</v>
      </c>
    </row>
    <row r="20" spans="1:4" ht="15" x14ac:dyDescent="0.25">
      <c r="A20" s="189" t="s">
        <v>221</v>
      </c>
      <c r="B20" s="188" t="s">
        <v>199</v>
      </c>
      <c r="C20" s="189">
        <v>2</v>
      </c>
      <c r="D20" s="190">
        <v>3000000</v>
      </c>
    </row>
    <row r="21" spans="1:4" ht="15" x14ac:dyDescent="0.25">
      <c r="A21" s="189" t="s">
        <v>221</v>
      </c>
      <c r="B21" s="188" t="s">
        <v>201</v>
      </c>
      <c r="C21" s="189">
        <v>2</v>
      </c>
      <c r="D21" s="190">
        <v>3000000</v>
      </c>
    </row>
    <row r="22" spans="1:4" ht="15" x14ac:dyDescent="0.25">
      <c r="A22" s="189" t="s">
        <v>221</v>
      </c>
      <c r="B22" s="188" t="s">
        <v>202</v>
      </c>
      <c r="C22" s="189">
        <v>2</v>
      </c>
      <c r="D22" s="190">
        <v>3000000</v>
      </c>
    </row>
    <row r="23" spans="1:4" ht="15" x14ac:dyDescent="0.25">
      <c r="A23" s="189" t="s">
        <v>221</v>
      </c>
      <c r="B23" s="188" t="s">
        <v>203</v>
      </c>
      <c r="C23" s="189">
        <v>2</v>
      </c>
      <c r="D23" s="190">
        <v>3000000</v>
      </c>
    </row>
    <row r="24" spans="1:4" ht="15" x14ac:dyDescent="0.25">
      <c r="A24" s="189" t="s">
        <v>221</v>
      </c>
      <c r="B24" s="188" t="s">
        <v>204</v>
      </c>
      <c r="C24" s="189">
        <v>2</v>
      </c>
      <c r="D24" s="190">
        <v>3000000</v>
      </c>
    </row>
    <row r="25" spans="1:4" ht="15" x14ac:dyDescent="0.25">
      <c r="A25" s="189" t="s">
        <v>221</v>
      </c>
      <c r="B25" s="188" t="s">
        <v>205</v>
      </c>
      <c r="C25" s="189">
        <v>2</v>
      </c>
      <c r="D25" s="190">
        <v>3000000</v>
      </c>
    </row>
    <row r="26" spans="1:4" ht="15" x14ac:dyDescent="0.25">
      <c r="A26" s="189" t="s">
        <v>222</v>
      </c>
      <c r="B26" s="188" t="s">
        <v>173</v>
      </c>
      <c r="C26" s="189">
        <v>2</v>
      </c>
      <c r="D26" s="190">
        <v>1000000</v>
      </c>
    </row>
    <row r="27" spans="1:4" ht="15" x14ac:dyDescent="0.25">
      <c r="A27" s="189" t="s">
        <v>222</v>
      </c>
      <c r="B27" s="188" t="s">
        <v>174</v>
      </c>
      <c r="C27" s="189">
        <v>2</v>
      </c>
      <c r="D27" s="190">
        <v>1000000</v>
      </c>
    </row>
    <row r="28" spans="1:4" ht="15" x14ac:dyDescent="0.25">
      <c r="A28" s="189" t="s">
        <v>222</v>
      </c>
      <c r="B28" s="188" t="s">
        <v>175</v>
      </c>
      <c r="C28" s="189">
        <v>2</v>
      </c>
      <c r="D28" s="190">
        <v>1000000</v>
      </c>
    </row>
    <row r="29" spans="1:4" ht="15" x14ac:dyDescent="0.25">
      <c r="A29" s="189" t="s">
        <v>222</v>
      </c>
      <c r="B29" s="188" t="s">
        <v>176</v>
      </c>
      <c r="C29" s="189">
        <v>2</v>
      </c>
      <c r="D29" s="190">
        <v>1000000</v>
      </c>
    </row>
    <row r="30" spans="1:4" ht="15" x14ac:dyDescent="0.25">
      <c r="A30" s="189" t="s">
        <v>222</v>
      </c>
      <c r="B30" s="188" t="s">
        <v>177</v>
      </c>
      <c r="C30" s="189">
        <v>2</v>
      </c>
      <c r="D30" s="190">
        <v>1000000</v>
      </c>
    </row>
    <row r="31" spans="1:4" ht="15" x14ac:dyDescent="0.25">
      <c r="A31" s="189" t="s">
        <v>222</v>
      </c>
      <c r="B31" s="188" t="s">
        <v>177</v>
      </c>
      <c r="C31" s="189">
        <v>2</v>
      </c>
      <c r="D31" s="190">
        <v>1000000</v>
      </c>
    </row>
    <row r="32" spans="1:4" ht="15" x14ac:dyDescent="0.25">
      <c r="A32" s="189" t="s">
        <v>222</v>
      </c>
      <c r="B32" s="188" t="s">
        <v>178</v>
      </c>
      <c r="C32" s="189">
        <v>2</v>
      </c>
      <c r="D32" s="190">
        <v>1000000</v>
      </c>
    </row>
    <row r="33" spans="1:4" ht="15" x14ac:dyDescent="0.25">
      <c r="A33" s="189" t="s">
        <v>222</v>
      </c>
      <c r="B33" s="188" t="s">
        <v>179</v>
      </c>
      <c r="C33" s="189">
        <v>2</v>
      </c>
      <c r="D33" s="190">
        <v>1000000</v>
      </c>
    </row>
    <row r="34" spans="1:4" ht="15" x14ac:dyDescent="0.25">
      <c r="A34" s="189" t="s">
        <v>223</v>
      </c>
      <c r="B34" s="188" t="s">
        <v>180</v>
      </c>
      <c r="C34" s="189">
        <v>2</v>
      </c>
      <c r="D34" s="190">
        <v>100000</v>
      </c>
    </row>
    <row r="35" spans="1:4" ht="15" x14ac:dyDescent="0.25">
      <c r="A35" s="189" t="s">
        <v>222</v>
      </c>
      <c r="B35" s="188" t="s">
        <v>214</v>
      </c>
      <c r="C35" s="189">
        <v>2</v>
      </c>
      <c r="D35" s="190">
        <v>1000000</v>
      </c>
    </row>
    <row r="36" spans="1:4" ht="15" x14ac:dyDescent="0.25">
      <c r="A36" s="189" t="s">
        <v>221</v>
      </c>
      <c r="B36" s="188" t="s">
        <v>206</v>
      </c>
      <c r="C36" s="189">
        <v>2</v>
      </c>
      <c r="D36" s="190">
        <v>3000000</v>
      </c>
    </row>
    <row r="37" spans="1:4" ht="15" x14ac:dyDescent="0.25">
      <c r="A37" s="189" t="s">
        <v>221</v>
      </c>
      <c r="B37" s="188" t="s">
        <v>200</v>
      </c>
      <c r="C37" s="189">
        <v>3</v>
      </c>
      <c r="D37" s="190">
        <v>30000000</v>
      </c>
    </row>
    <row r="38" spans="1:4" ht="15" x14ac:dyDescent="0.25">
      <c r="A38" s="189" t="s">
        <v>221</v>
      </c>
      <c r="B38" s="188" t="s">
        <v>199</v>
      </c>
      <c r="C38" s="189">
        <v>3</v>
      </c>
      <c r="D38" s="190">
        <v>30000000</v>
      </c>
    </row>
    <row r="39" spans="1:4" ht="15" x14ac:dyDescent="0.25">
      <c r="A39" s="189" t="s">
        <v>221</v>
      </c>
      <c r="B39" s="188" t="s">
        <v>201</v>
      </c>
      <c r="C39" s="189">
        <v>3</v>
      </c>
      <c r="D39" s="190">
        <v>30000000</v>
      </c>
    </row>
    <row r="40" spans="1:4" ht="15" x14ac:dyDescent="0.25">
      <c r="A40" s="189" t="s">
        <v>221</v>
      </c>
      <c r="B40" s="188" t="s">
        <v>202</v>
      </c>
      <c r="C40" s="189">
        <v>3</v>
      </c>
      <c r="D40" s="190">
        <v>30000000</v>
      </c>
    </row>
    <row r="41" spans="1:4" ht="15" x14ac:dyDescent="0.25">
      <c r="A41" s="189" t="s">
        <v>221</v>
      </c>
      <c r="B41" s="188" t="s">
        <v>203</v>
      </c>
      <c r="C41" s="189">
        <v>3</v>
      </c>
      <c r="D41" s="190">
        <v>30000000</v>
      </c>
    </row>
    <row r="42" spans="1:4" ht="15" x14ac:dyDescent="0.25">
      <c r="A42" s="189" t="s">
        <v>221</v>
      </c>
      <c r="B42" s="188" t="s">
        <v>204</v>
      </c>
      <c r="C42" s="189">
        <v>3</v>
      </c>
      <c r="D42" s="190">
        <v>30000000</v>
      </c>
    </row>
    <row r="43" spans="1:4" ht="15" x14ac:dyDescent="0.25">
      <c r="A43" s="189" t="s">
        <v>221</v>
      </c>
      <c r="B43" s="188" t="s">
        <v>205</v>
      </c>
      <c r="C43" s="189">
        <v>3</v>
      </c>
      <c r="D43" s="190">
        <v>30000000</v>
      </c>
    </row>
    <row r="44" spans="1:4" ht="15" x14ac:dyDescent="0.25">
      <c r="A44" s="189" t="s">
        <v>222</v>
      </c>
      <c r="B44" s="188" t="s">
        <v>173</v>
      </c>
      <c r="C44" s="189">
        <v>3</v>
      </c>
      <c r="D44" s="190">
        <v>10000000</v>
      </c>
    </row>
    <row r="45" spans="1:4" ht="15" x14ac:dyDescent="0.25">
      <c r="A45" s="189" t="s">
        <v>222</v>
      </c>
      <c r="B45" s="188" t="s">
        <v>174</v>
      </c>
      <c r="C45" s="189">
        <v>3</v>
      </c>
      <c r="D45" s="190">
        <v>10000000</v>
      </c>
    </row>
    <row r="46" spans="1:4" ht="15" x14ac:dyDescent="0.25">
      <c r="A46" s="189" t="s">
        <v>222</v>
      </c>
      <c r="B46" s="188" t="s">
        <v>175</v>
      </c>
      <c r="C46" s="189">
        <v>3</v>
      </c>
      <c r="D46" s="190">
        <v>10000000</v>
      </c>
    </row>
    <row r="47" spans="1:4" ht="15" x14ac:dyDescent="0.25">
      <c r="A47" s="189" t="s">
        <v>222</v>
      </c>
      <c r="B47" s="188" t="s">
        <v>176</v>
      </c>
      <c r="C47" s="189">
        <v>3</v>
      </c>
      <c r="D47" s="190">
        <v>10000000</v>
      </c>
    </row>
    <row r="48" spans="1:4" ht="15" x14ac:dyDescent="0.25">
      <c r="A48" s="189" t="s">
        <v>222</v>
      </c>
      <c r="B48" s="188" t="s">
        <v>177</v>
      </c>
      <c r="C48" s="189">
        <v>3</v>
      </c>
      <c r="D48" s="190">
        <v>10000000</v>
      </c>
    </row>
    <row r="49" spans="1:4" ht="15" x14ac:dyDescent="0.25">
      <c r="A49" s="189" t="s">
        <v>222</v>
      </c>
      <c r="B49" s="188" t="s">
        <v>177</v>
      </c>
      <c r="C49" s="189">
        <v>3</v>
      </c>
      <c r="D49" s="190">
        <v>10000000</v>
      </c>
    </row>
    <row r="50" spans="1:4" ht="15" x14ac:dyDescent="0.25">
      <c r="A50" s="189" t="s">
        <v>222</v>
      </c>
      <c r="B50" s="188" t="s">
        <v>178</v>
      </c>
      <c r="C50" s="189">
        <v>3</v>
      </c>
      <c r="D50" s="190">
        <v>10000000</v>
      </c>
    </row>
    <row r="51" spans="1:4" ht="15" x14ac:dyDescent="0.25">
      <c r="A51" s="189" t="s">
        <v>222</v>
      </c>
      <c r="B51" s="188" t="s">
        <v>179</v>
      </c>
      <c r="C51" s="189">
        <v>3</v>
      </c>
      <c r="D51" s="190">
        <v>10000000</v>
      </c>
    </row>
    <row r="52" spans="1:4" ht="15" x14ac:dyDescent="0.25">
      <c r="A52" s="189" t="s">
        <v>223</v>
      </c>
      <c r="B52" s="188" t="s">
        <v>180</v>
      </c>
      <c r="C52" s="189">
        <v>3</v>
      </c>
      <c r="D52" s="190">
        <v>1000000</v>
      </c>
    </row>
    <row r="53" spans="1:4" ht="15" x14ac:dyDescent="0.25">
      <c r="A53" s="189" t="s">
        <v>222</v>
      </c>
      <c r="B53" s="188" t="s">
        <v>214</v>
      </c>
      <c r="C53" s="189">
        <v>3</v>
      </c>
      <c r="D53" s="190">
        <v>10000000</v>
      </c>
    </row>
    <row r="54" spans="1:4" ht="15" x14ac:dyDescent="0.25">
      <c r="A54" s="189" t="s">
        <v>221</v>
      </c>
      <c r="B54" s="188" t="s">
        <v>206</v>
      </c>
      <c r="C54" s="189">
        <v>3</v>
      </c>
      <c r="D54" s="190">
        <v>30000000</v>
      </c>
    </row>
    <row r="55" spans="1:4" ht="15" x14ac:dyDescent="0.25">
      <c r="A55" s="189" t="s">
        <v>221</v>
      </c>
      <c r="B55" s="188" t="s">
        <v>200</v>
      </c>
      <c r="C55" s="189">
        <v>4</v>
      </c>
      <c r="D55" s="190">
        <v>300000000</v>
      </c>
    </row>
    <row r="56" spans="1:4" ht="15" x14ac:dyDescent="0.25">
      <c r="A56" s="189" t="s">
        <v>221</v>
      </c>
      <c r="B56" s="188" t="s">
        <v>199</v>
      </c>
      <c r="C56" s="189">
        <v>4</v>
      </c>
      <c r="D56" s="190">
        <v>300000000</v>
      </c>
    </row>
    <row r="57" spans="1:4" ht="15" x14ac:dyDescent="0.25">
      <c r="A57" s="189" t="s">
        <v>221</v>
      </c>
      <c r="B57" s="188" t="s">
        <v>201</v>
      </c>
      <c r="C57" s="189">
        <v>4</v>
      </c>
      <c r="D57" s="190">
        <v>300000000</v>
      </c>
    </row>
    <row r="58" spans="1:4" ht="15" x14ac:dyDescent="0.25">
      <c r="A58" s="189" t="s">
        <v>221</v>
      </c>
      <c r="B58" s="188" t="s">
        <v>202</v>
      </c>
      <c r="C58" s="189">
        <v>4</v>
      </c>
      <c r="D58" s="190">
        <v>300000000</v>
      </c>
    </row>
    <row r="59" spans="1:4" ht="15" x14ac:dyDescent="0.25">
      <c r="A59" s="189" t="s">
        <v>221</v>
      </c>
      <c r="B59" s="188" t="s">
        <v>203</v>
      </c>
      <c r="C59" s="189">
        <v>4</v>
      </c>
      <c r="D59" s="190">
        <v>300000000</v>
      </c>
    </row>
    <row r="60" spans="1:4" ht="15" x14ac:dyDescent="0.25">
      <c r="A60" s="189" t="s">
        <v>221</v>
      </c>
      <c r="B60" s="188" t="s">
        <v>204</v>
      </c>
      <c r="C60" s="189">
        <v>4</v>
      </c>
      <c r="D60" s="190">
        <v>300000000</v>
      </c>
    </row>
    <row r="61" spans="1:4" ht="15" x14ac:dyDescent="0.25">
      <c r="A61" s="189" t="s">
        <v>221</v>
      </c>
      <c r="B61" s="188" t="s">
        <v>205</v>
      </c>
      <c r="C61" s="189">
        <v>4</v>
      </c>
      <c r="D61" s="190">
        <v>300000000</v>
      </c>
    </row>
    <row r="62" spans="1:4" ht="15" x14ac:dyDescent="0.25">
      <c r="A62" s="189" t="s">
        <v>222</v>
      </c>
      <c r="B62" s="188" t="s">
        <v>173</v>
      </c>
      <c r="C62" s="189">
        <v>4</v>
      </c>
      <c r="D62" s="190">
        <v>100000000</v>
      </c>
    </row>
    <row r="63" spans="1:4" ht="15" x14ac:dyDescent="0.25">
      <c r="A63" s="189" t="s">
        <v>222</v>
      </c>
      <c r="B63" s="188" t="s">
        <v>174</v>
      </c>
      <c r="C63" s="189">
        <v>4</v>
      </c>
      <c r="D63" s="190">
        <v>100000000</v>
      </c>
    </row>
    <row r="64" spans="1:4" ht="15" x14ac:dyDescent="0.25">
      <c r="A64" s="189" t="s">
        <v>222</v>
      </c>
      <c r="B64" s="188" t="s">
        <v>175</v>
      </c>
      <c r="C64" s="189">
        <v>4</v>
      </c>
      <c r="D64" s="190">
        <v>100000000</v>
      </c>
    </row>
    <row r="65" spans="1:4" ht="15" x14ac:dyDescent="0.25">
      <c r="A65" s="189" t="s">
        <v>222</v>
      </c>
      <c r="B65" s="188" t="s">
        <v>176</v>
      </c>
      <c r="C65" s="189">
        <v>4</v>
      </c>
      <c r="D65" s="190">
        <v>100000000</v>
      </c>
    </row>
    <row r="66" spans="1:4" ht="15" x14ac:dyDescent="0.25">
      <c r="A66" s="189" t="s">
        <v>222</v>
      </c>
      <c r="B66" s="188" t="s">
        <v>177</v>
      </c>
      <c r="C66" s="189">
        <v>4</v>
      </c>
      <c r="D66" s="190">
        <v>100000000</v>
      </c>
    </row>
    <row r="67" spans="1:4" ht="15" x14ac:dyDescent="0.25">
      <c r="A67" s="189" t="s">
        <v>222</v>
      </c>
      <c r="B67" s="188" t="s">
        <v>177</v>
      </c>
      <c r="C67" s="189">
        <v>4</v>
      </c>
      <c r="D67" s="190">
        <v>100000000</v>
      </c>
    </row>
    <row r="68" spans="1:4" ht="15" x14ac:dyDescent="0.25">
      <c r="A68" s="189" t="s">
        <v>222</v>
      </c>
      <c r="B68" s="188" t="s">
        <v>178</v>
      </c>
      <c r="C68" s="189">
        <v>4</v>
      </c>
      <c r="D68" s="190">
        <v>100000000</v>
      </c>
    </row>
    <row r="69" spans="1:4" ht="15" x14ac:dyDescent="0.25">
      <c r="A69" s="189" t="s">
        <v>222</v>
      </c>
      <c r="B69" s="188" t="s">
        <v>179</v>
      </c>
      <c r="C69" s="189">
        <v>4</v>
      </c>
      <c r="D69" s="190">
        <v>100000000</v>
      </c>
    </row>
    <row r="70" spans="1:4" ht="15" x14ac:dyDescent="0.25">
      <c r="A70" s="189" t="s">
        <v>223</v>
      </c>
      <c r="B70" s="188" t="s">
        <v>180</v>
      </c>
      <c r="C70" s="189">
        <v>4</v>
      </c>
      <c r="D70" s="190">
        <v>10000000</v>
      </c>
    </row>
    <row r="71" spans="1:4" ht="15" x14ac:dyDescent="0.25">
      <c r="A71" s="189" t="s">
        <v>222</v>
      </c>
      <c r="B71" s="188" t="s">
        <v>214</v>
      </c>
      <c r="C71" s="189">
        <v>4</v>
      </c>
      <c r="D71" s="190">
        <v>100000000</v>
      </c>
    </row>
    <row r="72" spans="1:4" ht="15" x14ac:dyDescent="0.25">
      <c r="A72" s="189" t="s">
        <v>221</v>
      </c>
      <c r="B72" s="188" t="s">
        <v>206</v>
      </c>
      <c r="C72" s="189">
        <v>4</v>
      </c>
      <c r="D72" s="190">
        <v>300000000</v>
      </c>
    </row>
    <row r="73" spans="1:4" ht="15" x14ac:dyDescent="0.25">
      <c r="A73" s="189" t="s">
        <v>221</v>
      </c>
      <c r="B73" s="188" t="s">
        <v>200</v>
      </c>
      <c r="C73" s="189">
        <v>5</v>
      </c>
      <c r="D73" s="190">
        <v>3000000000</v>
      </c>
    </row>
    <row r="74" spans="1:4" ht="15" x14ac:dyDescent="0.25">
      <c r="A74" s="189" t="s">
        <v>221</v>
      </c>
      <c r="B74" s="188" t="s">
        <v>199</v>
      </c>
      <c r="C74" s="189">
        <v>5</v>
      </c>
      <c r="D74" s="190">
        <v>3000000000</v>
      </c>
    </row>
    <row r="75" spans="1:4" ht="15" x14ac:dyDescent="0.25">
      <c r="A75" s="189" t="s">
        <v>221</v>
      </c>
      <c r="B75" s="188" t="s">
        <v>201</v>
      </c>
      <c r="C75" s="189">
        <v>5</v>
      </c>
      <c r="D75" s="190">
        <v>3000000000</v>
      </c>
    </row>
    <row r="76" spans="1:4" ht="15" x14ac:dyDescent="0.25">
      <c r="A76" s="189" t="s">
        <v>221</v>
      </c>
      <c r="B76" s="188" t="s">
        <v>202</v>
      </c>
      <c r="C76" s="189">
        <v>5</v>
      </c>
      <c r="D76" s="190">
        <v>3000000000</v>
      </c>
    </row>
    <row r="77" spans="1:4" ht="15" x14ac:dyDescent="0.25">
      <c r="A77" s="189" t="s">
        <v>221</v>
      </c>
      <c r="B77" s="188" t="s">
        <v>203</v>
      </c>
      <c r="C77" s="189">
        <v>5</v>
      </c>
      <c r="D77" s="190">
        <v>3000000000</v>
      </c>
    </row>
    <row r="78" spans="1:4" ht="15" x14ac:dyDescent="0.25">
      <c r="A78" s="189" t="s">
        <v>221</v>
      </c>
      <c r="B78" s="188" t="s">
        <v>204</v>
      </c>
      <c r="C78" s="189">
        <v>5</v>
      </c>
      <c r="D78" s="190">
        <v>3000000000</v>
      </c>
    </row>
    <row r="79" spans="1:4" ht="15" x14ac:dyDescent="0.25">
      <c r="A79" s="189" t="s">
        <v>221</v>
      </c>
      <c r="B79" s="188" t="s">
        <v>205</v>
      </c>
      <c r="C79" s="189">
        <v>5</v>
      </c>
      <c r="D79" s="190">
        <v>3000000000</v>
      </c>
    </row>
    <row r="80" spans="1:4" ht="15" x14ac:dyDescent="0.25">
      <c r="A80" s="189" t="s">
        <v>222</v>
      </c>
      <c r="B80" s="188" t="s">
        <v>173</v>
      </c>
      <c r="C80" s="189">
        <v>5</v>
      </c>
      <c r="D80" s="190">
        <v>1000000000</v>
      </c>
    </row>
    <row r="81" spans="1:4" ht="15" x14ac:dyDescent="0.25">
      <c r="A81" s="189" t="s">
        <v>222</v>
      </c>
      <c r="B81" s="188" t="s">
        <v>174</v>
      </c>
      <c r="C81" s="189">
        <v>5</v>
      </c>
      <c r="D81" s="190">
        <v>1000000000</v>
      </c>
    </row>
    <row r="82" spans="1:4" ht="15" x14ac:dyDescent="0.25">
      <c r="A82" s="189" t="s">
        <v>222</v>
      </c>
      <c r="B82" s="188" t="s">
        <v>175</v>
      </c>
      <c r="C82" s="189">
        <v>5</v>
      </c>
      <c r="D82" s="190">
        <v>1000000000</v>
      </c>
    </row>
    <row r="83" spans="1:4" ht="15" x14ac:dyDescent="0.25">
      <c r="A83" s="189" t="s">
        <v>222</v>
      </c>
      <c r="B83" s="188" t="s">
        <v>176</v>
      </c>
      <c r="C83" s="189">
        <v>5</v>
      </c>
      <c r="D83" s="190">
        <v>1000000000</v>
      </c>
    </row>
    <row r="84" spans="1:4" ht="15" x14ac:dyDescent="0.25">
      <c r="A84" s="189" t="s">
        <v>222</v>
      </c>
      <c r="B84" s="188" t="s">
        <v>177</v>
      </c>
      <c r="C84" s="189">
        <v>5</v>
      </c>
      <c r="D84" s="190">
        <v>1000000000</v>
      </c>
    </row>
    <row r="85" spans="1:4" ht="15" x14ac:dyDescent="0.25">
      <c r="A85" s="189" t="s">
        <v>222</v>
      </c>
      <c r="B85" s="188" t="s">
        <v>177</v>
      </c>
      <c r="C85" s="189">
        <v>5</v>
      </c>
      <c r="D85" s="190">
        <v>1000000000</v>
      </c>
    </row>
    <row r="86" spans="1:4" ht="15" x14ac:dyDescent="0.25">
      <c r="A86" s="189" t="s">
        <v>222</v>
      </c>
      <c r="B86" s="188" t="s">
        <v>178</v>
      </c>
      <c r="C86" s="189">
        <v>5</v>
      </c>
      <c r="D86" s="190">
        <v>1000000000</v>
      </c>
    </row>
    <row r="87" spans="1:4" ht="15" x14ac:dyDescent="0.25">
      <c r="A87" s="189" t="s">
        <v>222</v>
      </c>
      <c r="B87" s="188" t="s">
        <v>179</v>
      </c>
      <c r="C87" s="189">
        <v>5</v>
      </c>
      <c r="D87" s="190">
        <v>1000000000</v>
      </c>
    </row>
    <row r="88" spans="1:4" ht="15" x14ac:dyDescent="0.25">
      <c r="A88" s="189" t="s">
        <v>223</v>
      </c>
      <c r="B88" s="188" t="s">
        <v>180</v>
      </c>
      <c r="C88" s="189">
        <v>5</v>
      </c>
      <c r="D88" s="190">
        <v>100000000</v>
      </c>
    </row>
    <row r="89" spans="1:4" ht="15" x14ac:dyDescent="0.25">
      <c r="A89" s="189" t="s">
        <v>222</v>
      </c>
      <c r="B89" s="188" t="s">
        <v>214</v>
      </c>
      <c r="C89" s="189">
        <v>5</v>
      </c>
      <c r="D89" s="190">
        <v>1000000000</v>
      </c>
    </row>
    <row r="90" spans="1:4" ht="15" x14ac:dyDescent="0.25">
      <c r="A90" s="189" t="s">
        <v>221</v>
      </c>
      <c r="B90" s="188" t="s">
        <v>206</v>
      </c>
      <c r="C90" s="189">
        <v>5</v>
      </c>
      <c r="D90" s="190">
        <v>3000000000</v>
      </c>
    </row>
  </sheetData>
  <sortState xmlns:xlrd2="http://schemas.microsoft.com/office/spreadsheetml/2017/richdata2" ref="A1:D90">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00B050"/>
    <pageSetUpPr fitToPage="1"/>
  </sheetPr>
  <dimension ref="A1:AB93"/>
  <sheetViews>
    <sheetView showGridLines="0" tabSelected="1" zoomScale="85" zoomScaleNormal="85" zoomScaleSheetLayoutView="100" workbookViewId="0">
      <selection activeCell="F76" sqref="F76:G76"/>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43.5" customHeight="1" thickBot="1" x14ac:dyDescent="0.25">
      <c r="A1" s="211"/>
      <c r="B1" s="595" t="s">
        <v>258</v>
      </c>
      <c r="C1" s="596"/>
      <c r="D1" s="596"/>
      <c r="E1" s="596"/>
      <c r="F1" s="596"/>
      <c r="G1" s="597"/>
      <c r="H1" s="192"/>
      <c r="I1" s="192"/>
      <c r="J1" s="192"/>
      <c r="K1" s="192"/>
      <c r="L1" s="192"/>
      <c r="M1" s="192"/>
      <c r="N1" s="192"/>
      <c r="O1" s="192"/>
      <c r="P1" s="192"/>
      <c r="Q1" s="192"/>
      <c r="R1" s="192"/>
      <c r="S1" s="192"/>
      <c r="T1" s="192"/>
      <c r="U1" s="192"/>
      <c r="V1" s="192"/>
      <c r="W1" s="192"/>
      <c r="X1" s="192"/>
    </row>
    <row r="2" spans="1:26" ht="17.45" customHeight="1" thickBot="1" x14ac:dyDescent="0.25">
      <c r="A2" s="574" t="s">
        <v>257</v>
      </c>
      <c r="B2" s="575"/>
      <c r="C2" s="575"/>
      <c r="D2" s="575"/>
      <c r="E2" s="575"/>
      <c r="F2" s="575"/>
      <c r="G2" s="576"/>
      <c r="H2" s="161"/>
      <c r="I2" s="161"/>
      <c r="J2" s="161"/>
      <c r="K2" s="161"/>
      <c r="L2" s="161"/>
      <c r="M2" s="161"/>
      <c r="N2" s="161"/>
      <c r="O2" s="198" t="s">
        <v>147</v>
      </c>
      <c r="P2" s="161"/>
      <c r="Q2" s="193"/>
      <c r="R2" s="194"/>
      <c r="S2" s="572" t="s">
        <v>423</v>
      </c>
      <c r="T2" s="572"/>
      <c r="U2" s="572"/>
      <c r="V2" s="572"/>
      <c r="W2" s="572"/>
      <c r="X2" s="573" t="s">
        <v>254</v>
      </c>
    </row>
    <row r="3" spans="1:26" ht="17.45" customHeight="1" thickBot="1" x14ac:dyDescent="0.25">
      <c r="A3" s="218"/>
      <c r="B3" s="224"/>
      <c r="C3" s="224"/>
      <c r="D3" s="224"/>
      <c r="E3" s="224"/>
      <c r="F3" s="224"/>
      <c r="G3" s="225"/>
      <c r="H3" s="162"/>
      <c r="I3" s="162"/>
      <c r="J3" s="162"/>
      <c r="K3" s="162"/>
      <c r="L3" s="162"/>
      <c r="M3" s="162"/>
      <c r="N3" s="162"/>
      <c r="O3" s="295" t="s">
        <v>233</v>
      </c>
      <c r="P3" s="162"/>
      <c r="Q3" s="176"/>
      <c r="R3" s="195"/>
      <c r="S3" s="196">
        <v>1</v>
      </c>
      <c r="T3" s="196">
        <v>2</v>
      </c>
      <c r="U3" s="196">
        <v>3</v>
      </c>
      <c r="V3" s="196">
        <v>4</v>
      </c>
      <c r="W3" s="196">
        <v>5</v>
      </c>
      <c r="X3" s="573"/>
    </row>
    <row r="4" spans="1:26" ht="17.45" customHeight="1" thickBot="1" x14ac:dyDescent="0.25">
      <c r="A4" s="540" t="s">
        <v>227</v>
      </c>
      <c r="B4" s="582"/>
      <c r="C4" s="579"/>
      <c r="D4" s="544" t="s">
        <v>261</v>
      </c>
      <c r="E4" s="417"/>
      <c r="F4" s="227"/>
      <c r="G4" s="228"/>
      <c r="H4" s="162"/>
      <c r="I4" s="162"/>
      <c r="J4" s="162"/>
      <c r="K4" s="162"/>
      <c r="L4" s="162"/>
      <c r="M4" s="162"/>
      <c r="N4" s="162"/>
      <c r="O4" s="295" t="s">
        <v>234</v>
      </c>
      <c r="P4" s="162"/>
      <c r="Q4" s="583" t="s">
        <v>198</v>
      </c>
      <c r="R4" s="298" t="s">
        <v>249</v>
      </c>
      <c r="S4" s="299">
        <v>300000</v>
      </c>
      <c r="T4" s="299">
        <v>3000000</v>
      </c>
      <c r="U4" s="299">
        <v>30000000</v>
      </c>
      <c r="V4" s="299">
        <v>300000000</v>
      </c>
      <c r="W4" s="299">
        <v>3000000000</v>
      </c>
      <c r="X4" s="300" t="s">
        <v>221</v>
      </c>
    </row>
    <row r="5" spans="1:26" ht="17.45" customHeight="1" thickBot="1" x14ac:dyDescent="0.25">
      <c r="A5" s="541"/>
      <c r="B5" s="415"/>
      <c r="C5" s="415"/>
      <c r="D5" s="545"/>
      <c r="E5" s="413"/>
      <c r="F5" s="227"/>
      <c r="G5" s="225"/>
      <c r="H5" s="162"/>
      <c r="I5" s="162"/>
      <c r="J5" s="162"/>
      <c r="K5" s="162"/>
      <c r="L5" s="162"/>
      <c r="M5" s="162"/>
      <c r="N5" s="162"/>
      <c r="O5" s="295" t="s">
        <v>235</v>
      </c>
      <c r="P5" s="162"/>
      <c r="Q5" s="584"/>
      <c r="R5" s="298" t="s">
        <v>250</v>
      </c>
      <c r="S5" s="299">
        <v>300000</v>
      </c>
      <c r="T5" s="299">
        <v>3000000</v>
      </c>
      <c r="U5" s="299">
        <v>30000000</v>
      </c>
      <c r="V5" s="299">
        <v>300000000</v>
      </c>
      <c r="W5" s="299">
        <v>3000000000</v>
      </c>
      <c r="X5" s="300" t="s">
        <v>221</v>
      </c>
    </row>
    <row r="6" spans="1:26" ht="17.45" customHeight="1" thickBot="1" x14ac:dyDescent="0.25">
      <c r="A6" s="540" t="s">
        <v>259</v>
      </c>
      <c r="B6" s="580"/>
      <c r="C6" s="581"/>
      <c r="D6" s="546" t="s">
        <v>198</v>
      </c>
      <c r="E6" s="417" t="s">
        <v>249</v>
      </c>
      <c r="F6" s="227"/>
      <c r="G6" s="228"/>
      <c r="H6" s="162"/>
      <c r="I6" s="162"/>
      <c r="J6" s="162"/>
      <c r="K6" s="162"/>
      <c r="L6" s="162"/>
      <c r="M6" s="162"/>
      <c r="N6" s="162"/>
      <c r="O6" s="295" t="s">
        <v>236</v>
      </c>
      <c r="P6" s="162"/>
      <c r="Q6" s="584"/>
      <c r="R6" s="196" t="s">
        <v>411</v>
      </c>
      <c r="S6" s="488">
        <v>300000</v>
      </c>
      <c r="T6" s="488">
        <v>3000000</v>
      </c>
      <c r="U6" s="488">
        <v>30000000</v>
      </c>
      <c r="V6" s="488">
        <v>300000000</v>
      </c>
      <c r="W6" s="488">
        <v>3000000000</v>
      </c>
      <c r="X6" s="490" t="s">
        <v>221</v>
      </c>
    </row>
    <row r="7" spans="1:26" ht="17.45" customHeight="1" thickBot="1" x14ac:dyDescent="0.25">
      <c r="A7" s="540"/>
      <c r="B7" s="415"/>
      <c r="C7" s="415"/>
      <c r="D7" s="545"/>
      <c r="E7" s="414"/>
      <c r="F7" s="227"/>
      <c r="G7" s="225"/>
      <c r="H7" s="162"/>
      <c r="I7" s="162"/>
      <c r="J7" s="162"/>
      <c r="K7" s="162"/>
      <c r="L7" s="162"/>
      <c r="M7" s="162"/>
      <c r="N7" s="162"/>
      <c r="O7" s="295" t="s">
        <v>237</v>
      </c>
      <c r="P7" s="162"/>
      <c r="Q7" s="584"/>
      <c r="R7" s="196" t="s">
        <v>412</v>
      </c>
      <c r="S7" s="488">
        <v>300000</v>
      </c>
      <c r="T7" s="488">
        <v>3000000</v>
      </c>
      <c r="U7" s="488">
        <v>30000000</v>
      </c>
      <c r="V7" s="488">
        <v>300000000</v>
      </c>
      <c r="W7" s="488">
        <v>3000000000</v>
      </c>
      <c r="X7" s="490" t="s">
        <v>221</v>
      </c>
    </row>
    <row r="8" spans="1:26" ht="17.45" customHeight="1" thickBot="1" x14ac:dyDescent="0.25">
      <c r="A8" s="540" t="s">
        <v>78</v>
      </c>
      <c r="B8" s="416"/>
      <c r="C8" s="415"/>
      <c r="D8" s="544" t="s">
        <v>260</v>
      </c>
      <c r="E8" s="613"/>
      <c r="F8" s="614"/>
      <c r="G8" s="225"/>
      <c r="H8" s="162"/>
      <c r="I8" s="162"/>
      <c r="J8" s="162"/>
      <c r="K8" s="162"/>
      <c r="L8" s="162"/>
      <c r="M8" s="162"/>
      <c r="N8" s="162"/>
      <c r="O8" s="295" t="s">
        <v>238</v>
      </c>
      <c r="P8" s="162"/>
      <c r="Q8" s="584"/>
      <c r="R8" s="196" t="s">
        <v>413</v>
      </c>
      <c r="S8" s="488">
        <v>300000</v>
      </c>
      <c r="T8" s="488">
        <v>3000000</v>
      </c>
      <c r="U8" s="488">
        <v>30000000</v>
      </c>
      <c r="V8" s="488">
        <v>300000000</v>
      </c>
      <c r="W8" s="488">
        <v>3000000000</v>
      </c>
      <c r="X8" s="490" t="s">
        <v>221</v>
      </c>
    </row>
    <row r="9" spans="1:26" ht="17.45" customHeight="1" thickBot="1" x14ac:dyDescent="0.25">
      <c r="A9" s="540"/>
      <c r="B9" s="224"/>
      <c r="C9" s="224"/>
      <c r="D9" s="224"/>
      <c r="E9" s="224"/>
      <c r="F9" s="227"/>
      <c r="G9" s="225"/>
      <c r="H9" s="162"/>
      <c r="I9" s="162"/>
      <c r="J9" s="162"/>
      <c r="K9" s="162"/>
      <c r="L9" s="162"/>
      <c r="M9" s="162"/>
      <c r="N9" s="162"/>
      <c r="O9" s="295" t="s">
        <v>239</v>
      </c>
      <c r="P9" s="162"/>
      <c r="Q9" s="584"/>
      <c r="R9" s="196" t="s">
        <v>414</v>
      </c>
      <c r="S9" s="488">
        <v>300000</v>
      </c>
      <c r="T9" s="488">
        <v>3000000</v>
      </c>
      <c r="U9" s="488">
        <v>30000000</v>
      </c>
      <c r="V9" s="488">
        <v>300000000</v>
      </c>
      <c r="W9" s="488">
        <v>3000000000</v>
      </c>
      <c r="X9" s="490" t="s">
        <v>221</v>
      </c>
    </row>
    <row r="10" spans="1:26" ht="17.45" customHeight="1" thickBot="1" x14ac:dyDescent="0.25">
      <c r="A10" s="540" t="s">
        <v>1</v>
      </c>
      <c r="B10" s="577"/>
      <c r="C10" s="578"/>
      <c r="D10" s="578"/>
      <c r="E10" s="578"/>
      <c r="F10" s="578"/>
      <c r="G10" s="579"/>
      <c r="H10" s="162"/>
      <c r="I10" s="162"/>
      <c r="J10" s="162"/>
      <c r="K10" s="162"/>
      <c r="L10" s="162"/>
      <c r="M10" s="162"/>
      <c r="N10" s="162"/>
      <c r="O10" s="295" t="s">
        <v>240</v>
      </c>
      <c r="P10" s="162"/>
      <c r="Q10" s="584"/>
      <c r="R10" s="196" t="s">
        <v>415</v>
      </c>
      <c r="S10" s="488">
        <v>300000</v>
      </c>
      <c r="T10" s="488">
        <v>3000000</v>
      </c>
      <c r="U10" s="488">
        <v>30000000</v>
      </c>
      <c r="V10" s="488">
        <v>300000000</v>
      </c>
      <c r="W10" s="488">
        <v>3000000000</v>
      </c>
      <c r="X10" s="490" t="s">
        <v>221</v>
      </c>
      <c r="Y10" s="179"/>
      <c r="Z10" s="179"/>
    </row>
    <row r="11" spans="1:26" ht="17.45" customHeight="1" thickBot="1" x14ac:dyDescent="0.25">
      <c r="A11" s="541"/>
      <c r="B11" s="224"/>
      <c r="C11" s="224"/>
      <c r="D11" s="224"/>
      <c r="E11" s="224"/>
      <c r="F11" s="224"/>
      <c r="G11" s="225"/>
      <c r="H11" s="294" t="s">
        <v>372</v>
      </c>
      <c r="I11" s="294"/>
      <c r="J11" s="294"/>
      <c r="K11" s="294"/>
      <c r="L11" s="294"/>
      <c r="M11" s="294"/>
      <c r="N11" s="294"/>
      <c r="O11" s="295" t="s">
        <v>328</v>
      </c>
      <c r="P11" s="162"/>
      <c r="Q11" s="584"/>
      <c r="R11" s="298" t="s">
        <v>251</v>
      </c>
      <c r="S11" s="299">
        <v>300000</v>
      </c>
      <c r="T11" s="299">
        <v>3000000</v>
      </c>
      <c r="U11" s="299">
        <v>30000000</v>
      </c>
      <c r="V11" s="299">
        <v>300000000</v>
      </c>
      <c r="W11" s="299">
        <v>3000000000</v>
      </c>
      <c r="X11" s="300" t="s">
        <v>221</v>
      </c>
      <c r="Y11" s="179"/>
      <c r="Z11" s="179"/>
    </row>
    <row r="12" spans="1:26" ht="17.45" customHeight="1" thickBot="1" x14ac:dyDescent="0.25">
      <c r="A12" s="542" t="s">
        <v>321</v>
      </c>
      <c r="B12" s="416"/>
      <c r="C12" s="293"/>
      <c r="D12" s="293"/>
      <c r="E12" s="547" t="s">
        <v>148</v>
      </c>
      <c r="F12" s="212"/>
      <c r="G12" s="225"/>
      <c r="H12" s="294" t="s">
        <v>330</v>
      </c>
      <c r="I12" s="294"/>
      <c r="J12" s="294"/>
      <c r="K12" s="294"/>
      <c r="L12" s="294"/>
      <c r="M12" s="294"/>
      <c r="N12" s="294"/>
      <c r="O12" s="295" t="s">
        <v>241</v>
      </c>
      <c r="P12" s="162"/>
      <c r="Q12" s="584"/>
      <c r="R12" s="298" t="s">
        <v>340</v>
      </c>
      <c r="S12" s="299">
        <v>300000</v>
      </c>
      <c r="T12" s="299">
        <v>3000000</v>
      </c>
      <c r="U12" s="299">
        <v>30000000</v>
      </c>
      <c r="V12" s="299">
        <v>300000000</v>
      </c>
      <c r="W12" s="299">
        <v>3000000000</v>
      </c>
      <c r="X12" s="300" t="s">
        <v>221</v>
      </c>
    </row>
    <row r="13" spans="1:26" ht="17.45" customHeight="1" thickBot="1" x14ac:dyDescent="0.25">
      <c r="A13" s="541"/>
      <c r="B13" s="224"/>
      <c r="C13" s="273" t="s">
        <v>256</v>
      </c>
      <c r="D13" s="224"/>
      <c r="E13" s="224"/>
      <c r="F13" s="224"/>
      <c r="G13" s="225"/>
      <c r="H13" s="162"/>
      <c r="I13" s="162"/>
      <c r="J13" s="162"/>
      <c r="K13" s="162"/>
      <c r="L13" s="162"/>
      <c r="M13" s="162"/>
      <c r="N13" s="162"/>
      <c r="O13" s="295" t="s">
        <v>271</v>
      </c>
      <c r="P13" s="162"/>
      <c r="Q13" s="584"/>
      <c r="R13" s="298" t="s">
        <v>248</v>
      </c>
      <c r="S13" s="299">
        <v>300000</v>
      </c>
      <c r="T13" s="299">
        <v>3000000</v>
      </c>
      <c r="U13" s="299">
        <v>30000000</v>
      </c>
      <c r="V13" s="299">
        <v>300000000</v>
      </c>
      <c r="W13" s="299">
        <v>3000000000</v>
      </c>
      <c r="X13" s="300" t="s">
        <v>221</v>
      </c>
    </row>
    <row r="14" spans="1:26" ht="17.45" customHeight="1" x14ac:dyDescent="0.2">
      <c r="A14" s="540" t="s">
        <v>1320</v>
      </c>
      <c r="B14" s="602"/>
      <c r="C14" s="603"/>
      <c r="D14" s="603"/>
      <c r="E14" s="603"/>
      <c r="F14" s="603"/>
      <c r="G14" s="604"/>
      <c r="H14" s="162"/>
      <c r="I14" s="162"/>
      <c r="J14" s="162"/>
      <c r="K14" s="162"/>
      <c r="L14" s="162"/>
      <c r="M14" s="162"/>
      <c r="N14" s="162"/>
      <c r="O14" s="295" t="s">
        <v>272</v>
      </c>
      <c r="P14" s="162"/>
      <c r="Q14" s="584"/>
      <c r="R14" s="298" t="s">
        <v>302</v>
      </c>
      <c r="S14" s="299">
        <v>300000</v>
      </c>
      <c r="T14" s="299">
        <v>3000000</v>
      </c>
      <c r="U14" s="299">
        <v>30000000</v>
      </c>
      <c r="V14" s="299">
        <v>300000000</v>
      </c>
      <c r="W14" s="299">
        <v>3000000000</v>
      </c>
      <c r="X14" s="301" t="s">
        <v>221</v>
      </c>
    </row>
    <row r="15" spans="1:26" ht="17.45" customHeight="1" x14ac:dyDescent="0.2">
      <c r="A15" s="540"/>
      <c r="B15" s="605"/>
      <c r="C15" s="606"/>
      <c r="D15" s="606"/>
      <c r="E15" s="606"/>
      <c r="F15" s="606"/>
      <c r="G15" s="607"/>
      <c r="H15" s="162"/>
      <c r="I15" s="162"/>
      <c r="J15" s="162"/>
      <c r="K15" s="162"/>
      <c r="L15" s="162"/>
      <c r="M15" s="162"/>
      <c r="N15" s="162"/>
      <c r="O15" s="295" t="s">
        <v>303</v>
      </c>
      <c r="P15" s="162"/>
      <c r="Q15" s="584"/>
      <c r="R15" s="298" t="s">
        <v>346</v>
      </c>
      <c r="S15" s="299">
        <v>300000</v>
      </c>
      <c r="T15" s="299">
        <v>3000000</v>
      </c>
      <c r="U15" s="299">
        <v>30000000</v>
      </c>
      <c r="V15" s="299">
        <v>300000000</v>
      </c>
      <c r="W15" s="299">
        <v>3000000000</v>
      </c>
      <c r="X15" s="301" t="s">
        <v>221</v>
      </c>
    </row>
    <row r="16" spans="1:26" ht="17.45" customHeight="1" x14ac:dyDescent="0.2">
      <c r="A16" s="540"/>
      <c r="B16" s="605"/>
      <c r="C16" s="606"/>
      <c r="D16" s="606"/>
      <c r="E16" s="606"/>
      <c r="F16" s="606"/>
      <c r="G16" s="607"/>
      <c r="H16" s="162"/>
      <c r="I16" s="162"/>
      <c r="J16" s="162"/>
      <c r="K16" s="162"/>
      <c r="L16" s="162"/>
      <c r="M16" s="162"/>
      <c r="N16" s="162"/>
      <c r="O16" s="295" t="s">
        <v>304</v>
      </c>
      <c r="P16" s="162"/>
      <c r="Q16" s="584"/>
      <c r="R16" s="196" t="s">
        <v>407</v>
      </c>
      <c r="S16" s="488">
        <v>100000</v>
      </c>
      <c r="T16" s="488">
        <v>1000000</v>
      </c>
      <c r="U16" s="488">
        <v>10000000</v>
      </c>
      <c r="V16" s="488">
        <v>100000000</v>
      </c>
      <c r="W16" s="488">
        <v>1000000000</v>
      </c>
      <c r="X16" s="489" t="s">
        <v>222</v>
      </c>
    </row>
    <row r="17" spans="1:24" ht="17.45" customHeight="1" x14ac:dyDescent="0.2">
      <c r="A17" s="540"/>
      <c r="B17" s="605"/>
      <c r="C17" s="606"/>
      <c r="D17" s="606"/>
      <c r="E17" s="606"/>
      <c r="F17" s="606"/>
      <c r="G17" s="607"/>
      <c r="H17" s="162"/>
      <c r="I17" s="162"/>
      <c r="J17" s="162"/>
      <c r="K17" s="162"/>
      <c r="L17" s="162"/>
      <c r="M17" s="162"/>
      <c r="N17" s="162"/>
      <c r="O17" s="295" t="s">
        <v>306</v>
      </c>
      <c r="P17" s="162"/>
      <c r="Q17" s="584"/>
      <c r="R17" s="196" t="s">
        <v>408</v>
      </c>
      <c r="S17" s="488">
        <v>100000</v>
      </c>
      <c r="T17" s="488">
        <v>1000000</v>
      </c>
      <c r="U17" s="488">
        <v>10000000</v>
      </c>
      <c r="V17" s="488">
        <v>100000000</v>
      </c>
      <c r="W17" s="488">
        <v>1000000000</v>
      </c>
      <c r="X17" s="489" t="s">
        <v>222</v>
      </c>
    </row>
    <row r="18" spans="1:24" ht="17.45" customHeight="1" x14ac:dyDescent="0.2">
      <c r="A18" s="540"/>
      <c r="B18" s="605"/>
      <c r="C18" s="606"/>
      <c r="D18" s="606"/>
      <c r="E18" s="606"/>
      <c r="F18" s="606"/>
      <c r="G18" s="607"/>
      <c r="H18" s="162"/>
      <c r="I18" s="162"/>
      <c r="J18" s="162"/>
      <c r="K18" s="162"/>
      <c r="L18" s="162"/>
      <c r="M18" s="162"/>
      <c r="N18" s="162"/>
      <c r="O18" s="295" t="s">
        <v>305</v>
      </c>
      <c r="P18" s="162"/>
      <c r="Q18" s="584"/>
      <c r="R18" s="298" t="s">
        <v>329</v>
      </c>
      <c r="S18" s="299">
        <v>100000</v>
      </c>
      <c r="T18" s="299">
        <v>1000000</v>
      </c>
      <c r="U18" s="299">
        <v>10000000</v>
      </c>
      <c r="V18" s="299">
        <v>100000000</v>
      </c>
      <c r="W18" s="299">
        <v>1000000000</v>
      </c>
      <c r="X18" s="301" t="s">
        <v>222</v>
      </c>
    </row>
    <row r="19" spans="1:24" ht="17.45" customHeight="1" thickBot="1" x14ac:dyDescent="0.25">
      <c r="A19" s="540"/>
      <c r="B19" s="608"/>
      <c r="C19" s="609"/>
      <c r="D19" s="609"/>
      <c r="E19" s="609"/>
      <c r="F19" s="609"/>
      <c r="G19" s="610"/>
      <c r="H19" s="162"/>
      <c r="I19" s="162"/>
      <c r="J19" s="162"/>
      <c r="K19" s="162"/>
      <c r="L19" s="162"/>
      <c r="M19" s="162"/>
      <c r="N19" s="162"/>
      <c r="O19" s="295" t="s">
        <v>307</v>
      </c>
      <c r="P19" s="162"/>
      <c r="Q19" s="584"/>
      <c r="R19" s="298" t="s">
        <v>347</v>
      </c>
      <c r="S19" s="299">
        <v>100000</v>
      </c>
      <c r="T19" s="299">
        <v>1000000</v>
      </c>
      <c r="U19" s="299">
        <v>10000000</v>
      </c>
      <c r="V19" s="299">
        <v>100000000</v>
      </c>
      <c r="W19" s="299">
        <v>1000000000</v>
      </c>
      <c r="X19" s="301" t="s">
        <v>222</v>
      </c>
    </row>
    <row r="20" spans="1:24" ht="17.45" customHeight="1" thickBot="1" x14ac:dyDescent="0.25">
      <c r="A20" s="540"/>
      <c r="B20" s="411"/>
      <c r="C20" s="411"/>
      <c r="D20" s="411"/>
      <c r="E20" s="411"/>
      <c r="F20" s="411"/>
      <c r="G20" s="412"/>
      <c r="H20" s="162"/>
      <c r="I20" s="162"/>
      <c r="J20" s="162"/>
      <c r="K20" s="162"/>
      <c r="L20" s="162"/>
      <c r="M20" s="162"/>
      <c r="N20" s="162"/>
      <c r="O20" s="295" t="s">
        <v>308</v>
      </c>
      <c r="P20" s="162"/>
      <c r="Q20" s="584"/>
      <c r="R20" s="196" t="s">
        <v>420</v>
      </c>
      <c r="S20" s="488">
        <v>100000</v>
      </c>
      <c r="T20" s="488">
        <v>1000000</v>
      </c>
      <c r="U20" s="488">
        <v>10000000</v>
      </c>
      <c r="V20" s="488">
        <v>100000000</v>
      </c>
      <c r="W20" s="488">
        <v>1000000000</v>
      </c>
      <c r="X20" s="489" t="s">
        <v>222</v>
      </c>
    </row>
    <row r="21" spans="1:24" ht="17.45" customHeight="1" x14ac:dyDescent="0.2">
      <c r="A21" s="540" t="s">
        <v>367</v>
      </c>
      <c r="B21" s="602"/>
      <c r="C21" s="603"/>
      <c r="D21" s="603"/>
      <c r="E21" s="603"/>
      <c r="F21" s="603"/>
      <c r="G21" s="604"/>
      <c r="H21" s="162"/>
      <c r="I21" s="162"/>
      <c r="J21" s="162"/>
      <c r="K21" s="162"/>
      <c r="L21" s="162"/>
      <c r="M21" s="162"/>
      <c r="N21" s="162"/>
      <c r="O21" s="295" t="s">
        <v>368</v>
      </c>
      <c r="P21" s="162"/>
      <c r="Q21" s="584"/>
      <c r="R21" s="196" t="s">
        <v>421</v>
      </c>
      <c r="S21" s="488">
        <v>100000</v>
      </c>
      <c r="T21" s="488">
        <v>1000000</v>
      </c>
      <c r="U21" s="488">
        <v>10000000</v>
      </c>
      <c r="V21" s="488">
        <v>100000000</v>
      </c>
      <c r="W21" s="488">
        <v>1000000000</v>
      </c>
      <c r="X21" s="489" t="s">
        <v>222</v>
      </c>
    </row>
    <row r="22" spans="1:24" ht="17.45" customHeight="1" x14ac:dyDescent="0.2">
      <c r="A22" s="543"/>
      <c r="B22" s="605"/>
      <c r="C22" s="606"/>
      <c r="D22" s="606"/>
      <c r="E22" s="606"/>
      <c r="F22" s="606"/>
      <c r="G22" s="607"/>
      <c r="H22" s="162"/>
      <c r="I22" s="162"/>
      <c r="J22" s="162"/>
      <c r="K22" s="162"/>
      <c r="L22" s="162"/>
      <c r="M22" s="162"/>
      <c r="N22" s="162"/>
      <c r="O22" s="295" t="s">
        <v>309</v>
      </c>
      <c r="P22" s="162"/>
      <c r="Q22" s="584"/>
      <c r="R22" s="196" t="s">
        <v>416</v>
      </c>
      <c r="S22" s="488">
        <v>100000</v>
      </c>
      <c r="T22" s="488">
        <v>1000000</v>
      </c>
      <c r="U22" s="488">
        <v>10000000</v>
      </c>
      <c r="V22" s="488">
        <v>100000000</v>
      </c>
      <c r="W22" s="488">
        <v>1000000000</v>
      </c>
      <c r="X22" s="490" t="s">
        <v>222</v>
      </c>
    </row>
    <row r="23" spans="1:24" ht="17.45" customHeight="1" x14ac:dyDescent="0.2">
      <c r="A23" s="221"/>
      <c r="B23" s="605"/>
      <c r="C23" s="606"/>
      <c r="D23" s="606"/>
      <c r="E23" s="606"/>
      <c r="F23" s="606"/>
      <c r="G23" s="607"/>
      <c r="H23" s="162"/>
      <c r="I23" s="162"/>
      <c r="J23" s="162"/>
      <c r="K23" s="162"/>
      <c r="L23" s="162"/>
      <c r="M23" s="162"/>
      <c r="N23" s="162"/>
      <c r="O23" s="295" t="s">
        <v>310</v>
      </c>
      <c r="P23" s="162"/>
      <c r="Q23" s="584"/>
      <c r="R23" s="196" t="s">
        <v>417</v>
      </c>
      <c r="S23" s="488">
        <v>100000</v>
      </c>
      <c r="T23" s="488">
        <v>1000000</v>
      </c>
      <c r="U23" s="488">
        <v>10000000</v>
      </c>
      <c r="V23" s="488">
        <v>100000000</v>
      </c>
      <c r="W23" s="488">
        <v>1000000000</v>
      </c>
      <c r="X23" s="490" t="s">
        <v>222</v>
      </c>
    </row>
    <row r="24" spans="1:24" ht="17.45" customHeight="1" x14ac:dyDescent="0.2">
      <c r="A24" s="436"/>
      <c r="B24" s="605"/>
      <c r="C24" s="606"/>
      <c r="D24" s="606"/>
      <c r="E24" s="606"/>
      <c r="F24" s="606"/>
      <c r="G24" s="607"/>
      <c r="H24" s="162"/>
      <c r="I24" s="162"/>
      <c r="J24" s="162"/>
      <c r="K24" s="162"/>
      <c r="L24" s="162"/>
      <c r="M24" s="162"/>
      <c r="N24" s="162"/>
      <c r="O24" s="295" t="s">
        <v>311</v>
      </c>
      <c r="P24" s="162"/>
      <c r="Q24" s="584"/>
      <c r="R24" s="298" t="s">
        <v>253</v>
      </c>
      <c r="S24" s="299">
        <v>100000</v>
      </c>
      <c r="T24" s="299">
        <v>1000000</v>
      </c>
      <c r="U24" s="299">
        <v>10000000</v>
      </c>
      <c r="V24" s="299">
        <v>100000000</v>
      </c>
      <c r="W24" s="299">
        <v>1000000000</v>
      </c>
      <c r="X24" s="300" t="s">
        <v>222</v>
      </c>
    </row>
    <row r="25" spans="1:24" ht="17.45" customHeight="1" thickBot="1" x14ac:dyDescent="0.25">
      <c r="A25" s="221"/>
      <c r="B25" s="608"/>
      <c r="C25" s="609"/>
      <c r="D25" s="609"/>
      <c r="E25" s="609"/>
      <c r="F25" s="609"/>
      <c r="G25" s="610"/>
      <c r="H25" s="162"/>
      <c r="I25" s="162"/>
      <c r="J25" s="162"/>
      <c r="K25" s="162"/>
      <c r="L25" s="162"/>
      <c r="M25" s="162"/>
      <c r="N25" s="162"/>
      <c r="O25" s="295" t="s">
        <v>312</v>
      </c>
      <c r="P25" s="162"/>
      <c r="Q25" s="584"/>
      <c r="R25" s="298" t="s">
        <v>252</v>
      </c>
      <c r="S25" s="299">
        <v>10000</v>
      </c>
      <c r="T25" s="299">
        <v>100000</v>
      </c>
      <c r="U25" s="299">
        <v>1000000</v>
      </c>
      <c r="V25" s="299">
        <v>10000000</v>
      </c>
      <c r="W25" s="299">
        <v>100000000</v>
      </c>
      <c r="X25" s="300" t="s">
        <v>223</v>
      </c>
    </row>
    <row r="26" spans="1:24" ht="17.45" customHeight="1" thickBot="1" x14ac:dyDescent="0.25">
      <c r="A26" s="218"/>
      <c r="B26" s="411"/>
      <c r="C26" s="411"/>
      <c r="D26" s="411"/>
      <c r="E26" s="411"/>
      <c r="F26" s="411"/>
      <c r="G26" s="412"/>
      <c r="H26" s="162"/>
      <c r="I26" s="162"/>
      <c r="J26" s="162"/>
      <c r="K26" s="162"/>
      <c r="L26" s="162"/>
      <c r="M26" s="162"/>
      <c r="N26" s="162"/>
      <c r="O26" s="295" t="s">
        <v>313</v>
      </c>
      <c r="P26" s="162"/>
      <c r="Q26" s="584"/>
      <c r="R26" s="196" t="s">
        <v>418</v>
      </c>
      <c r="S26" s="488">
        <v>100000</v>
      </c>
      <c r="T26" s="488">
        <v>1000000</v>
      </c>
      <c r="U26" s="488">
        <v>10000000</v>
      </c>
      <c r="V26" s="488">
        <v>100000000</v>
      </c>
      <c r="W26" s="488">
        <v>1000000000</v>
      </c>
      <c r="X26" s="489" t="s">
        <v>222</v>
      </c>
    </row>
    <row r="27" spans="1:24" ht="17.45" customHeight="1" x14ac:dyDescent="0.2">
      <c r="A27" s="540" t="s">
        <v>384</v>
      </c>
      <c r="B27" s="586"/>
      <c r="C27" s="587"/>
      <c r="D27" s="587"/>
      <c r="E27" s="587"/>
      <c r="F27" s="587"/>
      <c r="G27" s="588"/>
      <c r="H27" s="162"/>
      <c r="I27" s="162"/>
      <c r="J27" s="162"/>
      <c r="K27" s="162"/>
      <c r="L27" s="162"/>
      <c r="M27" s="162"/>
      <c r="N27" s="162"/>
      <c r="O27" s="295" t="s">
        <v>314</v>
      </c>
      <c r="P27" s="162"/>
      <c r="Q27" s="584"/>
      <c r="R27" s="196" t="s">
        <v>419</v>
      </c>
      <c r="S27" s="488">
        <v>100000</v>
      </c>
      <c r="T27" s="488">
        <v>1000000</v>
      </c>
      <c r="U27" s="488">
        <v>10000000</v>
      </c>
      <c r="V27" s="488">
        <v>100000000</v>
      </c>
      <c r="W27" s="488">
        <v>1000000000</v>
      </c>
      <c r="X27" s="489" t="s">
        <v>222</v>
      </c>
    </row>
    <row r="28" spans="1:24" ht="17.45" customHeight="1" x14ac:dyDescent="0.2">
      <c r="A28" s="218"/>
      <c r="B28" s="589"/>
      <c r="C28" s="590"/>
      <c r="D28" s="590"/>
      <c r="E28" s="590"/>
      <c r="F28" s="590"/>
      <c r="G28" s="591"/>
      <c r="H28" s="162"/>
      <c r="I28" s="162"/>
      <c r="J28" s="162"/>
      <c r="K28" s="162"/>
      <c r="L28" s="162"/>
      <c r="M28" s="162"/>
      <c r="N28" s="162"/>
      <c r="O28" s="295" t="s">
        <v>369</v>
      </c>
      <c r="P28" s="162"/>
      <c r="Q28" s="584"/>
      <c r="R28" s="298" t="s">
        <v>284</v>
      </c>
      <c r="S28" s="299">
        <v>100000</v>
      </c>
      <c r="T28" s="299">
        <v>1000000</v>
      </c>
      <c r="U28" s="299">
        <v>10000000</v>
      </c>
      <c r="V28" s="299">
        <v>100000000</v>
      </c>
      <c r="W28" s="299">
        <v>1000000000</v>
      </c>
      <c r="X28" s="301" t="s">
        <v>222</v>
      </c>
    </row>
    <row r="29" spans="1:24" ht="17.45" customHeight="1" x14ac:dyDescent="0.2">
      <c r="A29" s="218"/>
      <c r="B29" s="589"/>
      <c r="C29" s="590"/>
      <c r="D29" s="590"/>
      <c r="E29" s="590"/>
      <c r="F29" s="590"/>
      <c r="G29" s="591"/>
      <c r="H29" s="162"/>
      <c r="I29" s="162"/>
      <c r="J29" s="162"/>
      <c r="K29" s="162"/>
      <c r="L29" s="162"/>
      <c r="M29" s="162"/>
      <c r="N29" s="162"/>
      <c r="O29" s="295" t="s">
        <v>315</v>
      </c>
      <c r="P29" s="162"/>
      <c r="Q29" s="584"/>
      <c r="R29" s="196" t="s">
        <v>409</v>
      </c>
      <c r="S29" s="488">
        <v>100000</v>
      </c>
      <c r="T29" s="488">
        <v>1000000</v>
      </c>
      <c r="U29" s="488">
        <v>10000000</v>
      </c>
      <c r="V29" s="488">
        <v>100000000</v>
      </c>
      <c r="W29" s="488">
        <v>1000000000</v>
      </c>
      <c r="X29" s="490" t="s">
        <v>222</v>
      </c>
    </row>
    <row r="30" spans="1:24" ht="17.45" customHeight="1" x14ac:dyDescent="0.2">
      <c r="A30" s="548" t="s">
        <v>1318</v>
      </c>
      <c r="B30" s="589"/>
      <c r="C30" s="590"/>
      <c r="D30" s="590"/>
      <c r="E30" s="590"/>
      <c r="F30" s="590"/>
      <c r="G30" s="591"/>
      <c r="H30" s="162"/>
      <c r="I30" s="162"/>
      <c r="J30" s="162"/>
      <c r="K30" s="162"/>
      <c r="L30" s="162"/>
      <c r="M30" s="162"/>
      <c r="N30" s="162"/>
      <c r="O30" s="295" t="s">
        <v>316</v>
      </c>
      <c r="P30" s="162"/>
      <c r="Q30" s="584"/>
      <c r="R30" s="196" t="s">
        <v>410</v>
      </c>
      <c r="S30" s="488">
        <v>100000</v>
      </c>
      <c r="T30" s="488">
        <v>1000000</v>
      </c>
      <c r="U30" s="488">
        <v>10000000</v>
      </c>
      <c r="V30" s="488">
        <v>100000000</v>
      </c>
      <c r="W30" s="488">
        <v>1000000000</v>
      </c>
      <c r="X30" s="490" t="s">
        <v>222</v>
      </c>
    </row>
    <row r="31" spans="1:24" ht="17.45" customHeight="1" x14ac:dyDescent="0.2">
      <c r="A31" s="503" t="s">
        <v>1301</v>
      </c>
      <c r="B31" s="589"/>
      <c r="C31" s="590"/>
      <c r="D31" s="590"/>
      <c r="E31" s="590"/>
      <c r="F31" s="590"/>
      <c r="G31" s="591"/>
      <c r="H31" s="162"/>
      <c r="I31" s="162"/>
      <c r="J31" s="162"/>
      <c r="K31" s="162"/>
      <c r="L31" s="162"/>
      <c r="M31" s="162"/>
      <c r="N31" s="162"/>
      <c r="O31" s="295" t="s">
        <v>317</v>
      </c>
      <c r="P31" s="162"/>
      <c r="Q31" s="584"/>
      <c r="R31" s="487" t="s">
        <v>422</v>
      </c>
      <c r="S31" s="491"/>
      <c r="T31" s="491"/>
      <c r="U31" s="491"/>
      <c r="V31" s="491"/>
      <c r="W31" s="491"/>
      <c r="X31" s="492"/>
    </row>
    <row r="32" spans="1:24" ht="17.45" customHeight="1" x14ac:dyDescent="0.2">
      <c r="A32" s="503" t="s">
        <v>1296</v>
      </c>
      <c r="B32" s="589"/>
      <c r="C32" s="590"/>
      <c r="D32" s="590"/>
      <c r="E32" s="590"/>
      <c r="F32" s="590"/>
      <c r="G32" s="591"/>
      <c r="H32" s="162"/>
      <c r="I32" s="162"/>
      <c r="J32" s="162"/>
      <c r="K32" s="162"/>
      <c r="L32" s="162"/>
      <c r="M32" s="162"/>
      <c r="N32" s="162"/>
      <c r="O32" s="295" t="s">
        <v>318</v>
      </c>
      <c r="P32" s="162"/>
      <c r="Q32" s="585"/>
      <c r="R32" s="298" t="s">
        <v>206</v>
      </c>
      <c r="S32" s="299">
        <v>300000</v>
      </c>
      <c r="T32" s="299">
        <v>3000000</v>
      </c>
      <c r="U32" s="299">
        <v>30000000</v>
      </c>
      <c r="V32" s="299">
        <v>300000000</v>
      </c>
      <c r="W32" s="299">
        <v>3000000000</v>
      </c>
      <c r="X32" s="300" t="s">
        <v>221</v>
      </c>
    </row>
    <row r="33" spans="1:24" ht="17.45" customHeight="1" x14ac:dyDescent="0.2">
      <c r="A33" s="503" t="s">
        <v>1290</v>
      </c>
      <c r="B33" s="589"/>
      <c r="C33" s="590"/>
      <c r="D33" s="590"/>
      <c r="E33" s="590"/>
      <c r="F33" s="590"/>
      <c r="G33" s="591"/>
      <c r="H33" s="162"/>
      <c r="I33" s="162"/>
      <c r="J33" s="162"/>
      <c r="K33" s="162"/>
      <c r="L33" s="162"/>
      <c r="M33" s="162"/>
      <c r="N33" s="162"/>
      <c r="O33" s="295" t="s">
        <v>319</v>
      </c>
      <c r="P33" s="162"/>
      <c r="Q33" s="162"/>
      <c r="R33" s="495"/>
      <c r="S33" s="496"/>
      <c r="T33" s="496"/>
      <c r="U33" s="496"/>
      <c r="V33" s="496"/>
      <c r="W33" s="496"/>
      <c r="X33" s="497"/>
    </row>
    <row r="34" spans="1:24" ht="17.45" customHeight="1" thickBot="1" x14ac:dyDescent="0.25">
      <c r="A34" s="503" t="s">
        <v>1289</v>
      </c>
      <c r="B34" s="592"/>
      <c r="C34" s="593"/>
      <c r="D34" s="593"/>
      <c r="E34" s="593"/>
      <c r="F34" s="593"/>
      <c r="G34" s="594"/>
      <c r="H34" s="162"/>
      <c r="I34" s="162"/>
      <c r="J34" s="162"/>
      <c r="K34" s="162"/>
      <c r="L34" s="162"/>
      <c r="M34" s="162"/>
      <c r="N34" s="162"/>
      <c r="P34" s="162"/>
      <c r="Q34" s="162"/>
      <c r="R34" s="495"/>
      <c r="S34" s="496"/>
      <c r="T34" s="496"/>
      <c r="U34" s="496"/>
      <c r="V34" s="496"/>
      <c r="W34" s="496"/>
      <c r="X34" s="497"/>
    </row>
    <row r="35" spans="1:24" ht="17.45" customHeight="1" thickBot="1" x14ac:dyDescent="0.25">
      <c r="A35" s="435"/>
      <c r="B35" s="257"/>
      <c r="C35" s="257"/>
      <c r="D35" s="257"/>
      <c r="E35" s="257"/>
      <c r="F35" s="257"/>
      <c r="G35" s="258"/>
      <c r="H35" s="162"/>
      <c r="I35" s="162"/>
      <c r="J35" s="162"/>
      <c r="K35" s="162"/>
      <c r="L35" s="162"/>
      <c r="M35" s="162"/>
      <c r="N35" s="162"/>
      <c r="P35" s="162"/>
      <c r="Q35" s="162"/>
    </row>
    <row r="36" spans="1:24" ht="17.45" customHeight="1" thickBot="1" x14ac:dyDescent="0.25">
      <c r="A36" s="540" t="s">
        <v>226</v>
      </c>
      <c r="B36" s="478"/>
      <c r="C36" s="293" t="s">
        <v>300</v>
      </c>
      <c r="D36" s="416"/>
      <c r="E36" s="550" t="s">
        <v>373</v>
      </c>
      <c r="F36" s="551"/>
      <c r="G36" s="552"/>
      <c r="H36" s="162"/>
      <c r="I36" s="162"/>
      <c r="J36" s="162"/>
      <c r="K36" s="162"/>
      <c r="L36" s="162"/>
      <c r="M36" s="162"/>
      <c r="N36" s="162"/>
      <c r="P36" s="162"/>
      <c r="Q36" s="162"/>
      <c r="R36" s="162"/>
      <c r="S36" s="162"/>
      <c r="T36" s="162"/>
    </row>
    <row r="37" spans="1:24" ht="17.45" customHeight="1" thickBot="1" x14ac:dyDescent="0.25">
      <c r="A37" s="549" t="s">
        <v>378</v>
      </c>
      <c r="B37" s="230"/>
      <c r="C37" s="230"/>
      <c r="D37" s="230"/>
      <c r="E37" s="550" t="s">
        <v>1319</v>
      </c>
      <c r="F37" s="611"/>
      <c r="G37" s="612"/>
      <c r="H37" s="162"/>
      <c r="I37" s="162"/>
      <c r="J37" s="162"/>
      <c r="K37" s="162"/>
      <c r="L37" s="162"/>
      <c r="M37" s="162"/>
      <c r="N37" s="162"/>
      <c r="P37" s="162"/>
      <c r="Q37" s="162"/>
    </row>
    <row r="38" spans="1:24" ht="17.45"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7.45" customHeight="1" thickBot="1" x14ac:dyDescent="0.25">
      <c r="A39" s="555" t="s">
        <v>336</v>
      </c>
      <c r="B39" s="556"/>
      <c r="C39" s="556"/>
      <c r="D39" s="556"/>
      <c r="E39" s="556"/>
      <c r="F39" s="556"/>
      <c r="G39" s="557"/>
      <c r="H39" s="162"/>
      <c r="I39" s="177"/>
      <c r="J39" s="162"/>
      <c r="K39" s="162"/>
      <c r="L39" s="162"/>
      <c r="M39" s="162"/>
      <c r="N39" s="162"/>
      <c r="P39" s="162"/>
      <c r="Q39" s="162"/>
      <c r="R39" s="495"/>
      <c r="S39" s="496"/>
      <c r="T39" s="496"/>
      <c r="U39" s="496"/>
      <c r="V39" s="496"/>
      <c r="W39" s="496"/>
      <c r="X39" s="497"/>
    </row>
    <row r="40" spans="1:24" ht="17.45" customHeight="1" x14ac:dyDescent="0.2">
      <c r="A40" s="527" t="s">
        <v>296</v>
      </c>
      <c r="B40" s="259" t="s">
        <v>217</v>
      </c>
      <c r="C40" s="178"/>
      <c r="D40" s="270" t="s">
        <v>290</v>
      </c>
      <c r="E40" s="169"/>
      <c r="F40" s="164"/>
      <c r="G40" s="163"/>
      <c r="H40" s="162"/>
      <c r="I40" s="162"/>
      <c r="J40" s="162"/>
      <c r="K40" s="162"/>
      <c r="L40" s="162"/>
      <c r="M40" s="162"/>
      <c r="N40" s="162"/>
      <c r="P40" s="162"/>
      <c r="Q40" s="162"/>
      <c r="R40" s="495"/>
      <c r="S40" s="496"/>
      <c r="T40" s="496"/>
      <c r="U40" s="496"/>
      <c r="V40" s="496"/>
      <c r="W40" s="496"/>
      <c r="X40" s="497"/>
    </row>
    <row r="41" spans="1:24" ht="17.45" customHeight="1" x14ac:dyDescent="0.2">
      <c r="A41" s="528" t="s">
        <v>79</v>
      </c>
      <c r="B41" s="201"/>
      <c r="C41" s="201"/>
      <c r="D41" s="201"/>
      <c r="E41" s="201"/>
      <c r="F41" s="201"/>
      <c r="G41" s="202"/>
      <c r="H41" s="162"/>
      <c r="I41" s="162"/>
      <c r="J41" s="162"/>
      <c r="K41" s="162"/>
      <c r="L41" s="162"/>
      <c r="M41" s="162"/>
      <c r="N41" s="162"/>
      <c r="O41" s="162"/>
      <c r="P41" s="162"/>
      <c r="Q41" s="162"/>
      <c r="R41" s="498"/>
      <c r="S41" s="498"/>
      <c r="T41" s="498"/>
      <c r="U41" s="498"/>
      <c r="V41" s="498"/>
      <c r="W41" s="498"/>
      <c r="X41" s="498"/>
    </row>
    <row r="42" spans="1:24" ht="17.45" customHeight="1" x14ac:dyDescent="0.2">
      <c r="A42" s="529" t="s">
        <v>82</v>
      </c>
      <c r="B42" s="201"/>
      <c r="C42" s="201"/>
      <c r="D42" s="201"/>
      <c r="E42" s="201"/>
      <c r="F42" s="553">
        <f>D43</f>
        <v>300000000</v>
      </c>
      <c r="G42" s="554"/>
      <c r="H42" s="162"/>
      <c r="I42" s="162"/>
      <c r="J42" s="162"/>
      <c r="K42" s="162"/>
      <c r="L42" s="162"/>
      <c r="M42" s="162"/>
      <c r="N42" s="162"/>
      <c r="O42" s="198" t="s">
        <v>148</v>
      </c>
      <c r="P42" s="162"/>
      <c r="Q42" s="162"/>
      <c r="R42" s="162"/>
      <c r="S42" s="162"/>
      <c r="T42" s="162"/>
      <c r="U42" s="162"/>
      <c r="V42" s="162"/>
      <c r="W42" s="162"/>
      <c r="X42" s="162"/>
    </row>
    <row r="43" spans="1:24" ht="17.45" customHeight="1" x14ac:dyDescent="0.2">
      <c r="A43" s="530" t="s">
        <v>294</v>
      </c>
      <c r="B43" s="260">
        <v>4</v>
      </c>
      <c r="C43" s="205" t="s">
        <v>86</v>
      </c>
      <c r="D43" s="213">
        <f>INDEX($R$3:$W$32,MATCH($E$6,$R$3:$R$32,0),MATCH($B$43,$R$3:$W$3,0))</f>
        <v>300000000</v>
      </c>
      <c r="E43" s="214" t="s">
        <v>299</v>
      </c>
      <c r="F43" s="214"/>
      <c r="G43" s="215"/>
      <c r="H43" s="162"/>
      <c r="I43" s="162"/>
      <c r="J43" s="162"/>
      <c r="K43" s="162"/>
      <c r="L43" s="162"/>
      <c r="M43" s="162"/>
      <c r="N43" s="162"/>
      <c r="O43" s="295" t="s">
        <v>218</v>
      </c>
      <c r="P43" s="162"/>
      <c r="Q43" s="162"/>
      <c r="R43" s="162"/>
      <c r="S43" s="162"/>
      <c r="T43" s="162"/>
      <c r="U43" s="162"/>
      <c r="V43" s="162"/>
      <c r="W43" s="162"/>
      <c r="X43" s="162"/>
    </row>
    <row r="44" spans="1:24" ht="17.45" customHeight="1" x14ac:dyDescent="0.2">
      <c r="A44" s="530" t="s">
        <v>376</v>
      </c>
      <c r="B44" s="201"/>
      <c r="C44" s="164"/>
      <c r="D44" s="560"/>
      <c r="E44" s="560"/>
      <c r="F44" s="558" t="e">
        <f>VLOOKUP($D$44,$O$69:$P$76,2,0)</f>
        <v>#N/A</v>
      </c>
      <c r="G44" s="559"/>
      <c r="H44" s="162"/>
      <c r="I44" s="162"/>
      <c r="J44" s="162"/>
      <c r="K44" s="162"/>
      <c r="L44" s="162"/>
      <c r="M44" s="162"/>
      <c r="N44" s="162"/>
      <c r="O44" s="295" t="s">
        <v>220</v>
      </c>
      <c r="P44" s="162"/>
      <c r="Q44" s="162"/>
      <c r="R44" s="162"/>
      <c r="S44" s="162"/>
      <c r="T44" s="162"/>
      <c r="U44" s="162"/>
      <c r="V44" s="162"/>
      <c r="W44" s="162"/>
      <c r="X44" s="162"/>
    </row>
    <row r="45" spans="1:24" ht="17.45" customHeight="1" x14ac:dyDescent="0.2">
      <c r="A45" s="531" t="s">
        <v>377</v>
      </c>
      <c r="B45" s="504"/>
      <c r="C45" s="164"/>
      <c r="D45" s="560"/>
      <c r="E45" s="560"/>
      <c r="F45" s="558" t="e">
        <f>VLOOKUP($D$45,$O$80:$P$85,2,0)</f>
        <v>#N/A</v>
      </c>
      <c r="G45" s="559"/>
      <c r="H45" s="162"/>
      <c r="I45" s="162"/>
      <c r="J45" s="162"/>
      <c r="K45" s="162"/>
      <c r="L45" s="162"/>
      <c r="M45" s="162"/>
      <c r="N45" s="162"/>
      <c r="O45" s="295" t="s">
        <v>217</v>
      </c>
      <c r="P45" s="162"/>
      <c r="Q45" s="162"/>
      <c r="R45" s="162"/>
      <c r="S45" s="162"/>
      <c r="T45" s="162"/>
      <c r="U45" s="162"/>
      <c r="V45" s="162"/>
      <c r="W45" s="162"/>
      <c r="X45" s="162"/>
    </row>
    <row r="46" spans="1:24" ht="17.45" customHeight="1" x14ac:dyDescent="0.2">
      <c r="A46" s="529" t="s">
        <v>95</v>
      </c>
      <c r="B46" s="201"/>
      <c r="C46" s="201"/>
      <c r="D46" s="201"/>
      <c r="E46" s="201"/>
      <c r="F46" s="558" t="e">
        <f>F44*F45</f>
        <v>#N/A</v>
      </c>
      <c r="G46" s="559"/>
      <c r="H46" s="162"/>
      <c r="I46" s="162"/>
      <c r="J46" s="162"/>
      <c r="K46" s="162"/>
      <c r="L46" s="162"/>
      <c r="M46" s="162"/>
      <c r="N46" s="162"/>
      <c r="O46" s="295" t="s">
        <v>331</v>
      </c>
      <c r="P46" s="162"/>
      <c r="Q46" s="162"/>
      <c r="R46" s="162"/>
      <c r="S46" s="162"/>
      <c r="T46" s="162"/>
      <c r="U46" s="162"/>
      <c r="V46" s="162"/>
      <c r="W46" s="162"/>
      <c r="X46" s="162"/>
    </row>
    <row r="47" spans="1:24" ht="17.45" customHeight="1" x14ac:dyDescent="0.2">
      <c r="A47" s="532" t="s">
        <v>370</v>
      </c>
      <c r="B47" s="249"/>
      <c r="C47" s="249"/>
      <c r="D47" s="250"/>
      <c r="E47" s="250"/>
      <c r="F47" s="598" t="e">
        <f>F42*F46</f>
        <v>#N/A</v>
      </c>
      <c r="G47" s="599"/>
      <c r="H47" s="162"/>
      <c r="I47" s="162"/>
      <c r="J47" s="162"/>
      <c r="K47" s="162"/>
      <c r="L47" s="162"/>
      <c r="M47" s="162"/>
      <c r="N47" s="162"/>
      <c r="O47" s="162"/>
      <c r="P47" s="162"/>
      <c r="Q47" s="162"/>
      <c r="R47" s="162"/>
      <c r="S47" s="162"/>
      <c r="T47" s="162"/>
      <c r="U47" s="162"/>
      <c r="V47" s="162"/>
      <c r="W47" s="162"/>
      <c r="X47" s="162"/>
    </row>
    <row r="48" spans="1:24" ht="17.45" customHeight="1" x14ac:dyDescent="0.2">
      <c r="A48" s="528" t="s">
        <v>99</v>
      </c>
      <c r="B48" s="201"/>
      <c r="C48" s="201"/>
      <c r="D48" s="216"/>
      <c r="E48" s="216"/>
      <c r="F48" s="558"/>
      <c r="G48" s="559"/>
      <c r="H48" s="162"/>
      <c r="I48" s="162"/>
      <c r="J48" s="162"/>
      <c r="K48" s="162"/>
      <c r="L48" s="162"/>
      <c r="M48" s="162"/>
      <c r="N48" s="162"/>
      <c r="O48" s="198" t="s">
        <v>246</v>
      </c>
      <c r="P48" s="162"/>
      <c r="Q48" s="162"/>
      <c r="R48" s="162"/>
      <c r="S48" s="162"/>
      <c r="T48" s="162"/>
      <c r="U48" s="162"/>
      <c r="V48" s="162"/>
      <c r="W48" s="162"/>
      <c r="X48" s="162"/>
    </row>
    <row r="49" spans="1:24" ht="17.45" customHeight="1" x14ac:dyDescent="0.2">
      <c r="A49" s="530" t="s">
        <v>100</v>
      </c>
      <c r="B49" s="560"/>
      <c r="C49" s="560"/>
      <c r="D49" s="216" t="s">
        <v>101</v>
      </c>
      <c r="E49" s="216"/>
      <c r="F49" s="623" t="e">
        <f>VLOOKUP($B$49,$O$88:$P$93,2,0)</f>
        <v>#N/A</v>
      </c>
      <c r="G49" s="624"/>
      <c r="H49" s="162"/>
      <c r="I49" s="162"/>
      <c r="J49" s="162"/>
      <c r="K49" s="162"/>
      <c r="L49" s="162"/>
      <c r="M49" s="162"/>
      <c r="N49" s="162"/>
      <c r="O49" s="297" t="s">
        <v>402</v>
      </c>
      <c r="P49" s="162"/>
      <c r="Q49" s="162"/>
      <c r="R49" s="162"/>
      <c r="S49" s="162"/>
      <c r="T49" s="162"/>
      <c r="U49" s="162"/>
      <c r="V49" s="162"/>
      <c r="W49" s="162"/>
      <c r="X49" s="162"/>
    </row>
    <row r="50" spans="1:24" ht="17.45" customHeight="1" x14ac:dyDescent="0.2">
      <c r="A50" s="529"/>
      <c r="B50" s="201"/>
      <c r="C50" s="201"/>
      <c r="D50" s="216"/>
      <c r="E50" s="216"/>
      <c r="F50" s="558"/>
      <c r="G50" s="559"/>
      <c r="H50" s="162"/>
      <c r="I50" s="162"/>
      <c r="J50" s="162"/>
      <c r="K50" s="162"/>
      <c r="L50" s="162"/>
      <c r="M50" s="162"/>
      <c r="N50" s="162"/>
      <c r="O50" s="297" t="s">
        <v>396</v>
      </c>
      <c r="P50" s="162"/>
      <c r="Q50" s="162"/>
      <c r="R50" s="162"/>
      <c r="S50" s="162"/>
      <c r="T50" s="162"/>
      <c r="U50" s="162"/>
      <c r="V50" s="162"/>
      <c r="W50" s="162"/>
      <c r="X50" s="162"/>
    </row>
    <row r="51" spans="1:24" ht="17.45" customHeight="1" x14ac:dyDescent="0.2">
      <c r="A51" s="532" t="s">
        <v>371</v>
      </c>
      <c r="B51" s="249"/>
      <c r="C51" s="249"/>
      <c r="D51" s="250"/>
      <c r="E51" s="250"/>
      <c r="F51" s="598" t="e">
        <f>(1-F49)*F47</f>
        <v>#N/A</v>
      </c>
      <c r="G51" s="599"/>
      <c r="H51" s="162"/>
      <c r="I51" s="162"/>
      <c r="J51" s="162"/>
      <c r="K51" s="162"/>
      <c r="L51" s="162"/>
      <c r="M51" s="162"/>
      <c r="N51" s="162"/>
      <c r="O51" s="297" t="s">
        <v>397</v>
      </c>
      <c r="P51" s="162"/>
      <c r="Q51" s="162"/>
      <c r="R51" s="162"/>
      <c r="S51" s="162"/>
      <c r="T51" s="162"/>
      <c r="U51" s="162"/>
      <c r="V51" s="162"/>
      <c r="W51" s="162"/>
      <c r="X51" s="162"/>
    </row>
    <row r="52" spans="1:24" ht="17.45" customHeight="1" x14ac:dyDescent="0.2">
      <c r="A52" s="528" t="s">
        <v>105</v>
      </c>
      <c r="B52" s="209"/>
      <c r="C52" s="209"/>
      <c r="D52" s="209"/>
      <c r="E52" s="209"/>
      <c r="F52" s="600"/>
      <c r="G52" s="601"/>
      <c r="H52" s="162"/>
      <c r="I52" s="162"/>
      <c r="J52" s="162"/>
      <c r="K52" s="162"/>
      <c r="L52" s="162"/>
      <c r="M52" s="162"/>
      <c r="N52" s="162"/>
      <c r="O52" s="297" t="s">
        <v>398</v>
      </c>
      <c r="Q52" s="162"/>
      <c r="R52" s="162"/>
      <c r="S52" s="162"/>
      <c r="T52" s="162"/>
      <c r="U52" s="162"/>
      <c r="V52" s="162"/>
      <c r="W52" s="162"/>
      <c r="X52" s="162"/>
    </row>
    <row r="53" spans="1:24" ht="17.45" customHeight="1" x14ac:dyDescent="0.2">
      <c r="A53" s="530" t="s">
        <v>183</v>
      </c>
      <c r="B53" s="209"/>
      <c r="C53" s="209"/>
      <c r="D53" s="209"/>
      <c r="E53" s="209"/>
      <c r="F53" s="567">
        <v>0</v>
      </c>
      <c r="G53" s="568"/>
      <c r="H53" s="162"/>
      <c r="I53" s="162"/>
      <c r="J53" s="162"/>
      <c r="K53" s="162"/>
      <c r="L53" s="162"/>
      <c r="M53" s="162"/>
      <c r="N53" s="162"/>
      <c r="O53" s="297" t="s">
        <v>399</v>
      </c>
      <c r="Q53" s="162"/>
      <c r="R53" s="162"/>
      <c r="S53" s="162"/>
      <c r="T53" s="162"/>
      <c r="U53" s="162"/>
      <c r="V53" s="162"/>
      <c r="W53" s="162"/>
      <c r="X53" s="162"/>
    </row>
    <row r="54" spans="1:24" ht="17.45" customHeight="1" x14ac:dyDescent="0.2">
      <c r="A54" s="530" t="s">
        <v>182</v>
      </c>
      <c r="B54" s="209"/>
      <c r="C54" s="209"/>
      <c r="D54" s="209"/>
      <c r="E54" s="209"/>
      <c r="F54" s="567">
        <v>0</v>
      </c>
      <c r="G54" s="568"/>
      <c r="H54" s="162"/>
      <c r="I54" s="162"/>
      <c r="J54" s="162"/>
      <c r="K54" s="162"/>
      <c r="L54" s="162"/>
      <c r="M54" s="162"/>
      <c r="N54" s="162"/>
      <c r="O54" s="297" t="s">
        <v>400</v>
      </c>
      <c r="Q54" s="162"/>
      <c r="R54" s="162"/>
      <c r="S54" s="162"/>
      <c r="T54" s="162"/>
      <c r="U54" s="162"/>
      <c r="V54" s="162"/>
      <c r="W54" s="162"/>
      <c r="X54" s="162"/>
    </row>
    <row r="55" spans="1:24" ht="17.45" customHeight="1" x14ac:dyDescent="0.2">
      <c r="A55" s="530" t="s">
        <v>374</v>
      </c>
      <c r="B55" s="209"/>
      <c r="C55" s="209"/>
      <c r="D55" s="209"/>
      <c r="E55" s="209"/>
      <c r="F55" s="567">
        <v>0</v>
      </c>
      <c r="G55" s="568"/>
      <c r="H55" s="162"/>
      <c r="I55" s="162"/>
      <c r="J55" s="162"/>
      <c r="K55" s="162"/>
      <c r="L55" s="162"/>
      <c r="M55" s="162"/>
      <c r="N55" s="162"/>
      <c r="O55" s="297" t="s">
        <v>401</v>
      </c>
      <c r="Q55" s="162"/>
      <c r="R55" s="162"/>
      <c r="S55" s="162"/>
      <c r="T55" s="162"/>
      <c r="U55" s="162"/>
      <c r="V55" s="162"/>
      <c r="W55" s="162"/>
      <c r="X55" s="162"/>
    </row>
    <row r="56" spans="1:24" ht="17.45" customHeight="1" x14ac:dyDescent="0.2">
      <c r="A56" s="530" t="s">
        <v>375</v>
      </c>
      <c r="B56" s="209"/>
      <c r="C56" s="209"/>
      <c r="D56" s="209"/>
      <c r="E56" s="209"/>
      <c r="F56" s="567">
        <v>0</v>
      </c>
      <c r="G56" s="568"/>
      <c r="H56" s="162"/>
      <c r="I56" s="162"/>
      <c r="J56" s="162"/>
      <c r="K56" s="162"/>
      <c r="L56" s="162"/>
      <c r="M56" s="162"/>
      <c r="N56" s="162"/>
      <c r="O56" s="297" t="s">
        <v>394</v>
      </c>
      <c r="Q56" s="162"/>
      <c r="R56" s="162"/>
      <c r="S56" s="162"/>
      <c r="T56" s="162"/>
      <c r="U56" s="162"/>
      <c r="V56" s="162"/>
      <c r="W56" s="162"/>
      <c r="X56" s="162"/>
    </row>
    <row r="57" spans="1:24" ht="17.45" customHeight="1" x14ac:dyDescent="0.2">
      <c r="A57" s="533" t="s">
        <v>111</v>
      </c>
      <c r="B57" s="209"/>
      <c r="C57" s="209"/>
      <c r="D57" s="209"/>
      <c r="E57" s="209"/>
      <c r="F57" s="567">
        <v>0</v>
      </c>
      <c r="G57" s="568"/>
      <c r="H57" s="162"/>
      <c r="I57" s="162"/>
      <c r="J57" s="162"/>
      <c r="K57" s="162"/>
      <c r="L57" s="162"/>
      <c r="M57" s="162"/>
      <c r="N57" s="162"/>
      <c r="O57" s="297" t="s">
        <v>1288</v>
      </c>
      <c r="Q57" s="162"/>
      <c r="R57" s="162"/>
      <c r="S57" s="162"/>
      <c r="T57" s="162"/>
      <c r="U57" s="162"/>
      <c r="V57" s="162"/>
      <c r="W57" s="162"/>
      <c r="X57" s="162"/>
    </row>
    <row r="58" spans="1:24" ht="17.45" customHeight="1" x14ac:dyDescent="0.2">
      <c r="A58" s="533" t="s">
        <v>112</v>
      </c>
      <c r="B58" s="209"/>
      <c r="C58" s="209"/>
      <c r="D58" s="209"/>
      <c r="E58" s="209"/>
      <c r="F58" s="567">
        <v>0</v>
      </c>
      <c r="G58" s="568"/>
      <c r="H58" s="162"/>
      <c r="I58" s="162"/>
      <c r="J58" s="162"/>
      <c r="K58" s="162"/>
      <c r="L58" s="162"/>
      <c r="M58" s="162"/>
      <c r="N58" s="162"/>
      <c r="O58" s="297"/>
      <c r="Q58" s="162"/>
      <c r="R58" s="162"/>
      <c r="S58" s="162"/>
      <c r="T58" s="162"/>
      <c r="U58" s="162"/>
      <c r="V58" s="162"/>
      <c r="W58" s="162"/>
      <c r="X58" s="162"/>
    </row>
    <row r="59" spans="1:24" ht="17.45" customHeight="1" x14ac:dyDescent="0.2">
      <c r="A59" s="532" t="s">
        <v>186</v>
      </c>
      <c r="B59" s="249"/>
      <c r="C59" s="249"/>
      <c r="D59" s="250"/>
      <c r="E59" s="250"/>
      <c r="F59" s="598">
        <f>(F53+F54 +F55*F57-F56*F58)</f>
        <v>0</v>
      </c>
      <c r="G59" s="599"/>
      <c r="H59" s="162"/>
      <c r="I59" s="162"/>
      <c r="J59" s="162"/>
      <c r="K59" s="162"/>
      <c r="L59" s="162"/>
      <c r="M59" s="162"/>
      <c r="N59" s="162"/>
      <c r="O59" s="297"/>
      <c r="S59" s="162"/>
      <c r="T59" s="162"/>
      <c r="U59" s="162"/>
      <c r="V59" s="162"/>
      <c r="W59" s="162"/>
      <c r="X59" s="162"/>
    </row>
    <row r="60" spans="1:24" ht="17.45" customHeight="1" x14ac:dyDescent="0.2">
      <c r="A60" s="528" t="s">
        <v>370</v>
      </c>
      <c r="B60" s="217"/>
      <c r="C60" s="217"/>
      <c r="D60" s="178"/>
      <c r="E60" s="178"/>
      <c r="F60" s="565" t="e">
        <f>F47</f>
        <v>#N/A</v>
      </c>
      <c r="G60" s="566"/>
      <c r="H60" s="162"/>
      <c r="I60" s="162"/>
      <c r="J60" s="162"/>
      <c r="K60" s="162"/>
      <c r="L60" s="162"/>
      <c r="M60" s="162"/>
      <c r="N60" s="162"/>
      <c r="S60" s="162"/>
      <c r="T60" s="162"/>
      <c r="U60" s="162"/>
      <c r="V60" s="162"/>
      <c r="W60" s="162"/>
      <c r="X60" s="162"/>
    </row>
    <row r="61" spans="1:24" ht="17.45" customHeight="1" x14ac:dyDescent="0.2">
      <c r="A61" s="528" t="s">
        <v>371</v>
      </c>
      <c r="B61" s="217"/>
      <c r="C61" s="217"/>
      <c r="D61" s="178"/>
      <c r="E61" s="178"/>
      <c r="F61" s="565" t="e">
        <f>F51</f>
        <v>#N/A</v>
      </c>
      <c r="G61" s="566"/>
      <c r="H61" s="162"/>
      <c r="I61" s="162"/>
      <c r="J61" s="162"/>
      <c r="K61" s="162"/>
      <c r="L61" s="162"/>
      <c r="M61" s="162"/>
      <c r="N61" s="162"/>
      <c r="O61" s="198" t="s">
        <v>216</v>
      </c>
      <c r="P61" s="162"/>
      <c r="S61" s="162"/>
      <c r="T61" s="162"/>
      <c r="U61" s="162"/>
      <c r="V61" s="162"/>
      <c r="W61" s="162"/>
      <c r="X61" s="162"/>
    </row>
    <row r="62" spans="1:24" ht="17.45" customHeight="1" x14ac:dyDescent="0.2">
      <c r="A62" s="528" t="s">
        <v>186</v>
      </c>
      <c r="B62" s="217"/>
      <c r="C62" s="217"/>
      <c r="D62" s="178"/>
      <c r="E62" s="178"/>
      <c r="F62" s="565">
        <f>F59</f>
        <v>0</v>
      </c>
      <c r="G62" s="566"/>
      <c r="H62" s="162"/>
      <c r="I62" s="162"/>
      <c r="J62" s="162"/>
      <c r="K62" s="162"/>
      <c r="L62" s="162"/>
      <c r="M62" s="162"/>
      <c r="N62" s="162"/>
      <c r="O62" s="197" t="s">
        <v>219</v>
      </c>
      <c r="P62" s="162"/>
      <c r="S62" s="162"/>
      <c r="T62" s="162"/>
      <c r="U62" s="162"/>
      <c r="V62" s="162"/>
      <c r="W62" s="162"/>
      <c r="X62" s="162"/>
    </row>
    <row r="63" spans="1:24" ht="17.45" customHeight="1" thickBot="1" x14ac:dyDescent="0.25">
      <c r="A63" s="534" t="s">
        <v>113</v>
      </c>
      <c r="B63" s="252"/>
      <c r="C63" s="252"/>
      <c r="D63" s="253"/>
      <c r="E63" s="253"/>
      <c r="F63" s="615" t="e">
        <f>(F60-F61)/F62</f>
        <v>#N/A</v>
      </c>
      <c r="G63" s="616"/>
      <c r="H63" s="162"/>
      <c r="I63" s="162"/>
      <c r="J63" s="162"/>
      <c r="K63" s="162"/>
      <c r="L63" s="162"/>
      <c r="M63" s="162"/>
      <c r="N63" s="162"/>
      <c r="O63" s="197" t="s">
        <v>218</v>
      </c>
      <c r="P63" s="162"/>
      <c r="S63" s="162"/>
      <c r="T63" s="162"/>
      <c r="U63" s="162"/>
      <c r="V63" s="162"/>
      <c r="W63" s="162"/>
      <c r="X63" s="162"/>
    </row>
    <row r="64" spans="1:24" ht="17.45" customHeight="1" thickBot="1" x14ac:dyDescent="0.25">
      <c r="A64" s="569" t="s">
        <v>335</v>
      </c>
      <c r="B64" s="570"/>
      <c r="C64" s="570"/>
      <c r="D64" s="570"/>
      <c r="E64" s="570"/>
      <c r="F64" s="570"/>
      <c r="G64" s="571"/>
      <c r="H64" s="162"/>
      <c r="I64" s="162"/>
      <c r="J64" s="162"/>
      <c r="K64" s="162"/>
      <c r="L64" s="162"/>
      <c r="M64" s="162"/>
      <c r="N64" s="162"/>
      <c r="O64" s="197" t="s">
        <v>220</v>
      </c>
      <c r="P64" s="162"/>
      <c r="S64" s="162"/>
      <c r="T64" s="162"/>
      <c r="U64" s="162"/>
      <c r="V64" s="162"/>
      <c r="W64" s="162"/>
      <c r="X64" s="162"/>
    </row>
    <row r="65" spans="1:28" ht="17.45" customHeight="1" x14ac:dyDescent="0.2">
      <c r="A65" s="535" t="s">
        <v>188</v>
      </c>
      <c r="B65" s="235"/>
      <c r="C65" s="236"/>
      <c r="D65" s="236"/>
      <c r="E65" s="236"/>
      <c r="F65" s="567">
        <v>1000000</v>
      </c>
      <c r="G65" s="568"/>
      <c r="H65" s="296"/>
      <c r="I65" s="296"/>
      <c r="J65" s="296"/>
      <c r="K65" s="296"/>
      <c r="L65" s="296"/>
      <c r="M65" s="296"/>
      <c r="N65" s="296"/>
      <c r="O65" s="197" t="s">
        <v>217</v>
      </c>
      <c r="S65" s="162"/>
      <c r="T65" s="162"/>
      <c r="U65" s="162"/>
      <c r="V65" s="162"/>
      <c r="W65" s="162"/>
      <c r="X65" s="162"/>
    </row>
    <row r="66" spans="1:28" ht="17.45" customHeight="1" x14ac:dyDescent="0.2">
      <c r="A66" s="535" t="s">
        <v>9</v>
      </c>
      <c r="B66" s="235"/>
      <c r="C66" s="236"/>
      <c r="D66" s="236"/>
      <c r="E66" s="236"/>
      <c r="F66" s="617"/>
      <c r="G66" s="618"/>
      <c r="H66" s="296"/>
      <c r="I66" s="296"/>
      <c r="J66" s="296"/>
      <c r="K66" s="296"/>
      <c r="L66" s="296"/>
      <c r="M66" s="296"/>
      <c r="N66" s="296"/>
      <c r="O66" s="197" t="s">
        <v>331</v>
      </c>
      <c r="S66" s="162"/>
      <c r="T66" s="162"/>
      <c r="U66" s="162"/>
      <c r="V66" s="162"/>
      <c r="W66" s="162"/>
      <c r="X66" s="162"/>
    </row>
    <row r="67" spans="1:28" s="180" customFormat="1" ht="17.45" customHeight="1" x14ac:dyDescent="0.2">
      <c r="A67" s="535" t="s">
        <v>10</v>
      </c>
      <c r="B67" s="235"/>
      <c r="C67" s="236"/>
      <c r="D67" s="236"/>
      <c r="E67" s="236"/>
      <c r="F67" s="617"/>
      <c r="G67" s="618"/>
      <c r="H67" s="177"/>
      <c r="I67" s="177"/>
      <c r="J67" s="177"/>
      <c r="K67" s="177"/>
      <c r="L67" s="177"/>
      <c r="M67" s="177"/>
      <c r="N67" s="177"/>
      <c r="O67"/>
      <c r="P67"/>
      <c r="S67" s="162"/>
      <c r="T67" s="162"/>
      <c r="U67" s="162"/>
      <c r="V67" s="162"/>
      <c r="W67" s="162"/>
      <c r="X67" s="162"/>
      <c r="Y67"/>
      <c r="Z67"/>
      <c r="AA67"/>
      <c r="AB67"/>
    </row>
    <row r="68" spans="1:28" ht="17.45" customHeight="1" x14ac:dyDescent="0.2">
      <c r="A68" s="535" t="s">
        <v>189</v>
      </c>
      <c r="B68" s="235"/>
      <c r="C68" s="236"/>
      <c r="D68" s="236"/>
      <c r="E68" s="236"/>
      <c r="F68" s="567">
        <v>0</v>
      </c>
      <c r="G68" s="568"/>
      <c r="H68" s="162"/>
      <c r="I68" s="162"/>
      <c r="J68" s="162"/>
      <c r="K68" s="162"/>
      <c r="L68" s="162"/>
      <c r="M68" s="162"/>
      <c r="N68" s="162"/>
      <c r="O68" s="198" t="s">
        <v>255</v>
      </c>
      <c r="P68" s="198" t="s">
        <v>156</v>
      </c>
      <c r="S68" s="162"/>
      <c r="T68" s="162"/>
      <c r="U68" s="162"/>
      <c r="V68" s="162"/>
      <c r="W68" s="162"/>
      <c r="X68" s="162"/>
    </row>
    <row r="69" spans="1:28" ht="17.45" customHeight="1" x14ac:dyDescent="0.2">
      <c r="A69" s="535" t="s">
        <v>337</v>
      </c>
      <c r="B69" s="235"/>
      <c r="C69" s="237"/>
      <c r="D69" s="237"/>
      <c r="E69" s="237"/>
      <c r="F69" s="567">
        <v>0</v>
      </c>
      <c r="G69" s="568"/>
      <c r="H69" s="162"/>
      <c r="I69" s="162"/>
      <c r="J69" s="162"/>
      <c r="K69" s="162"/>
      <c r="L69" s="162"/>
      <c r="M69" s="162"/>
      <c r="N69" s="162"/>
      <c r="O69" s="197" t="s">
        <v>80</v>
      </c>
      <c r="P69" s="197">
        <v>1</v>
      </c>
      <c r="S69" s="177"/>
      <c r="T69" s="177"/>
      <c r="U69" s="177"/>
      <c r="V69" s="177"/>
      <c r="W69" s="177"/>
      <c r="X69" s="177"/>
    </row>
    <row r="70" spans="1:28" ht="17.45" customHeight="1" x14ac:dyDescent="0.2">
      <c r="A70" s="535" t="s">
        <v>338</v>
      </c>
      <c r="B70" s="235"/>
      <c r="C70" s="238"/>
      <c r="D70" s="236"/>
      <c r="E70" s="236"/>
      <c r="F70" s="567">
        <v>0</v>
      </c>
      <c r="G70" s="568"/>
      <c r="H70" s="162"/>
      <c r="I70" s="162"/>
      <c r="J70" s="162"/>
      <c r="K70" s="162"/>
      <c r="L70" s="162"/>
      <c r="M70" s="162"/>
      <c r="N70" s="162"/>
      <c r="O70" s="197" t="s">
        <v>83</v>
      </c>
      <c r="P70" s="197">
        <v>0.7</v>
      </c>
      <c r="S70" s="162"/>
      <c r="T70" s="162"/>
      <c r="U70" s="162"/>
      <c r="V70" s="162"/>
      <c r="W70" s="162"/>
      <c r="X70" s="162"/>
    </row>
    <row r="71" spans="1:28" ht="17.45" customHeight="1" x14ac:dyDescent="0.2">
      <c r="A71" s="535" t="s">
        <v>115</v>
      </c>
      <c r="B71" s="235"/>
      <c r="C71" s="238"/>
      <c r="D71" s="236"/>
      <c r="E71" s="236"/>
      <c r="F71" s="627">
        <v>1.4999999999999999E-2</v>
      </c>
      <c r="G71" s="628"/>
      <c r="H71" s="162"/>
      <c r="I71" s="162"/>
      <c r="J71" s="162"/>
      <c r="K71" s="162"/>
      <c r="L71" s="162"/>
      <c r="M71" s="162"/>
      <c r="N71" s="162"/>
      <c r="O71" s="197" t="s">
        <v>87</v>
      </c>
      <c r="P71" s="197">
        <v>0.5</v>
      </c>
      <c r="S71" s="162"/>
      <c r="T71" s="162"/>
      <c r="U71" s="162"/>
      <c r="V71" s="162"/>
      <c r="W71" s="162"/>
      <c r="X71" s="162"/>
    </row>
    <row r="72" spans="1:28" ht="17.45" customHeight="1" x14ac:dyDescent="0.2">
      <c r="A72" s="535" t="s">
        <v>192</v>
      </c>
      <c r="B72" s="235"/>
      <c r="C72" s="238"/>
      <c r="D72" s="238"/>
      <c r="E72" s="238"/>
      <c r="F72" s="567">
        <v>0</v>
      </c>
      <c r="G72" s="568"/>
      <c r="H72" s="162"/>
      <c r="J72" s="162"/>
      <c r="K72" s="162"/>
      <c r="L72" s="162"/>
      <c r="M72" s="162"/>
      <c r="N72" s="162"/>
      <c r="O72" s="197" t="s">
        <v>90</v>
      </c>
      <c r="P72" s="197">
        <v>0.2</v>
      </c>
      <c r="S72" s="162"/>
      <c r="T72" s="162"/>
      <c r="U72" s="162"/>
      <c r="V72" s="162"/>
      <c r="W72" s="162"/>
      <c r="X72" s="162"/>
    </row>
    <row r="73" spans="1:28" ht="17.45" customHeight="1" x14ac:dyDescent="0.2">
      <c r="A73" s="535" t="s">
        <v>190</v>
      </c>
      <c r="B73" s="239"/>
      <c r="C73" s="240"/>
      <c r="D73" s="240"/>
      <c r="E73" s="240"/>
      <c r="F73" s="567">
        <v>0</v>
      </c>
      <c r="G73" s="568"/>
      <c r="H73" s="418"/>
      <c r="I73" s="419"/>
      <c r="J73" s="162"/>
      <c r="K73" s="162"/>
      <c r="L73" s="162"/>
      <c r="M73" s="162"/>
      <c r="N73" s="162"/>
      <c r="O73" s="197" t="s">
        <v>93</v>
      </c>
      <c r="P73" s="197">
        <v>0.1</v>
      </c>
      <c r="S73" s="162"/>
      <c r="T73" s="162"/>
      <c r="U73" s="162"/>
      <c r="V73" s="162"/>
      <c r="W73" s="162"/>
      <c r="X73" s="162"/>
    </row>
    <row r="74" spans="1:28" ht="17.45" customHeight="1" x14ac:dyDescent="0.2">
      <c r="A74" s="536" t="s">
        <v>191</v>
      </c>
      <c r="B74" s="241"/>
      <c r="C74" s="242"/>
      <c r="D74" s="242"/>
      <c r="E74" s="242"/>
      <c r="F74" s="563">
        <f>F73-F69-F70-F72-(F71*F65)</f>
        <v>-15000</v>
      </c>
      <c r="G74" s="564"/>
      <c r="H74" s="177"/>
      <c r="I74" s="177"/>
      <c r="J74" s="162"/>
      <c r="K74" s="162"/>
      <c r="L74" s="162"/>
      <c r="M74" s="162"/>
      <c r="N74" s="162"/>
      <c r="O74" s="197" t="s">
        <v>96</v>
      </c>
      <c r="P74" s="197">
        <v>0.01</v>
      </c>
      <c r="S74" s="162"/>
      <c r="T74" s="162"/>
      <c r="U74" s="162"/>
      <c r="V74" s="162"/>
      <c r="W74" s="162"/>
      <c r="X74" s="162"/>
    </row>
    <row r="75" spans="1:28" ht="17.45" customHeight="1" x14ac:dyDescent="0.2">
      <c r="A75" s="537" t="s">
        <v>215</v>
      </c>
      <c r="B75" s="241"/>
      <c r="C75" s="243"/>
      <c r="D75" s="243"/>
      <c r="E75" s="243"/>
      <c r="F75" s="561">
        <f ca="1">IF(F65=0,"",'DCF-Base'!B34)</f>
        <v>-116.61592866982278</v>
      </c>
      <c r="G75" s="562"/>
      <c r="I75" s="177"/>
      <c r="J75" s="162"/>
      <c r="O75" s="197" t="s">
        <v>98</v>
      </c>
      <c r="P75" s="197">
        <v>1E-3</v>
      </c>
      <c r="S75" s="162"/>
      <c r="T75" s="162"/>
      <c r="U75" s="162"/>
      <c r="V75" s="162"/>
      <c r="W75" s="162"/>
      <c r="X75" s="162"/>
    </row>
    <row r="76" spans="1:28" ht="17.45" customHeight="1" x14ac:dyDescent="0.2">
      <c r="A76" s="537" t="s">
        <v>196</v>
      </c>
      <c r="B76" s="241"/>
      <c r="C76" s="242"/>
      <c r="D76" s="242"/>
      <c r="E76" s="242"/>
      <c r="F76" s="629" t="e">
        <f>IF(F65=0,"",'DCF-Base'!B35)</f>
        <v>#NUM!</v>
      </c>
      <c r="G76" s="630"/>
      <c r="I76" s="177"/>
      <c r="O76" s="197" t="s">
        <v>122</v>
      </c>
      <c r="P76" s="197">
        <v>1E-4</v>
      </c>
      <c r="S76" s="162"/>
      <c r="T76" s="162"/>
      <c r="U76" s="162"/>
      <c r="V76" s="162"/>
      <c r="W76" s="162"/>
      <c r="X76" s="162"/>
    </row>
    <row r="77" spans="1:28" ht="17.45" customHeight="1" x14ac:dyDescent="0.2">
      <c r="A77" s="536" t="s">
        <v>64</v>
      </c>
      <c r="B77" s="241"/>
      <c r="C77" s="242"/>
      <c r="D77" s="242"/>
      <c r="E77" s="242"/>
      <c r="F77" s="619">
        <f>IF(F65=0,"",'DCF-Base'!B36)</f>
        <v>-1034521.4941426995</v>
      </c>
      <c r="G77" s="620"/>
      <c r="I77" s="177"/>
      <c r="O77" s="162"/>
      <c r="P77" s="162"/>
    </row>
    <row r="78" spans="1:28" ht="17.45" customHeight="1" thickBot="1" x14ac:dyDescent="0.25">
      <c r="A78" s="538" t="s">
        <v>405</v>
      </c>
      <c r="B78" s="244"/>
      <c r="C78" s="245"/>
      <c r="D78" s="245"/>
      <c r="E78" s="245"/>
      <c r="F78" s="625">
        <v>9.7299999999999998E-2</v>
      </c>
      <c r="G78" s="626"/>
      <c r="I78" s="177"/>
      <c r="O78" s="162"/>
      <c r="P78" s="162"/>
    </row>
    <row r="79" spans="1:28" ht="17.45" customHeight="1" x14ac:dyDescent="0.2">
      <c r="A79" s="261"/>
      <c r="B79" s="262"/>
      <c r="C79" s="263"/>
      <c r="D79" s="263"/>
      <c r="E79" s="263"/>
      <c r="F79" s="264"/>
      <c r="G79" s="265"/>
      <c r="I79" s="177"/>
      <c r="O79" s="198" t="s">
        <v>157</v>
      </c>
      <c r="P79" s="198" t="s">
        <v>156</v>
      </c>
    </row>
    <row r="80" spans="1:28" ht="17.45" customHeight="1" thickBot="1" x14ac:dyDescent="0.25">
      <c r="A80" s="539" t="s">
        <v>288</v>
      </c>
      <c r="B80" s="247"/>
      <c r="C80" s="247"/>
      <c r="D80" s="247"/>
      <c r="E80" s="247"/>
      <c r="F80" s="621" t="s">
        <v>1317</v>
      </c>
      <c r="G80" s="622"/>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F77:G77"/>
    <mergeCell ref="F80:G80"/>
    <mergeCell ref="F46:G46"/>
    <mergeCell ref="F47:G47"/>
    <mergeCell ref="F48:G48"/>
    <mergeCell ref="F49:G49"/>
    <mergeCell ref="F50:G50"/>
    <mergeCell ref="F78:G78"/>
    <mergeCell ref="F71:G71"/>
    <mergeCell ref="F72:G72"/>
    <mergeCell ref="F73:G73"/>
    <mergeCell ref="F58:G58"/>
    <mergeCell ref="F59:G59"/>
    <mergeCell ref="F60:G60"/>
    <mergeCell ref="F76:G76"/>
    <mergeCell ref="F67:G67"/>
    <mergeCell ref="B1:G1"/>
    <mergeCell ref="F69:G69"/>
    <mergeCell ref="F51:G51"/>
    <mergeCell ref="F52:G52"/>
    <mergeCell ref="F53:G53"/>
    <mergeCell ref="F54:G54"/>
    <mergeCell ref="F55:G55"/>
    <mergeCell ref="B14:G19"/>
    <mergeCell ref="B21:G25"/>
    <mergeCell ref="F37:G37"/>
    <mergeCell ref="E8:F8"/>
    <mergeCell ref="F56:G56"/>
    <mergeCell ref="F63:G63"/>
    <mergeCell ref="F65:G65"/>
    <mergeCell ref="F66:G66"/>
    <mergeCell ref="F45:G45"/>
    <mergeCell ref="S2:W2"/>
    <mergeCell ref="X2:X3"/>
    <mergeCell ref="A2:G2"/>
    <mergeCell ref="B10:G10"/>
    <mergeCell ref="B6:C6"/>
    <mergeCell ref="B4:C4"/>
    <mergeCell ref="Q4:Q32"/>
    <mergeCell ref="B27:G34"/>
    <mergeCell ref="D45:E45"/>
    <mergeCell ref="F75:G75"/>
    <mergeCell ref="F74:G74"/>
    <mergeCell ref="F61:G61"/>
    <mergeCell ref="F68:G68"/>
    <mergeCell ref="A64:G64"/>
    <mergeCell ref="F57:G57"/>
    <mergeCell ref="F62:G62"/>
    <mergeCell ref="F70:G70"/>
    <mergeCell ref="B49:C49"/>
    <mergeCell ref="F36:G36"/>
    <mergeCell ref="F42:G42"/>
    <mergeCell ref="A39:G39"/>
    <mergeCell ref="F44:G44"/>
    <mergeCell ref="D44:E44"/>
  </mergeCells>
  <phoneticPr fontId="0" type="noConversion"/>
  <dataValidations disablePrompts="1" count="9">
    <dataValidation type="list" allowBlank="1" showInputMessage="1" showErrorMessage="1" sqref="B43" xr:uid="{00000000-0002-0000-0100-000000000000}">
      <formula1>$S$3:$W$3</formula1>
    </dataValidation>
    <dataValidation type="list" allowBlank="1" showInputMessage="1" showErrorMessage="1" sqref="B12" xr:uid="{00000000-0002-0000-0100-000001000000}">
      <formula1>$H$11:$H$12</formula1>
    </dataValidation>
    <dataValidation type="list" allowBlank="1" showInputMessage="1" showErrorMessage="1" sqref="F12" xr:uid="{00000000-0002-0000-0100-000002000000}">
      <formula1>$O$43:$O$46</formula1>
    </dataValidation>
    <dataValidation type="list" allowBlank="1" showInputMessage="1" showErrorMessage="1" sqref="B40" xr:uid="{00000000-0002-0000-0100-000003000000}">
      <formula1>$O$62:$O$66</formula1>
    </dataValidation>
    <dataValidation type="list" allowBlank="1" showInputMessage="1" showErrorMessage="1" sqref="D44:E44" xr:uid="{00000000-0002-0000-0100-000004000000}">
      <formula1>$O$69:$O$76</formula1>
    </dataValidation>
    <dataValidation type="list" allowBlank="1" showInputMessage="1" showErrorMessage="1" sqref="D45:E45" xr:uid="{00000000-0002-0000-0100-000005000000}">
      <formula1>$O$80:$O$85</formula1>
    </dataValidation>
    <dataValidation type="list" allowBlank="1" showInputMessage="1" showErrorMessage="1" sqref="B49:C49" xr:uid="{00000000-0002-0000-0100-000006000000}">
      <formula1>$O$88:$O$93</formula1>
    </dataValidation>
    <dataValidation type="list" allowBlank="1" showInputMessage="1" showErrorMessage="1" sqref="F36:G36" xr:uid="{00000000-0002-0000-0100-000007000000}">
      <formula1>$O$49:$O$57</formula1>
    </dataValidation>
    <dataValidation type="list" allowBlank="1" showInputMessage="1" showErrorMessage="1" sqref="B6:C6" xr:uid="{00000000-0002-0000-0100-000008000000}">
      <formula1>$O$3:$O$34</formula1>
    </dataValidation>
  </dataValidations>
  <pageMargins left="0.42" right="0.24" top="0.35" bottom="0.41" header="0.23" footer="0.16"/>
  <pageSetup paperSize="191" scale="5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597" r:id="rId4" name="Check Box 213">
              <controlPr defaultSize="0" autoFill="0" autoLine="0" autoPict="0">
                <anchor moveWithCells="1">
                  <from>
                    <xdr:col>0</xdr:col>
                    <xdr:colOff>238125</xdr:colOff>
                    <xdr:row>32</xdr:row>
                    <xdr:rowOff>38100</xdr:rowOff>
                  </from>
                  <to>
                    <xdr:col>0</xdr:col>
                    <xdr:colOff>466725</xdr:colOff>
                    <xdr:row>33</xdr:row>
                    <xdr:rowOff>47625</xdr:rowOff>
                  </to>
                </anchor>
              </controlPr>
            </control>
          </mc:Choice>
        </mc:AlternateContent>
        <mc:AlternateContent xmlns:mc="http://schemas.openxmlformats.org/markup-compatibility/2006">
          <mc:Choice Requires="x14">
            <control shapeId="16598" r:id="rId5" name="Check Box 214">
              <controlPr defaultSize="0" autoFill="0" autoLine="0" autoPict="0">
                <anchor moveWithCells="1">
                  <from>
                    <xdr:col>0</xdr:col>
                    <xdr:colOff>238125</xdr:colOff>
                    <xdr:row>33</xdr:row>
                    <xdr:rowOff>47625</xdr:rowOff>
                  </from>
                  <to>
                    <xdr:col>0</xdr:col>
                    <xdr:colOff>466725</xdr:colOff>
                    <xdr:row>34</xdr:row>
                    <xdr:rowOff>57150</xdr:rowOff>
                  </to>
                </anchor>
              </controlPr>
            </control>
          </mc:Choice>
        </mc:AlternateContent>
        <mc:AlternateContent xmlns:mc="http://schemas.openxmlformats.org/markup-compatibility/2006">
          <mc:Choice Requires="x14">
            <control shapeId="16599" r:id="rId6" name="Check Box 215">
              <controlPr defaultSize="0" autoFill="0" autoLine="0" autoPict="0">
                <anchor moveWithCells="1">
                  <from>
                    <xdr:col>0</xdr:col>
                    <xdr:colOff>238125</xdr:colOff>
                    <xdr:row>34</xdr:row>
                    <xdr:rowOff>57150</xdr:rowOff>
                  </from>
                  <to>
                    <xdr:col>0</xdr:col>
                    <xdr:colOff>466725</xdr:colOff>
                    <xdr:row>35</xdr:row>
                    <xdr:rowOff>66675</xdr:rowOff>
                  </to>
                </anchor>
              </controlPr>
            </control>
          </mc:Choice>
        </mc:AlternateContent>
        <mc:AlternateContent xmlns:mc="http://schemas.openxmlformats.org/markup-compatibility/2006">
          <mc:Choice Requires="x14">
            <control shapeId="16601" r:id="rId7" name="Check Box 217">
              <controlPr defaultSize="0" autoFill="0" autoLine="0" autoPict="0">
                <anchor moveWithCells="1">
                  <from>
                    <xdr:col>0</xdr:col>
                    <xdr:colOff>238125</xdr:colOff>
                    <xdr:row>31</xdr:row>
                    <xdr:rowOff>47625</xdr:rowOff>
                  </from>
                  <to>
                    <xdr:col>0</xdr:col>
                    <xdr:colOff>466725</xdr:colOff>
                    <xdr:row>32</xdr:row>
                    <xdr:rowOff>47625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9000000}">
          <x14:formula1>
            <xm:f>Area!$B$3:$AC$3</xm:f>
          </x14:formula1>
          <xm:sqref>E6</xm:sqref>
        </x14:dataValidation>
        <x14:dataValidation type="list" allowBlank="1" showInputMessage="1" showErrorMessage="1" xr:uid="{00000000-0002-0000-0100-00000A000000}">
          <x14:formula1>
            <xm:f>Area!$B$137:$B$264</xm:f>
          </x14:formula1>
          <xm:sqref>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W42"/>
  <sheetViews>
    <sheetView showGridLines="0" showZeros="0" topLeftCell="A10" workbookViewId="0">
      <selection activeCell="F39" sqref="F39"/>
    </sheetView>
  </sheetViews>
  <sheetFormatPr defaultColWidth="9.140625" defaultRowHeight="12" x14ac:dyDescent="0.2"/>
  <cols>
    <col min="1" max="1" width="26.140625" style="1" customWidth="1"/>
    <col min="2" max="22" width="9.7109375" style="1" customWidth="1"/>
    <col min="23" max="23" width="11.7109375" style="1" customWidth="1"/>
    <col min="24" max="16384" width="9.140625" style="1"/>
  </cols>
  <sheetData>
    <row r="1" spans="1:23" x14ac:dyDescent="0.2">
      <c r="B1" s="2"/>
      <c r="C1" s="2"/>
      <c r="W1" s="7"/>
    </row>
    <row r="2" spans="1:23" ht="15" customHeight="1" x14ac:dyDescent="0.2"/>
    <row r="3" spans="1:23" x14ac:dyDescent="0.2">
      <c r="A3" s="1" t="s">
        <v>0</v>
      </c>
      <c r="B3" s="1">
        <f>Project</f>
        <v>0</v>
      </c>
      <c r="G3" s="8"/>
    </row>
    <row r="4" spans="1:23" x14ac:dyDescent="0.2">
      <c r="A4" s="1" t="s">
        <v>1</v>
      </c>
      <c r="B4" s="1">
        <f>Project_Title</f>
        <v>0</v>
      </c>
      <c r="G4" s="8"/>
    </row>
    <row r="5" spans="1:23" x14ac:dyDescent="0.2">
      <c r="A5" s="1" t="s">
        <v>3</v>
      </c>
      <c r="B5" s="1">
        <f>Base_Case_Title</f>
        <v>0</v>
      </c>
      <c r="G5" s="8"/>
    </row>
    <row r="7" spans="1:23" x14ac:dyDescent="0.2">
      <c r="A7" s="1" t="s">
        <v>8</v>
      </c>
      <c r="B7" s="153">
        <f>FORM!F65</f>
        <v>1000000</v>
      </c>
      <c r="C7" s="23" t="s">
        <v>208</v>
      </c>
      <c r="D7" s="9"/>
    </row>
    <row r="8" spans="1:23" x14ac:dyDescent="0.2">
      <c r="A8" s="1" t="s">
        <v>9</v>
      </c>
      <c r="B8" s="154">
        <f>FORM!F66</f>
        <v>0</v>
      </c>
      <c r="C8" s="23"/>
    </row>
    <row r="9" spans="1:23" x14ac:dyDescent="0.2">
      <c r="A9" s="1" t="s">
        <v>10</v>
      </c>
      <c r="B9" s="154">
        <f>FORM!F67</f>
        <v>0</v>
      </c>
      <c r="C9" s="23"/>
    </row>
    <row r="10" spans="1:23" x14ac:dyDescent="0.2">
      <c r="A10" s="1" t="s">
        <v>65</v>
      </c>
      <c r="B10" s="154">
        <f>FORM!F68</f>
        <v>0</v>
      </c>
      <c r="C10" s="23" t="s">
        <v>208</v>
      </c>
    </row>
    <row r="11" spans="1:23" x14ac:dyDescent="0.2">
      <c r="A11" s="1" t="s">
        <v>12</v>
      </c>
      <c r="B11" s="155">
        <f>FORM!F69</f>
        <v>0</v>
      </c>
      <c r="C11" s="23" t="s">
        <v>209</v>
      </c>
    </row>
    <row r="12" spans="1:23" x14ac:dyDescent="0.2">
      <c r="A12" s="1" t="s">
        <v>13</v>
      </c>
      <c r="B12" s="155">
        <f>FORM!F70</f>
        <v>0</v>
      </c>
      <c r="C12" s="23" t="s">
        <v>209</v>
      </c>
    </row>
    <row r="13" spans="1:23" x14ac:dyDescent="0.2">
      <c r="A13" s="1" t="s">
        <v>14</v>
      </c>
      <c r="B13" s="156">
        <f>FORM!F71</f>
        <v>1.4999999999999999E-2</v>
      </c>
      <c r="C13" s="23" t="s">
        <v>70</v>
      </c>
    </row>
    <row r="14" spans="1:23" x14ac:dyDescent="0.2">
      <c r="A14" s="1" t="s">
        <v>15</v>
      </c>
      <c r="B14" s="155">
        <f>FORM!F72</f>
        <v>0</v>
      </c>
      <c r="C14" s="23" t="s">
        <v>209</v>
      </c>
    </row>
    <row r="15" spans="1:23" x14ac:dyDescent="0.2">
      <c r="A15" s="1" t="s">
        <v>16</v>
      </c>
      <c r="B15" s="155">
        <f>FORM!F73</f>
        <v>0</v>
      </c>
      <c r="C15" s="23" t="s">
        <v>209</v>
      </c>
    </row>
    <row r="16" spans="1:23" x14ac:dyDescent="0.2">
      <c r="A16" s="1" t="s">
        <v>43</v>
      </c>
      <c r="B16" s="156">
        <f>TAX</f>
        <v>0.2</v>
      </c>
    </row>
    <row r="17" spans="1:23" x14ac:dyDescent="0.2">
      <c r="A17" s="10"/>
      <c r="W17" s="7" t="s">
        <v>210</v>
      </c>
    </row>
    <row r="18" spans="1:23" x14ac:dyDescent="0.2">
      <c r="A18" s="3" t="s">
        <v>37</v>
      </c>
      <c r="B18" s="11" t="s">
        <v>38</v>
      </c>
      <c r="C18" s="12">
        <v>1</v>
      </c>
      <c r="D18" s="12">
        <v>2</v>
      </c>
      <c r="E18" s="12">
        <v>3</v>
      </c>
      <c r="F18" s="12">
        <v>4</v>
      </c>
      <c r="G18" s="12">
        <v>5</v>
      </c>
      <c r="H18" s="12">
        <v>6</v>
      </c>
      <c r="I18" s="12">
        <v>7</v>
      </c>
      <c r="J18" s="12">
        <v>8</v>
      </c>
      <c r="K18" s="12">
        <v>9</v>
      </c>
      <c r="L18" s="12">
        <v>10</v>
      </c>
      <c r="M18" s="12">
        <v>11</v>
      </c>
      <c r="N18" s="12">
        <v>12</v>
      </c>
      <c r="O18" s="12">
        <v>13</v>
      </c>
      <c r="P18" s="12">
        <v>14</v>
      </c>
      <c r="Q18" s="12">
        <v>15</v>
      </c>
      <c r="R18" s="275">
        <v>16</v>
      </c>
      <c r="S18" s="275">
        <v>17</v>
      </c>
      <c r="T18" s="275">
        <v>18</v>
      </c>
      <c r="U18" s="275">
        <v>19</v>
      </c>
      <c r="V18" s="275">
        <v>20</v>
      </c>
      <c r="W18" s="4"/>
    </row>
    <row r="19" spans="1:23" x14ac:dyDescent="0.2">
      <c r="A19" s="6" t="s">
        <v>39</v>
      </c>
      <c r="B19" s="13">
        <f>B8</f>
        <v>0</v>
      </c>
      <c r="C19" s="13">
        <f>B19+1</f>
        <v>1</v>
      </c>
      <c r="D19" s="13">
        <f>C19+1</f>
        <v>2</v>
      </c>
      <c r="E19" s="13">
        <f t="shared" ref="E19:P19" si="0">D19+1</f>
        <v>3</v>
      </c>
      <c r="F19" s="13">
        <f t="shared" si="0"/>
        <v>4</v>
      </c>
      <c r="G19" s="13">
        <f t="shared" si="0"/>
        <v>5</v>
      </c>
      <c r="H19" s="13">
        <f t="shared" si="0"/>
        <v>6</v>
      </c>
      <c r="I19" s="13">
        <f t="shared" si="0"/>
        <v>7</v>
      </c>
      <c r="J19" s="13">
        <f t="shared" si="0"/>
        <v>8</v>
      </c>
      <c r="K19" s="13">
        <f t="shared" si="0"/>
        <v>9</v>
      </c>
      <c r="L19" s="13">
        <f t="shared" si="0"/>
        <v>10</v>
      </c>
      <c r="M19" s="13">
        <f t="shared" si="0"/>
        <v>11</v>
      </c>
      <c r="N19" s="13">
        <f t="shared" si="0"/>
        <v>12</v>
      </c>
      <c r="O19" s="13">
        <f t="shared" si="0"/>
        <v>13</v>
      </c>
      <c r="P19" s="13">
        <f t="shared" si="0"/>
        <v>14</v>
      </c>
      <c r="Q19" s="13">
        <f t="shared" ref="Q19" si="1">P19+1</f>
        <v>15</v>
      </c>
      <c r="R19" s="276">
        <f t="shared" ref="R19" si="2">Q19+1</f>
        <v>16</v>
      </c>
      <c r="S19" s="276">
        <f t="shared" ref="S19" si="3">R19+1</f>
        <v>17</v>
      </c>
      <c r="T19" s="276">
        <f t="shared" ref="T19" si="4">S19+1</f>
        <v>18</v>
      </c>
      <c r="U19" s="276">
        <f t="shared" ref="U19" si="5">T19+1</f>
        <v>19</v>
      </c>
      <c r="V19" s="276">
        <f t="shared" ref="V19" si="6">U19+1</f>
        <v>20</v>
      </c>
      <c r="W19" s="14" t="s">
        <v>40</v>
      </c>
    </row>
    <row r="20" spans="1:23" x14ac:dyDescent="0.2">
      <c r="A20" s="3" t="s">
        <v>41</v>
      </c>
      <c r="B20" s="141">
        <f>-Invest*Investment_Dis_Base_Case</f>
        <v>-1000000</v>
      </c>
      <c r="C20" s="141">
        <f t="shared" ref="C20" si="7">-Invest*Investment_Dis_Base_Case</f>
        <v>0</v>
      </c>
      <c r="D20" s="141">
        <f t="shared" ref="D20:V20" si="8">-Invest*Investment_Dis_Base_Case</f>
        <v>0</v>
      </c>
      <c r="E20" s="141">
        <f t="shared" si="8"/>
        <v>0</v>
      </c>
      <c r="F20" s="141">
        <f t="shared" si="8"/>
        <v>0</v>
      </c>
      <c r="G20" s="141">
        <f t="shared" si="8"/>
        <v>0</v>
      </c>
      <c r="H20" s="141">
        <f t="shared" si="8"/>
        <v>0</v>
      </c>
      <c r="I20" s="141">
        <f t="shared" si="8"/>
        <v>0</v>
      </c>
      <c r="J20" s="141">
        <f t="shared" si="8"/>
        <v>0</v>
      </c>
      <c r="K20" s="141">
        <f t="shared" si="8"/>
        <v>0</v>
      </c>
      <c r="L20" s="141">
        <f t="shared" si="8"/>
        <v>0</v>
      </c>
      <c r="M20" s="141">
        <f t="shared" si="8"/>
        <v>0</v>
      </c>
      <c r="N20" s="141">
        <f t="shared" si="8"/>
        <v>0</v>
      </c>
      <c r="O20" s="141">
        <f t="shared" si="8"/>
        <v>0</v>
      </c>
      <c r="P20" s="141">
        <f t="shared" si="8"/>
        <v>0</v>
      </c>
      <c r="Q20" s="141">
        <f t="shared" si="8"/>
        <v>0</v>
      </c>
      <c r="R20" s="277">
        <f t="shared" si="8"/>
        <v>0</v>
      </c>
      <c r="S20" s="277">
        <f t="shared" si="8"/>
        <v>0</v>
      </c>
      <c r="T20" s="277">
        <f t="shared" si="8"/>
        <v>0</v>
      </c>
      <c r="U20" s="277">
        <f t="shared" si="8"/>
        <v>0</v>
      </c>
      <c r="V20" s="277">
        <f t="shared" si="8"/>
        <v>0</v>
      </c>
      <c r="W20" s="142">
        <f>SUM(B20:V20)</f>
        <v>-1000000</v>
      </c>
    </row>
    <row r="21" spans="1:23" x14ac:dyDescent="0.2">
      <c r="A21" s="5" t="s">
        <v>12</v>
      </c>
      <c r="B21" s="143">
        <f>IF($B$9&lt;B19,-Utilities Base_Case*UT_Sen_Base_Case*Inflator,0)</f>
        <v>0</v>
      </c>
      <c r="C21" s="143">
        <f>IF($B$9&lt;C19,-Utilities Base_Case*UT_Sen_Base_Case*Inflator,0)</f>
        <v>0</v>
      </c>
      <c r="D21" s="143">
        <f>IF($B$9&lt;D19,-Utilities Base_Case*UT_Sen_Base_Case*Inflator,0)</f>
        <v>0</v>
      </c>
      <c r="E21" s="143">
        <f>IF($B$9&lt;E19,-Utilities Base_Case*UT_Sen_Base_Case*Inflator,0)</f>
        <v>0</v>
      </c>
      <c r="F21" s="143">
        <f>IF($B$9&lt;F19,-Utilities Base_Case*UT_Sen_Base_Case*Inflator,0)</f>
        <v>0</v>
      </c>
      <c r="G21" s="143">
        <f>IF($B$9&lt;G19,-Utilities Base_Case*UT_Sen_Base_Case*Inflator,0)</f>
        <v>0</v>
      </c>
      <c r="H21" s="143">
        <f>IF($B$9&lt;H19,-Utilities Base_Case*UT_Sen_Base_Case*Inflator,0)</f>
        <v>0</v>
      </c>
      <c r="I21" s="143">
        <f>IF($B$9&lt;I19,-Utilities Base_Case*UT_Sen_Base_Case*Inflator,0)</f>
        <v>0</v>
      </c>
      <c r="J21" s="143">
        <f>IF($B$9&lt;J19,-Utilities Base_Case*UT_Sen_Base_Case*Inflator,0)</f>
        <v>0</v>
      </c>
      <c r="K21" s="143">
        <f>IF($B$9&lt;K19,-Utilities Base_Case*UT_Sen_Base_Case*Inflator,0)</f>
        <v>0</v>
      </c>
      <c r="L21" s="143">
        <f>IF($B$9&lt;L19,-Utilities Base_Case*UT_Sen_Base_Case*Inflator,0)</f>
        <v>0</v>
      </c>
      <c r="M21" s="143">
        <f>IF($B$9&lt;M19,-Utilities Base_Case*UT_Sen_Base_Case*Inflator,0)</f>
        <v>0</v>
      </c>
      <c r="N21" s="143">
        <f>IF($B$9&lt;N19,-Utilities Base_Case*UT_Sen_Base_Case*Inflator,0)</f>
        <v>0</v>
      </c>
      <c r="O21" s="143">
        <f>IF($B$9&lt;O19,-Utilities Base_Case*UT_Sen_Base_Case*Inflator,0)</f>
        <v>0</v>
      </c>
      <c r="P21" s="143">
        <f>IF($B$9&lt;P19,-Utilities Base_Case*UT_Sen_Base_Case*Inflator,0)</f>
        <v>0</v>
      </c>
      <c r="Q21" s="143">
        <f>IF($B$9&lt;Q19,-Utilities Base_Case*UT_Sen_Base_Case*Inflator,0)</f>
        <v>0</v>
      </c>
      <c r="R21" s="278">
        <f>IF($B$9&lt;R19,-Utilities Base_Case*UT_Sen_Base_Case*Inflator,0)</f>
        <v>0</v>
      </c>
      <c r="S21" s="278">
        <f>IF($B$9&lt;S19,-Utilities Base_Case*UT_Sen_Base_Case*Inflator,0)</f>
        <v>0</v>
      </c>
      <c r="T21" s="278">
        <f>IF($B$9&lt;T19,-Utilities Base_Case*UT_Sen_Base_Case*Inflator,0)</f>
        <v>0</v>
      </c>
      <c r="U21" s="278">
        <f>IF($B$9&lt;U19,-Utilities Base_Case*UT_Sen_Base_Case*Inflator,0)</f>
        <v>0</v>
      </c>
      <c r="V21" s="278">
        <f>IF($B$9&lt;V19,-Utilities Base_Case*UT_Sen_Base_Case*Inflator,0)</f>
        <v>0</v>
      </c>
      <c r="W21" s="144">
        <f t="shared" ref="W21:W31" si="9">SUM(B21:V21)</f>
        <v>0</v>
      </c>
    </row>
    <row r="22" spans="1:23" x14ac:dyDescent="0.2">
      <c r="A22" s="5" t="s">
        <v>13</v>
      </c>
      <c r="B22" s="143">
        <f>IF($B$9&lt;B19,-Labour Base_Case*Labour_Sen_Base_Case*Inflator,0)</f>
        <v>0</v>
      </c>
      <c r="C22" s="143">
        <f>IF($B$9&lt;C19,-Labour Base_Case*Labour_Sen_Base_Case*Inflator,0)</f>
        <v>0</v>
      </c>
      <c r="D22" s="143">
        <f>IF($B$9&lt;D19,-Labour Base_Case*Labour_Sen_Base_Case*Inflator,0)</f>
        <v>0</v>
      </c>
      <c r="E22" s="143">
        <f>IF($B$9&lt;E19,-Labour Base_Case*Labour_Sen_Base_Case*Inflator,0)</f>
        <v>0</v>
      </c>
      <c r="F22" s="143">
        <f>IF($B$9&lt;F19,-Labour Base_Case*Labour_Sen_Base_Case*Inflator,0)</f>
        <v>0</v>
      </c>
      <c r="G22" s="143">
        <f>IF($B$9&lt;G19,-Labour Base_Case*Labour_Sen_Base_Case*Inflator,0)</f>
        <v>0</v>
      </c>
      <c r="H22" s="143">
        <f>IF($B$9&lt;H19,-Labour Base_Case*Labour_Sen_Base_Case*Inflator,0)</f>
        <v>0</v>
      </c>
      <c r="I22" s="143">
        <f>IF($B$9&lt;I19,-Labour Base_Case*Labour_Sen_Base_Case*Inflator,0)</f>
        <v>0</v>
      </c>
      <c r="J22" s="143">
        <f>IF($B$9&lt;J19,-Labour Base_Case*Labour_Sen_Base_Case*Inflator,0)</f>
        <v>0</v>
      </c>
      <c r="K22" s="143">
        <f>IF($B$9&lt;K19,-Labour Base_Case*Labour_Sen_Base_Case*Inflator,0)</f>
        <v>0</v>
      </c>
      <c r="L22" s="143">
        <f>IF($B$9&lt;L19,-Labour Base_Case*Labour_Sen_Base_Case*Inflator,0)</f>
        <v>0</v>
      </c>
      <c r="M22" s="143">
        <f>IF($B$9&lt;M19,-Labour Base_Case*Labour_Sen_Base_Case*Inflator,0)</f>
        <v>0</v>
      </c>
      <c r="N22" s="143">
        <f>IF($B$9&lt;N19,-Labour Base_Case*Labour_Sen_Base_Case*Inflator,0)</f>
        <v>0</v>
      </c>
      <c r="O22" s="143">
        <f>IF($B$9&lt;O19,-Labour Base_Case*Labour_Sen_Base_Case*Inflator,0)</f>
        <v>0</v>
      </c>
      <c r="P22" s="143">
        <f>IF($B$9&lt;P19,-Labour Base_Case*Labour_Sen_Base_Case*Inflator,0)</f>
        <v>0</v>
      </c>
      <c r="Q22" s="143">
        <f>IF($B$9&lt;Q19,-Labour Base_Case*Labour_Sen_Base_Case*Inflator,0)</f>
        <v>0</v>
      </c>
      <c r="R22" s="278">
        <f>IF($B$9&lt;R19,-Labour Base_Case*Labour_Sen_Base_Case*Inflator,0)</f>
        <v>0</v>
      </c>
      <c r="S22" s="278">
        <f>IF($B$9&lt;S19,-Labour Base_Case*Labour_Sen_Base_Case*Inflator,0)</f>
        <v>0</v>
      </c>
      <c r="T22" s="278">
        <f>IF($B$9&lt;T19,-Labour Base_Case*Labour_Sen_Base_Case*Inflator,0)</f>
        <v>0</v>
      </c>
      <c r="U22" s="278">
        <f>IF($B$9&lt;U19,-Labour Base_Case*Labour_Sen_Base_Case*Inflator,0)</f>
        <v>0</v>
      </c>
      <c r="V22" s="278">
        <f>IF($B$9&lt;V19,-Labour Base_Case*Labour_Sen_Base_Case*Inflator,0)</f>
        <v>0</v>
      </c>
      <c r="W22" s="144">
        <f t="shared" si="9"/>
        <v>0</v>
      </c>
    </row>
    <row r="23" spans="1:23" x14ac:dyDescent="0.2">
      <c r="A23" s="5" t="s">
        <v>14</v>
      </c>
      <c r="B23" s="143">
        <f>IF($B$9&lt;B19,-Maintenance Base_Case*Maintenance_Sen_Base_Case*Inflator*Invest,0)</f>
        <v>0</v>
      </c>
      <c r="C23" s="143">
        <f>IF($B$9&lt;C19,-Maintenance Base_Case*Maintenance_Sen_Base_Case*Inflator*Invest,0)</f>
        <v>-15254.999999999998</v>
      </c>
      <c r="D23" s="143">
        <f>IF($B$9&lt;D19,-Maintenance Base_Case*Maintenance_Sen_Base_Case*Inflator*Invest,0)</f>
        <v>-15560.099999999999</v>
      </c>
      <c r="E23" s="143">
        <f>IF($B$9&lt;E19,-Maintenance Base_Case*Maintenance_Sen_Base_Case*Inflator*Invest,0)</f>
        <v>-15871.301999999996</v>
      </c>
      <c r="F23" s="143">
        <f>IF($B$9&lt;F19,-Maintenance Base_Case*Maintenance_Sen_Base_Case*Inflator*Invest,0)</f>
        <v>-16188.72804</v>
      </c>
      <c r="G23" s="143">
        <f>IF($B$9&lt;G19,-Maintenance Base_Case*Maintenance_Sen_Base_Case*Inflator*Invest,0)</f>
        <v>-16512.502600799999</v>
      </c>
      <c r="H23" s="143">
        <f>IF($B$9&lt;H19,-Maintenance Base_Case*Maintenance_Sen_Base_Case*Inflator*Invest,0)</f>
        <v>-16842.752652815998</v>
      </c>
      <c r="I23" s="143">
        <f>IF($B$9&lt;I19,-Maintenance Base_Case*Maintenance_Sen_Base_Case*Inflator*Invest,0)</f>
        <v>-17179.607705872317</v>
      </c>
      <c r="J23" s="143">
        <f>IF($B$9&lt;J19,-Maintenance Base_Case*Maintenance_Sen_Base_Case*Inflator*Invest,0)</f>
        <v>-17523.199859989767</v>
      </c>
      <c r="K23" s="143">
        <f>IF($B$9&lt;K19,-Maintenance Base_Case*Maintenance_Sen_Base_Case*Inflator*Invest,0)</f>
        <v>-17873.663857189564</v>
      </c>
      <c r="L23" s="143">
        <f>IF($B$9&lt;L19,-Maintenance Base_Case*Maintenance_Sen_Base_Case*Inflator*Invest,0)</f>
        <v>-18231.137134333356</v>
      </c>
      <c r="M23" s="143">
        <f>IF($B$9&lt;M19,-Maintenance Base_Case*Maintenance_Sen_Base_Case*Inflator*Invest,0)</f>
        <v>-18595.759877020024</v>
      </c>
      <c r="N23" s="143">
        <f>IF($B$9&lt;N19,-Maintenance Base_Case*Maintenance_Sen_Base_Case*Inflator*Invest,0)</f>
        <v>-18967.675074560422</v>
      </c>
      <c r="O23" s="143">
        <f>IF($B$9&lt;O19,-Maintenance Base_Case*Maintenance_Sen_Base_Case*Inflator*Invest,0)</f>
        <v>-19347.028576051631</v>
      </c>
      <c r="P23" s="143">
        <f>IF($B$9&lt;P19,-Maintenance Base_Case*Maintenance_Sen_Base_Case*Inflator*Invest,0)</f>
        <v>-19733.969147572661</v>
      </c>
      <c r="Q23" s="143">
        <f>IF($B$9&lt;Q19,-Maintenance Base_Case*Maintenance_Sen_Base_Case*Inflator*Invest,0)</f>
        <v>-20128.648530524115</v>
      </c>
      <c r="R23" s="278">
        <f>IF($B$9&lt;R19,-Maintenance Base_Case*Maintenance_Sen_Base_Case*Inflator*Invest,0)</f>
        <v>-20531.221501134602</v>
      </c>
      <c r="S23" s="278">
        <f>IF($B$9&lt;S19,-Maintenance Base_Case*Maintenance_Sen_Base_Case*Inflator*Invest,0)</f>
        <v>-20941.845931157295</v>
      </c>
      <c r="T23" s="278">
        <f>IF($B$9&lt;T19,-Maintenance Base_Case*Maintenance_Sen_Base_Case*Inflator*Invest,0)</f>
        <v>-21360.682849780442</v>
      </c>
      <c r="U23" s="278">
        <f>IF($B$9&lt;U19,-Maintenance Base_Case*Maintenance_Sen_Base_Case*Inflator*Invest,0)</f>
        <v>-21787.896506776051</v>
      </c>
      <c r="V23" s="278">
        <f>IF($B$9&lt;V19,-Maintenance Base_Case*Maintenance_Sen_Base_Case*Inflator*Invest,0)</f>
        <v>-22223.654436911573</v>
      </c>
      <c r="W23" s="144">
        <f t="shared" si="9"/>
        <v>-370656.37628248986</v>
      </c>
    </row>
    <row r="24" spans="1:23" x14ac:dyDescent="0.2">
      <c r="A24" s="5" t="s">
        <v>15</v>
      </c>
      <c r="B24" s="143">
        <f>IF($B$9&lt;B19,-Catalyst___Chemicals Base_Case*CAT_Sen_Base_Case*Inflator,0)</f>
        <v>0</v>
      </c>
      <c r="C24" s="143">
        <f>IF($B$9&lt;C19,-Catalyst___Chemicals Base_Case*CAT_Sen_Base_Case*Inflator,0)</f>
        <v>0</v>
      </c>
      <c r="D24" s="143">
        <f>IF($B$9&lt;D19,-Catalyst___Chemicals Base_Case*CAT_Sen_Base_Case*Inflator,0)</f>
        <v>0</v>
      </c>
      <c r="E24" s="143">
        <f>IF($B$9&lt;E19,-Catalyst___Chemicals Base_Case*CAT_Sen_Base_Case*Inflator,0)</f>
        <v>0</v>
      </c>
      <c r="F24" s="143">
        <f>IF($B$9&lt;F19,-Catalyst___Chemicals Base_Case*CAT_Sen_Base_Case*Inflator,0)</f>
        <v>0</v>
      </c>
      <c r="G24" s="143">
        <f>IF($B$9&lt;G19,-Catalyst___Chemicals Base_Case*CAT_Sen_Base_Case*Inflator,0)</f>
        <v>0</v>
      </c>
      <c r="H24" s="143">
        <f>IF($B$9&lt;H19,-Catalyst___Chemicals Base_Case*CAT_Sen_Base_Case*Inflator,0)</f>
        <v>0</v>
      </c>
      <c r="I24" s="143">
        <f>IF($B$9&lt;I19,-Catalyst___Chemicals Base_Case*CAT_Sen_Base_Case*Inflator,0)</f>
        <v>0</v>
      </c>
      <c r="J24" s="143">
        <f>IF($B$9&lt;J19,-Catalyst___Chemicals Base_Case*CAT_Sen_Base_Case*Inflator,0)</f>
        <v>0</v>
      </c>
      <c r="K24" s="143">
        <f>IF($B$9&lt;K19,-Catalyst___Chemicals Base_Case*CAT_Sen_Base_Case*Inflator,0)</f>
        <v>0</v>
      </c>
      <c r="L24" s="143">
        <f>IF($B$9&lt;L19,-Catalyst___Chemicals Base_Case*CAT_Sen_Base_Case*Inflator,0)</f>
        <v>0</v>
      </c>
      <c r="M24" s="143">
        <f>IF($B$9&lt;M19,-Catalyst___Chemicals Base_Case*CAT_Sen_Base_Case*Inflator,0)</f>
        <v>0</v>
      </c>
      <c r="N24" s="143">
        <f>IF($B$9&lt;N19,-Catalyst___Chemicals Base_Case*CAT_Sen_Base_Case*Inflator,0)</f>
        <v>0</v>
      </c>
      <c r="O24" s="143">
        <f>IF($B$9&lt;O19,-Catalyst___Chemicals Base_Case*CAT_Sen_Base_Case*Inflator,0)</f>
        <v>0</v>
      </c>
      <c r="P24" s="143">
        <f>IF($B$9&lt;P19,-Catalyst___Chemicals Base_Case*CAT_Sen_Base_Case*Inflator,0)</f>
        <v>0</v>
      </c>
      <c r="Q24" s="143">
        <f>IF($B$9&lt;Q19,-Catalyst___Chemicals Base_Case*CAT_Sen_Base_Case*Inflator,0)</f>
        <v>0</v>
      </c>
      <c r="R24" s="278">
        <f>IF($B$9&lt;R19,-Catalyst___Chemicals Base_Case*CAT_Sen_Base_Case*Inflator,0)</f>
        <v>0</v>
      </c>
      <c r="S24" s="278">
        <f>IF($B$9&lt;S19,-Catalyst___Chemicals Base_Case*CAT_Sen_Base_Case*Inflator,0)</f>
        <v>0</v>
      </c>
      <c r="T24" s="278">
        <f>IF($B$9&lt;T19,-Catalyst___Chemicals Base_Case*CAT_Sen_Base_Case*Inflator,0)</f>
        <v>0</v>
      </c>
      <c r="U24" s="278">
        <f>IF($B$9&lt;U19,-Catalyst___Chemicals Base_Case*CAT_Sen_Base_Case*Inflator,0)</f>
        <v>0</v>
      </c>
      <c r="V24" s="278">
        <f>IF($B$9&lt;V19,-Catalyst___Chemicals Base_Case*CAT_Sen_Base_Case*Inflator,0)</f>
        <v>0</v>
      </c>
      <c r="W24" s="144">
        <f t="shared" si="9"/>
        <v>0</v>
      </c>
    </row>
    <row r="25" spans="1:23" x14ac:dyDescent="0.2">
      <c r="A25" s="5" t="s">
        <v>16</v>
      </c>
      <c r="B25" s="143">
        <f>IF($B$9&lt;B19,Benefits Base_Case*Benefit_Sen_Base_Case,0)</f>
        <v>0</v>
      </c>
      <c r="C25" s="143">
        <f>IF($B$9&lt;C19,Benefits Base_Case*Benefit_Sen_Base_Case,0)</f>
        <v>0</v>
      </c>
      <c r="D25" s="143">
        <f>IF($B$9&lt;D19,Benefits Base_Case*Benefit_Sen_Base_Case,0)</f>
        <v>0</v>
      </c>
      <c r="E25" s="143">
        <f>IF($B$9&lt;E19,Benefits Base_Case*Benefit_Sen_Base_Case,0)</f>
        <v>0</v>
      </c>
      <c r="F25" s="143">
        <f>IF($B$9&lt;F19,Benefits Base_Case*Benefit_Sen_Base_Case,0)</f>
        <v>0</v>
      </c>
      <c r="G25" s="143">
        <f>IF($B$9&lt;G19,Benefits Base_Case*Benefit_Sen_Base_Case,0)</f>
        <v>0</v>
      </c>
      <c r="H25" s="143">
        <f>IF($B$9&lt;H19,Benefits Base_Case*Benefit_Sen_Base_Case,0)</f>
        <v>0</v>
      </c>
      <c r="I25" s="143">
        <f>IF($B$9&lt;I19,Benefits Base_Case*Benefit_Sen_Base_Case,0)</f>
        <v>0</v>
      </c>
      <c r="J25" s="143">
        <f>IF($B$9&lt;J19,Benefits Base_Case*Benefit_Sen_Base_Case,0)</f>
        <v>0</v>
      </c>
      <c r="K25" s="143">
        <f>IF($B$9&lt;K19,Benefits Base_Case*Benefit_Sen_Base_Case,0)</f>
        <v>0</v>
      </c>
      <c r="L25" s="143">
        <f>IF($B$9&lt;L19,Benefits Base_Case*Benefit_Sen_Base_Case,0)</f>
        <v>0</v>
      </c>
      <c r="M25" s="143">
        <f>IF($B$9&lt;M19,Benefits Base_Case*Benefit_Sen_Base_Case,0)</f>
        <v>0</v>
      </c>
      <c r="N25" s="143">
        <f>IF($B$9&lt;N19,Benefits Base_Case*Benefit_Sen_Base_Case,0)</f>
        <v>0</v>
      </c>
      <c r="O25" s="143">
        <f>IF($B$9&lt;O19,Benefits Base_Case*Benefit_Sen_Base_Case,0)</f>
        <v>0</v>
      </c>
      <c r="P25" s="143">
        <f>IF($B$9&lt;P19,Benefits Base_Case*Benefit_Sen_Base_Case,0)</f>
        <v>0</v>
      </c>
      <c r="Q25" s="143">
        <f>IF($B$9&lt;Q19,Benefits Base_Case*Benefit_Sen_Base_Case,0)</f>
        <v>0</v>
      </c>
      <c r="R25" s="278">
        <f>IF($B$9&lt;R19,Benefits Base_Case*Benefit_Sen_Base_Case,0)</f>
        <v>0</v>
      </c>
      <c r="S25" s="278">
        <f>IF($B$9&lt;S19,Benefits Base_Case*Benefit_Sen_Base_Case,0)</f>
        <v>0</v>
      </c>
      <c r="T25" s="278">
        <f>IF($B$9&lt;T19,Benefits Base_Case*Benefit_Sen_Base_Case,0)</f>
        <v>0</v>
      </c>
      <c r="U25" s="278">
        <f>IF($B$9&lt;U19,Benefits Base_Case*Benefit_Sen_Base_Case,0)</f>
        <v>0</v>
      </c>
      <c r="V25" s="278">
        <f>IF($B$9&lt;V19,Benefits Base_Case*Benefit_Sen_Base_Case,0)</f>
        <v>0</v>
      </c>
      <c r="W25" s="144">
        <f t="shared" si="9"/>
        <v>0</v>
      </c>
    </row>
    <row r="26" spans="1:23" x14ac:dyDescent="0.2">
      <c r="A26" s="18" t="s">
        <v>65</v>
      </c>
      <c r="B26" s="145"/>
      <c r="C26" s="145"/>
      <c r="D26" s="145"/>
      <c r="E26" s="145"/>
      <c r="F26" s="145"/>
      <c r="G26" s="145"/>
      <c r="H26" s="145"/>
      <c r="I26" s="145"/>
      <c r="J26" s="145"/>
      <c r="K26" s="145"/>
      <c r="L26" s="145"/>
      <c r="M26" s="145"/>
      <c r="N26" s="145"/>
      <c r="O26" s="145"/>
      <c r="P26" s="145"/>
      <c r="Q26" s="145"/>
      <c r="R26" s="279"/>
      <c r="S26" s="279"/>
      <c r="T26" s="279"/>
      <c r="U26" s="279"/>
      <c r="V26" s="279">
        <f>Residual_Value Base_Case</f>
        <v>0</v>
      </c>
      <c r="W26" s="146"/>
    </row>
    <row r="27" spans="1:23" s="2" customFormat="1" x14ac:dyDescent="0.2">
      <c r="A27" s="22" t="s">
        <v>71</v>
      </c>
      <c r="B27" s="147">
        <f>SUM(B20:B26)</f>
        <v>-1000000</v>
      </c>
      <c r="C27" s="147">
        <f t="shared" ref="C27:V27" si="10">SUM(C20:C26)</f>
        <v>-15254.999999999998</v>
      </c>
      <c r="D27" s="147">
        <f t="shared" si="10"/>
        <v>-15560.099999999999</v>
      </c>
      <c r="E27" s="147">
        <f t="shared" si="10"/>
        <v>-15871.301999999996</v>
      </c>
      <c r="F27" s="147">
        <f t="shared" si="10"/>
        <v>-16188.72804</v>
      </c>
      <c r="G27" s="147">
        <f t="shared" si="10"/>
        <v>-16512.502600799999</v>
      </c>
      <c r="H27" s="147">
        <f t="shared" si="10"/>
        <v>-16842.752652815998</v>
      </c>
      <c r="I27" s="147">
        <f t="shared" si="10"/>
        <v>-17179.607705872317</v>
      </c>
      <c r="J27" s="147">
        <f t="shared" si="10"/>
        <v>-17523.199859989767</v>
      </c>
      <c r="K27" s="147">
        <f t="shared" si="10"/>
        <v>-17873.663857189564</v>
      </c>
      <c r="L27" s="147">
        <f t="shared" si="10"/>
        <v>-18231.137134333356</v>
      </c>
      <c r="M27" s="147">
        <f t="shared" si="10"/>
        <v>-18595.759877020024</v>
      </c>
      <c r="N27" s="147">
        <f t="shared" si="10"/>
        <v>-18967.675074560422</v>
      </c>
      <c r="O27" s="147">
        <f t="shared" si="10"/>
        <v>-19347.028576051631</v>
      </c>
      <c r="P27" s="147">
        <f t="shared" si="10"/>
        <v>-19733.969147572661</v>
      </c>
      <c r="Q27" s="147">
        <f t="shared" ref="Q27:U27" si="11">SUM(Q20:Q26)</f>
        <v>-20128.648530524115</v>
      </c>
      <c r="R27" s="280">
        <f t="shared" si="11"/>
        <v>-20531.221501134602</v>
      </c>
      <c r="S27" s="280">
        <f t="shared" si="11"/>
        <v>-20941.845931157295</v>
      </c>
      <c r="T27" s="280">
        <f t="shared" si="11"/>
        <v>-21360.682849780442</v>
      </c>
      <c r="U27" s="280">
        <f t="shared" si="11"/>
        <v>-21787.896506776051</v>
      </c>
      <c r="V27" s="280">
        <f t="shared" si="10"/>
        <v>-22223.654436911573</v>
      </c>
      <c r="W27" s="148">
        <f t="shared" si="9"/>
        <v>-1370656.3762824899</v>
      </c>
    </row>
    <row r="28" spans="1:23" x14ac:dyDescent="0.2">
      <c r="A28" s="19"/>
      <c r="B28" s="149"/>
      <c r="C28" s="149"/>
      <c r="D28" s="149"/>
      <c r="E28" s="149"/>
      <c r="F28" s="149"/>
      <c r="G28" s="149"/>
      <c r="H28" s="149"/>
      <c r="I28" s="149"/>
      <c r="J28" s="149"/>
      <c r="K28" s="149"/>
      <c r="L28" s="149"/>
      <c r="M28" s="149"/>
      <c r="N28" s="149"/>
      <c r="O28" s="149"/>
      <c r="P28" s="149"/>
      <c r="Q28" s="149"/>
      <c r="R28" s="281"/>
      <c r="S28" s="281"/>
      <c r="T28" s="281"/>
      <c r="U28" s="281"/>
      <c r="V28" s="281"/>
      <c r="W28" s="150"/>
    </row>
    <row r="29" spans="1:23" x14ac:dyDescent="0.2">
      <c r="A29" s="3" t="s">
        <v>42</v>
      </c>
      <c r="B29" s="141">
        <f>IF(B19&gt;$B$9,Invest*DP_Base,0)</f>
        <v>0</v>
      </c>
      <c r="C29" s="141">
        <f>IF(C19&gt;$B$9,IF(Invest-B40&gt;0,MIN(Invest-B40,Invest*DP_Base),0),0)</f>
        <v>50000</v>
      </c>
      <c r="D29" s="141">
        <f t="shared" ref="D29:P29" si="12">IF(D19&gt;$B$9,IF(Invest-C40&gt;0,MIN(Invest-C40,Invest*DP_Base),0),0)</f>
        <v>50000</v>
      </c>
      <c r="E29" s="141">
        <f t="shared" si="12"/>
        <v>50000</v>
      </c>
      <c r="F29" s="141">
        <f t="shared" si="12"/>
        <v>50000</v>
      </c>
      <c r="G29" s="141">
        <f t="shared" si="12"/>
        <v>50000</v>
      </c>
      <c r="H29" s="141">
        <f t="shared" si="12"/>
        <v>50000</v>
      </c>
      <c r="I29" s="141">
        <f t="shared" si="12"/>
        <v>50000</v>
      </c>
      <c r="J29" s="141">
        <f t="shared" si="12"/>
        <v>50000</v>
      </c>
      <c r="K29" s="141">
        <f t="shared" si="12"/>
        <v>50000</v>
      </c>
      <c r="L29" s="141">
        <f t="shared" si="12"/>
        <v>50000</v>
      </c>
      <c r="M29" s="141">
        <f t="shared" si="12"/>
        <v>50000</v>
      </c>
      <c r="N29" s="141">
        <f t="shared" si="12"/>
        <v>50000</v>
      </c>
      <c r="O29" s="141">
        <f t="shared" si="12"/>
        <v>50000</v>
      </c>
      <c r="P29" s="141">
        <f t="shared" si="12"/>
        <v>50000</v>
      </c>
      <c r="Q29" s="141">
        <f t="shared" ref="Q29" si="13">IF(Q19&gt;$B$9,IF(Invest-P40&gt;0,MIN(Invest-P40,Invest*DP_Base),0),0)</f>
        <v>50000</v>
      </c>
      <c r="R29" s="277">
        <f t="shared" ref="R29" si="14">IF(R19&gt;$B$9,IF(Invest-Q40&gt;0,MIN(Invest-Q40,Invest*DP_Base),0),0)</f>
        <v>50000</v>
      </c>
      <c r="S29" s="277">
        <f t="shared" ref="S29" si="15">IF(S19&gt;$B$9,IF(Invest-R40&gt;0,MIN(Invest-R40,Invest*DP_Base),0),0)</f>
        <v>50000</v>
      </c>
      <c r="T29" s="277">
        <f t="shared" ref="T29" si="16">IF(T19&gt;$B$9,IF(Invest-S40&gt;0,MIN(Invest-S40,Invest*DP_Base),0),0)</f>
        <v>50000</v>
      </c>
      <c r="U29" s="277">
        <f t="shared" ref="U29" si="17">IF(U19&gt;$B$9,IF(Invest-T40&gt;0,MIN(Invest-T40,Invest*DP_Base),0),0)</f>
        <v>50000</v>
      </c>
      <c r="V29" s="277">
        <f>IF(V19&gt;$B$9,IF(Invest-P40&gt;0,MIN(Invest-P40,Invest*DP_Base),0),0)</f>
        <v>50000</v>
      </c>
      <c r="W29" s="142"/>
    </row>
    <row r="30" spans="1:23" x14ac:dyDescent="0.2">
      <c r="A30" s="6" t="s">
        <v>43</v>
      </c>
      <c r="B30" s="151">
        <f>-TAX*SUM(B21:B26,-B29)</f>
        <v>0</v>
      </c>
      <c r="C30" s="151">
        <f t="shared" ref="C30:V30" si="18">-TAX*SUM(C21:C26,-C29)</f>
        <v>13051</v>
      </c>
      <c r="D30" s="151">
        <f t="shared" si="18"/>
        <v>13112.020000000002</v>
      </c>
      <c r="E30" s="151">
        <f t="shared" si="18"/>
        <v>13174.260399999999</v>
      </c>
      <c r="F30" s="151">
        <f t="shared" si="18"/>
        <v>13237.745608000001</v>
      </c>
      <c r="G30" s="151">
        <f t="shared" si="18"/>
        <v>13302.50052016</v>
      </c>
      <c r="H30" s="151">
        <f t="shared" si="18"/>
        <v>13368.5505305632</v>
      </c>
      <c r="I30" s="151">
        <f t="shared" si="18"/>
        <v>13435.921541174464</v>
      </c>
      <c r="J30" s="151">
        <f t="shared" si="18"/>
        <v>13504.639971997953</v>
      </c>
      <c r="K30" s="151">
        <f t="shared" si="18"/>
        <v>13574.732771437913</v>
      </c>
      <c r="L30" s="151">
        <f t="shared" si="18"/>
        <v>13646.227426866673</v>
      </c>
      <c r="M30" s="151">
        <f t="shared" si="18"/>
        <v>13719.151975404005</v>
      </c>
      <c r="N30" s="151">
        <f t="shared" si="18"/>
        <v>13793.535014912086</v>
      </c>
      <c r="O30" s="151">
        <f t="shared" si="18"/>
        <v>13869.405715210327</v>
      </c>
      <c r="P30" s="151">
        <f t="shared" si="18"/>
        <v>13946.793829514532</v>
      </c>
      <c r="Q30" s="151">
        <f t="shared" ref="Q30:U30" si="19">-TAX*SUM(Q21:Q26,-Q29)</f>
        <v>14025.729706104823</v>
      </c>
      <c r="R30" s="282">
        <f t="shared" si="19"/>
        <v>14106.244300226921</v>
      </c>
      <c r="S30" s="282">
        <f t="shared" si="19"/>
        <v>14188.369186231459</v>
      </c>
      <c r="T30" s="282">
        <f t="shared" si="19"/>
        <v>14272.136569956088</v>
      </c>
      <c r="U30" s="282">
        <f t="shared" si="19"/>
        <v>14357.57930135521</v>
      </c>
      <c r="V30" s="282">
        <f t="shared" si="18"/>
        <v>14444.730887382315</v>
      </c>
      <c r="W30" s="152">
        <f t="shared" si="9"/>
        <v>274131.27525649796</v>
      </c>
    </row>
    <row r="31" spans="1:23" x14ac:dyDescent="0.2">
      <c r="A31" s="3" t="s">
        <v>44</v>
      </c>
      <c r="B31" s="141">
        <f>B27+B30</f>
        <v>-1000000</v>
      </c>
      <c r="C31" s="141">
        <f>C27+C30</f>
        <v>-2203.9999999999982</v>
      </c>
      <c r="D31" s="141">
        <f>D27+D30</f>
        <v>-2448.0799999999963</v>
      </c>
      <c r="E31" s="141">
        <f t="shared" ref="E31:V31" si="20">E27+E30</f>
        <v>-2697.0415999999968</v>
      </c>
      <c r="F31" s="141">
        <f t="shared" si="20"/>
        <v>-2950.9824319999989</v>
      </c>
      <c r="G31" s="141">
        <f t="shared" si="20"/>
        <v>-3210.0020806399989</v>
      </c>
      <c r="H31" s="141">
        <f t="shared" si="20"/>
        <v>-3474.2021222527983</v>
      </c>
      <c r="I31" s="141">
        <f t="shared" si="20"/>
        <v>-3743.6861646978523</v>
      </c>
      <c r="J31" s="141">
        <f t="shared" si="20"/>
        <v>-4018.5598879918143</v>
      </c>
      <c r="K31" s="141">
        <f t="shared" si="20"/>
        <v>-4298.9310857516502</v>
      </c>
      <c r="L31" s="141">
        <f t="shared" si="20"/>
        <v>-4584.9097074666824</v>
      </c>
      <c r="M31" s="141">
        <f t="shared" si="20"/>
        <v>-4876.6079016160184</v>
      </c>
      <c r="N31" s="141">
        <f t="shared" si="20"/>
        <v>-5174.1400596483363</v>
      </c>
      <c r="O31" s="141">
        <f t="shared" si="20"/>
        <v>-5477.6228608413039</v>
      </c>
      <c r="P31" s="141">
        <f t="shared" si="20"/>
        <v>-5787.1753180581291</v>
      </c>
      <c r="Q31" s="141">
        <f t="shared" ref="Q31:U31" si="21">Q27+Q30</f>
        <v>-6102.9188244192919</v>
      </c>
      <c r="R31" s="277">
        <f t="shared" si="21"/>
        <v>-6424.9772009076805</v>
      </c>
      <c r="S31" s="277">
        <f t="shared" si="21"/>
        <v>-6753.4767449258361</v>
      </c>
      <c r="T31" s="277">
        <f t="shared" si="21"/>
        <v>-7088.5462798243534</v>
      </c>
      <c r="U31" s="277">
        <f t="shared" si="21"/>
        <v>-7430.3172054208408</v>
      </c>
      <c r="V31" s="277">
        <f t="shared" si="20"/>
        <v>-7778.9235495292578</v>
      </c>
      <c r="W31" s="142">
        <f t="shared" si="9"/>
        <v>-1096525.1010259918</v>
      </c>
    </row>
    <row r="32" spans="1:23" x14ac:dyDescent="0.2">
      <c r="A32" s="6" t="s">
        <v>45</v>
      </c>
      <c r="B32" s="151">
        <f>B31</f>
        <v>-1000000</v>
      </c>
      <c r="C32" s="151">
        <f>B32+C31</f>
        <v>-1002204</v>
      </c>
      <c r="D32" s="151">
        <f>C32+D31</f>
        <v>-1004652.08</v>
      </c>
      <c r="E32" s="151">
        <f t="shared" ref="E32:P32" si="22">D32+E31</f>
        <v>-1007349.1216</v>
      </c>
      <c r="F32" s="151">
        <f t="shared" si="22"/>
        <v>-1010300.1040319999</v>
      </c>
      <c r="G32" s="151">
        <f t="shared" si="22"/>
        <v>-1013510.1061126399</v>
      </c>
      <c r="H32" s="151">
        <f t="shared" si="22"/>
        <v>-1016984.3082348927</v>
      </c>
      <c r="I32" s="151">
        <f t="shared" si="22"/>
        <v>-1020727.9943995905</v>
      </c>
      <c r="J32" s="151">
        <f t="shared" si="22"/>
        <v>-1024746.5542875824</v>
      </c>
      <c r="K32" s="151">
        <f t="shared" si="22"/>
        <v>-1029045.485373334</v>
      </c>
      <c r="L32" s="151">
        <f t="shared" si="22"/>
        <v>-1033630.3950808008</v>
      </c>
      <c r="M32" s="151">
        <f t="shared" si="22"/>
        <v>-1038507.0029824168</v>
      </c>
      <c r="N32" s="151">
        <f t="shared" si="22"/>
        <v>-1043681.1430420651</v>
      </c>
      <c r="O32" s="151">
        <f t="shared" si="22"/>
        <v>-1049158.7659029064</v>
      </c>
      <c r="P32" s="151">
        <f t="shared" si="22"/>
        <v>-1054945.9412209645</v>
      </c>
      <c r="Q32" s="151">
        <f t="shared" ref="Q32" si="23">P32+Q31</f>
        <v>-1061048.8600453839</v>
      </c>
      <c r="R32" s="282">
        <f t="shared" ref="R32" si="24">Q32+R31</f>
        <v>-1067473.8372462916</v>
      </c>
      <c r="S32" s="282">
        <f t="shared" ref="S32" si="25">R32+S31</f>
        <v>-1074227.3139912174</v>
      </c>
      <c r="T32" s="282">
        <f t="shared" ref="T32" si="26">S32+T31</f>
        <v>-1081315.8602710417</v>
      </c>
      <c r="U32" s="282">
        <f t="shared" ref="U32" si="27">T32+U31</f>
        <v>-1088746.1774764627</v>
      </c>
      <c r="V32" s="282">
        <f>P32+V31</f>
        <v>-1062724.8647704937</v>
      </c>
      <c r="W32" s="152"/>
    </row>
    <row r="34" spans="1:22" x14ac:dyDescent="0.2">
      <c r="A34" s="1" t="s">
        <v>73</v>
      </c>
      <c r="B34" s="20">
        <f ca="1">D34-LOOKUP(D34,B18:V18,B32:V32)/LOOKUP(D34+1,B18:V18,B31:V31)</f>
        <v>-116.61592866982278</v>
      </c>
      <c r="C34" s="23" t="s">
        <v>74</v>
      </c>
      <c r="D34" s="21">
        <f ca="1">LOOKUP(0,B32:W32,B18:V18)</f>
        <v>20</v>
      </c>
    </row>
    <row r="35" spans="1:22" x14ac:dyDescent="0.2">
      <c r="A35" s="1" t="s">
        <v>67</v>
      </c>
      <c r="B35" s="17" t="e">
        <f>IRR(B31:V31)</f>
        <v>#NUM!</v>
      </c>
      <c r="C35" s="8"/>
    </row>
    <row r="36" spans="1:22" x14ac:dyDescent="0.2">
      <c r="A36" s="1" t="s">
        <v>64</v>
      </c>
      <c r="B36" s="157">
        <f>NPV(D36,C31:V31)+B31</f>
        <v>-1034521.4941426995</v>
      </c>
      <c r="C36" s="130" t="s">
        <v>211</v>
      </c>
      <c r="D36" s="15">
        <f>NPV_RATE</f>
        <v>9.7299999999999998E-2</v>
      </c>
    </row>
    <row r="40" spans="1:22" x14ac:dyDescent="0.2">
      <c r="A40" s="1" t="s">
        <v>46</v>
      </c>
      <c r="B40" s="9">
        <f>B29</f>
        <v>0</v>
      </c>
      <c r="C40" s="9">
        <f>B40+C29</f>
        <v>50000</v>
      </c>
      <c r="D40" s="9">
        <f t="shared" ref="D40:L40" si="28">C40+D29</f>
        <v>100000</v>
      </c>
      <c r="E40" s="9">
        <f t="shared" si="28"/>
        <v>150000</v>
      </c>
      <c r="F40" s="9">
        <f t="shared" si="28"/>
        <v>200000</v>
      </c>
      <c r="G40" s="9">
        <f t="shared" si="28"/>
        <v>250000</v>
      </c>
      <c r="H40" s="9">
        <f t="shared" si="28"/>
        <v>300000</v>
      </c>
      <c r="I40" s="9">
        <f t="shared" si="28"/>
        <v>350000</v>
      </c>
      <c r="J40" s="9">
        <f t="shared" si="28"/>
        <v>400000</v>
      </c>
      <c r="K40" s="9">
        <f t="shared" si="28"/>
        <v>450000</v>
      </c>
      <c r="L40" s="9">
        <f t="shared" si="28"/>
        <v>500000</v>
      </c>
      <c r="M40" s="9">
        <f t="shared" ref="M40" si="29">L40+M29</f>
        <v>550000</v>
      </c>
      <c r="N40" s="9">
        <f t="shared" ref="N40" si="30">M40+N29</f>
        <v>600000</v>
      </c>
      <c r="O40" s="9">
        <f t="shared" ref="O40" si="31">N40+O29</f>
        <v>650000</v>
      </c>
      <c r="P40" s="9">
        <f t="shared" ref="P40" si="32">O40+P29</f>
        <v>700000</v>
      </c>
      <c r="Q40" s="9">
        <f t="shared" ref="Q40" si="33">P40+Q29</f>
        <v>750000</v>
      </c>
      <c r="R40" s="9">
        <f t="shared" ref="R40" si="34">Q40+R29</f>
        <v>800000</v>
      </c>
      <c r="S40" s="9">
        <f t="shared" ref="S40" si="35">R40+S29</f>
        <v>850000</v>
      </c>
      <c r="T40" s="9">
        <f t="shared" ref="T40" si="36">S40+T29</f>
        <v>900000</v>
      </c>
      <c r="U40" s="9">
        <f t="shared" ref="U40" si="37">T40+U29</f>
        <v>950000</v>
      </c>
      <c r="V40" s="9">
        <f t="shared" ref="V40" si="38">U40+V29</f>
        <v>1000000</v>
      </c>
    </row>
    <row r="41" spans="1:22" x14ac:dyDescent="0.2">
      <c r="A41" s="1" t="s">
        <v>47</v>
      </c>
      <c r="B41" s="1">
        <f>CPI_Base_Case+1</f>
        <v>1</v>
      </c>
      <c r="C41" s="1">
        <f>B41*(1+CPI_Base_Case)</f>
        <v>1.0169999999999999</v>
      </c>
      <c r="D41" s="1">
        <f>C41*(1+CPI_Base_Case)</f>
        <v>1.0373399999999999</v>
      </c>
      <c r="E41" s="1">
        <f t="shared" ref="E41:O41" si="39">D41*(1+CPI_Base_Case)</f>
        <v>1.0580867999999999</v>
      </c>
      <c r="F41" s="1">
        <f t="shared" si="39"/>
        <v>1.0792485359999999</v>
      </c>
      <c r="G41" s="1">
        <f t="shared" si="39"/>
        <v>1.1008335067199999</v>
      </c>
      <c r="H41" s="1">
        <f t="shared" si="39"/>
        <v>1.1228501768543999</v>
      </c>
      <c r="I41" s="1">
        <f t="shared" si="39"/>
        <v>1.145307180391488</v>
      </c>
      <c r="J41" s="1">
        <f t="shared" si="39"/>
        <v>1.1682133239993178</v>
      </c>
      <c r="K41" s="1">
        <f t="shared" si="39"/>
        <v>1.1915775904793042</v>
      </c>
      <c r="L41" s="1">
        <f t="shared" si="39"/>
        <v>1.2154091422888904</v>
      </c>
      <c r="M41" s="1">
        <f t="shared" si="39"/>
        <v>1.2397173251346683</v>
      </c>
      <c r="N41" s="1">
        <f t="shared" si="39"/>
        <v>1.2645116716373617</v>
      </c>
      <c r="O41" s="1">
        <f t="shared" si="39"/>
        <v>1.2898019050701088</v>
      </c>
      <c r="P41" s="1">
        <f>O41*(1+CPI_Base_Case)</f>
        <v>1.315597943171511</v>
      </c>
      <c r="Q41" s="1">
        <f t="shared" ref="Q41" si="40">P41*(1+CPI_Base_Case)</f>
        <v>1.3419099020349412</v>
      </c>
      <c r="R41" s="1">
        <f t="shared" ref="R41" si="41">Q41*(1+CPI_Base_Case)</f>
        <v>1.3687481000756401</v>
      </c>
      <c r="S41" s="1">
        <f t="shared" ref="S41" si="42">R41*(1+CPI_Base_Case)</f>
        <v>1.396123062077153</v>
      </c>
      <c r="T41" s="1">
        <f t="shared" ref="T41" si="43">S41*(1+CPI_Base_Case)</f>
        <v>1.4240455233186962</v>
      </c>
      <c r="U41" s="1">
        <f t="shared" ref="U41" si="44">T41*(1+CPI_Base_Case)</f>
        <v>1.4525264337850701</v>
      </c>
      <c r="V41" s="1">
        <f t="shared" ref="V41" si="45">U41*(1+CPI_Base_Case)</f>
        <v>1.4815769624607715</v>
      </c>
    </row>
    <row r="42" spans="1:22" s="16" customFormat="1" x14ac:dyDescent="0.2">
      <c r="B42" s="16" t="s">
        <v>48</v>
      </c>
      <c r="C42" s="16" t="s">
        <v>49</v>
      </c>
      <c r="D42" s="16" t="s">
        <v>50</v>
      </c>
      <c r="E42" s="16" t="s">
        <v>51</v>
      </c>
      <c r="F42" s="16" t="s">
        <v>52</v>
      </c>
      <c r="G42" s="16" t="s">
        <v>53</v>
      </c>
      <c r="H42" s="16" t="s">
        <v>54</v>
      </c>
      <c r="I42" s="16" t="s">
        <v>55</v>
      </c>
      <c r="J42" s="16" t="s">
        <v>56</v>
      </c>
      <c r="K42" s="16" t="s">
        <v>57</v>
      </c>
      <c r="L42" s="16" t="s">
        <v>58</v>
      </c>
      <c r="M42" s="16" t="s">
        <v>59</v>
      </c>
      <c r="N42" s="16" t="s">
        <v>60</v>
      </c>
      <c r="O42" s="16" t="s">
        <v>61</v>
      </c>
      <c r="P42" s="16" t="s">
        <v>62</v>
      </c>
      <c r="V42" s="16" t="s">
        <v>63</v>
      </c>
    </row>
  </sheetData>
  <phoneticPr fontId="0" type="noConversion"/>
  <printOptions horizontalCentered="1" gridLinesSet="0"/>
  <pageMargins left="0" right="0" top="0.98425196850393704" bottom="0.98425196850393704" header="0.51181102362204722" footer="0.51181102362204722"/>
  <pageSetup paperSize="9" scale="75" orientation="landscape" horizontalDpi="4294967292" verticalDpi="300" r:id="rId1"/>
  <headerFooter alignWithMargins="0">
    <oddHeader>&amp;CDCF CALCULATION FOR INVESTMENT PROJECT</oddHeader>
    <oddFooter>&amp;L&amp;D&amp;C&amp;F&amp;R&amp;A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
  <sheetViews>
    <sheetView showGridLines="0" zoomScale="55" zoomScaleNormal="55" workbookViewId="0">
      <selection activeCell="X18" sqref="X18"/>
    </sheetView>
  </sheetViews>
  <sheetFormatPr defaultColWidth="9.140625" defaultRowHeight="12.75" x14ac:dyDescent="0.2"/>
  <cols>
    <col min="1" max="1" width="5.42578125" style="191" customWidth="1"/>
    <col min="2" max="16384" width="9.140625" style="191"/>
  </cols>
  <sheetData/>
  <pageMargins left="0.7" right="0.7" top="0.75" bottom="0.75" header="0.3" footer="0.3"/>
  <pageSetup paperSize="12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C264"/>
  <sheetViews>
    <sheetView showGridLines="0" topLeftCell="A124" zoomScaleNormal="100" workbookViewId="0">
      <selection activeCell="B135" sqref="B135"/>
    </sheetView>
  </sheetViews>
  <sheetFormatPr defaultColWidth="7.5703125" defaultRowHeight="12.75" x14ac:dyDescent="0.2"/>
  <cols>
    <col min="1" max="1" width="7.5703125" style="176"/>
    <col min="2" max="29" width="7.28515625" style="162" customWidth="1"/>
    <col min="30" max="16384" width="7.5703125" style="162"/>
  </cols>
  <sheetData>
    <row r="2" spans="1:29" s="176" customFormat="1" x14ac:dyDescent="0.2">
      <c r="A2" s="493"/>
      <c r="B2" s="493">
        <v>1</v>
      </c>
      <c r="C2" s="493">
        <v>2</v>
      </c>
      <c r="D2" s="493">
        <v>3</v>
      </c>
      <c r="E2" s="493">
        <v>4</v>
      </c>
      <c r="F2" s="493">
        <v>5</v>
      </c>
      <c r="G2" s="493">
        <v>6</v>
      </c>
      <c r="H2" s="493">
        <v>7</v>
      </c>
      <c r="I2" s="493">
        <v>8</v>
      </c>
      <c r="J2" s="493">
        <v>9</v>
      </c>
      <c r="K2" s="493">
        <v>10</v>
      </c>
      <c r="L2" s="493">
        <v>11</v>
      </c>
      <c r="M2" s="493">
        <v>12</v>
      </c>
      <c r="N2" s="493">
        <v>13</v>
      </c>
      <c r="O2" s="493">
        <v>14</v>
      </c>
      <c r="P2" s="493">
        <v>15</v>
      </c>
      <c r="Q2" s="493">
        <v>16</v>
      </c>
      <c r="R2" s="493">
        <v>17</v>
      </c>
      <c r="S2" s="493">
        <v>18</v>
      </c>
      <c r="T2" s="493">
        <v>19</v>
      </c>
      <c r="U2" s="493">
        <v>20</v>
      </c>
      <c r="V2" s="493">
        <v>21</v>
      </c>
      <c r="W2" s="493">
        <v>22</v>
      </c>
      <c r="X2" s="493">
        <v>23</v>
      </c>
      <c r="Y2" s="493">
        <v>24</v>
      </c>
      <c r="Z2" s="493">
        <v>25</v>
      </c>
      <c r="AA2" s="493">
        <v>26</v>
      </c>
      <c r="AB2" s="493">
        <v>27</v>
      </c>
      <c r="AC2" s="493">
        <v>28</v>
      </c>
    </row>
    <row r="3" spans="1:29" s="176" customFormat="1" x14ac:dyDescent="0.2">
      <c r="A3" s="438" t="s">
        <v>198</v>
      </c>
      <c r="B3" s="298" t="s">
        <v>249</v>
      </c>
      <c r="C3" s="298" t="s">
        <v>250</v>
      </c>
      <c r="D3" s="196" t="s">
        <v>411</v>
      </c>
      <c r="E3" s="196" t="s">
        <v>412</v>
      </c>
      <c r="F3" s="196" t="s">
        <v>413</v>
      </c>
      <c r="G3" s="196" t="s">
        <v>414</v>
      </c>
      <c r="H3" s="196" t="s">
        <v>415</v>
      </c>
      <c r="I3" s="298" t="s">
        <v>251</v>
      </c>
      <c r="J3" s="298" t="s">
        <v>340</v>
      </c>
      <c r="K3" s="298" t="s">
        <v>248</v>
      </c>
      <c r="L3" s="298" t="s">
        <v>302</v>
      </c>
      <c r="M3" s="298" t="s">
        <v>346</v>
      </c>
      <c r="N3" s="196" t="s">
        <v>407</v>
      </c>
      <c r="O3" s="196" t="s">
        <v>408</v>
      </c>
      <c r="P3" s="298" t="s">
        <v>347</v>
      </c>
      <c r="Q3" s="196" t="s">
        <v>420</v>
      </c>
      <c r="R3" s="196" t="s">
        <v>421</v>
      </c>
      <c r="S3" s="196" t="s">
        <v>416</v>
      </c>
      <c r="T3" s="196" t="s">
        <v>417</v>
      </c>
      <c r="U3" s="298" t="s">
        <v>253</v>
      </c>
      <c r="V3" s="298" t="s">
        <v>252</v>
      </c>
      <c r="W3" s="196" t="s">
        <v>418</v>
      </c>
      <c r="X3" s="196" t="s">
        <v>419</v>
      </c>
      <c r="Y3" s="298" t="s">
        <v>284</v>
      </c>
      <c r="Z3" s="196" t="s">
        <v>409</v>
      </c>
      <c r="AA3" s="196" t="s">
        <v>410</v>
      </c>
      <c r="AB3" s="487" t="s">
        <v>422</v>
      </c>
      <c r="AC3" s="298" t="s">
        <v>206</v>
      </c>
    </row>
    <row r="4" spans="1:29" s="176" customFormat="1" x14ac:dyDescent="0.2">
      <c r="A4" s="493">
        <v>1</v>
      </c>
      <c r="B4" s="189" t="s">
        <v>1287</v>
      </c>
      <c r="C4" s="500" t="s">
        <v>1287</v>
      </c>
      <c r="D4" s="189" t="s">
        <v>1287</v>
      </c>
      <c r="E4" s="189" t="s">
        <v>1287</v>
      </c>
      <c r="F4" s="189" t="s">
        <v>1287</v>
      </c>
      <c r="G4" s="189" t="s">
        <v>1287</v>
      </c>
      <c r="H4" s="189" t="s">
        <v>1287</v>
      </c>
      <c r="I4" s="189" t="s">
        <v>1287</v>
      </c>
      <c r="J4" s="189" t="s">
        <v>1287</v>
      </c>
      <c r="K4" s="189" t="s">
        <v>1287</v>
      </c>
      <c r="L4" s="189" t="s">
        <v>1251</v>
      </c>
      <c r="M4" s="189" t="s">
        <v>1280</v>
      </c>
      <c r="N4" s="189" t="s">
        <v>1287</v>
      </c>
      <c r="O4" s="189" t="s">
        <v>1287</v>
      </c>
      <c r="P4" s="189" t="s">
        <v>1287</v>
      </c>
      <c r="Q4" s="189" t="s">
        <v>1287</v>
      </c>
      <c r="R4" s="189" t="s">
        <v>1053</v>
      </c>
      <c r="S4" s="189" t="s">
        <v>1287</v>
      </c>
      <c r="T4" s="189" t="s">
        <v>1287</v>
      </c>
      <c r="U4" s="189" t="s">
        <v>1287</v>
      </c>
      <c r="V4" s="189" t="s">
        <v>1287</v>
      </c>
      <c r="W4" s="189" t="s">
        <v>1287</v>
      </c>
      <c r="X4" s="189" t="s">
        <v>893</v>
      </c>
      <c r="Y4" s="189" t="s">
        <v>1287</v>
      </c>
      <c r="Z4" s="189" t="s">
        <v>1287</v>
      </c>
      <c r="AA4" s="189" t="s">
        <v>1287</v>
      </c>
      <c r="AB4" s="189" t="s">
        <v>1256</v>
      </c>
      <c r="AC4" s="493"/>
    </row>
    <row r="5" spans="1:29" x14ac:dyDescent="0.2">
      <c r="A5" s="493">
        <v>2</v>
      </c>
      <c r="B5" s="189" t="s">
        <v>447</v>
      </c>
      <c r="C5" s="189" t="s">
        <v>447</v>
      </c>
      <c r="D5" s="189" t="s">
        <v>636</v>
      </c>
      <c r="E5" s="189" t="s">
        <v>636</v>
      </c>
      <c r="F5" s="189" t="s">
        <v>659</v>
      </c>
      <c r="G5" s="189" t="s">
        <v>688</v>
      </c>
      <c r="H5" s="189" t="s">
        <v>700</v>
      </c>
      <c r="I5" s="189" t="s">
        <v>734</v>
      </c>
      <c r="J5" s="189" t="s">
        <v>1285</v>
      </c>
      <c r="K5" s="189" t="s">
        <v>447</v>
      </c>
      <c r="L5" s="189" t="s">
        <v>1249</v>
      </c>
      <c r="M5" s="189" t="s">
        <v>1263</v>
      </c>
      <c r="N5" s="189" t="s">
        <v>484</v>
      </c>
      <c r="O5" s="189" t="s">
        <v>499</v>
      </c>
      <c r="P5" s="189" t="s">
        <v>959</v>
      </c>
      <c r="Q5" s="189" t="s">
        <v>973</v>
      </c>
      <c r="R5" s="189" t="s">
        <v>1038</v>
      </c>
      <c r="S5" s="189" t="s">
        <v>787</v>
      </c>
      <c r="T5" s="189" t="s">
        <v>804</v>
      </c>
      <c r="U5" s="189" t="s">
        <v>831</v>
      </c>
      <c r="V5" s="189" t="s">
        <v>1170</v>
      </c>
      <c r="W5" s="189" t="s">
        <v>863</v>
      </c>
      <c r="X5" s="189" t="s">
        <v>876</v>
      </c>
      <c r="Y5" s="189" t="s">
        <v>863</v>
      </c>
      <c r="Z5" s="189" t="s">
        <v>513</v>
      </c>
      <c r="AA5" s="189" t="s">
        <v>555</v>
      </c>
      <c r="AB5" s="189" t="s">
        <v>1287</v>
      </c>
      <c r="AC5" s="494"/>
    </row>
    <row r="6" spans="1:29" x14ac:dyDescent="0.2">
      <c r="A6" s="493">
        <v>3</v>
      </c>
      <c r="B6" s="189" t="s">
        <v>426</v>
      </c>
      <c r="C6" s="189" t="s">
        <v>426</v>
      </c>
      <c r="D6" s="189" t="s">
        <v>604</v>
      </c>
      <c r="E6" s="189" t="s">
        <v>604</v>
      </c>
      <c r="F6" s="189" t="s">
        <v>669</v>
      </c>
      <c r="G6" s="189" t="s">
        <v>685</v>
      </c>
      <c r="H6" s="189" t="s">
        <v>699</v>
      </c>
      <c r="I6" s="189" t="s">
        <v>712</v>
      </c>
      <c r="J6" s="189" t="s">
        <v>604</v>
      </c>
      <c r="K6" s="189" t="s">
        <v>426</v>
      </c>
      <c r="L6" s="189" t="s">
        <v>1248</v>
      </c>
      <c r="M6" s="189" t="s">
        <v>1272</v>
      </c>
      <c r="N6" s="189" t="s">
        <v>489</v>
      </c>
      <c r="O6" s="189" t="s">
        <v>497</v>
      </c>
      <c r="P6" s="189" t="s">
        <v>946</v>
      </c>
      <c r="Q6" s="189" t="s">
        <v>990</v>
      </c>
      <c r="R6" s="189" t="s">
        <v>1043</v>
      </c>
      <c r="S6" s="189" t="s">
        <v>781</v>
      </c>
      <c r="T6" s="189" t="s">
        <v>822</v>
      </c>
      <c r="U6" s="189" t="s">
        <v>843</v>
      </c>
      <c r="V6" s="189" t="s">
        <v>1106</v>
      </c>
      <c r="W6" s="189" t="s">
        <v>872</v>
      </c>
      <c r="X6" s="189" t="s">
        <v>889</v>
      </c>
      <c r="Y6" s="189" t="s">
        <v>908</v>
      </c>
      <c r="Z6" s="189" t="s">
        <v>507</v>
      </c>
      <c r="AA6" s="189" t="s">
        <v>553</v>
      </c>
      <c r="AB6" s="189" t="s">
        <v>636</v>
      </c>
      <c r="AC6" s="494"/>
    </row>
    <row r="7" spans="1:29" x14ac:dyDescent="0.2">
      <c r="A7" s="493">
        <v>4</v>
      </c>
      <c r="B7" s="189" t="s">
        <v>438</v>
      </c>
      <c r="C7" s="189" t="s">
        <v>458</v>
      </c>
      <c r="D7" s="189" t="s">
        <v>626</v>
      </c>
      <c r="E7" s="189" t="s">
        <v>626</v>
      </c>
      <c r="F7" s="189" t="s">
        <v>679</v>
      </c>
      <c r="G7" s="189" t="s">
        <v>680</v>
      </c>
      <c r="H7" s="189" t="s">
        <v>659</v>
      </c>
      <c r="I7" s="189" t="s">
        <v>706</v>
      </c>
      <c r="J7" s="189" t="s">
        <v>626</v>
      </c>
      <c r="K7" s="189" t="s">
        <v>438</v>
      </c>
      <c r="L7" s="189" t="s">
        <v>1250</v>
      </c>
      <c r="M7" s="189" t="s">
        <v>1278</v>
      </c>
      <c r="N7" s="189" t="s">
        <v>491</v>
      </c>
      <c r="O7" s="189" t="s">
        <v>496</v>
      </c>
      <c r="P7" s="189" t="s">
        <v>966</v>
      </c>
      <c r="Q7" s="189" t="s">
        <v>997</v>
      </c>
      <c r="R7" s="189" t="s">
        <v>1011</v>
      </c>
      <c r="S7" s="189" t="s">
        <v>768</v>
      </c>
      <c r="T7" s="189" t="s">
        <v>801</v>
      </c>
      <c r="U7" s="189" t="s">
        <v>826</v>
      </c>
      <c r="V7" s="189" t="s">
        <v>1111</v>
      </c>
      <c r="W7" s="189" t="s">
        <v>855</v>
      </c>
      <c r="X7" s="189" t="s">
        <v>873</v>
      </c>
      <c r="Y7" s="189" t="s">
        <v>914</v>
      </c>
      <c r="Z7" s="189" t="s">
        <v>536</v>
      </c>
      <c r="AA7" s="189" t="s">
        <v>552</v>
      </c>
      <c r="AB7" s="189" t="s">
        <v>1255</v>
      </c>
      <c r="AC7" s="494"/>
    </row>
    <row r="8" spans="1:29" x14ac:dyDescent="0.2">
      <c r="A8" s="493">
        <v>5</v>
      </c>
      <c r="B8" s="189" t="s">
        <v>428</v>
      </c>
      <c r="C8" s="189" t="s">
        <v>468</v>
      </c>
      <c r="D8" s="189" t="s">
        <v>613</v>
      </c>
      <c r="E8" s="189" t="s">
        <v>613</v>
      </c>
      <c r="F8" s="189" t="s">
        <v>653</v>
      </c>
      <c r="G8" s="189" t="s">
        <v>681</v>
      </c>
      <c r="H8" s="189" t="s">
        <v>695</v>
      </c>
      <c r="I8" s="189" t="s">
        <v>705</v>
      </c>
      <c r="J8" s="189" t="s">
        <v>613</v>
      </c>
      <c r="K8" s="189" t="s">
        <v>1235</v>
      </c>
      <c r="L8" s="189" t="s">
        <v>1252</v>
      </c>
      <c r="M8" s="189" t="s">
        <v>1261</v>
      </c>
      <c r="N8" s="189" t="s">
        <v>490</v>
      </c>
      <c r="O8" s="189" t="s">
        <v>495</v>
      </c>
      <c r="P8" s="189" t="s">
        <v>934</v>
      </c>
      <c r="Q8" s="189" t="s">
        <v>1002</v>
      </c>
      <c r="R8" s="189" t="s">
        <v>1028</v>
      </c>
      <c r="S8" s="189" t="s">
        <v>773</v>
      </c>
      <c r="T8" s="189" t="s">
        <v>807</v>
      </c>
      <c r="U8" s="189" t="s">
        <v>836</v>
      </c>
      <c r="V8" s="189" t="s">
        <v>1115</v>
      </c>
      <c r="W8" s="189" t="s">
        <v>853</v>
      </c>
      <c r="X8" s="189" t="s">
        <v>881</v>
      </c>
      <c r="Y8" s="189" t="s">
        <v>900</v>
      </c>
      <c r="Z8" s="189" t="s">
        <v>545</v>
      </c>
      <c r="AA8" s="189" t="s">
        <v>554</v>
      </c>
      <c r="AB8" s="189" t="s">
        <v>1257</v>
      </c>
      <c r="AC8" s="494"/>
    </row>
    <row r="9" spans="1:29" x14ac:dyDescent="0.2">
      <c r="A9" s="493">
        <v>6</v>
      </c>
      <c r="B9" s="189" t="s">
        <v>450</v>
      </c>
      <c r="C9" s="189" t="s">
        <v>467</v>
      </c>
      <c r="D9" s="189" t="s">
        <v>560</v>
      </c>
      <c r="E9" s="189" t="s">
        <v>560</v>
      </c>
      <c r="F9" s="189" t="s">
        <v>654</v>
      </c>
      <c r="G9" s="189" t="s">
        <v>686</v>
      </c>
      <c r="H9" s="189" t="s">
        <v>696</v>
      </c>
      <c r="I9" s="189" t="s">
        <v>754</v>
      </c>
      <c r="J9" s="189" t="s">
        <v>560</v>
      </c>
      <c r="K9" s="189" t="s">
        <v>1203</v>
      </c>
      <c r="L9" s="189" t="s">
        <v>1247</v>
      </c>
      <c r="M9" s="189" t="s">
        <v>1269</v>
      </c>
      <c r="N9" s="189" t="s">
        <v>493</v>
      </c>
      <c r="O9" s="189" t="s">
        <v>498</v>
      </c>
      <c r="P9" s="189" t="s">
        <v>954</v>
      </c>
      <c r="Q9" s="189" t="s">
        <v>989</v>
      </c>
      <c r="R9" s="189" t="s">
        <v>1009</v>
      </c>
      <c r="S9" s="189" t="s">
        <v>777</v>
      </c>
      <c r="T9" s="189" t="s">
        <v>811</v>
      </c>
      <c r="U9" s="189" t="s">
        <v>828</v>
      </c>
      <c r="V9" s="189" t="s">
        <v>1087</v>
      </c>
      <c r="W9" s="189" t="s">
        <v>576</v>
      </c>
      <c r="X9" s="189" t="s">
        <v>874</v>
      </c>
      <c r="Y9" s="189" t="s">
        <v>913</v>
      </c>
      <c r="Z9" s="189" t="s">
        <v>537</v>
      </c>
      <c r="AA9" s="499"/>
      <c r="AB9" s="189" t="s">
        <v>1254</v>
      </c>
      <c r="AC9" s="494"/>
    </row>
    <row r="10" spans="1:29" x14ac:dyDescent="0.2">
      <c r="A10" s="493">
        <v>7</v>
      </c>
      <c r="B10" s="189" t="s">
        <v>442</v>
      </c>
      <c r="C10" s="189" t="s">
        <v>477</v>
      </c>
      <c r="D10" s="189" t="s">
        <v>576</v>
      </c>
      <c r="E10" s="189" t="s">
        <v>576</v>
      </c>
      <c r="F10" s="189" t="s">
        <v>650</v>
      </c>
      <c r="G10" s="189" t="s">
        <v>683</v>
      </c>
      <c r="H10" s="189" t="s">
        <v>691</v>
      </c>
      <c r="I10" s="189" t="s">
        <v>732</v>
      </c>
      <c r="J10" s="189" t="s">
        <v>576</v>
      </c>
      <c r="K10" s="189" t="s">
        <v>1202</v>
      </c>
      <c r="L10" s="189" t="s">
        <v>1245</v>
      </c>
      <c r="M10" s="189" t="s">
        <v>1266</v>
      </c>
      <c r="N10" s="189" t="s">
        <v>488</v>
      </c>
      <c r="O10" s="189" t="s">
        <v>500</v>
      </c>
      <c r="P10" s="189" t="s">
        <v>927</v>
      </c>
      <c r="Q10" s="189" t="s">
        <v>974</v>
      </c>
      <c r="R10" s="189" t="s">
        <v>1036</v>
      </c>
      <c r="S10" s="189" t="s">
        <v>785</v>
      </c>
      <c r="T10" s="189" t="s">
        <v>817</v>
      </c>
      <c r="U10" s="189" t="s">
        <v>841</v>
      </c>
      <c r="V10" s="189" t="s">
        <v>1063</v>
      </c>
      <c r="W10" s="189" t="s">
        <v>859</v>
      </c>
      <c r="X10" s="189" t="s">
        <v>885</v>
      </c>
      <c r="Y10" s="189" t="s">
        <v>915</v>
      </c>
      <c r="Z10" s="189" t="s">
        <v>534</v>
      </c>
      <c r="AA10" s="494"/>
      <c r="AB10" s="189" t="s">
        <v>1253</v>
      </c>
      <c r="AC10" s="494"/>
    </row>
    <row r="11" spans="1:29" x14ac:dyDescent="0.2">
      <c r="A11" s="493">
        <v>8</v>
      </c>
      <c r="B11" s="189" t="s">
        <v>435</v>
      </c>
      <c r="C11" s="189" t="s">
        <v>471</v>
      </c>
      <c r="D11" s="189" t="s">
        <v>575</v>
      </c>
      <c r="E11" s="189" t="s">
        <v>575</v>
      </c>
      <c r="F11" s="189" t="s">
        <v>666</v>
      </c>
      <c r="G11" s="189" t="s">
        <v>682</v>
      </c>
      <c r="H11" s="189" t="s">
        <v>693</v>
      </c>
      <c r="I11" s="189" t="s">
        <v>725</v>
      </c>
      <c r="J11" s="189" t="s">
        <v>575</v>
      </c>
      <c r="K11" s="189" t="s">
        <v>1240</v>
      </c>
      <c r="L11" s="189" t="s">
        <v>1246</v>
      </c>
      <c r="M11" s="189" t="s">
        <v>1275</v>
      </c>
      <c r="N11" s="189" t="s">
        <v>483</v>
      </c>
      <c r="O11" s="189" t="s">
        <v>494</v>
      </c>
      <c r="P11" s="189" t="s">
        <v>936</v>
      </c>
      <c r="Q11" s="189" t="s">
        <v>972</v>
      </c>
      <c r="R11" s="189" t="s">
        <v>1029</v>
      </c>
      <c r="S11" s="189" t="s">
        <v>790</v>
      </c>
      <c r="T11" s="189" t="s">
        <v>823</v>
      </c>
      <c r="U11" s="189" t="s">
        <v>833</v>
      </c>
      <c r="V11" s="189" t="s">
        <v>1137</v>
      </c>
      <c r="W11" s="189" t="s">
        <v>870</v>
      </c>
      <c r="X11" s="189" t="s">
        <v>896</v>
      </c>
      <c r="Y11" s="189" t="s">
        <v>906</v>
      </c>
      <c r="Z11" s="189" t="s">
        <v>503</v>
      </c>
      <c r="AA11" s="494"/>
      <c r="AB11" s="189" t="s">
        <v>736</v>
      </c>
      <c r="AC11" s="494"/>
    </row>
    <row r="12" spans="1:29" x14ac:dyDescent="0.2">
      <c r="A12" s="493">
        <v>9</v>
      </c>
      <c r="B12" s="189" t="s">
        <v>444</v>
      </c>
      <c r="C12" s="189" t="s">
        <v>481</v>
      </c>
      <c r="D12" s="189" t="s">
        <v>582</v>
      </c>
      <c r="E12" s="189" t="s">
        <v>582</v>
      </c>
      <c r="F12" s="189" t="s">
        <v>663</v>
      </c>
      <c r="G12" s="189" t="s">
        <v>689</v>
      </c>
      <c r="H12" s="189" t="s">
        <v>692</v>
      </c>
      <c r="I12" s="189" t="s">
        <v>753</v>
      </c>
      <c r="J12" s="189" t="s">
        <v>582</v>
      </c>
      <c r="K12" s="189" t="s">
        <v>1217</v>
      </c>
      <c r="L12" s="189" t="s">
        <v>1239</v>
      </c>
      <c r="M12" s="189" t="s">
        <v>1279</v>
      </c>
      <c r="N12" s="189" t="s">
        <v>485</v>
      </c>
      <c r="O12" s="499"/>
      <c r="P12" s="189" t="s">
        <v>932</v>
      </c>
      <c r="Q12" s="189" t="s">
        <v>994</v>
      </c>
      <c r="R12" s="189" t="s">
        <v>1014</v>
      </c>
      <c r="S12" s="189" t="s">
        <v>770</v>
      </c>
      <c r="T12" s="189" t="s">
        <v>805</v>
      </c>
      <c r="U12" s="189" t="s">
        <v>848</v>
      </c>
      <c r="V12" s="189" t="s">
        <v>1114</v>
      </c>
      <c r="W12" s="189" t="s">
        <v>860</v>
      </c>
      <c r="X12" s="189" t="s">
        <v>880</v>
      </c>
      <c r="Y12" s="189" t="s">
        <v>903</v>
      </c>
      <c r="Z12" s="189" t="s">
        <v>516</v>
      </c>
      <c r="AA12" s="494"/>
      <c r="AB12" s="499"/>
      <c r="AC12" s="494"/>
    </row>
    <row r="13" spans="1:29" x14ac:dyDescent="0.2">
      <c r="A13" s="493">
        <v>10</v>
      </c>
      <c r="B13" s="189" t="s">
        <v>431</v>
      </c>
      <c r="C13" s="189" t="s">
        <v>459</v>
      </c>
      <c r="D13" s="189" t="s">
        <v>638</v>
      </c>
      <c r="E13" s="189" t="s">
        <v>638</v>
      </c>
      <c r="F13" s="189" t="s">
        <v>664</v>
      </c>
      <c r="G13" s="189" t="s">
        <v>690</v>
      </c>
      <c r="H13" s="189" t="s">
        <v>697</v>
      </c>
      <c r="I13" s="189" t="s">
        <v>748</v>
      </c>
      <c r="J13" s="189" t="s">
        <v>638</v>
      </c>
      <c r="K13" s="189" t="s">
        <v>1204</v>
      </c>
      <c r="L13" s="499"/>
      <c r="M13" s="189" t="s">
        <v>1273</v>
      </c>
      <c r="N13" s="189" t="s">
        <v>487</v>
      </c>
      <c r="O13" s="494"/>
      <c r="P13" s="189" t="s">
        <v>928</v>
      </c>
      <c r="Q13" s="189" t="s">
        <v>996</v>
      </c>
      <c r="R13" s="189" t="s">
        <v>931</v>
      </c>
      <c r="S13" s="189" t="s">
        <v>772</v>
      </c>
      <c r="T13" s="189" t="s">
        <v>819</v>
      </c>
      <c r="U13" s="189" t="s">
        <v>839</v>
      </c>
      <c r="V13" s="189" t="s">
        <v>1081</v>
      </c>
      <c r="W13" s="189" t="s">
        <v>871</v>
      </c>
      <c r="X13" s="189" t="s">
        <v>877</v>
      </c>
      <c r="Y13" s="189" t="s">
        <v>902</v>
      </c>
      <c r="Z13" s="189" t="s">
        <v>549</v>
      </c>
      <c r="AA13" s="494"/>
      <c r="AB13" s="494"/>
      <c r="AC13" s="494"/>
    </row>
    <row r="14" spans="1:29" x14ac:dyDescent="0.2">
      <c r="A14" s="493">
        <v>11</v>
      </c>
      <c r="B14" s="189" t="s">
        <v>448</v>
      </c>
      <c r="C14" s="189" t="s">
        <v>474</v>
      </c>
      <c r="D14" s="189" t="s">
        <v>562</v>
      </c>
      <c r="E14" s="189" t="s">
        <v>562</v>
      </c>
      <c r="F14" s="189" t="s">
        <v>656</v>
      </c>
      <c r="G14" s="189" t="s">
        <v>687</v>
      </c>
      <c r="H14" s="189" t="s">
        <v>694</v>
      </c>
      <c r="I14" s="189" t="s">
        <v>735</v>
      </c>
      <c r="J14" s="189" t="s">
        <v>562</v>
      </c>
      <c r="K14" s="189" t="s">
        <v>1215</v>
      </c>
      <c r="L14" s="494"/>
      <c r="M14" s="189" t="s">
        <v>1276</v>
      </c>
      <c r="N14" s="189" t="s">
        <v>492</v>
      </c>
      <c r="O14" s="494"/>
      <c r="P14" s="189" t="s">
        <v>968</v>
      </c>
      <c r="Q14" s="189" t="s">
        <v>986</v>
      </c>
      <c r="R14" s="189" t="s">
        <v>957</v>
      </c>
      <c r="S14" s="189" t="s">
        <v>788</v>
      </c>
      <c r="T14" s="189" t="s">
        <v>806</v>
      </c>
      <c r="U14" s="189" t="s">
        <v>846</v>
      </c>
      <c r="V14" s="189" t="s">
        <v>1072</v>
      </c>
      <c r="W14" s="189" t="s">
        <v>866</v>
      </c>
      <c r="X14" s="189" t="s">
        <v>892</v>
      </c>
      <c r="Y14" s="189" t="s">
        <v>904</v>
      </c>
      <c r="Z14" s="189" t="s">
        <v>508</v>
      </c>
      <c r="AA14" s="494"/>
      <c r="AB14" s="494"/>
      <c r="AC14" s="494"/>
    </row>
    <row r="15" spans="1:29" x14ac:dyDescent="0.2">
      <c r="A15" s="493">
        <v>12</v>
      </c>
      <c r="B15" s="189" t="s">
        <v>432</v>
      </c>
      <c r="C15" s="189" t="s">
        <v>475</v>
      </c>
      <c r="D15" s="189" t="s">
        <v>630</v>
      </c>
      <c r="E15" s="189" t="s">
        <v>630</v>
      </c>
      <c r="F15" s="189" t="s">
        <v>673</v>
      </c>
      <c r="G15" s="189" t="s">
        <v>684</v>
      </c>
      <c r="H15" s="189" t="s">
        <v>698</v>
      </c>
      <c r="I15" s="189" t="s">
        <v>719</v>
      </c>
      <c r="J15" s="189" t="s">
        <v>630</v>
      </c>
      <c r="K15" s="189" t="s">
        <v>1243</v>
      </c>
      <c r="L15" s="494"/>
      <c r="M15" s="189" t="s">
        <v>1277</v>
      </c>
      <c r="N15" s="189" t="s">
        <v>486</v>
      </c>
      <c r="O15" s="494"/>
      <c r="P15" s="189" t="s">
        <v>943</v>
      </c>
      <c r="Q15" s="189" t="s">
        <v>999</v>
      </c>
      <c r="R15" s="189" t="s">
        <v>1039</v>
      </c>
      <c r="S15" s="189" t="s">
        <v>789</v>
      </c>
      <c r="T15" s="189" t="s">
        <v>803</v>
      </c>
      <c r="U15" s="189" t="s">
        <v>834</v>
      </c>
      <c r="V15" s="189" t="s">
        <v>1118</v>
      </c>
      <c r="W15" s="189" t="s">
        <v>865</v>
      </c>
      <c r="X15" s="189" t="s">
        <v>890</v>
      </c>
      <c r="Y15" s="189" t="s">
        <v>909</v>
      </c>
      <c r="Z15" s="189" t="s">
        <v>512</v>
      </c>
      <c r="AA15" s="494"/>
      <c r="AB15" s="494"/>
      <c r="AC15" s="494"/>
    </row>
    <row r="16" spans="1:29" x14ac:dyDescent="0.2">
      <c r="A16" s="493">
        <v>13</v>
      </c>
      <c r="B16" s="189" t="s">
        <v>449</v>
      </c>
      <c r="C16" s="189" t="s">
        <v>460</v>
      </c>
      <c r="D16" s="189" t="s">
        <v>642</v>
      </c>
      <c r="E16" s="189" t="s">
        <v>642</v>
      </c>
      <c r="F16" s="189" t="s">
        <v>670</v>
      </c>
      <c r="G16" s="499"/>
      <c r="H16" s="499"/>
      <c r="I16" s="189" t="s">
        <v>716</v>
      </c>
      <c r="J16" s="189" t="s">
        <v>642</v>
      </c>
      <c r="K16" s="189" t="s">
        <v>1187</v>
      </c>
      <c r="L16" s="494"/>
      <c r="M16" s="189" t="s">
        <v>1274</v>
      </c>
      <c r="N16" s="499"/>
      <c r="O16" s="494"/>
      <c r="P16" s="189" t="s">
        <v>949</v>
      </c>
      <c r="Q16" s="189" t="s">
        <v>1003</v>
      </c>
      <c r="R16" s="189" t="s">
        <v>1052</v>
      </c>
      <c r="S16" s="189" t="s">
        <v>765</v>
      </c>
      <c r="T16" s="189" t="s">
        <v>818</v>
      </c>
      <c r="U16" s="189" t="s">
        <v>837</v>
      </c>
      <c r="V16" s="189" t="s">
        <v>1094</v>
      </c>
      <c r="W16" s="189" t="s">
        <v>868</v>
      </c>
      <c r="X16" s="189" t="s">
        <v>883</v>
      </c>
      <c r="Y16" s="189" t="s">
        <v>907</v>
      </c>
      <c r="Z16" s="189" t="s">
        <v>544</v>
      </c>
      <c r="AA16" s="494"/>
      <c r="AB16" s="494"/>
      <c r="AC16" s="494"/>
    </row>
    <row r="17" spans="1:29" x14ac:dyDescent="0.2">
      <c r="A17" s="493">
        <v>14</v>
      </c>
      <c r="B17" s="189" t="s">
        <v>440</v>
      </c>
      <c r="C17" s="189" t="s">
        <v>438</v>
      </c>
      <c r="D17" s="189" t="s">
        <v>614</v>
      </c>
      <c r="E17" s="189" t="s">
        <v>614</v>
      </c>
      <c r="F17" s="189" t="s">
        <v>661</v>
      </c>
      <c r="G17" s="494"/>
      <c r="H17" s="494"/>
      <c r="I17" s="189" t="s">
        <v>726</v>
      </c>
      <c r="J17" s="189" t="s">
        <v>614</v>
      </c>
      <c r="K17" s="189" t="s">
        <v>1221</v>
      </c>
      <c r="L17" s="494"/>
      <c r="M17" s="189" t="s">
        <v>1284</v>
      </c>
      <c r="N17" s="494"/>
      <c r="O17" s="494"/>
      <c r="P17" s="189" t="s">
        <v>944</v>
      </c>
      <c r="Q17" s="189" t="s">
        <v>988</v>
      </c>
      <c r="R17" s="189" t="s">
        <v>1022</v>
      </c>
      <c r="S17" s="189" t="s">
        <v>759</v>
      </c>
      <c r="T17" s="189" t="s">
        <v>820</v>
      </c>
      <c r="U17" s="189" t="s">
        <v>829</v>
      </c>
      <c r="V17" s="189" t="s">
        <v>1157</v>
      </c>
      <c r="W17" s="189" t="s">
        <v>862</v>
      </c>
      <c r="X17" s="189" t="s">
        <v>882</v>
      </c>
      <c r="Y17" s="189" t="s">
        <v>911</v>
      </c>
      <c r="Z17" s="189" t="s">
        <v>510</v>
      </c>
      <c r="AA17" s="494"/>
      <c r="AB17" s="494"/>
      <c r="AC17" s="494"/>
    </row>
    <row r="18" spans="1:29" x14ac:dyDescent="0.2">
      <c r="A18" s="493">
        <v>15</v>
      </c>
      <c r="B18" s="189" t="s">
        <v>433</v>
      </c>
      <c r="C18" s="189" t="s">
        <v>478</v>
      </c>
      <c r="D18" s="189" t="s">
        <v>625</v>
      </c>
      <c r="E18" s="189" t="s">
        <v>625</v>
      </c>
      <c r="F18" s="189" t="s">
        <v>662</v>
      </c>
      <c r="G18" s="494"/>
      <c r="H18" s="494"/>
      <c r="I18" s="189" t="s">
        <v>755</v>
      </c>
      <c r="J18" s="189" t="s">
        <v>625</v>
      </c>
      <c r="K18" s="189" t="s">
        <v>1226</v>
      </c>
      <c r="L18" s="494"/>
      <c r="M18" s="189" t="s">
        <v>1281</v>
      </c>
      <c r="N18" s="494"/>
      <c r="O18" s="494"/>
      <c r="P18" s="189" t="s">
        <v>919</v>
      </c>
      <c r="Q18" s="189" t="s">
        <v>980</v>
      </c>
      <c r="R18" s="189" t="s">
        <v>1030</v>
      </c>
      <c r="S18" s="189" t="s">
        <v>782</v>
      </c>
      <c r="T18" s="189" t="s">
        <v>808</v>
      </c>
      <c r="U18" s="189" t="s">
        <v>845</v>
      </c>
      <c r="V18" s="189" t="s">
        <v>1139</v>
      </c>
      <c r="W18" s="189" t="s">
        <v>864</v>
      </c>
      <c r="X18" s="189" t="s">
        <v>886</v>
      </c>
      <c r="Y18" s="189" t="s">
        <v>916</v>
      </c>
      <c r="Z18" s="189" t="s">
        <v>520</v>
      </c>
      <c r="AA18" s="494"/>
      <c r="AB18" s="494"/>
      <c r="AC18" s="494"/>
    </row>
    <row r="19" spans="1:29" x14ac:dyDescent="0.2">
      <c r="A19" s="493">
        <v>16</v>
      </c>
      <c r="B19" s="189" t="s">
        <v>429</v>
      </c>
      <c r="C19" s="189" t="s">
        <v>469</v>
      </c>
      <c r="D19" s="189" t="s">
        <v>592</v>
      </c>
      <c r="E19" s="189" t="s">
        <v>592</v>
      </c>
      <c r="F19" s="189" t="s">
        <v>647</v>
      </c>
      <c r="G19" s="494"/>
      <c r="H19" s="494"/>
      <c r="I19" s="189" t="s">
        <v>714</v>
      </c>
      <c r="J19" s="189" t="s">
        <v>592</v>
      </c>
      <c r="K19" s="189" t="s">
        <v>1198</v>
      </c>
      <c r="L19" s="494"/>
      <c r="M19" s="189" t="s">
        <v>1271</v>
      </c>
      <c r="N19" s="494"/>
      <c r="O19" s="494"/>
      <c r="P19" s="189" t="s">
        <v>962</v>
      </c>
      <c r="Q19" s="189" t="s">
        <v>969</v>
      </c>
      <c r="R19" s="189" t="s">
        <v>1033</v>
      </c>
      <c r="S19" s="189" t="s">
        <v>796</v>
      </c>
      <c r="T19" s="189" t="s">
        <v>810</v>
      </c>
      <c r="U19" s="189" t="s">
        <v>844</v>
      </c>
      <c r="V19" s="189" t="s">
        <v>1110</v>
      </c>
      <c r="W19" s="189" t="s">
        <v>856</v>
      </c>
      <c r="X19" s="189" t="s">
        <v>884</v>
      </c>
      <c r="Y19" s="189" t="s">
        <v>905</v>
      </c>
      <c r="Z19" s="189" t="s">
        <v>535</v>
      </c>
      <c r="AA19" s="494"/>
      <c r="AB19" s="494"/>
      <c r="AC19" s="494"/>
    </row>
    <row r="20" spans="1:29" x14ac:dyDescent="0.2">
      <c r="A20" s="493">
        <v>17</v>
      </c>
      <c r="B20" s="189" t="s">
        <v>445</v>
      </c>
      <c r="C20" s="189" t="s">
        <v>456</v>
      </c>
      <c r="D20" s="189" t="s">
        <v>568</v>
      </c>
      <c r="E20" s="189" t="s">
        <v>568</v>
      </c>
      <c r="F20" s="189" t="s">
        <v>678</v>
      </c>
      <c r="G20" s="494"/>
      <c r="H20" s="494"/>
      <c r="I20" s="189" t="s">
        <v>746</v>
      </c>
      <c r="J20" s="189" t="s">
        <v>568</v>
      </c>
      <c r="K20" s="189" t="s">
        <v>1205</v>
      </c>
      <c r="L20" s="494"/>
      <c r="M20" s="189" t="s">
        <v>1258</v>
      </c>
      <c r="N20" s="494"/>
      <c r="O20" s="494"/>
      <c r="P20" s="189" t="s">
        <v>926</v>
      </c>
      <c r="Q20" s="189" t="s">
        <v>991</v>
      </c>
      <c r="R20" s="189" t="s">
        <v>1020</v>
      </c>
      <c r="S20" s="189" t="s">
        <v>762</v>
      </c>
      <c r="T20" s="189" t="s">
        <v>825</v>
      </c>
      <c r="U20" s="189" t="s">
        <v>838</v>
      </c>
      <c r="V20" s="189" t="s">
        <v>1153</v>
      </c>
      <c r="W20" s="189" t="s">
        <v>869</v>
      </c>
      <c r="X20" s="189" t="s">
        <v>891</v>
      </c>
      <c r="Y20" s="189" t="s">
        <v>910</v>
      </c>
      <c r="Z20" s="189" t="s">
        <v>502</v>
      </c>
      <c r="AA20" s="494"/>
      <c r="AB20" s="494"/>
      <c r="AC20" s="494"/>
    </row>
    <row r="21" spans="1:29" x14ac:dyDescent="0.2">
      <c r="A21" s="493">
        <v>18</v>
      </c>
      <c r="B21" s="189" t="s">
        <v>436</v>
      </c>
      <c r="C21" s="189" t="s">
        <v>482</v>
      </c>
      <c r="D21" s="189" t="s">
        <v>608</v>
      </c>
      <c r="E21" s="189" t="s">
        <v>608</v>
      </c>
      <c r="F21" s="189" t="s">
        <v>675</v>
      </c>
      <c r="G21" s="494"/>
      <c r="H21" s="494"/>
      <c r="I21" s="189" t="s">
        <v>715</v>
      </c>
      <c r="J21" s="189" t="s">
        <v>608</v>
      </c>
      <c r="K21" s="189" t="s">
        <v>1184</v>
      </c>
      <c r="L21" s="494"/>
      <c r="M21" s="189" t="s">
        <v>1259</v>
      </c>
      <c r="N21" s="494"/>
      <c r="O21" s="494"/>
      <c r="P21" s="189" t="s">
        <v>920</v>
      </c>
      <c r="Q21" s="189" t="s">
        <v>1006</v>
      </c>
      <c r="R21" s="189" t="s">
        <v>1023</v>
      </c>
      <c r="S21" s="189" t="s">
        <v>764</v>
      </c>
      <c r="T21" s="189" t="s">
        <v>821</v>
      </c>
      <c r="U21" s="189" t="s">
        <v>832</v>
      </c>
      <c r="V21" s="189" t="s">
        <v>1062</v>
      </c>
      <c r="W21" s="189" t="s">
        <v>861</v>
      </c>
      <c r="X21" s="189" t="s">
        <v>878</v>
      </c>
      <c r="Y21" s="189" t="s">
        <v>901</v>
      </c>
      <c r="Z21" s="189" t="s">
        <v>522</v>
      </c>
      <c r="AA21" s="494"/>
      <c r="AB21" s="494"/>
      <c r="AC21" s="494"/>
    </row>
    <row r="22" spans="1:29" x14ac:dyDescent="0.2">
      <c r="A22" s="493">
        <v>19</v>
      </c>
      <c r="B22" s="189" t="s">
        <v>427</v>
      </c>
      <c r="C22" s="189" t="s">
        <v>479</v>
      </c>
      <c r="D22" s="189" t="s">
        <v>612</v>
      </c>
      <c r="E22" s="189" t="s">
        <v>612</v>
      </c>
      <c r="F22" s="189" t="s">
        <v>676</v>
      </c>
      <c r="G22" s="494"/>
      <c r="H22" s="494"/>
      <c r="I22" s="189" t="s">
        <v>733</v>
      </c>
      <c r="J22" s="189" t="s">
        <v>612</v>
      </c>
      <c r="K22" s="189" t="s">
        <v>1222</v>
      </c>
      <c r="L22" s="494"/>
      <c r="M22" s="189" t="s">
        <v>1282</v>
      </c>
      <c r="N22" s="494"/>
      <c r="O22" s="494"/>
      <c r="P22" s="189" t="s">
        <v>931</v>
      </c>
      <c r="Q22" s="189" t="s">
        <v>978</v>
      </c>
      <c r="R22" s="189" t="s">
        <v>1037</v>
      </c>
      <c r="S22" s="189" t="s">
        <v>758</v>
      </c>
      <c r="T22" s="189" t="s">
        <v>809</v>
      </c>
      <c r="U22" s="189" t="s">
        <v>835</v>
      </c>
      <c r="V22" s="189" t="s">
        <v>1080</v>
      </c>
      <c r="W22" s="189" t="s">
        <v>854</v>
      </c>
      <c r="X22" s="189" t="s">
        <v>897</v>
      </c>
      <c r="Y22" s="189" t="s">
        <v>912</v>
      </c>
      <c r="Z22" s="189" t="s">
        <v>509</v>
      </c>
      <c r="AA22" s="494"/>
      <c r="AB22" s="494"/>
      <c r="AC22" s="494"/>
    </row>
    <row r="23" spans="1:29" x14ac:dyDescent="0.2">
      <c r="A23" s="493">
        <v>20</v>
      </c>
      <c r="B23" s="189" t="s">
        <v>437</v>
      </c>
      <c r="C23" s="189" t="s">
        <v>470</v>
      </c>
      <c r="D23" s="189" t="s">
        <v>572</v>
      </c>
      <c r="E23" s="189" t="s">
        <v>572</v>
      </c>
      <c r="F23" s="189" t="s">
        <v>655</v>
      </c>
      <c r="G23" s="494"/>
      <c r="H23" s="494"/>
      <c r="I23" s="189" t="s">
        <v>750</v>
      </c>
      <c r="J23" s="189" t="s">
        <v>572</v>
      </c>
      <c r="K23" s="189" t="s">
        <v>1211</v>
      </c>
      <c r="L23" s="494"/>
      <c r="M23" s="189" t="s">
        <v>1267</v>
      </c>
      <c r="N23" s="494"/>
      <c r="O23" s="494"/>
      <c r="P23" s="189" t="s">
        <v>957</v>
      </c>
      <c r="Q23" s="189" t="s">
        <v>976</v>
      </c>
      <c r="R23" s="189" t="s">
        <v>1048</v>
      </c>
      <c r="S23" s="189" t="s">
        <v>792</v>
      </c>
      <c r="T23" s="189" t="s">
        <v>814</v>
      </c>
      <c r="U23" s="189" t="s">
        <v>847</v>
      </c>
      <c r="V23" s="189" t="s">
        <v>1165</v>
      </c>
      <c r="W23" s="189" t="s">
        <v>850</v>
      </c>
      <c r="X23" s="189" t="s">
        <v>887</v>
      </c>
      <c r="Y23" s="499"/>
      <c r="Z23" s="189" t="s">
        <v>543</v>
      </c>
      <c r="AA23" s="494"/>
      <c r="AB23" s="494"/>
      <c r="AC23" s="494"/>
    </row>
    <row r="24" spans="1:29" x14ac:dyDescent="0.2">
      <c r="A24" s="493">
        <v>21</v>
      </c>
      <c r="B24" s="189" t="s">
        <v>441</v>
      </c>
      <c r="C24" s="189" t="s">
        <v>473</v>
      </c>
      <c r="D24" s="189" t="s">
        <v>589</v>
      </c>
      <c r="E24" s="189" t="s">
        <v>589</v>
      </c>
      <c r="F24" s="189" t="s">
        <v>674</v>
      </c>
      <c r="G24" s="494"/>
      <c r="H24" s="494"/>
      <c r="I24" s="189" t="s">
        <v>722</v>
      </c>
      <c r="J24" s="189" t="s">
        <v>589</v>
      </c>
      <c r="K24" s="189" t="s">
        <v>1206</v>
      </c>
      <c r="L24" s="494"/>
      <c r="M24" s="189" t="s">
        <v>1264</v>
      </c>
      <c r="N24" s="494"/>
      <c r="O24" s="494"/>
      <c r="P24" s="189" t="s">
        <v>923</v>
      </c>
      <c r="Q24" s="189" t="s">
        <v>1005</v>
      </c>
      <c r="R24" s="189" t="s">
        <v>1024</v>
      </c>
      <c r="S24" s="189" t="s">
        <v>779</v>
      </c>
      <c r="T24" s="189" t="s">
        <v>824</v>
      </c>
      <c r="U24" s="189" t="s">
        <v>827</v>
      </c>
      <c r="V24" s="189" t="s">
        <v>1128</v>
      </c>
      <c r="W24" s="189" t="s">
        <v>857</v>
      </c>
      <c r="X24" s="189" t="s">
        <v>875</v>
      </c>
      <c r="Y24" s="494"/>
      <c r="Z24" s="189" t="s">
        <v>511</v>
      </c>
      <c r="AA24" s="494"/>
      <c r="AB24" s="494"/>
      <c r="AC24" s="494"/>
    </row>
    <row r="25" spans="1:29" x14ac:dyDescent="0.2">
      <c r="A25" s="493">
        <v>22</v>
      </c>
      <c r="B25" s="189" t="s">
        <v>446</v>
      </c>
      <c r="C25" s="189" t="s">
        <v>463</v>
      </c>
      <c r="D25" s="189" t="s">
        <v>643</v>
      </c>
      <c r="E25" s="189" t="s">
        <v>643</v>
      </c>
      <c r="F25" s="189" t="s">
        <v>660</v>
      </c>
      <c r="G25" s="494"/>
      <c r="H25" s="494"/>
      <c r="I25" s="189" t="s">
        <v>718</v>
      </c>
      <c r="J25" s="189" t="s">
        <v>643</v>
      </c>
      <c r="K25" s="189" t="s">
        <v>1214</v>
      </c>
      <c r="L25" s="494"/>
      <c r="M25" s="189" t="s">
        <v>1262</v>
      </c>
      <c r="N25" s="494"/>
      <c r="O25" s="494"/>
      <c r="P25" s="189" t="s">
        <v>950</v>
      </c>
      <c r="Q25" s="189" t="s">
        <v>1004</v>
      </c>
      <c r="R25" s="189" t="s">
        <v>1049</v>
      </c>
      <c r="S25" s="189" t="s">
        <v>791</v>
      </c>
      <c r="T25" s="189" t="s">
        <v>815</v>
      </c>
      <c r="U25" s="189" t="s">
        <v>840</v>
      </c>
      <c r="V25" s="189" t="s">
        <v>1057</v>
      </c>
      <c r="W25" s="189" t="s">
        <v>852</v>
      </c>
      <c r="X25" s="189" t="s">
        <v>895</v>
      </c>
      <c r="Y25" s="494"/>
      <c r="Z25" s="189" t="s">
        <v>530</v>
      </c>
      <c r="AA25" s="494"/>
      <c r="AB25" s="494"/>
      <c r="AC25" s="494"/>
    </row>
    <row r="26" spans="1:29" x14ac:dyDescent="0.2">
      <c r="A26" s="493">
        <v>23</v>
      </c>
      <c r="B26" s="189" t="s">
        <v>430</v>
      </c>
      <c r="C26" s="189" t="s">
        <v>466</v>
      </c>
      <c r="D26" s="189" t="s">
        <v>573</v>
      </c>
      <c r="E26" s="189" t="s">
        <v>573</v>
      </c>
      <c r="F26" s="189" t="s">
        <v>668</v>
      </c>
      <c r="G26" s="494"/>
      <c r="H26" s="494"/>
      <c r="I26" s="189" t="s">
        <v>728</v>
      </c>
      <c r="J26" s="189" t="s">
        <v>573</v>
      </c>
      <c r="K26" s="189" t="s">
        <v>1190</v>
      </c>
      <c r="L26" s="494"/>
      <c r="M26" s="189" t="s">
        <v>1268</v>
      </c>
      <c r="N26" s="494"/>
      <c r="O26" s="494"/>
      <c r="P26" s="189" t="s">
        <v>965</v>
      </c>
      <c r="Q26" s="189" t="s">
        <v>983</v>
      </c>
      <c r="R26" s="189" t="s">
        <v>1018</v>
      </c>
      <c r="S26" s="189" t="s">
        <v>780</v>
      </c>
      <c r="T26" s="189" t="s">
        <v>812</v>
      </c>
      <c r="U26" s="189" t="s">
        <v>849</v>
      </c>
      <c r="V26" s="189" t="s">
        <v>1117</v>
      </c>
      <c r="W26" s="189" t="s">
        <v>858</v>
      </c>
      <c r="X26" s="189" t="s">
        <v>888</v>
      </c>
      <c r="Y26" s="494"/>
      <c r="Z26" s="189" t="s">
        <v>504</v>
      </c>
      <c r="AA26" s="494"/>
      <c r="AB26" s="494"/>
      <c r="AC26" s="494"/>
    </row>
    <row r="27" spans="1:29" x14ac:dyDescent="0.2">
      <c r="A27" s="493">
        <v>24</v>
      </c>
      <c r="B27" s="189" t="s">
        <v>453</v>
      </c>
      <c r="C27" s="189" t="s">
        <v>465</v>
      </c>
      <c r="D27" s="189" t="s">
        <v>620</v>
      </c>
      <c r="E27" s="189" t="s">
        <v>620</v>
      </c>
      <c r="F27" s="189" t="s">
        <v>658</v>
      </c>
      <c r="G27" s="494"/>
      <c r="H27" s="494"/>
      <c r="I27" s="189" t="s">
        <v>704</v>
      </c>
      <c r="J27" s="189" t="s">
        <v>620</v>
      </c>
      <c r="K27" s="189" t="s">
        <v>1195</v>
      </c>
      <c r="L27" s="494"/>
      <c r="M27" s="189" t="s">
        <v>1270</v>
      </c>
      <c r="N27" s="494"/>
      <c r="O27" s="494"/>
      <c r="P27" s="189" t="s">
        <v>922</v>
      </c>
      <c r="Q27" s="189" t="s">
        <v>984</v>
      </c>
      <c r="R27" s="189" t="s">
        <v>1012</v>
      </c>
      <c r="S27" s="189" t="s">
        <v>761</v>
      </c>
      <c r="T27" s="189" t="s">
        <v>802</v>
      </c>
      <c r="U27" s="189" t="s">
        <v>842</v>
      </c>
      <c r="V27" s="189" t="s">
        <v>1167</v>
      </c>
      <c r="W27" s="189" t="s">
        <v>851</v>
      </c>
      <c r="X27" s="189" t="s">
        <v>899</v>
      </c>
      <c r="Y27" s="494"/>
      <c r="Z27" s="189" t="s">
        <v>515</v>
      </c>
      <c r="AA27" s="494"/>
      <c r="AB27" s="494"/>
      <c r="AC27" s="494"/>
    </row>
    <row r="28" spans="1:29" x14ac:dyDescent="0.2">
      <c r="A28" s="493">
        <v>25</v>
      </c>
      <c r="B28" s="189" t="s">
        <v>434</v>
      </c>
      <c r="C28" s="189" t="s">
        <v>457</v>
      </c>
      <c r="D28" s="189" t="s">
        <v>623</v>
      </c>
      <c r="E28" s="189" t="s">
        <v>623</v>
      </c>
      <c r="F28" s="189" t="s">
        <v>648</v>
      </c>
      <c r="G28" s="494"/>
      <c r="H28" s="494"/>
      <c r="I28" s="189" t="s">
        <v>738</v>
      </c>
      <c r="J28" s="189" t="s">
        <v>623</v>
      </c>
      <c r="K28" s="189" t="s">
        <v>1201</v>
      </c>
      <c r="L28" s="494"/>
      <c r="M28" s="189" t="s">
        <v>1265</v>
      </c>
      <c r="N28" s="494"/>
      <c r="O28" s="494"/>
      <c r="P28" s="189" t="s">
        <v>925</v>
      </c>
      <c r="Q28" s="189" t="s">
        <v>1000</v>
      </c>
      <c r="R28" s="189" t="s">
        <v>1055</v>
      </c>
      <c r="S28" s="189" t="s">
        <v>786</v>
      </c>
      <c r="T28" s="189" t="s">
        <v>813</v>
      </c>
      <c r="U28" s="189" t="s">
        <v>830</v>
      </c>
      <c r="V28" s="189" t="s">
        <v>1109</v>
      </c>
      <c r="W28" s="189" t="s">
        <v>867</v>
      </c>
      <c r="X28" s="189" t="s">
        <v>879</v>
      </c>
      <c r="Y28" s="494"/>
      <c r="Z28" s="189" t="s">
        <v>531</v>
      </c>
      <c r="AA28" s="494"/>
      <c r="AB28" s="494"/>
      <c r="AC28" s="494"/>
    </row>
    <row r="29" spans="1:29" x14ac:dyDescent="0.2">
      <c r="A29" s="493">
        <v>26</v>
      </c>
      <c r="B29" s="189" t="s">
        <v>452</v>
      </c>
      <c r="C29" s="189" t="s">
        <v>455</v>
      </c>
      <c r="D29" s="189" t="s">
        <v>624</v>
      </c>
      <c r="E29" s="189" t="s">
        <v>624</v>
      </c>
      <c r="F29" s="189" t="s">
        <v>667</v>
      </c>
      <c r="G29" s="494"/>
      <c r="H29" s="494"/>
      <c r="I29" s="189" t="s">
        <v>749</v>
      </c>
      <c r="J29" s="189" t="s">
        <v>624</v>
      </c>
      <c r="K29" s="189" t="s">
        <v>1230</v>
      </c>
      <c r="L29" s="494"/>
      <c r="M29" s="189" t="s">
        <v>1283</v>
      </c>
      <c r="N29" s="494"/>
      <c r="O29" s="494"/>
      <c r="P29" s="189" t="s">
        <v>933</v>
      </c>
      <c r="Q29" s="189" t="s">
        <v>975</v>
      </c>
      <c r="R29" s="189" t="s">
        <v>1051</v>
      </c>
      <c r="S29" s="189" t="s">
        <v>774</v>
      </c>
      <c r="T29" s="189" t="s">
        <v>816</v>
      </c>
      <c r="U29" s="499"/>
      <c r="V29" s="189" t="s">
        <v>1091</v>
      </c>
      <c r="W29" s="499"/>
      <c r="X29" s="189" t="s">
        <v>898</v>
      </c>
      <c r="Y29" s="494"/>
      <c r="Z29" s="189" t="s">
        <v>538</v>
      </c>
      <c r="AA29" s="494"/>
      <c r="AB29" s="494"/>
      <c r="AC29" s="494"/>
    </row>
    <row r="30" spans="1:29" x14ac:dyDescent="0.2">
      <c r="A30" s="493">
        <v>27</v>
      </c>
      <c r="B30" s="189" t="s">
        <v>439</v>
      </c>
      <c r="C30" s="189" t="s">
        <v>461</v>
      </c>
      <c r="D30" s="189" t="s">
        <v>584</v>
      </c>
      <c r="E30" s="189" t="s">
        <v>584</v>
      </c>
      <c r="F30" s="189" t="s">
        <v>657</v>
      </c>
      <c r="G30" s="494"/>
      <c r="H30" s="494"/>
      <c r="I30" s="189" t="s">
        <v>744</v>
      </c>
      <c r="J30" s="189" t="s">
        <v>584</v>
      </c>
      <c r="K30" s="189" t="s">
        <v>1219</v>
      </c>
      <c r="L30" s="494"/>
      <c r="M30" s="189" t="s">
        <v>1260</v>
      </c>
      <c r="N30" s="494"/>
      <c r="O30" s="494"/>
      <c r="P30" s="189" t="s">
        <v>918</v>
      </c>
      <c r="Q30" s="189" t="s">
        <v>995</v>
      </c>
      <c r="R30" s="189" t="s">
        <v>1044</v>
      </c>
      <c r="S30" s="189" t="s">
        <v>766</v>
      </c>
      <c r="T30" s="499"/>
      <c r="U30" s="494"/>
      <c r="V30" s="189" t="s">
        <v>1142</v>
      </c>
      <c r="W30" s="494"/>
      <c r="X30" s="189" t="s">
        <v>894</v>
      </c>
      <c r="Y30" s="494"/>
      <c r="Z30" s="189" t="s">
        <v>519</v>
      </c>
      <c r="AA30" s="494"/>
      <c r="AB30" s="494"/>
      <c r="AC30" s="494"/>
    </row>
    <row r="31" spans="1:29" x14ac:dyDescent="0.2">
      <c r="A31" s="493">
        <v>28</v>
      </c>
      <c r="B31" s="189" t="s">
        <v>451</v>
      </c>
      <c r="C31" s="189" t="s">
        <v>464</v>
      </c>
      <c r="D31" s="189" t="s">
        <v>578</v>
      </c>
      <c r="E31" s="189" t="s">
        <v>578</v>
      </c>
      <c r="F31" s="189" t="s">
        <v>672</v>
      </c>
      <c r="G31" s="494"/>
      <c r="H31" s="494"/>
      <c r="I31" s="189" t="s">
        <v>743</v>
      </c>
      <c r="J31" s="189" t="s">
        <v>578</v>
      </c>
      <c r="K31" s="189" t="s">
        <v>1185</v>
      </c>
      <c r="L31" s="494"/>
      <c r="M31" s="499"/>
      <c r="N31" s="494"/>
      <c r="O31" s="494"/>
      <c r="P31" s="189" t="s">
        <v>961</v>
      </c>
      <c r="Q31" s="189" t="s">
        <v>987</v>
      </c>
      <c r="R31" s="189" t="s">
        <v>1054</v>
      </c>
      <c r="S31" s="189" t="s">
        <v>757</v>
      </c>
      <c r="T31" s="494"/>
      <c r="U31" s="494"/>
      <c r="V31" s="189" t="s">
        <v>1085</v>
      </c>
      <c r="W31" s="494"/>
      <c r="X31" s="499"/>
      <c r="Y31" s="494"/>
      <c r="Z31" s="189" t="s">
        <v>527</v>
      </c>
      <c r="AA31" s="494"/>
      <c r="AB31" s="494"/>
      <c r="AC31" s="494"/>
    </row>
    <row r="32" spans="1:29" x14ac:dyDescent="0.2">
      <c r="A32" s="493">
        <v>29</v>
      </c>
      <c r="B32" s="189" t="s">
        <v>443</v>
      </c>
      <c r="C32" s="189" t="s">
        <v>472</v>
      </c>
      <c r="D32" s="189" t="s">
        <v>580</v>
      </c>
      <c r="E32" s="189" t="s">
        <v>580</v>
      </c>
      <c r="F32" s="189" t="s">
        <v>652</v>
      </c>
      <c r="G32" s="494"/>
      <c r="H32" s="494"/>
      <c r="I32" s="189" t="s">
        <v>727</v>
      </c>
      <c r="J32" s="189" t="s">
        <v>580</v>
      </c>
      <c r="K32" s="189" t="s">
        <v>1224</v>
      </c>
      <c r="L32" s="494"/>
      <c r="M32" s="494"/>
      <c r="N32" s="494"/>
      <c r="O32" s="494"/>
      <c r="P32" s="189" t="s">
        <v>942</v>
      </c>
      <c r="Q32" s="189" t="s">
        <v>970</v>
      </c>
      <c r="R32" s="189" t="s">
        <v>1042</v>
      </c>
      <c r="S32" s="189" t="s">
        <v>793</v>
      </c>
      <c r="T32" s="494"/>
      <c r="U32" s="494"/>
      <c r="V32" s="189" t="s">
        <v>1092</v>
      </c>
      <c r="W32" s="494"/>
      <c r="X32" s="494"/>
      <c r="Y32" s="494"/>
      <c r="Z32" s="189" t="s">
        <v>546</v>
      </c>
      <c r="AA32" s="494"/>
      <c r="AB32" s="494"/>
      <c r="AC32" s="494"/>
    </row>
    <row r="33" spans="1:29" x14ac:dyDescent="0.2">
      <c r="A33" s="493">
        <v>30</v>
      </c>
      <c r="B33" s="499"/>
      <c r="C33" s="189" t="s">
        <v>462</v>
      </c>
      <c r="D33" s="189" t="s">
        <v>616</v>
      </c>
      <c r="E33" s="189" t="s">
        <v>616</v>
      </c>
      <c r="F33" s="189" t="s">
        <v>651</v>
      </c>
      <c r="G33" s="494"/>
      <c r="H33" s="494"/>
      <c r="I33" s="189" t="s">
        <v>708</v>
      </c>
      <c r="J33" s="189" t="s">
        <v>616</v>
      </c>
      <c r="K33" s="189" t="s">
        <v>1194</v>
      </c>
      <c r="L33" s="494"/>
      <c r="M33" s="494"/>
      <c r="N33" s="494"/>
      <c r="O33" s="494"/>
      <c r="P33" s="189" t="s">
        <v>921</v>
      </c>
      <c r="Q33" s="189" t="s">
        <v>1007</v>
      </c>
      <c r="R33" s="189" t="s">
        <v>1021</v>
      </c>
      <c r="S33" s="189" t="s">
        <v>800</v>
      </c>
      <c r="T33" s="494"/>
      <c r="U33" s="494"/>
      <c r="V33" s="189" t="s">
        <v>1071</v>
      </c>
      <c r="W33" s="494"/>
      <c r="X33" s="494"/>
      <c r="Y33" s="494"/>
      <c r="Z33" s="189" t="s">
        <v>547</v>
      </c>
      <c r="AA33" s="494"/>
      <c r="AB33" s="494"/>
      <c r="AC33" s="494"/>
    </row>
    <row r="34" spans="1:29" x14ac:dyDescent="0.2">
      <c r="A34" s="493">
        <v>31</v>
      </c>
      <c r="B34" s="494"/>
      <c r="C34" s="189" t="s">
        <v>476</v>
      </c>
      <c r="D34" s="189" t="s">
        <v>628</v>
      </c>
      <c r="E34" s="189" t="s">
        <v>628</v>
      </c>
      <c r="F34" s="189" t="s">
        <v>649</v>
      </c>
      <c r="G34" s="494"/>
      <c r="H34" s="494"/>
      <c r="I34" s="189" t="s">
        <v>731</v>
      </c>
      <c r="J34" s="189" t="s">
        <v>628</v>
      </c>
      <c r="K34" s="189" t="s">
        <v>1196</v>
      </c>
      <c r="L34" s="494"/>
      <c r="M34" s="494"/>
      <c r="N34" s="494"/>
      <c r="O34" s="494"/>
      <c r="P34" s="189" t="s">
        <v>963</v>
      </c>
      <c r="Q34" s="189" t="s">
        <v>981</v>
      </c>
      <c r="R34" s="189" t="s">
        <v>1015</v>
      </c>
      <c r="S34" s="189" t="s">
        <v>760</v>
      </c>
      <c r="T34" s="494"/>
      <c r="U34" s="494"/>
      <c r="V34" s="189" t="s">
        <v>1171</v>
      </c>
      <c r="W34" s="494"/>
      <c r="X34" s="494"/>
      <c r="Y34" s="494"/>
      <c r="Z34" s="189" t="s">
        <v>550</v>
      </c>
      <c r="AA34" s="494"/>
      <c r="AB34" s="494"/>
      <c r="AC34" s="494"/>
    </row>
    <row r="35" spans="1:29" x14ac:dyDescent="0.2">
      <c r="A35" s="493">
        <v>32</v>
      </c>
      <c r="B35" s="494"/>
      <c r="C35" s="189" t="s">
        <v>454</v>
      </c>
      <c r="D35" s="189" t="s">
        <v>646</v>
      </c>
      <c r="E35" s="189" t="s">
        <v>646</v>
      </c>
      <c r="F35" s="189" t="s">
        <v>677</v>
      </c>
      <c r="G35" s="494"/>
      <c r="H35" s="494"/>
      <c r="I35" s="189" t="s">
        <v>747</v>
      </c>
      <c r="J35" s="189" t="s">
        <v>646</v>
      </c>
      <c r="K35" s="189" t="s">
        <v>1233</v>
      </c>
      <c r="L35" s="494"/>
      <c r="M35" s="494"/>
      <c r="N35" s="494"/>
      <c r="O35" s="494"/>
      <c r="P35" s="189" t="s">
        <v>929</v>
      </c>
      <c r="Q35" s="189" t="s">
        <v>998</v>
      </c>
      <c r="R35" s="189" t="s">
        <v>1041</v>
      </c>
      <c r="S35" s="189" t="s">
        <v>771</v>
      </c>
      <c r="T35" s="494"/>
      <c r="U35" s="494"/>
      <c r="V35" s="189" t="s">
        <v>1135</v>
      </c>
      <c r="W35" s="494"/>
      <c r="X35" s="494"/>
      <c r="Y35" s="494"/>
      <c r="Z35" s="189" t="s">
        <v>528</v>
      </c>
      <c r="AA35" s="494"/>
      <c r="AB35" s="494"/>
      <c r="AC35" s="494"/>
    </row>
    <row r="36" spans="1:29" x14ac:dyDescent="0.2">
      <c r="A36" s="493">
        <v>33</v>
      </c>
      <c r="B36" s="494"/>
      <c r="C36" s="189" t="s">
        <v>480</v>
      </c>
      <c r="D36" s="189" t="s">
        <v>619</v>
      </c>
      <c r="E36" s="189" t="s">
        <v>619</v>
      </c>
      <c r="F36" s="189" t="s">
        <v>665</v>
      </c>
      <c r="G36" s="494"/>
      <c r="H36" s="494"/>
      <c r="I36" s="189" t="s">
        <v>730</v>
      </c>
      <c r="J36" s="189" t="s">
        <v>619</v>
      </c>
      <c r="K36" s="189" t="s">
        <v>1209</v>
      </c>
      <c r="L36" s="494"/>
      <c r="M36" s="494"/>
      <c r="N36" s="494"/>
      <c r="O36" s="494"/>
      <c r="P36" s="189" t="s">
        <v>960</v>
      </c>
      <c r="Q36" s="189" t="s">
        <v>982</v>
      </c>
      <c r="R36" s="189" t="s">
        <v>1017</v>
      </c>
      <c r="S36" s="189" t="s">
        <v>763</v>
      </c>
      <c r="T36" s="494"/>
      <c r="U36" s="494"/>
      <c r="V36" s="189" t="s">
        <v>1065</v>
      </c>
      <c r="W36" s="494"/>
      <c r="X36" s="494"/>
      <c r="Y36" s="494"/>
      <c r="Z36" s="189" t="s">
        <v>525</v>
      </c>
      <c r="AA36" s="494"/>
      <c r="AB36" s="494"/>
      <c r="AC36" s="494"/>
    </row>
    <row r="37" spans="1:29" x14ac:dyDescent="0.2">
      <c r="A37" s="493">
        <v>34</v>
      </c>
      <c r="B37" s="494"/>
      <c r="C37" s="499"/>
      <c r="D37" s="189" t="s">
        <v>587</v>
      </c>
      <c r="E37" s="189" t="s">
        <v>587</v>
      </c>
      <c r="F37" s="189" t="s">
        <v>671</v>
      </c>
      <c r="G37" s="494"/>
      <c r="H37" s="494"/>
      <c r="I37" s="189" t="s">
        <v>729</v>
      </c>
      <c r="J37" s="189" t="s">
        <v>587</v>
      </c>
      <c r="K37" s="189" t="s">
        <v>1242</v>
      </c>
      <c r="L37" s="494"/>
      <c r="M37" s="494"/>
      <c r="N37" s="494"/>
      <c r="O37" s="494"/>
      <c r="P37" s="189" t="s">
        <v>924</v>
      </c>
      <c r="Q37" s="189" t="s">
        <v>977</v>
      </c>
      <c r="R37" s="189" t="s">
        <v>1025</v>
      </c>
      <c r="S37" s="189" t="s">
        <v>769</v>
      </c>
      <c r="T37" s="494"/>
      <c r="U37" s="494"/>
      <c r="V37" s="189" t="s">
        <v>1095</v>
      </c>
      <c r="W37" s="494"/>
      <c r="X37" s="494"/>
      <c r="Y37" s="494"/>
      <c r="Z37" s="189" t="s">
        <v>533</v>
      </c>
      <c r="AA37" s="494"/>
      <c r="AB37" s="494"/>
      <c r="AC37" s="494"/>
    </row>
    <row r="38" spans="1:29" x14ac:dyDescent="0.2">
      <c r="A38" s="493">
        <v>35</v>
      </c>
      <c r="B38" s="494"/>
      <c r="C38" s="494"/>
      <c r="D38" s="189" t="s">
        <v>563</v>
      </c>
      <c r="E38" s="189" t="s">
        <v>563</v>
      </c>
      <c r="F38" s="499"/>
      <c r="G38" s="494"/>
      <c r="H38" s="494"/>
      <c r="I38" s="189" t="s">
        <v>703</v>
      </c>
      <c r="J38" s="189" t="s">
        <v>563</v>
      </c>
      <c r="K38" s="189" t="s">
        <v>1236</v>
      </c>
      <c r="L38" s="494"/>
      <c r="M38" s="494"/>
      <c r="N38" s="494"/>
      <c r="O38" s="494"/>
      <c r="P38" s="189" t="s">
        <v>956</v>
      </c>
      <c r="Q38" s="189" t="s">
        <v>985</v>
      </c>
      <c r="R38" s="189" t="s">
        <v>1040</v>
      </c>
      <c r="S38" s="189" t="s">
        <v>799</v>
      </c>
      <c r="T38" s="494"/>
      <c r="U38" s="494"/>
      <c r="V38" s="189" t="s">
        <v>1108</v>
      </c>
      <c r="W38" s="494"/>
      <c r="X38" s="494"/>
      <c r="Y38" s="494"/>
      <c r="Z38" s="189" t="s">
        <v>506</v>
      </c>
      <c r="AA38" s="494"/>
      <c r="AB38" s="494"/>
      <c r="AC38" s="494"/>
    </row>
    <row r="39" spans="1:29" x14ac:dyDescent="0.2">
      <c r="A39" s="493">
        <v>36</v>
      </c>
      <c r="B39" s="494"/>
      <c r="C39" s="494"/>
      <c r="D39" s="189" t="s">
        <v>569</v>
      </c>
      <c r="E39" s="189" t="s">
        <v>569</v>
      </c>
      <c r="F39" s="494"/>
      <c r="G39" s="494"/>
      <c r="H39" s="494"/>
      <c r="I39" s="189" t="s">
        <v>724</v>
      </c>
      <c r="J39" s="189" t="s">
        <v>569</v>
      </c>
      <c r="K39" s="189" t="s">
        <v>1199</v>
      </c>
      <c r="L39" s="494"/>
      <c r="M39" s="494"/>
      <c r="N39" s="494"/>
      <c r="O39" s="494"/>
      <c r="P39" s="189" t="s">
        <v>967</v>
      </c>
      <c r="Q39" s="189" t="s">
        <v>993</v>
      </c>
      <c r="R39" s="189" t="s">
        <v>1026</v>
      </c>
      <c r="S39" s="189" t="s">
        <v>776</v>
      </c>
      <c r="T39" s="494"/>
      <c r="U39" s="494"/>
      <c r="V39" s="189" t="s">
        <v>1136</v>
      </c>
      <c r="W39" s="494"/>
      <c r="X39" s="494"/>
      <c r="Y39" s="494"/>
      <c r="Z39" s="189" t="s">
        <v>529</v>
      </c>
      <c r="AA39" s="494"/>
      <c r="AB39" s="494"/>
      <c r="AC39" s="494"/>
    </row>
    <row r="40" spans="1:29" x14ac:dyDescent="0.2">
      <c r="A40" s="493">
        <v>37</v>
      </c>
      <c r="B40" s="494"/>
      <c r="C40" s="494"/>
      <c r="D40" s="189" t="s">
        <v>631</v>
      </c>
      <c r="E40" s="189" t="s">
        <v>631</v>
      </c>
      <c r="F40" s="494"/>
      <c r="G40" s="494"/>
      <c r="H40" s="494"/>
      <c r="I40" s="189" t="s">
        <v>710</v>
      </c>
      <c r="J40" s="189" t="s">
        <v>631</v>
      </c>
      <c r="K40" s="189" t="s">
        <v>1241</v>
      </c>
      <c r="L40" s="494"/>
      <c r="M40" s="494"/>
      <c r="N40" s="494"/>
      <c r="O40" s="494"/>
      <c r="P40" s="189" t="s">
        <v>939</v>
      </c>
      <c r="Q40" s="189" t="s">
        <v>1001</v>
      </c>
      <c r="R40" s="189" t="s">
        <v>1008</v>
      </c>
      <c r="S40" s="189" t="s">
        <v>797</v>
      </c>
      <c r="T40" s="494"/>
      <c r="U40" s="494"/>
      <c r="V40" s="189" t="s">
        <v>1176</v>
      </c>
      <c r="W40" s="494"/>
      <c r="X40" s="494"/>
      <c r="Y40" s="494"/>
      <c r="Z40" s="189" t="s">
        <v>505</v>
      </c>
      <c r="AA40" s="494"/>
      <c r="AB40" s="494"/>
      <c r="AC40" s="494"/>
    </row>
    <row r="41" spans="1:29" x14ac:dyDescent="0.2">
      <c r="A41" s="493">
        <v>38</v>
      </c>
      <c r="B41" s="494"/>
      <c r="C41" s="494"/>
      <c r="D41" s="189" t="s">
        <v>644</v>
      </c>
      <c r="E41" s="189" t="s">
        <v>644</v>
      </c>
      <c r="F41" s="494"/>
      <c r="G41" s="494"/>
      <c r="H41" s="494"/>
      <c r="I41" s="189" t="s">
        <v>711</v>
      </c>
      <c r="J41" s="189" t="s">
        <v>644</v>
      </c>
      <c r="K41" s="189" t="s">
        <v>1244</v>
      </c>
      <c r="L41" s="494"/>
      <c r="M41" s="494"/>
      <c r="N41" s="494"/>
      <c r="O41" s="494"/>
      <c r="P41" s="189" t="s">
        <v>937</v>
      </c>
      <c r="Q41" s="189" t="s">
        <v>992</v>
      </c>
      <c r="R41" s="189" t="s">
        <v>1010</v>
      </c>
      <c r="S41" s="189" t="s">
        <v>795</v>
      </c>
      <c r="T41" s="494"/>
      <c r="U41" s="494"/>
      <c r="V41" s="189" t="s">
        <v>1132</v>
      </c>
      <c r="W41" s="494"/>
      <c r="X41" s="494"/>
      <c r="Y41" s="494"/>
      <c r="Z41" s="189" t="s">
        <v>518</v>
      </c>
      <c r="AA41" s="494"/>
      <c r="AB41" s="494"/>
      <c r="AC41" s="494"/>
    </row>
    <row r="42" spans="1:29" x14ac:dyDescent="0.2">
      <c r="A42" s="493">
        <v>39</v>
      </c>
      <c r="B42" s="494"/>
      <c r="C42" s="494"/>
      <c r="D42" s="189" t="s">
        <v>588</v>
      </c>
      <c r="E42" s="189" t="s">
        <v>588</v>
      </c>
      <c r="F42" s="494"/>
      <c r="G42" s="494"/>
      <c r="H42" s="494"/>
      <c r="I42" s="189" t="s">
        <v>701</v>
      </c>
      <c r="J42" s="189" t="s">
        <v>588</v>
      </c>
      <c r="K42" s="189" t="s">
        <v>1228</v>
      </c>
      <c r="L42" s="494"/>
      <c r="M42" s="494"/>
      <c r="N42" s="494"/>
      <c r="O42" s="494"/>
      <c r="P42" s="189" t="s">
        <v>951</v>
      </c>
      <c r="Q42" s="189" t="s">
        <v>971</v>
      </c>
      <c r="R42" s="189" t="s">
        <v>1031</v>
      </c>
      <c r="S42" s="189" t="s">
        <v>794</v>
      </c>
      <c r="T42" s="494"/>
      <c r="U42" s="494"/>
      <c r="V42" s="189" t="s">
        <v>1084</v>
      </c>
      <c r="W42" s="494"/>
      <c r="X42" s="494"/>
      <c r="Y42" s="494"/>
      <c r="Z42" s="189" t="s">
        <v>539</v>
      </c>
      <c r="AA42" s="494"/>
      <c r="AB42" s="494"/>
      <c r="AC42" s="494"/>
    </row>
    <row r="43" spans="1:29" x14ac:dyDescent="0.2">
      <c r="A43" s="493">
        <v>40</v>
      </c>
      <c r="B43" s="494"/>
      <c r="C43" s="494"/>
      <c r="D43" s="189" t="s">
        <v>637</v>
      </c>
      <c r="E43" s="189" t="s">
        <v>637</v>
      </c>
      <c r="F43" s="494"/>
      <c r="G43" s="494"/>
      <c r="H43" s="494"/>
      <c r="I43" s="189" t="s">
        <v>717</v>
      </c>
      <c r="J43" s="189" t="s">
        <v>637</v>
      </c>
      <c r="K43" s="189" t="s">
        <v>1220</v>
      </c>
      <c r="L43" s="494"/>
      <c r="M43" s="494"/>
      <c r="N43" s="494"/>
      <c r="O43" s="494"/>
      <c r="P43" s="189" t="s">
        <v>935</v>
      </c>
      <c r="Q43" s="189" t="s">
        <v>979</v>
      </c>
      <c r="R43" s="189" t="s">
        <v>1032</v>
      </c>
      <c r="S43" s="189" t="s">
        <v>767</v>
      </c>
      <c r="T43" s="494"/>
      <c r="U43" s="494"/>
      <c r="V43" s="189" t="s">
        <v>1104</v>
      </c>
      <c r="W43" s="494"/>
      <c r="X43" s="494"/>
      <c r="Y43" s="494"/>
      <c r="Z43" s="189" t="s">
        <v>521</v>
      </c>
      <c r="AA43" s="494"/>
      <c r="AB43" s="494"/>
      <c r="AC43" s="494"/>
    </row>
    <row r="44" spans="1:29" x14ac:dyDescent="0.2">
      <c r="A44" s="493">
        <v>41</v>
      </c>
      <c r="B44" s="494"/>
      <c r="C44" s="494"/>
      <c r="D44" s="189" t="s">
        <v>570</v>
      </c>
      <c r="E44" s="189" t="s">
        <v>570</v>
      </c>
      <c r="F44" s="494"/>
      <c r="G44" s="494"/>
      <c r="H44" s="494"/>
      <c r="I44" s="189" t="s">
        <v>736</v>
      </c>
      <c r="J44" s="189" t="s">
        <v>570</v>
      </c>
      <c r="K44" s="189" t="s">
        <v>1200</v>
      </c>
      <c r="L44" s="494"/>
      <c r="M44" s="494"/>
      <c r="N44" s="494"/>
      <c r="O44" s="494"/>
      <c r="P44" s="189" t="s">
        <v>940</v>
      </c>
      <c r="Q44" s="499"/>
      <c r="R44" s="189" t="s">
        <v>1047</v>
      </c>
      <c r="S44" s="189" t="s">
        <v>783</v>
      </c>
      <c r="T44" s="494"/>
      <c r="U44" s="494"/>
      <c r="V44" s="189" t="s">
        <v>1163</v>
      </c>
      <c r="W44" s="494"/>
      <c r="X44" s="494"/>
      <c r="Y44" s="494"/>
      <c r="Z44" s="189" t="s">
        <v>548</v>
      </c>
      <c r="AA44" s="494"/>
      <c r="AB44" s="494"/>
      <c r="AC44" s="494"/>
    </row>
    <row r="45" spans="1:29" x14ac:dyDescent="0.2">
      <c r="A45" s="493">
        <v>42</v>
      </c>
      <c r="B45" s="494"/>
      <c r="C45" s="494"/>
      <c r="D45" s="189" t="s">
        <v>590</v>
      </c>
      <c r="E45" s="189" t="s">
        <v>590</v>
      </c>
      <c r="F45" s="494"/>
      <c r="G45" s="494"/>
      <c r="H45" s="494"/>
      <c r="I45" s="189" t="s">
        <v>740</v>
      </c>
      <c r="J45" s="189" t="s">
        <v>602</v>
      </c>
      <c r="K45" s="189" t="s">
        <v>1193</v>
      </c>
      <c r="L45" s="494"/>
      <c r="M45" s="494"/>
      <c r="N45" s="494"/>
      <c r="O45" s="494"/>
      <c r="P45" s="189" t="s">
        <v>958</v>
      </c>
      <c r="Q45" s="494"/>
      <c r="R45" s="189" t="s">
        <v>1016</v>
      </c>
      <c r="S45" s="189" t="s">
        <v>756</v>
      </c>
      <c r="T45" s="494"/>
      <c r="U45" s="494"/>
      <c r="V45" s="189" t="s">
        <v>1155</v>
      </c>
      <c r="W45" s="494"/>
      <c r="X45" s="494"/>
      <c r="Y45" s="494"/>
      <c r="Z45" s="189" t="s">
        <v>532</v>
      </c>
      <c r="AA45" s="494"/>
      <c r="AB45" s="494"/>
      <c r="AC45" s="494"/>
    </row>
    <row r="46" spans="1:29" x14ac:dyDescent="0.2">
      <c r="A46" s="493">
        <v>43</v>
      </c>
      <c r="B46" s="494"/>
      <c r="C46" s="494"/>
      <c r="D46" s="189" t="s">
        <v>602</v>
      </c>
      <c r="E46" s="189" t="s">
        <v>602</v>
      </c>
      <c r="F46" s="494"/>
      <c r="G46" s="494"/>
      <c r="H46" s="494"/>
      <c r="I46" s="189" t="s">
        <v>739</v>
      </c>
      <c r="J46" s="189" t="s">
        <v>593</v>
      </c>
      <c r="K46" s="189" t="s">
        <v>1186</v>
      </c>
      <c r="L46" s="494"/>
      <c r="M46" s="494"/>
      <c r="N46" s="494"/>
      <c r="O46" s="494"/>
      <c r="P46" s="189" t="s">
        <v>930</v>
      </c>
      <c r="Q46" s="494"/>
      <c r="R46" s="189" t="s">
        <v>1027</v>
      </c>
      <c r="S46" s="189" t="s">
        <v>798</v>
      </c>
      <c r="T46" s="494"/>
      <c r="U46" s="494"/>
      <c r="V46" s="189" t="s">
        <v>1086</v>
      </c>
      <c r="W46" s="494"/>
      <c r="X46" s="494"/>
      <c r="Y46" s="494"/>
      <c r="Z46" s="189" t="s">
        <v>514</v>
      </c>
      <c r="AA46" s="494"/>
      <c r="AB46" s="494"/>
      <c r="AC46" s="494"/>
    </row>
    <row r="47" spans="1:29" x14ac:dyDescent="0.2">
      <c r="A47" s="493">
        <v>44</v>
      </c>
      <c r="B47" s="494"/>
      <c r="C47" s="494"/>
      <c r="D47" s="189" t="s">
        <v>593</v>
      </c>
      <c r="E47" s="189" t="s">
        <v>593</v>
      </c>
      <c r="F47" s="494"/>
      <c r="G47" s="494"/>
      <c r="H47" s="494"/>
      <c r="I47" s="189" t="s">
        <v>713</v>
      </c>
      <c r="J47" s="189" t="s">
        <v>596</v>
      </c>
      <c r="K47" s="189" t="s">
        <v>1191</v>
      </c>
      <c r="L47" s="494"/>
      <c r="M47" s="494"/>
      <c r="N47" s="494"/>
      <c r="O47" s="494"/>
      <c r="P47" s="189" t="s">
        <v>952</v>
      </c>
      <c r="Q47" s="494"/>
      <c r="R47" s="189" t="s">
        <v>1035</v>
      </c>
      <c r="S47" s="189" t="s">
        <v>784</v>
      </c>
      <c r="T47" s="494"/>
      <c r="U47" s="494"/>
      <c r="V47" s="189" t="s">
        <v>1060</v>
      </c>
      <c r="W47" s="494"/>
      <c r="X47" s="494"/>
      <c r="Y47" s="494"/>
      <c r="Z47" s="189" t="s">
        <v>540</v>
      </c>
      <c r="AA47" s="494"/>
      <c r="AB47" s="494"/>
      <c r="AC47" s="494"/>
    </row>
    <row r="48" spans="1:29" x14ac:dyDescent="0.2">
      <c r="A48" s="493">
        <v>45</v>
      </c>
      <c r="B48" s="494"/>
      <c r="C48" s="494"/>
      <c r="D48" s="189" t="s">
        <v>596</v>
      </c>
      <c r="E48" s="189" t="s">
        <v>596</v>
      </c>
      <c r="F48" s="494"/>
      <c r="G48" s="494"/>
      <c r="H48" s="494"/>
      <c r="I48" s="189" t="s">
        <v>709</v>
      </c>
      <c r="J48" s="189" t="s">
        <v>586</v>
      </c>
      <c r="K48" s="189" t="s">
        <v>1227</v>
      </c>
      <c r="L48" s="494"/>
      <c r="M48" s="494"/>
      <c r="N48" s="494"/>
      <c r="O48" s="494"/>
      <c r="P48" s="189" t="s">
        <v>917</v>
      </c>
      <c r="Q48" s="494"/>
      <c r="R48" s="189" t="s">
        <v>1013</v>
      </c>
      <c r="S48" s="189" t="s">
        <v>775</v>
      </c>
      <c r="T48" s="494"/>
      <c r="U48" s="494"/>
      <c r="V48" s="189" t="s">
        <v>1127</v>
      </c>
      <c r="W48" s="494"/>
      <c r="X48" s="494"/>
      <c r="Y48" s="494"/>
      <c r="Z48" s="189" t="s">
        <v>501</v>
      </c>
      <c r="AA48" s="494"/>
      <c r="AB48" s="494"/>
      <c r="AC48" s="494"/>
    </row>
    <row r="49" spans="1:29" x14ac:dyDescent="0.2">
      <c r="A49" s="493">
        <v>46</v>
      </c>
      <c r="B49" s="494"/>
      <c r="C49" s="494"/>
      <c r="D49" s="189" t="s">
        <v>586</v>
      </c>
      <c r="E49" s="189" t="s">
        <v>586</v>
      </c>
      <c r="F49" s="494"/>
      <c r="G49" s="494"/>
      <c r="H49" s="494"/>
      <c r="I49" s="189" t="s">
        <v>707</v>
      </c>
      <c r="J49" s="189" t="s">
        <v>598</v>
      </c>
      <c r="K49" s="189" t="s">
        <v>1218</v>
      </c>
      <c r="L49" s="494"/>
      <c r="M49" s="494"/>
      <c r="N49" s="494"/>
      <c r="O49" s="494"/>
      <c r="P49" s="189" t="s">
        <v>948</v>
      </c>
      <c r="Q49" s="494"/>
      <c r="R49" s="189" t="s">
        <v>1050</v>
      </c>
      <c r="S49" s="189" t="s">
        <v>778</v>
      </c>
      <c r="T49" s="494"/>
      <c r="U49" s="494"/>
      <c r="V49" s="189" t="s">
        <v>1173</v>
      </c>
      <c r="W49" s="494"/>
      <c r="X49" s="494"/>
      <c r="Y49" s="494"/>
      <c r="Z49" s="189" t="s">
        <v>517</v>
      </c>
      <c r="AA49" s="494"/>
      <c r="AB49" s="494"/>
      <c r="AC49" s="494"/>
    </row>
    <row r="50" spans="1:29" x14ac:dyDescent="0.2">
      <c r="A50" s="493">
        <v>47</v>
      </c>
      <c r="B50" s="494"/>
      <c r="C50" s="494"/>
      <c r="D50" s="189" t="s">
        <v>598</v>
      </c>
      <c r="E50" s="189" t="s">
        <v>598</v>
      </c>
      <c r="F50" s="494"/>
      <c r="G50" s="494"/>
      <c r="H50" s="494"/>
      <c r="I50" s="189" t="s">
        <v>752</v>
      </c>
      <c r="J50" s="189" t="s">
        <v>606</v>
      </c>
      <c r="K50" s="189" t="s">
        <v>1207</v>
      </c>
      <c r="L50" s="494"/>
      <c r="M50" s="494"/>
      <c r="N50" s="494"/>
      <c r="O50" s="494"/>
      <c r="P50" s="189" t="s">
        <v>938</v>
      </c>
      <c r="Q50" s="494"/>
      <c r="R50" s="189" t="s">
        <v>1046</v>
      </c>
      <c r="S50" s="499"/>
      <c r="T50" s="494"/>
      <c r="U50" s="494"/>
      <c r="V50" s="189" t="s">
        <v>1125</v>
      </c>
      <c r="W50" s="494"/>
      <c r="X50" s="494"/>
      <c r="Y50" s="494"/>
      <c r="Z50" s="189" t="s">
        <v>523</v>
      </c>
      <c r="AA50" s="494"/>
      <c r="AB50" s="494"/>
      <c r="AC50" s="494"/>
    </row>
    <row r="51" spans="1:29" x14ac:dyDescent="0.2">
      <c r="A51" s="493">
        <v>48</v>
      </c>
      <c r="B51" s="494"/>
      <c r="C51" s="494"/>
      <c r="D51" s="189" t="s">
        <v>606</v>
      </c>
      <c r="E51" s="189" t="s">
        <v>606</v>
      </c>
      <c r="F51" s="494"/>
      <c r="G51" s="494"/>
      <c r="H51" s="494"/>
      <c r="I51" s="189" t="s">
        <v>741</v>
      </c>
      <c r="J51" s="189" t="s">
        <v>617</v>
      </c>
      <c r="K51" s="189" t="s">
        <v>1197</v>
      </c>
      <c r="L51" s="494"/>
      <c r="M51" s="494"/>
      <c r="N51" s="494"/>
      <c r="O51" s="494"/>
      <c r="P51" s="189" t="s">
        <v>955</v>
      </c>
      <c r="Q51" s="494"/>
      <c r="R51" s="189" t="s">
        <v>1019</v>
      </c>
      <c r="S51" s="494"/>
      <c r="T51" s="494"/>
      <c r="U51" s="494"/>
      <c r="V51" s="189" t="s">
        <v>1112</v>
      </c>
      <c r="W51" s="494"/>
      <c r="X51" s="494"/>
      <c r="Y51" s="494"/>
      <c r="Z51" s="189" t="s">
        <v>526</v>
      </c>
      <c r="AA51" s="494"/>
      <c r="AB51" s="494"/>
      <c r="AC51" s="494"/>
    </row>
    <row r="52" spans="1:29" x14ac:dyDescent="0.2">
      <c r="A52" s="493">
        <v>49</v>
      </c>
      <c r="B52" s="494"/>
      <c r="C52" s="494"/>
      <c r="D52" s="189" t="s">
        <v>617</v>
      </c>
      <c r="E52" s="189" t="s">
        <v>617</v>
      </c>
      <c r="F52" s="494"/>
      <c r="G52" s="494"/>
      <c r="H52" s="494"/>
      <c r="I52" s="189" t="s">
        <v>721</v>
      </c>
      <c r="J52" s="189" t="s">
        <v>567</v>
      </c>
      <c r="K52" s="189" t="s">
        <v>1232</v>
      </c>
      <c r="L52" s="494"/>
      <c r="M52" s="494"/>
      <c r="N52" s="494"/>
      <c r="O52" s="494"/>
      <c r="P52" s="189" t="s">
        <v>964</v>
      </c>
      <c r="Q52" s="494"/>
      <c r="R52" s="189" t="s">
        <v>1034</v>
      </c>
      <c r="S52" s="494"/>
      <c r="T52" s="494"/>
      <c r="U52" s="494"/>
      <c r="V52" s="189" t="s">
        <v>1068</v>
      </c>
      <c r="W52" s="494"/>
      <c r="X52" s="494"/>
      <c r="Y52" s="494"/>
      <c r="Z52" s="189" t="s">
        <v>541</v>
      </c>
      <c r="AA52" s="494"/>
      <c r="AB52" s="494"/>
      <c r="AC52" s="494"/>
    </row>
    <row r="53" spans="1:29" x14ac:dyDescent="0.2">
      <c r="A53" s="493">
        <v>50</v>
      </c>
      <c r="B53" s="494"/>
      <c r="C53" s="494"/>
      <c r="D53" s="189" t="s">
        <v>567</v>
      </c>
      <c r="E53" s="189" t="s">
        <v>567</v>
      </c>
      <c r="F53" s="494"/>
      <c r="G53" s="494"/>
      <c r="H53" s="494"/>
      <c r="I53" s="189" t="s">
        <v>737</v>
      </c>
      <c r="J53" s="189" t="s">
        <v>566</v>
      </c>
      <c r="K53" s="189" t="s">
        <v>1237</v>
      </c>
      <c r="L53" s="494"/>
      <c r="M53" s="494"/>
      <c r="N53" s="494"/>
      <c r="O53" s="494"/>
      <c r="P53" s="189" t="s">
        <v>945</v>
      </c>
      <c r="Q53" s="494"/>
      <c r="R53" s="189" t="s">
        <v>1045</v>
      </c>
      <c r="S53" s="494"/>
      <c r="T53" s="494"/>
      <c r="U53" s="494"/>
      <c r="V53" s="189" t="s">
        <v>1172</v>
      </c>
      <c r="W53" s="494"/>
      <c r="X53" s="494"/>
      <c r="Y53" s="494"/>
      <c r="Z53" s="189" t="s">
        <v>542</v>
      </c>
      <c r="AA53" s="494"/>
      <c r="AB53" s="494"/>
      <c r="AC53" s="494"/>
    </row>
    <row r="54" spans="1:29" x14ac:dyDescent="0.2">
      <c r="A54" s="493">
        <v>51</v>
      </c>
      <c r="B54" s="494"/>
      <c r="C54" s="494"/>
      <c r="D54" s="189" t="s">
        <v>566</v>
      </c>
      <c r="E54" s="189" t="s">
        <v>566</v>
      </c>
      <c r="F54" s="494"/>
      <c r="G54" s="494"/>
      <c r="H54" s="494"/>
      <c r="I54" s="189" t="s">
        <v>702</v>
      </c>
      <c r="J54" s="189" t="s">
        <v>610</v>
      </c>
      <c r="K54" s="189" t="s">
        <v>1183</v>
      </c>
      <c r="L54" s="494"/>
      <c r="M54" s="494"/>
      <c r="N54" s="494"/>
      <c r="O54" s="494"/>
      <c r="P54" s="189" t="s">
        <v>953</v>
      </c>
      <c r="Q54" s="494"/>
      <c r="R54" s="499"/>
      <c r="S54" s="494"/>
      <c r="T54" s="494"/>
      <c r="U54" s="494"/>
      <c r="V54" s="189" t="s">
        <v>1174</v>
      </c>
      <c r="W54" s="494"/>
      <c r="X54" s="494"/>
      <c r="Y54" s="494"/>
      <c r="Z54" s="189" t="s">
        <v>551</v>
      </c>
      <c r="AA54" s="494"/>
      <c r="AB54" s="494"/>
      <c r="AC54" s="494"/>
    </row>
    <row r="55" spans="1:29" x14ac:dyDescent="0.2">
      <c r="A55" s="493">
        <v>52</v>
      </c>
      <c r="B55" s="494"/>
      <c r="C55" s="494"/>
      <c r="D55" s="189" t="s">
        <v>610</v>
      </c>
      <c r="E55" s="189" t="s">
        <v>610</v>
      </c>
      <c r="F55" s="494"/>
      <c r="G55" s="494"/>
      <c r="H55" s="494"/>
      <c r="I55" s="189" t="s">
        <v>720</v>
      </c>
      <c r="J55" s="189" t="s">
        <v>627</v>
      </c>
      <c r="K55" s="189" t="s">
        <v>1231</v>
      </c>
      <c r="L55" s="494"/>
      <c r="M55" s="494"/>
      <c r="N55" s="494"/>
      <c r="O55" s="494"/>
      <c r="P55" s="189" t="s">
        <v>947</v>
      </c>
      <c r="Q55" s="494"/>
      <c r="R55" s="494"/>
      <c r="S55" s="494"/>
      <c r="T55" s="494"/>
      <c r="U55" s="494"/>
      <c r="V55" s="189" t="s">
        <v>1097</v>
      </c>
      <c r="W55" s="494"/>
      <c r="X55" s="494"/>
      <c r="Y55" s="494"/>
      <c r="Z55" s="189" t="s">
        <v>524</v>
      </c>
      <c r="AA55" s="494"/>
      <c r="AB55" s="494"/>
      <c r="AC55" s="494"/>
    </row>
    <row r="56" spans="1:29" x14ac:dyDescent="0.2">
      <c r="A56" s="493">
        <v>53</v>
      </c>
      <c r="B56" s="494"/>
      <c r="C56" s="494"/>
      <c r="D56" s="189" t="s">
        <v>627</v>
      </c>
      <c r="E56" s="189" t="s">
        <v>627</v>
      </c>
      <c r="F56" s="494"/>
      <c r="G56" s="494"/>
      <c r="H56" s="494"/>
      <c r="I56" s="189" t="s">
        <v>745</v>
      </c>
      <c r="J56" s="189" t="s">
        <v>564</v>
      </c>
      <c r="K56" s="189" t="s">
        <v>1213</v>
      </c>
      <c r="L56" s="494"/>
      <c r="M56" s="494"/>
      <c r="N56" s="494"/>
      <c r="O56" s="494"/>
      <c r="P56" s="189" t="s">
        <v>941</v>
      </c>
      <c r="Q56" s="494"/>
      <c r="R56" s="494"/>
      <c r="S56" s="494"/>
      <c r="T56" s="494"/>
      <c r="U56" s="494"/>
      <c r="V56" s="189" t="s">
        <v>1140</v>
      </c>
      <c r="W56" s="494"/>
      <c r="X56" s="494"/>
      <c r="Y56" s="494"/>
      <c r="Z56" s="499"/>
      <c r="AA56" s="494"/>
      <c r="AB56" s="494"/>
      <c r="AC56" s="494"/>
    </row>
    <row r="57" spans="1:29" x14ac:dyDescent="0.2">
      <c r="A57" s="493">
        <v>54</v>
      </c>
      <c r="B57" s="494"/>
      <c r="C57" s="494"/>
      <c r="D57" s="189" t="s">
        <v>564</v>
      </c>
      <c r="E57" s="189" t="s">
        <v>564</v>
      </c>
      <c r="F57" s="494"/>
      <c r="G57" s="494"/>
      <c r="H57" s="494"/>
      <c r="I57" s="189" t="s">
        <v>742</v>
      </c>
      <c r="J57" s="189" t="s">
        <v>577</v>
      </c>
      <c r="K57" s="189" t="s">
        <v>1210</v>
      </c>
      <c r="L57" s="494"/>
      <c r="M57" s="494"/>
      <c r="N57" s="494"/>
      <c r="O57" s="494"/>
      <c r="P57" s="499"/>
      <c r="Q57" s="494"/>
      <c r="R57" s="494"/>
      <c r="S57" s="494"/>
      <c r="T57" s="494"/>
      <c r="U57" s="494"/>
      <c r="V57" s="189" t="s">
        <v>1090</v>
      </c>
      <c r="W57" s="494"/>
      <c r="X57" s="494"/>
      <c r="Y57" s="494"/>
      <c r="Z57" s="494"/>
      <c r="AA57" s="494"/>
      <c r="AB57" s="494"/>
      <c r="AC57" s="494"/>
    </row>
    <row r="58" spans="1:29" x14ac:dyDescent="0.2">
      <c r="A58" s="493">
        <v>55</v>
      </c>
      <c r="B58" s="494"/>
      <c r="C58" s="494"/>
      <c r="D58" s="189" t="s">
        <v>577</v>
      </c>
      <c r="E58" s="189" t="s">
        <v>577</v>
      </c>
      <c r="F58" s="494"/>
      <c r="G58" s="494"/>
      <c r="H58" s="494"/>
      <c r="I58" s="189" t="s">
        <v>751</v>
      </c>
      <c r="J58" s="189" t="s">
        <v>641</v>
      </c>
      <c r="K58" s="189" t="s">
        <v>1229</v>
      </c>
      <c r="L58" s="494"/>
      <c r="M58" s="494"/>
      <c r="N58" s="494"/>
      <c r="O58" s="494"/>
      <c r="P58" s="494"/>
      <c r="Q58" s="494"/>
      <c r="R58" s="494"/>
      <c r="S58" s="494"/>
      <c r="T58" s="494"/>
      <c r="U58" s="494"/>
      <c r="V58" s="189" t="s">
        <v>1066</v>
      </c>
      <c r="W58" s="494"/>
      <c r="X58" s="494"/>
      <c r="Y58" s="494"/>
      <c r="Z58" s="494"/>
      <c r="AA58" s="494"/>
      <c r="AB58" s="494"/>
      <c r="AC58" s="494"/>
    </row>
    <row r="59" spans="1:29" x14ac:dyDescent="0.2">
      <c r="A59" s="493">
        <v>56</v>
      </c>
      <c r="B59" s="494"/>
      <c r="C59" s="494"/>
      <c r="D59" s="189" t="s">
        <v>641</v>
      </c>
      <c r="E59" s="189" t="s">
        <v>641</v>
      </c>
      <c r="F59" s="494"/>
      <c r="G59" s="494"/>
      <c r="H59" s="494"/>
      <c r="I59" s="189" t="s">
        <v>723</v>
      </c>
      <c r="J59" s="189" t="s">
        <v>621</v>
      </c>
      <c r="K59" s="189" t="s">
        <v>1189</v>
      </c>
      <c r="L59" s="494"/>
      <c r="M59" s="494"/>
      <c r="N59" s="494"/>
      <c r="O59" s="494"/>
      <c r="P59" s="494"/>
      <c r="Q59" s="494"/>
      <c r="R59" s="494"/>
      <c r="S59" s="494"/>
      <c r="T59" s="494"/>
      <c r="U59" s="494"/>
      <c r="V59" s="189" t="s">
        <v>1175</v>
      </c>
      <c r="W59" s="494"/>
      <c r="X59" s="494"/>
      <c r="Y59" s="494"/>
      <c r="Z59" s="494"/>
      <c r="AA59" s="494"/>
      <c r="AB59" s="494"/>
      <c r="AC59" s="494"/>
    </row>
    <row r="60" spans="1:29" x14ac:dyDescent="0.2">
      <c r="A60" s="493">
        <v>57</v>
      </c>
      <c r="B60" s="494"/>
      <c r="C60" s="494"/>
      <c r="D60" s="189" t="s">
        <v>621</v>
      </c>
      <c r="E60" s="189" t="s">
        <v>621</v>
      </c>
      <c r="F60" s="494"/>
      <c r="G60" s="494"/>
      <c r="H60" s="494"/>
      <c r="I60" s="499"/>
      <c r="J60" s="189" t="s">
        <v>629</v>
      </c>
      <c r="K60" s="189" t="s">
        <v>1223</v>
      </c>
      <c r="L60" s="494"/>
      <c r="M60" s="494"/>
      <c r="N60" s="494"/>
      <c r="O60" s="494"/>
      <c r="P60" s="494"/>
      <c r="Q60" s="494"/>
      <c r="R60" s="494"/>
      <c r="S60" s="494"/>
      <c r="T60" s="494"/>
      <c r="U60" s="494"/>
      <c r="V60" s="189" t="s">
        <v>1159</v>
      </c>
      <c r="W60" s="494"/>
      <c r="X60" s="494"/>
      <c r="Y60" s="494"/>
      <c r="Z60" s="494"/>
      <c r="AA60" s="494"/>
      <c r="AB60" s="494"/>
      <c r="AC60" s="494"/>
    </row>
    <row r="61" spans="1:29" x14ac:dyDescent="0.2">
      <c r="A61" s="493">
        <v>58</v>
      </c>
      <c r="B61" s="494"/>
      <c r="C61" s="494"/>
      <c r="D61" s="189" t="s">
        <v>629</v>
      </c>
      <c r="E61" s="189" t="s">
        <v>629</v>
      </c>
      <c r="F61" s="494"/>
      <c r="G61" s="494"/>
      <c r="H61" s="494"/>
      <c r="I61" s="494"/>
      <c r="J61" s="189" t="s">
        <v>557</v>
      </c>
      <c r="K61" s="189" t="s">
        <v>1225</v>
      </c>
      <c r="L61" s="494"/>
      <c r="M61" s="494"/>
      <c r="N61" s="494"/>
      <c r="O61" s="494"/>
      <c r="P61" s="494"/>
      <c r="Q61" s="494"/>
      <c r="R61" s="494"/>
      <c r="S61" s="494"/>
      <c r="T61" s="494"/>
      <c r="U61" s="494"/>
      <c r="V61" s="189" t="s">
        <v>1160</v>
      </c>
      <c r="W61" s="494"/>
      <c r="X61" s="494"/>
      <c r="Y61" s="494"/>
      <c r="Z61" s="494"/>
      <c r="AA61" s="494"/>
      <c r="AB61" s="494"/>
      <c r="AC61" s="494"/>
    </row>
    <row r="62" spans="1:29" x14ac:dyDescent="0.2">
      <c r="A62" s="493">
        <v>59</v>
      </c>
      <c r="B62" s="494"/>
      <c r="C62" s="494"/>
      <c r="D62" s="189" t="s">
        <v>557</v>
      </c>
      <c r="E62" s="189" t="s">
        <v>557</v>
      </c>
      <c r="F62" s="494"/>
      <c r="G62" s="494"/>
      <c r="H62" s="494"/>
      <c r="I62" s="494"/>
      <c r="J62" s="189" t="s">
        <v>634</v>
      </c>
      <c r="K62" s="189" t="s">
        <v>1234</v>
      </c>
      <c r="L62" s="494"/>
      <c r="M62" s="494"/>
      <c r="N62" s="494"/>
      <c r="O62" s="494"/>
      <c r="P62" s="494"/>
      <c r="Q62" s="494"/>
      <c r="R62" s="494"/>
      <c r="S62" s="494"/>
      <c r="T62" s="494"/>
      <c r="U62" s="494"/>
      <c r="V62" s="189" t="s">
        <v>1103</v>
      </c>
      <c r="W62" s="494"/>
      <c r="X62" s="494"/>
      <c r="Y62" s="494"/>
      <c r="Z62" s="494"/>
      <c r="AA62" s="494"/>
      <c r="AB62" s="494"/>
      <c r="AC62" s="494"/>
    </row>
    <row r="63" spans="1:29" x14ac:dyDescent="0.2">
      <c r="A63" s="493">
        <v>60</v>
      </c>
      <c r="B63" s="494"/>
      <c r="C63" s="494"/>
      <c r="D63" s="189" t="s">
        <v>634</v>
      </c>
      <c r="E63" s="189" t="s">
        <v>634</v>
      </c>
      <c r="F63" s="494"/>
      <c r="G63" s="494"/>
      <c r="H63" s="494"/>
      <c r="I63" s="494"/>
      <c r="J63" s="189" t="s">
        <v>579</v>
      </c>
      <c r="K63" s="189" t="s">
        <v>1188</v>
      </c>
      <c r="L63" s="494"/>
      <c r="M63" s="494"/>
      <c r="N63" s="494"/>
      <c r="O63" s="494"/>
      <c r="P63" s="494"/>
      <c r="Q63" s="494"/>
      <c r="R63" s="494"/>
      <c r="S63" s="494"/>
      <c r="T63" s="494"/>
      <c r="U63" s="494"/>
      <c r="V63" s="189" t="s">
        <v>1076</v>
      </c>
      <c r="W63" s="494"/>
      <c r="X63" s="494"/>
      <c r="Y63" s="494"/>
      <c r="Z63" s="494"/>
      <c r="AA63" s="494"/>
      <c r="AB63" s="494"/>
      <c r="AC63" s="494"/>
    </row>
    <row r="64" spans="1:29" x14ac:dyDescent="0.2">
      <c r="A64" s="493">
        <v>61</v>
      </c>
      <c r="B64" s="494"/>
      <c r="C64" s="494"/>
      <c r="D64" s="189" t="s">
        <v>579</v>
      </c>
      <c r="E64" s="189" t="s">
        <v>579</v>
      </c>
      <c r="F64" s="494"/>
      <c r="G64" s="494"/>
      <c r="H64" s="494"/>
      <c r="I64" s="494"/>
      <c r="J64" s="189" t="s">
        <v>574</v>
      </c>
      <c r="K64" s="189" t="s">
        <v>1212</v>
      </c>
      <c r="L64" s="494"/>
      <c r="M64" s="494"/>
      <c r="N64" s="494"/>
      <c r="O64" s="494"/>
      <c r="P64" s="494"/>
      <c r="Q64" s="494"/>
      <c r="R64" s="494"/>
      <c r="S64" s="494"/>
      <c r="T64" s="494"/>
      <c r="U64" s="494"/>
      <c r="V64" s="189" t="s">
        <v>1145</v>
      </c>
      <c r="W64" s="494"/>
      <c r="X64" s="494"/>
      <c r="Y64" s="494"/>
      <c r="Z64" s="494"/>
      <c r="AA64" s="494"/>
      <c r="AB64" s="494"/>
      <c r="AC64" s="494"/>
    </row>
    <row r="65" spans="1:29" x14ac:dyDescent="0.2">
      <c r="A65" s="493">
        <v>62</v>
      </c>
      <c r="B65" s="494"/>
      <c r="C65" s="494"/>
      <c r="D65" s="189" t="s">
        <v>574</v>
      </c>
      <c r="E65" s="189" t="s">
        <v>574</v>
      </c>
      <c r="F65" s="494"/>
      <c r="G65" s="494"/>
      <c r="H65" s="494"/>
      <c r="I65" s="494"/>
      <c r="J65" s="189" t="s">
        <v>609</v>
      </c>
      <c r="K65" s="189" t="s">
        <v>1216</v>
      </c>
      <c r="L65" s="494"/>
      <c r="M65" s="494"/>
      <c r="N65" s="494"/>
      <c r="O65" s="494"/>
      <c r="P65" s="494"/>
      <c r="Q65" s="494"/>
      <c r="R65" s="494"/>
      <c r="S65" s="494"/>
      <c r="T65" s="494"/>
      <c r="U65" s="494"/>
      <c r="V65" s="189" t="s">
        <v>1105</v>
      </c>
      <c r="W65" s="494"/>
      <c r="X65" s="494"/>
      <c r="Y65" s="494"/>
      <c r="Z65" s="494"/>
      <c r="AA65" s="494"/>
      <c r="AB65" s="494"/>
      <c r="AC65" s="494"/>
    </row>
    <row r="66" spans="1:29" x14ac:dyDescent="0.2">
      <c r="A66" s="493">
        <v>63</v>
      </c>
      <c r="B66" s="494"/>
      <c r="C66" s="494"/>
      <c r="D66" s="189" t="s">
        <v>609</v>
      </c>
      <c r="E66" s="189" t="s">
        <v>609</v>
      </c>
      <c r="F66" s="494"/>
      <c r="G66" s="494"/>
      <c r="H66" s="494"/>
      <c r="I66" s="494"/>
      <c r="J66" s="189" t="s">
        <v>600</v>
      </c>
      <c r="K66" s="189" t="s">
        <v>1208</v>
      </c>
      <c r="L66" s="494"/>
      <c r="M66" s="494"/>
      <c r="N66" s="494"/>
      <c r="O66" s="494"/>
      <c r="P66" s="494"/>
      <c r="Q66" s="494"/>
      <c r="R66" s="494"/>
      <c r="S66" s="494"/>
      <c r="T66" s="494"/>
      <c r="U66" s="494"/>
      <c r="V66" s="189" t="s">
        <v>1069</v>
      </c>
      <c r="W66" s="494"/>
      <c r="X66" s="494"/>
      <c r="Y66" s="494"/>
      <c r="Z66" s="494"/>
      <c r="AA66" s="494"/>
      <c r="AB66" s="494"/>
      <c r="AC66" s="494"/>
    </row>
    <row r="67" spans="1:29" x14ac:dyDescent="0.2">
      <c r="A67" s="493">
        <v>64</v>
      </c>
      <c r="B67" s="494"/>
      <c r="C67" s="494"/>
      <c r="D67" s="189" t="s">
        <v>600</v>
      </c>
      <c r="E67" s="189" t="s">
        <v>600</v>
      </c>
      <c r="F67" s="494"/>
      <c r="G67" s="494"/>
      <c r="H67" s="494"/>
      <c r="I67" s="494"/>
      <c r="J67" s="189" t="s">
        <v>635</v>
      </c>
      <c r="K67" s="189" t="s">
        <v>1192</v>
      </c>
      <c r="L67" s="494"/>
      <c r="M67" s="494"/>
      <c r="N67" s="494"/>
      <c r="O67" s="494"/>
      <c r="P67" s="494"/>
      <c r="Q67" s="494"/>
      <c r="R67" s="494"/>
      <c r="S67" s="494"/>
      <c r="T67" s="494"/>
      <c r="U67" s="494"/>
      <c r="V67" s="189" t="s">
        <v>1061</v>
      </c>
      <c r="W67" s="494"/>
      <c r="X67" s="494"/>
      <c r="Y67" s="494"/>
      <c r="Z67" s="494"/>
      <c r="AA67" s="494"/>
      <c r="AB67" s="494"/>
      <c r="AC67" s="494"/>
    </row>
    <row r="68" spans="1:29" x14ac:dyDescent="0.2">
      <c r="A68" s="493">
        <v>65</v>
      </c>
      <c r="B68" s="494"/>
      <c r="C68" s="494"/>
      <c r="D68" s="189" t="s">
        <v>635</v>
      </c>
      <c r="E68" s="189" t="s">
        <v>635</v>
      </c>
      <c r="F68" s="494"/>
      <c r="G68" s="494"/>
      <c r="H68" s="494"/>
      <c r="I68" s="494"/>
      <c r="J68" s="189" t="s">
        <v>556</v>
      </c>
      <c r="K68" s="189" t="s">
        <v>1239</v>
      </c>
      <c r="L68" s="494"/>
      <c r="M68" s="494"/>
      <c r="N68" s="494"/>
      <c r="O68" s="494"/>
      <c r="P68" s="494"/>
      <c r="Q68" s="494"/>
      <c r="R68" s="494"/>
      <c r="S68" s="494"/>
      <c r="T68" s="494"/>
      <c r="U68" s="494"/>
      <c r="V68" s="189" t="s">
        <v>1124</v>
      </c>
      <c r="W68" s="494"/>
      <c r="X68" s="494"/>
      <c r="Y68" s="494"/>
      <c r="Z68" s="494"/>
      <c r="AA68" s="494"/>
      <c r="AB68" s="494"/>
      <c r="AC68" s="494"/>
    </row>
    <row r="69" spans="1:29" x14ac:dyDescent="0.2">
      <c r="A69" s="493">
        <v>66</v>
      </c>
      <c r="B69" s="494"/>
      <c r="C69" s="494"/>
      <c r="D69" s="189" t="s">
        <v>556</v>
      </c>
      <c r="E69" s="189" t="s">
        <v>556</v>
      </c>
      <c r="F69" s="494"/>
      <c r="G69" s="494"/>
      <c r="H69" s="494"/>
      <c r="I69" s="494"/>
      <c r="J69" s="189" t="s">
        <v>611</v>
      </c>
      <c r="K69" s="189" t="s">
        <v>1238</v>
      </c>
      <c r="L69" s="494"/>
      <c r="M69" s="494"/>
      <c r="N69" s="494"/>
      <c r="O69" s="494"/>
      <c r="P69" s="494"/>
      <c r="Q69" s="494"/>
      <c r="R69" s="494"/>
      <c r="S69" s="494"/>
      <c r="T69" s="494"/>
      <c r="U69" s="494"/>
      <c r="V69" s="189" t="s">
        <v>1098</v>
      </c>
      <c r="W69" s="494"/>
      <c r="X69" s="494"/>
      <c r="Y69" s="494"/>
      <c r="Z69" s="494"/>
      <c r="AA69" s="494"/>
      <c r="AB69" s="494"/>
      <c r="AC69" s="494"/>
    </row>
    <row r="70" spans="1:29" x14ac:dyDescent="0.2">
      <c r="A70" s="493">
        <v>67</v>
      </c>
      <c r="B70" s="494"/>
      <c r="C70" s="494"/>
      <c r="D70" s="189" t="s">
        <v>611</v>
      </c>
      <c r="E70" s="189" t="s">
        <v>611</v>
      </c>
      <c r="F70" s="494"/>
      <c r="G70" s="494"/>
      <c r="H70" s="494"/>
      <c r="I70" s="494"/>
      <c r="J70" s="189" t="s">
        <v>615</v>
      </c>
      <c r="K70" s="189" t="s">
        <v>428</v>
      </c>
      <c r="L70" s="494"/>
      <c r="M70" s="494"/>
      <c r="N70" s="494"/>
      <c r="O70" s="494"/>
      <c r="P70" s="494"/>
      <c r="Q70" s="494"/>
      <c r="R70" s="494"/>
      <c r="S70" s="494"/>
      <c r="T70" s="494"/>
      <c r="U70" s="494"/>
      <c r="V70" s="189" t="s">
        <v>1164</v>
      </c>
      <c r="W70" s="494"/>
      <c r="X70" s="494"/>
      <c r="Y70" s="494"/>
      <c r="Z70" s="494"/>
      <c r="AA70" s="494"/>
      <c r="AB70" s="494"/>
      <c r="AC70" s="494"/>
    </row>
    <row r="71" spans="1:29" x14ac:dyDescent="0.2">
      <c r="A71" s="493">
        <v>68</v>
      </c>
      <c r="B71" s="494"/>
      <c r="C71" s="494"/>
      <c r="D71" s="189" t="s">
        <v>615</v>
      </c>
      <c r="E71" s="189" t="s">
        <v>615</v>
      </c>
      <c r="F71" s="494"/>
      <c r="G71" s="494"/>
      <c r="H71" s="494"/>
      <c r="I71" s="494"/>
      <c r="J71" s="189" t="s">
        <v>633</v>
      </c>
      <c r="K71" s="499"/>
      <c r="L71" s="494"/>
      <c r="M71" s="494"/>
      <c r="N71" s="494"/>
      <c r="O71" s="494"/>
      <c r="P71" s="494"/>
      <c r="Q71" s="494"/>
      <c r="R71" s="494"/>
      <c r="S71" s="494"/>
      <c r="T71" s="494"/>
      <c r="U71" s="494"/>
      <c r="V71" s="189" t="s">
        <v>1102</v>
      </c>
      <c r="W71" s="494"/>
      <c r="X71" s="494"/>
      <c r="Y71" s="494"/>
      <c r="Z71" s="494"/>
      <c r="AA71" s="494"/>
      <c r="AB71" s="494"/>
      <c r="AC71" s="494"/>
    </row>
    <row r="72" spans="1:29" x14ac:dyDescent="0.2">
      <c r="A72" s="493">
        <v>69</v>
      </c>
      <c r="B72" s="494"/>
      <c r="C72" s="494"/>
      <c r="D72" s="189" t="s">
        <v>633</v>
      </c>
      <c r="E72" s="189" t="s">
        <v>633</v>
      </c>
      <c r="F72" s="494"/>
      <c r="G72" s="494"/>
      <c r="H72" s="494"/>
      <c r="I72" s="494"/>
      <c r="J72" s="189" t="s">
        <v>583</v>
      </c>
      <c r="K72" s="494"/>
      <c r="L72" s="494"/>
      <c r="M72" s="494"/>
      <c r="N72" s="494"/>
      <c r="O72" s="494"/>
      <c r="P72" s="494"/>
      <c r="Q72" s="494"/>
      <c r="R72" s="494"/>
      <c r="S72" s="494"/>
      <c r="T72" s="494"/>
      <c r="U72" s="494"/>
      <c r="V72" s="189" t="s">
        <v>1079</v>
      </c>
      <c r="W72" s="494"/>
      <c r="X72" s="494"/>
      <c r="Y72" s="494"/>
      <c r="Z72" s="494"/>
      <c r="AA72" s="494"/>
      <c r="AB72" s="494"/>
      <c r="AC72" s="494"/>
    </row>
    <row r="73" spans="1:29" x14ac:dyDescent="0.2">
      <c r="A73" s="493">
        <v>70</v>
      </c>
      <c r="B73" s="494"/>
      <c r="C73" s="494"/>
      <c r="D73" s="189" t="s">
        <v>583</v>
      </c>
      <c r="E73" s="189" t="s">
        <v>583</v>
      </c>
      <c r="F73" s="494"/>
      <c r="G73" s="494"/>
      <c r="H73" s="494"/>
      <c r="I73" s="494"/>
      <c r="J73" s="189" t="s">
        <v>597</v>
      </c>
      <c r="K73" s="494"/>
      <c r="L73" s="494"/>
      <c r="M73" s="494"/>
      <c r="N73" s="494"/>
      <c r="O73" s="494"/>
      <c r="P73" s="494"/>
      <c r="Q73" s="494"/>
      <c r="R73" s="494"/>
      <c r="S73" s="494"/>
      <c r="T73" s="494"/>
      <c r="U73" s="494"/>
      <c r="V73" s="189" t="s">
        <v>1107</v>
      </c>
      <c r="W73" s="494"/>
      <c r="X73" s="494"/>
      <c r="Y73" s="494"/>
      <c r="Z73" s="494"/>
      <c r="AA73" s="494"/>
      <c r="AB73" s="494"/>
      <c r="AC73" s="494"/>
    </row>
    <row r="74" spans="1:29" x14ac:dyDescent="0.2">
      <c r="A74" s="493">
        <v>71</v>
      </c>
      <c r="B74" s="494"/>
      <c r="C74" s="494"/>
      <c r="D74" s="189" t="s">
        <v>597</v>
      </c>
      <c r="E74" s="189" t="s">
        <v>597</v>
      </c>
      <c r="F74" s="494"/>
      <c r="G74" s="494"/>
      <c r="H74" s="494"/>
      <c r="I74" s="494"/>
      <c r="J74" s="189" t="s">
        <v>561</v>
      </c>
      <c r="K74" s="494"/>
      <c r="L74" s="494"/>
      <c r="M74" s="494"/>
      <c r="N74" s="494"/>
      <c r="O74" s="494"/>
      <c r="P74" s="494"/>
      <c r="Q74" s="494"/>
      <c r="R74" s="494"/>
      <c r="S74" s="494"/>
      <c r="T74" s="494"/>
      <c r="U74" s="494"/>
      <c r="V74" s="189" t="s">
        <v>1089</v>
      </c>
      <c r="W74" s="494"/>
      <c r="X74" s="494"/>
      <c r="Y74" s="494"/>
      <c r="Z74" s="494"/>
      <c r="AA74" s="494"/>
      <c r="AB74" s="494"/>
      <c r="AC74" s="494"/>
    </row>
    <row r="75" spans="1:29" x14ac:dyDescent="0.2">
      <c r="A75" s="493">
        <v>72</v>
      </c>
      <c r="B75" s="494"/>
      <c r="C75" s="494"/>
      <c r="D75" s="189" t="s">
        <v>561</v>
      </c>
      <c r="E75" s="189" t="s">
        <v>561</v>
      </c>
      <c r="F75" s="494"/>
      <c r="G75" s="494"/>
      <c r="H75" s="494"/>
      <c r="I75" s="494"/>
      <c r="J75" s="189" t="s">
        <v>605</v>
      </c>
      <c r="K75" s="494"/>
      <c r="L75" s="494"/>
      <c r="M75" s="494"/>
      <c r="N75" s="494"/>
      <c r="O75" s="494"/>
      <c r="P75" s="494"/>
      <c r="Q75" s="494"/>
      <c r="R75" s="494"/>
      <c r="S75" s="494"/>
      <c r="T75" s="494"/>
      <c r="U75" s="494"/>
      <c r="V75" s="189" t="s">
        <v>1143</v>
      </c>
      <c r="W75" s="494"/>
      <c r="X75" s="494"/>
      <c r="Y75" s="494"/>
      <c r="Z75" s="494"/>
      <c r="AA75" s="494"/>
      <c r="AB75" s="494"/>
      <c r="AC75" s="494"/>
    </row>
    <row r="76" spans="1:29" x14ac:dyDescent="0.2">
      <c r="A76" s="493">
        <v>73</v>
      </c>
      <c r="B76" s="494"/>
      <c r="C76" s="494"/>
      <c r="D76" s="189" t="s">
        <v>605</v>
      </c>
      <c r="E76" s="189" t="s">
        <v>605</v>
      </c>
      <c r="F76" s="494"/>
      <c r="G76" s="494"/>
      <c r="H76" s="494"/>
      <c r="I76" s="494"/>
      <c r="J76" s="189" t="s">
        <v>601</v>
      </c>
      <c r="K76" s="494"/>
      <c r="L76" s="494"/>
      <c r="M76" s="494"/>
      <c r="N76" s="494"/>
      <c r="O76" s="494"/>
      <c r="P76" s="494"/>
      <c r="Q76" s="494"/>
      <c r="R76" s="494"/>
      <c r="S76" s="494"/>
      <c r="T76" s="494"/>
      <c r="U76" s="494"/>
      <c r="V76" s="189" t="s">
        <v>1059</v>
      </c>
      <c r="W76" s="494"/>
      <c r="X76" s="494"/>
      <c r="Y76" s="494"/>
      <c r="Z76" s="494"/>
      <c r="AA76" s="494"/>
      <c r="AB76" s="494"/>
      <c r="AC76" s="494"/>
    </row>
    <row r="77" spans="1:29" x14ac:dyDescent="0.2">
      <c r="A77" s="493">
        <v>74</v>
      </c>
      <c r="B77" s="494"/>
      <c r="C77" s="494"/>
      <c r="D77" s="189" t="s">
        <v>601</v>
      </c>
      <c r="E77" s="189" t="s">
        <v>601</v>
      </c>
      <c r="F77" s="494"/>
      <c r="G77" s="494"/>
      <c r="H77" s="494"/>
      <c r="I77" s="494"/>
      <c r="J77" s="189" t="s">
        <v>639</v>
      </c>
      <c r="K77" s="494"/>
      <c r="L77" s="494"/>
      <c r="M77" s="494"/>
      <c r="N77" s="494"/>
      <c r="O77" s="494"/>
      <c r="P77" s="494"/>
      <c r="Q77" s="494"/>
      <c r="R77" s="494"/>
      <c r="S77" s="494"/>
      <c r="T77" s="494"/>
      <c r="U77" s="494"/>
      <c r="V77" s="189" t="s">
        <v>1078</v>
      </c>
      <c r="W77" s="494"/>
      <c r="X77" s="494"/>
      <c r="Y77" s="494"/>
      <c r="Z77" s="494"/>
      <c r="AA77" s="494"/>
      <c r="AB77" s="494"/>
      <c r="AC77" s="494"/>
    </row>
    <row r="78" spans="1:29" x14ac:dyDescent="0.2">
      <c r="A78" s="493">
        <v>75</v>
      </c>
      <c r="B78" s="494"/>
      <c r="C78" s="494"/>
      <c r="D78" s="189" t="s">
        <v>639</v>
      </c>
      <c r="E78" s="189" t="s">
        <v>639</v>
      </c>
      <c r="F78" s="494"/>
      <c r="G78" s="494"/>
      <c r="H78" s="494"/>
      <c r="I78" s="494"/>
      <c r="J78" s="189" t="s">
        <v>603</v>
      </c>
      <c r="K78" s="494"/>
      <c r="L78" s="494"/>
      <c r="M78" s="494"/>
      <c r="N78" s="494"/>
      <c r="O78" s="494"/>
      <c r="P78" s="494"/>
      <c r="Q78" s="494"/>
      <c r="R78" s="494"/>
      <c r="S78" s="494"/>
      <c r="T78" s="494"/>
      <c r="U78" s="494"/>
      <c r="V78" s="189" t="s">
        <v>1064</v>
      </c>
      <c r="W78" s="494"/>
      <c r="X78" s="494"/>
      <c r="Y78" s="494"/>
      <c r="Z78" s="494"/>
      <c r="AA78" s="494"/>
      <c r="AB78" s="494"/>
      <c r="AC78" s="494"/>
    </row>
    <row r="79" spans="1:29" x14ac:dyDescent="0.2">
      <c r="A79" s="493">
        <v>76</v>
      </c>
      <c r="B79" s="494"/>
      <c r="C79" s="494"/>
      <c r="D79" s="189" t="s">
        <v>603</v>
      </c>
      <c r="E79" s="189" t="s">
        <v>603</v>
      </c>
      <c r="F79" s="494"/>
      <c r="G79" s="494"/>
      <c r="H79" s="494"/>
      <c r="I79" s="494"/>
      <c r="J79" s="189" t="s">
        <v>632</v>
      </c>
      <c r="K79" s="494"/>
      <c r="L79" s="494"/>
      <c r="M79" s="494"/>
      <c r="N79" s="494"/>
      <c r="O79" s="494"/>
      <c r="P79" s="494"/>
      <c r="Q79" s="494"/>
      <c r="R79" s="494"/>
      <c r="S79" s="494"/>
      <c r="T79" s="494"/>
      <c r="U79" s="494"/>
      <c r="V79" s="189" t="s">
        <v>1099</v>
      </c>
      <c r="W79" s="494"/>
      <c r="X79" s="494"/>
      <c r="Y79" s="494"/>
      <c r="Z79" s="494"/>
      <c r="AA79" s="494"/>
      <c r="AB79" s="494"/>
      <c r="AC79" s="494"/>
    </row>
    <row r="80" spans="1:29" x14ac:dyDescent="0.2">
      <c r="A80" s="493">
        <v>77</v>
      </c>
      <c r="B80" s="494"/>
      <c r="C80" s="494"/>
      <c r="D80" s="189" t="s">
        <v>632</v>
      </c>
      <c r="E80" s="189" t="s">
        <v>632</v>
      </c>
      <c r="F80" s="494"/>
      <c r="G80" s="494"/>
      <c r="H80" s="494"/>
      <c r="I80" s="494"/>
      <c r="J80" s="189" t="s">
        <v>640</v>
      </c>
      <c r="K80" s="494"/>
      <c r="L80" s="494"/>
      <c r="M80" s="494"/>
      <c r="N80" s="494"/>
      <c r="O80" s="494"/>
      <c r="P80" s="494"/>
      <c r="Q80" s="494"/>
      <c r="R80" s="494"/>
      <c r="S80" s="494"/>
      <c r="T80" s="494"/>
      <c r="U80" s="494"/>
      <c r="V80" s="189" t="s">
        <v>1100</v>
      </c>
      <c r="W80" s="494"/>
      <c r="X80" s="494"/>
      <c r="Y80" s="494"/>
      <c r="Z80" s="494"/>
      <c r="AA80" s="494"/>
      <c r="AB80" s="494"/>
      <c r="AC80" s="494"/>
    </row>
    <row r="81" spans="1:29" x14ac:dyDescent="0.2">
      <c r="A81" s="493">
        <v>78</v>
      </c>
      <c r="B81" s="494"/>
      <c r="C81" s="494"/>
      <c r="D81" s="189" t="s">
        <v>640</v>
      </c>
      <c r="E81" s="189" t="s">
        <v>640</v>
      </c>
      <c r="F81" s="494"/>
      <c r="G81" s="494"/>
      <c r="H81" s="494"/>
      <c r="I81" s="494"/>
      <c r="J81" s="189" t="s">
        <v>594</v>
      </c>
      <c r="K81" s="494"/>
      <c r="L81" s="494"/>
      <c r="M81" s="494"/>
      <c r="N81" s="494"/>
      <c r="O81" s="494"/>
      <c r="P81" s="494"/>
      <c r="Q81" s="494"/>
      <c r="R81" s="494"/>
      <c r="S81" s="494"/>
      <c r="T81" s="494"/>
      <c r="U81" s="494"/>
      <c r="V81" s="189" t="s">
        <v>1122</v>
      </c>
      <c r="W81" s="494"/>
      <c r="X81" s="494"/>
      <c r="Y81" s="494"/>
      <c r="Z81" s="494"/>
      <c r="AA81" s="494"/>
      <c r="AB81" s="494"/>
      <c r="AC81" s="494"/>
    </row>
    <row r="82" spans="1:29" x14ac:dyDescent="0.2">
      <c r="A82" s="493">
        <v>79</v>
      </c>
      <c r="B82" s="494"/>
      <c r="C82" s="494"/>
      <c r="D82" s="189" t="s">
        <v>594</v>
      </c>
      <c r="E82" s="189" t="s">
        <v>594</v>
      </c>
      <c r="F82" s="494"/>
      <c r="G82" s="494"/>
      <c r="H82" s="494"/>
      <c r="I82" s="494"/>
      <c r="J82" s="189" t="s">
        <v>565</v>
      </c>
      <c r="K82" s="494"/>
      <c r="L82" s="494"/>
      <c r="M82" s="494"/>
      <c r="N82" s="494"/>
      <c r="O82" s="494"/>
      <c r="P82" s="494"/>
      <c r="Q82" s="494"/>
      <c r="R82" s="494"/>
      <c r="S82" s="494"/>
      <c r="T82" s="494"/>
      <c r="U82" s="494"/>
      <c r="V82" s="189" t="s">
        <v>1151</v>
      </c>
      <c r="W82" s="494"/>
      <c r="X82" s="494"/>
      <c r="Y82" s="494"/>
      <c r="Z82" s="494"/>
      <c r="AA82" s="494"/>
      <c r="AB82" s="494"/>
      <c r="AC82" s="494"/>
    </row>
    <row r="83" spans="1:29" x14ac:dyDescent="0.2">
      <c r="A83" s="493">
        <v>80</v>
      </c>
      <c r="B83" s="494"/>
      <c r="C83" s="494"/>
      <c r="D83" s="189" t="s">
        <v>565</v>
      </c>
      <c r="E83" s="189" t="s">
        <v>565</v>
      </c>
      <c r="F83" s="494"/>
      <c r="G83" s="494"/>
      <c r="H83" s="494"/>
      <c r="I83" s="494"/>
      <c r="J83" s="189" t="s">
        <v>559</v>
      </c>
      <c r="K83" s="494"/>
      <c r="L83" s="494"/>
      <c r="M83" s="494"/>
      <c r="N83" s="494"/>
      <c r="O83" s="494"/>
      <c r="P83" s="494"/>
      <c r="Q83" s="494"/>
      <c r="R83" s="494"/>
      <c r="S83" s="494"/>
      <c r="T83" s="494"/>
      <c r="U83" s="494"/>
      <c r="V83" s="189" t="s">
        <v>1070</v>
      </c>
      <c r="W83" s="494"/>
      <c r="X83" s="494"/>
      <c r="Y83" s="494"/>
      <c r="Z83" s="494"/>
      <c r="AA83" s="494"/>
      <c r="AB83" s="494"/>
      <c r="AC83" s="494"/>
    </row>
    <row r="84" spans="1:29" x14ac:dyDescent="0.2">
      <c r="A84" s="493">
        <v>81</v>
      </c>
      <c r="B84" s="494"/>
      <c r="C84" s="494"/>
      <c r="D84" s="189" t="s">
        <v>607</v>
      </c>
      <c r="E84" s="189" t="s">
        <v>607</v>
      </c>
      <c r="F84" s="494"/>
      <c r="G84" s="494"/>
      <c r="H84" s="494"/>
      <c r="I84" s="494"/>
      <c r="J84" s="499"/>
      <c r="K84" s="494"/>
      <c r="L84" s="494"/>
      <c r="M84" s="494"/>
      <c r="N84" s="494"/>
      <c r="O84" s="494"/>
      <c r="P84" s="494"/>
      <c r="Q84" s="494"/>
      <c r="R84" s="494"/>
      <c r="S84" s="494"/>
      <c r="T84" s="494"/>
      <c r="U84" s="494"/>
      <c r="V84" s="189" t="s">
        <v>1056</v>
      </c>
      <c r="W84" s="494"/>
      <c r="X84" s="494"/>
      <c r="Y84" s="494"/>
      <c r="Z84" s="494"/>
      <c r="AA84" s="494"/>
      <c r="AB84" s="494"/>
      <c r="AC84" s="494"/>
    </row>
    <row r="85" spans="1:29" x14ac:dyDescent="0.2">
      <c r="A85" s="493">
        <v>82</v>
      </c>
      <c r="B85" s="494"/>
      <c r="C85" s="494"/>
      <c r="D85" s="189" t="s">
        <v>622</v>
      </c>
      <c r="E85" s="189" t="s">
        <v>622</v>
      </c>
      <c r="F85" s="494"/>
      <c r="G85" s="494"/>
      <c r="H85" s="494"/>
      <c r="I85" s="494"/>
      <c r="J85" s="494"/>
      <c r="K85" s="494"/>
      <c r="L85" s="494"/>
      <c r="M85" s="494"/>
      <c r="N85" s="494"/>
      <c r="O85" s="494"/>
      <c r="P85" s="494"/>
      <c r="Q85" s="494"/>
      <c r="R85" s="494"/>
      <c r="S85" s="494"/>
      <c r="T85" s="494"/>
      <c r="U85" s="494"/>
      <c r="V85" s="189" t="s">
        <v>1158</v>
      </c>
      <c r="W85" s="494"/>
      <c r="X85" s="494"/>
      <c r="Y85" s="494"/>
      <c r="Z85" s="494"/>
      <c r="AA85" s="494"/>
      <c r="AB85" s="494"/>
      <c r="AC85" s="494"/>
    </row>
    <row r="86" spans="1:29" x14ac:dyDescent="0.2">
      <c r="A86" s="493">
        <v>83</v>
      </c>
      <c r="B86" s="494"/>
      <c r="C86" s="494"/>
      <c r="D86" s="189" t="s">
        <v>645</v>
      </c>
      <c r="E86" s="189" t="s">
        <v>645</v>
      </c>
      <c r="F86" s="494"/>
      <c r="G86" s="494"/>
      <c r="H86" s="494"/>
      <c r="I86" s="494"/>
      <c r="J86" s="494"/>
      <c r="K86" s="494"/>
      <c r="L86" s="494"/>
      <c r="M86" s="494"/>
      <c r="N86" s="494"/>
      <c r="O86" s="494"/>
      <c r="P86" s="494"/>
      <c r="Q86" s="494"/>
      <c r="R86" s="494"/>
      <c r="S86" s="494"/>
      <c r="T86" s="494"/>
      <c r="U86" s="494"/>
      <c r="V86" s="189" t="s">
        <v>1177</v>
      </c>
      <c r="W86" s="494"/>
      <c r="X86" s="494"/>
      <c r="Y86" s="494"/>
      <c r="Z86" s="494"/>
      <c r="AA86" s="494"/>
      <c r="AB86" s="494"/>
      <c r="AC86" s="494"/>
    </row>
    <row r="87" spans="1:29" x14ac:dyDescent="0.2">
      <c r="A87" s="493">
        <v>84</v>
      </c>
      <c r="B87" s="494"/>
      <c r="C87" s="494"/>
      <c r="D87" s="189" t="s">
        <v>571</v>
      </c>
      <c r="E87" s="189" t="s">
        <v>571</v>
      </c>
      <c r="F87" s="494"/>
      <c r="G87" s="494"/>
      <c r="H87" s="494"/>
      <c r="I87" s="494"/>
      <c r="J87" s="494"/>
      <c r="K87" s="494"/>
      <c r="L87" s="494"/>
      <c r="M87" s="494"/>
      <c r="N87" s="494"/>
      <c r="O87" s="494"/>
      <c r="P87" s="494"/>
      <c r="Q87" s="494"/>
      <c r="R87" s="494"/>
      <c r="S87" s="494"/>
      <c r="T87" s="494"/>
      <c r="U87" s="494"/>
      <c r="V87" s="189" t="s">
        <v>1179</v>
      </c>
      <c r="W87" s="494"/>
      <c r="X87" s="494"/>
      <c r="Y87" s="494"/>
      <c r="Z87" s="494"/>
      <c r="AA87" s="494"/>
      <c r="AB87" s="494"/>
      <c r="AC87" s="494"/>
    </row>
    <row r="88" spans="1:29" x14ac:dyDescent="0.2">
      <c r="A88" s="493">
        <v>85</v>
      </c>
      <c r="B88" s="494"/>
      <c r="C88" s="494"/>
      <c r="D88" s="189" t="s">
        <v>595</v>
      </c>
      <c r="E88" s="189" t="s">
        <v>595</v>
      </c>
      <c r="F88" s="494"/>
      <c r="G88" s="494"/>
      <c r="H88" s="494"/>
      <c r="I88" s="494"/>
      <c r="J88" s="494"/>
      <c r="K88" s="494"/>
      <c r="L88" s="494"/>
      <c r="M88" s="494"/>
      <c r="N88" s="494"/>
      <c r="O88" s="494"/>
      <c r="P88" s="494"/>
      <c r="Q88" s="494"/>
      <c r="R88" s="494"/>
      <c r="S88" s="494"/>
      <c r="T88" s="494"/>
      <c r="U88" s="494"/>
      <c r="V88" s="189" t="s">
        <v>1178</v>
      </c>
      <c r="W88" s="494"/>
      <c r="X88" s="494"/>
      <c r="Y88" s="494"/>
      <c r="Z88" s="494"/>
      <c r="AA88" s="494"/>
      <c r="AB88" s="494"/>
      <c r="AC88" s="494"/>
    </row>
    <row r="89" spans="1:29" x14ac:dyDescent="0.2">
      <c r="A89" s="493">
        <v>86</v>
      </c>
      <c r="B89" s="494"/>
      <c r="C89" s="494"/>
      <c r="D89" s="189" t="s">
        <v>585</v>
      </c>
      <c r="E89" s="189" t="s">
        <v>585</v>
      </c>
      <c r="F89" s="494"/>
      <c r="G89" s="494"/>
      <c r="H89" s="494"/>
      <c r="I89" s="494"/>
      <c r="J89" s="494"/>
      <c r="K89" s="494"/>
      <c r="L89" s="494"/>
      <c r="M89" s="494"/>
      <c r="N89" s="494"/>
      <c r="O89" s="494"/>
      <c r="P89" s="494"/>
      <c r="Q89" s="494"/>
      <c r="R89" s="494"/>
      <c r="S89" s="494"/>
      <c r="T89" s="494"/>
      <c r="U89" s="494"/>
      <c r="V89" s="189" t="s">
        <v>1181</v>
      </c>
      <c r="W89" s="494"/>
      <c r="X89" s="494"/>
      <c r="Y89" s="494"/>
      <c r="Z89" s="494"/>
      <c r="AA89" s="494"/>
      <c r="AB89" s="494"/>
      <c r="AC89" s="494"/>
    </row>
    <row r="90" spans="1:29" x14ac:dyDescent="0.2">
      <c r="A90" s="493">
        <v>87</v>
      </c>
      <c r="B90" s="494"/>
      <c r="C90" s="494"/>
      <c r="D90" s="189" t="s">
        <v>581</v>
      </c>
      <c r="E90" s="189" t="s">
        <v>581</v>
      </c>
      <c r="F90" s="494"/>
      <c r="G90" s="494"/>
      <c r="H90" s="494"/>
      <c r="I90" s="494"/>
      <c r="J90" s="494"/>
      <c r="K90" s="494"/>
      <c r="L90" s="494"/>
      <c r="M90" s="494"/>
      <c r="N90" s="494"/>
      <c r="O90" s="494"/>
      <c r="P90" s="494"/>
      <c r="Q90" s="494"/>
      <c r="R90" s="494"/>
      <c r="S90" s="494"/>
      <c r="T90" s="494"/>
      <c r="U90" s="494"/>
      <c r="V90" s="189" t="s">
        <v>1101</v>
      </c>
      <c r="W90" s="494"/>
      <c r="X90" s="494"/>
      <c r="Y90" s="494"/>
      <c r="Z90" s="494"/>
      <c r="AA90" s="494"/>
      <c r="AB90" s="494"/>
      <c r="AC90" s="494"/>
    </row>
    <row r="91" spans="1:29" x14ac:dyDescent="0.2">
      <c r="A91" s="493">
        <v>88</v>
      </c>
      <c r="B91" s="494"/>
      <c r="C91" s="494"/>
      <c r="D91" s="189" t="s">
        <v>599</v>
      </c>
      <c r="E91" s="189" t="s">
        <v>599</v>
      </c>
      <c r="F91" s="494"/>
      <c r="G91" s="494"/>
      <c r="H91" s="494"/>
      <c r="I91" s="494"/>
      <c r="J91" s="494"/>
      <c r="K91" s="494"/>
      <c r="L91" s="494"/>
      <c r="M91" s="494"/>
      <c r="N91" s="494"/>
      <c r="O91" s="494"/>
      <c r="P91" s="494"/>
      <c r="Q91" s="494"/>
      <c r="R91" s="494"/>
      <c r="S91" s="494"/>
      <c r="T91" s="494"/>
      <c r="U91" s="494"/>
      <c r="V91" s="189" t="s">
        <v>1149</v>
      </c>
      <c r="W91" s="494"/>
      <c r="X91" s="494"/>
      <c r="Y91" s="494"/>
      <c r="Z91" s="494"/>
      <c r="AA91" s="494"/>
      <c r="AB91" s="494"/>
      <c r="AC91" s="494"/>
    </row>
    <row r="92" spans="1:29" x14ac:dyDescent="0.2">
      <c r="A92" s="493">
        <v>89</v>
      </c>
      <c r="B92" s="494"/>
      <c r="C92" s="494"/>
      <c r="D92" s="189" t="s">
        <v>591</v>
      </c>
      <c r="E92" s="189" t="s">
        <v>591</v>
      </c>
      <c r="F92" s="494"/>
      <c r="G92" s="494"/>
      <c r="H92" s="494"/>
      <c r="I92" s="494"/>
      <c r="J92" s="494"/>
      <c r="K92" s="494"/>
      <c r="L92" s="494"/>
      <c r="M92" s="494"/>
      <c r="N92" s="494"/>
      <c r="O92" s="494"/>
      <c r="P92" s="494"/>
      <c r="Q92" s="494"/>
      <c r="R92" s="494"/>
      <c r="S92" s="494"/>
      <c r="T92" s="494"/>
      <c r="U92" s="494"/>
      <c r="V92" s="189" t="s">
        <v>1141</v>
      </c>
      <c r="W92" s="494"/>
      <c r="X92" s="494"/>
      <c r="Y92" s="494"/>
      <c r="Z92" s="494"/>
      <c r="AA92" s="494"/>
      <c r="AB92" s="494"/>
      <c r="AC92" s="494"/>
    </row>
    <row r="93" spans="1:29" x14ac:dyDescent="0.2">
      <c r="A93" s="493">
        <v>90</v>
      </c>
      <c r="B93" s="494"/>
      <c r="C93" s="494"/>
      <c r="D93" s="189" t="s">
        <v>558</v>
      </c>
      <c r="E93" s="189" t="s">
        <v>558</v>
      </c>
      <c r="F93" s="494"/>
      <c r="G93" s="494"/>
      <c r="H93" s="494"/>
      <c r="I93" s="494"/>
      <c r="J93" s="494"/>
      <c r="K93" s="494"/>
      <c r="L93" s="494"/>
      <c r="M93" s="494"/>
      <c r="N93" s="494"/>
      <c r="O93" s="494"/>
      <c r="P93" s="494"/>
      <c r="Q93" s="494"/>
      <c r="R93" s="494"/>
      <c r="S93" s="494"/>
      <c r="T93" s="494"/>
      <c r="U93" s="494"/>
      <c r="V93" s="189" t="s">
        <v>1121</v>
      </c>
      <c r="W93" s="494"/>
      <c r="X93" s="494"/>
      <c r="Y93" s="494"/>
      <c r="Z93" s="494"/>
      <c r="AA93" s="494"/>
      <c r="AB93" s="494"/>
      <c r="AC93" s="494"/>
    </row>
    <row r="94" spans="1:29" x14ac:dyDescent="0.2">
      <c r="A94" s="493">
        <v>91</v>
      </c>
      <c r="B94" s="494"/>
      <c r="C94" s="494"/>
      <c r="D94" s="189" t="s">
        <v>618</v>
      </c>
      <c r="E94" s="189" t="s">
        <v>618</v>
      </c>
      <c r="F94" s="494"/>
      <c r="G94" s="494"/>
      <c r="H94" s="494"/>
      <c r="I94" s="494"/>
      <c r="J94" s="494"/>
      <c r="K94" s="494"/>
      <c r="L94" s="494"/>
      <c r="M94" s="494"/>
      <c r="N94" s="494"/>
      <c r="O94" s="494"/>
      <c r="P94" s="494"/>
      <c r="Q94" s="494"/>
      <c r="R94" s="494"/>
      <c r="S94" s="494"/>
      <c r="T94" s="494"/>
      <c r="U94" s="494"/>
      <c r="V94" s="189" t="s">
        <v>1082</v>
      </c>
      <c r="W94" s="494"/>
      <c r="X94" s="494"/>
      <c r="Y94" s="494"/>
      <c r="Z94" s="494"/>
      <c r="AA94" s="494"/>
      <c r="AB94" s="494"/>
      <c r="AC94" s="494"/>
    </row>
    <row r="95" spans="1:29" x14ac:dyDescent="0.2">
      <c r="A95" s="493">
        <v>92</v>
      </c>
      <c r="B95" s="494"/>
      <c r="C95" s="494"/>
      <c r="D95" s="189" t="s">
        <v>559</v>
      </c>
      <c r="E95" s="189" t="s">
        <v>559</v>
      </c>
      <c r="F95" s="494"/>
      <c r="G95" s="494"/>
      <c r="H95" s="494"/>
      <c r="I95" s="494"/>
      <c r="J95" s="494"/>
      <c r="K95" s="494"/>
      <c r="L95" s="494"/>
      <c r="M95" s="494"/>
      <c r="N95" s="494"/>
      <c r="O95" s="494"/>
      <c r="P95" s="494"/>
      <c r="Q95" s="494"/>
      <c r="R95" s="494"/>
      <c r="S95" s="494"/>
      <c r="T95" s="494"/>
      <c r="U95" s="494"/>
      <c r="V95" s="189" t="s">
        <v>1120</v>
      </c>
      <c r="W95" s="494"/>
      <c r="X95" s="494"/>
      <c r="Y95" s="494"/>
      <c r="Z95" s="494"/>
      <c r="AA95" s="494"/>
      <c r="AB95" s="494"/>
      <c r="AC95" s="494"/>
    </row>
    <row r="96" spans="1:29" x14ac:dyDescent="0.2">
      <c r="A96" s="493">
        <v>93</v>
      </c>
      <c r="B96" s="494"/>
      <c r="C96" s="494"/>
      <c r="D96" s="499"/>
      <c r="E96" s="499"/>
      <c r="F96" s="494"/>
      <c r="G96" s="494"/>
      <c r="H96" s="494"/>
      <c r="I96" s="494"/>
      <c r="J96" s="494"/>
      <c r="K96" s="494"/>
      <c r="L96" s="494"/>
      <c r="M96" s="494"/>
      <c r="N96" s="494"/>
      <c r="O96" s="494"/>
      <c r="P96" s="494"/>
      <c r="Q96" s="494"/>
      <c r="R96" s="494"/>
      <c r="S96" s="494"/>
      <c r="T96" s="494"/>
      <c r="U96" s="494"/>
      <c r="V96" s="189" t="s">
        <v>1144</v>
      </c>
      <c r="W96" s="494"/>
      <c r="X96" s="494"/>
      <c r="Y96" s="494"/>
      <c r="Z96" s="494"/>
      <c r="AA96" s="494"/>
      <c r="AB96" s="494"/>
      <c r="AC96" s="494"/>
    </row>
    <row r="97" spans="1:29" x14ac:dyDescent="0.2">
      <c r="A97" s="493">
        <v>94</v>
      </c>
      <c r="B97" s="494"/>
      <c r="C97" s="494"/>
      <c r="D97" s="494"/>
      <c r="E97" s="494"/>
      <c r="F97" s="494"/>
      <c r="G97" s="494"/>
      <c r="H97" s="494"/>
      <c r="I97" s="494"/>
      <c r="J97" s="494"/>
      <c r="K97" s="494"/>
      <c r="L97" s="494"/>
      <c r="M97" s="494"/>
      <c r="N97" s="494"/>
      <c r="O97" s="494"/>
      <c r="P97" s="494"/>
      <c r="Q97" s="494"/>
      <c r="R97" s="494"/>
      <c r="S97" s="494"/>
      <c r="T97" s="494"/>
      <c r="U97" s="494"/>
      <c r="V97" s="189" t="s">
        <v>1073</v>
      </c>
      <c r="W97" s="494"/>
      <c r="X97" s="494"/>
      <c r="Y97" s="494"/>
      <c r="Z97" s="494"/>
      <c r="AA97" s="494"/>
      <c r="AB97" s="494"/>
      <c r="AC97" s="494"/>
    </row>
    <row r="98" spans="1:29" x14ac:dyDescent="0.2">
      <c r="A98" s="493">
        <v>95</v>
      </c>
      <c r="B98" s="494"/>
      <c r="C98" s="494"/>
      <c r="D98" s="494"/>
      <c r="E98" s="494"/>
      <c r="F98" s="494"/>
      <c r="G98" s="494"/>
      <c r="H98" s="494"/>
      <c r="I98" s="494"/>
      <c r="J98" s="494"/>
      <c r="K98" s="494"/>
      <c r="L98" s="494"/>
      <c r="M98" s="494"/>
      <c r="N98" s="494"/>
      <c r="O98" s="494"/>
      <c r="P98" s="494"/>
      <c r="Q98" s="494"/>
      <c r="R98" s="494"/>
      <c r="S98" s="494"/>
      <c r="T98" s="494"/>
      <c r="U98" s="494"/>
      <c r="V98" s="189" t="s">
        <v>1156</v>
      </c>
      <c r="W98" s="494"/>
      <c r="X98" s="494"/>
      <c r="Y98" s="494"/>
      <c r="Z98" s="494"/>
      <c r="AA98" s="494"/>
      <c r="AB98" s="494"/>
      <c r="AC98" s="494"/>
    </row>
    <row r="99" spans="1:29" x14ac:dyDescent="0.2">
      <c r="A99" s="493">
        <v>96</v>
      </c>
      <c r="B99" s="494"/>
      <c r="C99" s="494"/>
      <c r="D99" s="494"/>
      <c r="E99" s="494"/>
      <c r="F99" s="494"/>
      <c r="G99" s="494"/>
      <c r="H99" s="494"/>
      <c r="I99" s="494"/>
      <c r="J99" s="494"/>
      <c r="K99" s="494"/>
      <c r="L99" s="494"/>
      <c r="M99" s="494"/>
      <c r="N99" s="494"/>
      <c r="O99" s="494"/>
      <c r="P99" s="494"/>
      <c r="Q99" s="494"/>
      <c r="R99" s="494"/>
      <c r="S99" s="494"/>
      <c r="T99" s="494"/>
      <c r="U99" s="494"/>
      <c r="V99" s="189" t="s">
        <v>1131</v>
      </c>
      <c r="W99" s="494"/>
      <c r="X99" s="494"/>
      <c r="Y99" s="494"/>
      <c r="Z99" s="494"/>
      <c r="AA99" s="494"/>
      <c r="AB99" s="494"/>
      <c r="AC99" s="494"/>
    </row>
    <row r="100" spans="1:29" x14ac:dyDescent="0.2">
      <c r="A100" s="493">
        <v>97</v>
      </c>
      <c r="B100" s="494"/>
      <c r="C100" s="494"/>
      <c r="D100" s="494"/>
      <c r="E100" s="494"/>
      <c r="F100" s="494"/>
      <c r="G100" s="494"/>
      <c r="H100" s="494"/>
      <c r="I100" s="494"/>
      <c r="J100" s="494"/>
      <c r="K100" s="494"/>
      <c r="L100" s="494"/>
      <c r="M100" s="494"/>
      <c r="N100" s="494"/>
      <c r="O100" s="494"/>
      <c r="P100" s="494"/>
      <c r="Q100" s="494"/>
      <c r="R100" s="494"/>
      <c r="S100" s="494"/>
      <c r="T100" s="494"/>
      <c r="U100" s="494"/>
      <c r="V100" s="189" t="s">
        <v>1147</v>
      </c>
      <c r="W100" s="494"/>
      <c r="X100" s="494"/>
      <c r="Y100" s="494"/>
      <c r="Z100" s="494"/>
      <c r="AA100" s="494"/>
      <c r="AB100" s="494"/>
      <c r="AC100" s="494"/>
    </row>
    <row r="101" spans="1:29" x14ac:dyDescent="0.2">
      <c r="A101" s="493">
        <v>98</v>
      </c>
      <c r="B101" s="494"/>
      <c r="C101" s="494"/>
      <c r="D101" s="494"/>
      <c r="E101" s="494"/>
      <c r="F101" s="494"/>
      <c r="G101" s="494"/>
      <c r="H101" s="494"/>
      <c r="I101" s="494"/>
      <c r="J101" s="494"/>
      <c r="K101" s="494"/>
      <c r="L101" s="494"/>
      <c r="M101" s="494"/>
      <c r="N101" s="494"/>
      <c r="O101" s="494"/>
      <c r="P101" s="494"/>
      <c r="Q101" s="494"/>
      <c r="R101" s="494"/>
      <c r="S101" s="494"/>
      <c r="T101" s="494"/>
      <c r="U101" s="494"/>
      <c r="V101" s="189" t="s">
        <v>1166</v>
      </c>
      <c r="W101" s="494"/>
      <c r="X101" s="494"/>
      <c r="Y101" s="494"/>
      <c r="Z101" s="494"/>
      <c r="AA101" s="494"/>
      <c r="AB101" s="494"/>
      <c r="AC101" s="494"/>
    </row>
    <row r="102" spans="1:29" x14ac:dyDescent="0.2">
      <c r="A102" s="493">
        <v>99</v>
      </c>
      <c r="B102" s="494"/>
      <c r="C102" s="494"/>
      <c r="D102" s="494"/>
      <c r="E102" s="494"/>
      <c r="F102" s="494"/>
      <c r="G102" s="494"/>
      <c r="H102" s="494"/>
      <c r="I102" s="494"/>
      <c r="J102" s="494"/>
      <c r="K102" s="494"/>
      <c r="L102" s="494"/>
      <c r="M102" s="494"/>
      <c r="N102" s="494"/>
      <c r="O102" s="494"/>
      <c r="P102" s="494"/>
      <c r="Q102" s="494"/>
      <c r="R102" s="494"/>
      <c r="S102" s="494"/>
      <c r="T102" s="494"/>
      <c r="U102" s="494"/>
      <c r="V102" s="189" t="s">
        <v>1058</v>
      </c>
      <c r="W102" s="494"/>
      <c r="X102" s="494"/>
      <c r="Y102" s="494"/>
      <c r="Z102" s="494"/>
      <c r="AA102" s="494"/>
      <c r="AB102" s="494"/>
      <c r="AC102" s="494"/>
    </row>
    <row r="103" spans="1:29" x14ac:dyDescent="0.2">
      <c r="A103" s="493">
        <v>100</v>
      </c>
      <c r="B103" s="494"/>
      <c r="C103" s="494"/>
      <c r="D103" s="494"/>
      <c r="E103" s="494"/>
      <c r="F103" s="494"/>
      <c r="G103" s="494"/>
      <c r="H103" s="494"/>
      <c r="I103" s="494"/>
      <c r="J103" s="494"/>
      <c r="K103" s="494"/>
      <c r="L103" s="494"/>
      <c r="M103" s="494"/>
      <c r="N103" s="494"/>
      <c r="O103" s="494"/>
      <c r="P103" s="494"/>
      <c r="Q103" s="494"/>
      <c r="R103" s="494"/>
      <c r="S103" s="494"/>
      <c r="T103" s="494"/>
      <c r="U103" s="494"/>
      <c r="V103" s="189" t="s">
        <v>1138</v>
      </c>
      <c r="W103" s="494"/>
      <c r="X103" s="494"/>
      <c r="Y103" s="494"/>
      <c r="Z103" s="494"/>
      <c r="AA103" s="494"/>
      <c r="AB103" s="494"/>
      <c r="AC103" s="494"/>
    </row>
    <row r="104" spans="1:29" x14ac:dyDescent="0.2">
      <c r="A104" s="493">
        <v>101</v>
      </c>
      <c r="B104" s="494"/>
      <c r="C104" s="494"/>
      <c r="D104" s="494"/>
      <c r="E104" s="494"/>
      <c r="F104" s="494"/>
      <c r="G104" s="494"/>
      <c r="H104" s="494"/>
      <c r="I104" s="494"/>
      <c r="J104" s="494"/>
      <c r="K104" s="494"/>
      <c r="L104" s="494"/>
      <c r="M104" s="494"/>
      <c r="N104" s="494"/>
      <c r="O104" s="494"/>
      <c r="P104" s="494"/>
      <c r="Q104" s="494"/>
      <c r="R104" s="494"/>
      <c r="S104" s="494"/>
      <c r="T104" s="494"/>
      <c r="U104" s="494"/>
      <c r="V104" s="189" t="s">
        <v>1150</v>
      </c>
      <c r="W104" s="494"/>
      <c r="X104" s="494"/>
      <c r="Y104" s="494"/>
      <c r="Z104" s="494"/>
      <c r="AA104" s="494"/>
      <c r="AB104" s="494"/>
      <c r="AC104" s="494"/>
    </row>
    <row r="105" spans="1:29" x14ac:dyDescent="0.2">
      <c r="A105" s="493">
        <v>102</v>
      </c>
      <c r="B105" s="494"/>
      <c r="C105" s="494"/>
      <c r="D105" s="494"/>
      <c r="E105" s="494"/>
      <c r="F105" s="494"/>
      <c r="G105" s="494"/>
      <c r="H105" s="494"/>
      <c r="I105" s="494"/>
      <c r="J105" s="494"/>
      <c r="K105" s="494"/>
      <c r="L105" s="494"/>
      <c r="M105" s="494"/>
      <c r="N105" s="494"/>
      <c r="O105" s="494"/>
      <c r="P105" s="494"/>
      <c r="Q105" s="494"/>
      <c r="R105" s="494"/>
      <c r="S105" s="494"/>
      <c r="T105" s="494"/>
      <c r="U105" s="494"/>
      <c r="V105" s="189" t="s">
        <v>1134</v>
      </c>
      <c r="W105" s="494"/>
      <c r="X105" s="494"/>
      <c r="Y105" s="494"/>
      <c r="Z105" s="494"/>
      <c r="AA105" s="494"/>
      <c r="AB105" s="494"/>
      <c r="AC105" s="494"/>
    </row>
    <row r="106" spans="1:29" x14ac:dyDescent="0.2">
      <c r="A106" s="493">
        <v>103</v>
      </c>
      <c r="B106" s="494"/>
      <c r="C106" s="494"/>
      <c r="D106" s="494"/>
      <c r="E106" s="494"/>
      <c r="F106" s="494"/>
      <c r="G106" s="494"/>
      <c r="H106" s="494"/>
      <c r="I106" s="494"/>
      <c r="J106" s="494"/>
      <c r="K106" s="494"/>
      <c r="L106" s="494"/>
      <c r="M106" s="494"/>
      <c r="N106" s="494"/>
      <c r="O106" s="494"/>
      <c r="P106" s="494"/>
      <c r="Q106" s="494"/>
      <c r="R106" s="494"/>
      <c r="S106" s="494"/>
      <c r="T106" s="494"/>
      <c r="U106" s="494"/>
      <c r="V106" s="189" t="s">
        <v>1096</v>
      </c>
      <c r="W106" s="494"/>
      <c r="X106" s="494"/>
      <c r="Y106" s="494"/>
      <c r="Z106" s="494"/>
      <c r="AA106" s="494"/>
      <c r="AB106" s="494"/>
      <c r="AC106" s="494"/>
    </row>
    <row r="107" spans="1:29" x14ac:dyDescent="0.2">
      <c r="A107" s="493">
        <v>104</v>
      </c>
      <c r="B107" s="494"/>
      <c r="C107" s="494"/>
      <c r="D107" s="494"/>
      <c r="E107" s="494"/>
      <c r="F107" s="494"/>
      <c r="G107" s="494"/>
      <c r="H107" s="494"/>
      <c r="I107" s="494"/>
      <c r="J107" s="494"/>
      <c r="K107" s="494"/>
      <c r="L107" s="494"/>
      <c r="M107" s="494"/>
      <c r="N107" s="494"/>
      <c r="O107" s="494"/>
      <c r="P107" s="494"/>
      <c r="Q107" s="494"/>
      <c r="R107" s="494"/>
      <c r="S107" s="494"/>
      <c r="T107" s="494"/>
      <c r="U107" s="494"/>
      <c r="V107" s="189" t="s">
        <v>1075</v>
      </c>
      <c r="W107" s="494"/>
      <c r="X107" s="494"/>
      <c r="Y107" s="494"/>
      <c r="Z107" s="494"/>
      <c r="AA107" s="494"/>
      <c r="AB107" s="494"/>
      <c r="AC107" s="494"/>
    </row>
    <row r="108" spans="1:29" x14ac:dyDescent="0.2">
      <c r="A108" s="493">
        <v>105</v>
      </c>
      <c r="B108" s="494"/>
      <c r="C108" s="494"/>
      <c r="D108" s="494"/>
      <c r="E108" s="494"/>
      <c r="F108" s="494"/>
      <c r="G108" s="494"/>
      <c r="H108" s="494"/>
      <c r="I108" s="494"/>
      <c r="J108" s="494"/>
      <c r="K108" s="494"/>
      <c r="L108" s="494"/>
      <c r="M108" s="494"/>
      <c r="N108" s="494"/>
      <c r="O108" s="494"/>
      <c r="P108" s="494"/>
      <c r="Q108" s="494"/>
      <c r="R108" s="494"/>
      <c r="S108" s="494"/>
      <c r="T108" s="494"/>
      <c r="U108" s="494"/>
      <c r="V108" s="189" t="s">
        <v>1077</v>
      </c>
      <c r="W108" s="494"/>
      <c r="X108" s="494"/>
      <c r="Y108" s="494"/>
      <c r="Z108" s="494"/>
      <c r="AA108" s="494"/>
      <c r="AB108" s="494"/>
      <c r="AC108" s="494"/>
    </row>
    <row r="109" spans="1:29" x14ac:dyDescent="0.2">
      <c r="A109" s="493">
        <v>106</v>
      </c>
      <c r="B109" s="494"/>
      <c r="C109" s="494"/>
      <c r="D109" s="494"/>
      <c r="E109" s="494"/>
      <c r="F109" s="494"/>
      <c r="G109" s="494"/>
      <c r="H109" s="494"/>
      <c r="I109" s="494"/>
      <c r="J109" s="494"/>
      <c r="K109" s="494"/>
      <c r="L109" s="494"/>
      <c r="M109" s="494"/>
      <c r="N109" s="494"/>
      <c r="O109" s="494"/>
      <c r="P109" s="494"/>
      <c r="Q109" s="494"/>
      <c r="R109" s="494"/>
      <c r="S109" s="494"/>
      <c r="T109" s="494"/>
      <c r="U109" s="494"/>
      <c r="V109" s="189" t="s">
        <v>1116</v>
      </c>
      <c r="W109" s="494"/>
      <c r="X109" s="494"/>
      <c r="Y109" s="494"/>
      <c r="Z109" s="494"/>
      <c r="AA109" s="494"/>
      <c r="AB109" s="494"/>
      <c r="AC109" s="494"/>
    </row>
    <row r="110" spans="1:29" x14ac:dyDescent="0.2">
      <c r="A110" s="493">
        <v>107</v>
      </c>
      <c r="B110" s="494"/>
      <c r="C110" s="494"/>
      <c r="D110" s="494"/>
      <c r="E110" s="494"/>
      <c r="F110" s="494"/>
      <c r="G110" s="494"/>
      <c r="H110" s="494"/>
      <c r="I110" s="494"/>
      <c r="J110" s="494"/>
      <c r="K110" s="494"/>
      <c r="L110" s="494"/>
      <c r="M110" s="494"/>
      <c r="N110" s="494"/>
      <c r="O110" s="494"/>
      <c r="P110" s="494"/>
      <c r="Q110" s="494"/>
      <c r="R110" s="494"/>
      <c r="S110" s="494"/>
      <c r="T110" s="494"/>
      <c r="U110" s="494"/>
      <c r="V110" s="189" t="s">
        <v>1154</v>
      </c>
      <c r="W110" s="494"/>
      <c r="X110" s="494"/>
      <c r="Y110" s="494"/>
      <c r="Z110" s="494"/>
      <c r="AA110" s="494"/>
      <c r="AB110" s="494"/>
      <c r="AC110" s="494"/>
    </row>
    <row r="111" spans="1:29" x14ac:dyDescent="0.2">
      <c r="A111" s="493">
        <v>108</v>
      </c>
      <c r="B111" s="494"/>
      <c r="C111" s="494"/>
      <c r="D111" s="494"/>
      <c r="E111" s="494"/>
      <c r="F111" s="494"/>
      <c r="G111" s="494"/>
      <c r="H111" s="494"/>
      <c r="I111" s="494"/>
      <c r="J111" s="494"/>
      <c r="K111" s="494"/>
      <c r="L111" s="494"/>
      <c r="M111" s="494"/>
      <c r="N111" s="494"/>
      <c r="O111" s="494"/>
      <c r="P111" s="494"/>
      <c r="Q111" s="494"/>
      <c r="R111" s="494"/>
      <c r="S111" s="494"/>
      <c r="T111" s="494"/>
      <c r="U111" s="494"/>
      <c r="V111" s="189" t="s">
        <v>1067</v>
      </c>
      <c r="W111" s="494"/>
      <c r="X111" s="494"/>
      <c r="Y111" s="494"/>
      <c r="Z111" s="494"/>
      <c r="AA111" s="494"/>
      <c r="AB111" s="494"/>
      <c r="AC111" s="494"/>
    </row>
    <row r="112" spans="1:29" x14ac:dyDescent="0.2">
      <c r="A112" s="493">
        <v>109</v>
      </c>
      <c r="B112" s="494"/>
      <c r="C112" s="494"/>
      <c r="D112" s="494"/>
      <c r="E112" s="494"/>
      <c r="F112" s="494"/>
      <c r="G112" s="494"/>
      <c r="H112" s="494"/>
      <c r="I112" s="494"/>
      <c r="J112" s="494"/>
      <c r="K112" s="494"/>
      <c r="L112" s="494"/>
      <c r="M112" s="494"/>
      <c r="N112" s="494"/>
      <c r="O112" s="494"/>
      <c r="P112" s="494"/>
      <c r="Q112" s="494"/>
      <c r="R112" s="494"/>
      <c r="S112" s="494"/>
      <c r="T112" s="494"/>
      <c r="U112" s="494"/>
      <c r="V112" s="189" t="s">
        <v>1093</v>
      </c>
      <c r="W112" s="494"/>
      <c r="X112" s="494"/>
      <c r="Y112" s="494"/>
      <c r="Z112" s="494"/>
      <c r="AA112" s="494"/>
      <c r="AB112" s="494"/>
      <c r="AC112" s="494"/>
    </row>
    <row r="113" spans="1:29" x14ac:dyDescent="0.2">
      <c r="A113" s="493">
        <v>110</v>
      </c>
      <c r="B113" s="494"/>
      <c r="C113" s="494"/>
      <c r="D113" s="494"/>
      <c r="E113" s="494"/>
      <c r="F113" s="494"/>
      <c r="G113" s="494"/>
      <c r="H113" s="494"/>
      <c r="I113" s="494"/>
      <c r="J113" s="494"/>
      <c r="K113" s="494"/>
      <c r="L113" s="494"/>
      <c r="M113" s="494"/>
      <c r="N113" s="494"/>
      <c r="O113" s="494"/>
      <c r="P113" s="494"/>
      <c r="Q113" s="494"/>
      <c r="R113" s="494"/>
      <c r="S113" s="494"/>
      <c r="T113" s="494"/>
      <c r="U113" s="494"/>
      <c r="V113" s="189" t="s">
        <v>1129</v>
      </c>
      <c r="W113" s="494"/>
      <c r="X113" s="494"/>
      <c r="Y113" s="494"/>
      <c r="Z113" s="494"/>
      <c r="AA113" s="494"/>
      <c r="AB113" s="494"/>
      <c r="AC113" s="494"/>
    </row>
    <row r="114" spans="1:29" x14ac:dyDescent="0.2">
      <c r="A114" s="493">
        <v>111</v>
      </c>
      <c r="B114" s="494"/>
      <c r="C114" s="494"/>
      <c r="D114" s="494"/>
      <c r="E114" s="494"/>
      <c r="F114" s="494"/>
      <c r="G114" s="494"/>
      <c r="H114" s="494"/>
      <c r="I114" s="494"/>
      <c r="J114" s="494"/>
      <c r="K114" s="494"/>
      <c r="L114" s="494"/>
      <c r="M114" s="494"/>
      <c r="N114" s="494"/>
      <c r="O114" s="494"/>
      <c r="P114" s="494"/>
      <c r="Q114" s="494"/>
      <c r="R114" s="494"/>
      <c r="S114" s="494"/>
      <c r="T114" s="494"/>
      <c r="U114" s="494"/>
      <c r="V114" s="189" t="s">
        <v>1161</v>
      </c>
      <c r="W114" s="494"/>
      <c r="X114" s="494"/>
      <c r="Y114" s="494"/>
      <c r="Z114" s="494"/>
      <c r="AA114" s="494"/>
      <c r="AB114" s="494"/>
      <c r="AC114" s="494"/>
    </row>
    <row r="115" spans="1:29" x14ac:dyDescent="0.2">
      <c r="A115" s="493">
        <v>112</v>
      </c>
      <c r="B115" s="494"/>
      <c r="C115" s="494"/>
      <c r="D115" s="494"/>
      <c r="E115" s="494"/>
      <c r="F115" s="494"/>
      <c r="G115" s="494"/>
      <c r="H115" s="494"/>
      <c r="I115" s="494"/>
      <c r="J115" s="494"/>
      <c r="K115" s="494"/>
      <c r="L115" s="494"/>
      <c r="M115" s="494"/>
      <c r="N115" s="494"/>
      <c r="O115" s="494"/>
      <c r="P115" s="494"/>
      <c r="Q115" s="494"/>
      <c r="R115" s="494"/>
      <c r="S115" s="494"/>
      <c r="T115" s="494"/>
      <c r="U115" s="494"/>
      <c r="V115" s="189" t="s">
        <v>1126</v>
      </c>
      <c r="W115" s="494"/>
      <c r="X115" s="494"/>
      <c r="Y115" s="494"/>
      <c r="Z115" s="494"/>
      <c r="AA115" s="494"/>
      <c r="AB115" s="494"/>
      <c r="AC115" s="494"/>
    </row>
    <row r="116" spans="1:29" x14ac:dyDescent="0.2">
      <c r="A116" s="493">
        <v>113</v>
      </c>
      <c r="B116" s="494"/>
      <c r="C116" s="494"/>
      <c r="D116" s="494"/>
      <c r="E116" s="494"/>
      <c r="F116" s="494"/>
      <c r="G116" s="494"/>
      <c r="H116" s="494"/>
      <c r="I116" s="494"/>
      <c r="J116" s="494"/>
      <c r="K116" s="494"/>
      <c r="L116" s="494"/>
      <c r="M116" s="494"/>
      <c r="N116" s="494"/>
      <c r="O116" s="494"/>
      <c r="P116" s="494"/>
      <c r="Q116" s="494"/>
      <c r="R116" s="494"/>
      <c r="S116" s="494"/>
      <c r="T116" s="494"/>
      <c r="U116" s="494"/>
      <c r="V116" s="189" t="s">
        <v>1133</v>
      </c>
      <c r="W116" s="494"/>
      <c r="X116" s="494"/>
      <c r="Y116" s="494"/>
      <c r="Z116" s="494"/>
      <c r="AA116" s="494"/>
      <c r="AB116" s="494"/>
      <c r="AC116" s="494"/>
    </row>
    <row r="117" spans="1:29" x14ac:dyDescent="0.2">
      <c r="A117" s="493">
        <v>114</v>
      </c>
      <c r="B117" s="494"/>
      <c r="C117" s="494"/>
      <c r="D117" s="494"/>
      <c r="E117" s="494"/>
      <c r="F117" s="494"/>
      <c r="G117" s="494"/>
      <c r="H117" s="494"/>
      <c r="I117" s="494"/>
      <c r="J117" s="494"/>
      <c r="K117" s="494"/>
      <c r="L117" s="494"/>
      <c r="M117" s="494"/>
      <c r="N117" s="494"/>
      <c r="O117" s="494"/>
      <c r="P117" s="494"/>
      <c r="Q117" s="494"/>
      <c r="R117" s="494"/>
      <c r="S117" s="494"/>
      <c r="T117" s="494"/>
      <c r="U117" s="494"/>
      <c r="V117" s="189" t="s">
        <v>1182</v>
      </c>
      <c r="W117" s="494"/>
      <c r="X117" s="494"/>
      <c r="Y117" s="494"/>
      <c r="Z117" s="494"/>
      <c r="AA117" s="494"/>
      <c r="AB117" s="494"/>
      <c r="AC117" s="494"/>
    </row>
    <row r="118" spans="1:29" x14ac:dyDescent="0.2">
      <c r="A118" s="493">
        <v>115</v>
      </c>
      <c r="B118" s="494"/>
      <c r="C118" s="494"/>
      <c r="D118" s="494"/>
      <c r="E118" s="494"/>
      <c r="F118" s="494"/>
      <c r="G118" s="494"/>
      <c r="H118" s="494"/>
      <c r="I118" s="494"/>
      <c r="J118" s="494"/>
      <c r="K118" s="494"/>
      <c r="L118" s="494"/>
      <c r="M118" s="494"/>
      <c r="N118" s="494"/>
      <c r="O118" s="494"/>
      <c r="P118" s="494"/>
      <c r="Q118" s="494"/>
      <c r="R118" s="494"/>
      <c r="S118" s="494"/>
      <c r="T118" s="494"/>
      <c r="U118" s="494"/>
      <c r="V118" s="189" t="s">
        <v>1146</v>
      </c>
      <c r="W118" s="494"/>
      <c r="X118" s="494"/>
      <c r="Y118" s="494"/>
      <c r="Z118" s="494"/>
      <c r="AA118" s="494"/>
      <c r="AB118" s="494"/>
      <c r="AC118" s="494"/>
    </row>
    <row r="119" spans="1:29" x14ac:dyDescent="0.2">
      <c r="A119" s="493">
        <v>116</v>
      </c>
      <c r="B119" s="494"/>
      <c r="C119" s="494"/>
      <c r="D119" s="494"/>
      <c r="E119" s="494"/>
      <c r="F119" s="494"/>
      <c r="G119" s="494"/>
      <c r="H119" s="494"/>
      <c r="I119" s="494"/>
      <c r="J119" s="494"/>
      <c r="K119" s="494"/>
      <c r="L119" s="494"/>
      <c r="M119" s="494"/>
      <c r="N119" s="494"/>
      <c r="O119" s="494"/>
      <c r="P119" s="494"/>
      <c r="Q119" s="494"/>
      <c r="R119" s="494"/>
      <c r="S119" s="494"/>
      <c r="T119" s="494"/>
      <c r="U119" s="494"/>
      <c r="V119" s="189" t="s">
        <v>1113</v>
      </c>
      <c r="W119" s="494"/>
      <c r="X119" s="494"/>
      <c r="Y119" s="494"/>
      <c r="Z119" s="494"/>
      <c r="AA119" s="494"/>
      <c r="AB119" s="494"/>
      <c r="AC119" s="494"/>
    </row>
    <row r="120" spans="1:29" x14ac:dyDescent="0.2">
      <c r="A120" s="493">
        <v>117</v>
      </c>
      <c r="B120" s="494"/>
      <c r="C120" s="494"/>
      <c r="D120" s="494"/>
      <c r="E120" s="494"/>
      <c r="F120" s="494"/>
      <c r="G120" s="494"/>
      <c r="H120" s="494"/>
      <c r="I120" s="494"/>
      <c r="J120" s="494"/>
      <c r="K120" s="494"/>
      <c r="L120" s="494"/>
      <c r="M120" s="494"/>
      <c r="N120" s="494"/>
      <c r="O120" s="494"/>
      <c r="P120" s="494"/>
      <c r="Q120" s="494"/>
      <c r="R120" s="494"/>
      <c r="S120" s="494"/>
      <c r="T120" s="494"/>
      <c r="U120" s="494"/>
      <c r="V120" s="189" t="s">
        <v>1130</v>
      </c>
      <c r="W120" s="494"/>
      <c r="X120" s="494"/>
      <c r="Y120" s="494"/>
      <c r="Z120" s="494"/>
      <c r="AA120" s="494"/>
      <c r="AB120" s="494"/>
      <c r="AC120" s="494"/>
    </row>
    <row r="121" spans="1:29" x14ac:dyDescent="0.2">
      <c r="A121" s="493">
        <v>118</v>
      </c>
      <c r="B121" s="494"/>
      <c r="C121" s="494"/>
      <c r="D121" s="494"/>
      <c r="E121" s="494"/>
      <c r="F121" s="494"/>
      <c r="G121" s="494"/>
      <c r="H121" s="494"/>
      <c r="I121" s="494"/>
      <c r="J121" s="494"/>
      <c r="K121" s="494"/>
      <c r="L121" s="494"/>
      <c r="M121" s="494"/>
      <c r="N121" s="494"/>
      <c r="O121" s="494"/>
      <c r="P121" s="494"/>
      <c r="Q121" s="494"/>
      <c r="R121" s="494"/>
      <c r="S121" s="494"/>
      <c r="T121" s="494"/>
      <c r="U121" s="494"/>
      <c r="V121" s="189" t="s">
        <v>1083</v>
      </c>
      <c r="W121" s="494"/>
      <c r="X121" s="494"/>
      <c r="Y121" s="494"/>
      <c r="Z121" s="494"/>
      <c r="AA121" s="494"/>
      <c r="AB121" s="494"/>
      <c r="AC121" s="494"/>
    </row>
    <row r="122" spans="1:29" x14ac:dyDescent="0.2">
      <c r="A122" s="493">
        <v>119</v>
      </c>
      <c r="B122" s="494"/>
      <c r="C122" s="494"/>
      <c r="D122" s="494"/>
      <c r="E122" s="494"/>
      <c r="F122" s="494"/>
      <c r="G122" s="494"/>
      <c r="H122" s="494"/>
      <c r="I122" s="494"/>
      <c r="J122" s="494"/>
      <c r="K122" s="494"/>
      <c r="L122" s="494"/>
      <c r="M122" s="494"/>
      <c r="N122" s="494"/>
      <c r="O122" s="494"/>
      <c r="P122" s="494"/>
      <c r="Q122" s="494"/>
      <c r="R122" s="494"/>
      <c r="S122" s="494"/>
      <c r="T122" s="494"/>
      <c r="U122" s="494"/>
      <c r="V122" s="189" t="s">
        <v>1123</v>
      </c>
      <c r="W122" s="494"/>
      <c r="X122" s="494"/>
      <c r="Y122" s="494"/>
      <c r="Z122" s="494"/>
      <c r="AA122" s="494"/>
      <c r="AB122" s="494"/>
      <c r="AC122" s="494"/>
    </row>
    <row r="123" spans="1:29" x14ac:dyDescent="0.2">
      <c r="A123" s="493">
        <v>120</v>
      </c>
      <c r="B123" s="494"/>
      <c r="C123" s="494"/>
      <c r="D123" s="494"/>
      <c r="E123" s="494"/>
      <c r="F123" s="494"/>
      <c r="G123" s="494"/>
      <c r="H123" s="494"/>
      <c r="I123" s="494"/>
      <c r="J123" s="494"/>
      <c r="K123" s="494"/>
      <c r="L123" s="494"/>
      <c r="M123" s="494"/>
      <c r="N123" s="494"/>
      <c r="O123" s="494"/>
      <c r="P123" s="494"/>
      <c r="Q123" s="494"/>
      <c r="R123" s="494"/>
      <c r="S123" s="494"/>
      <c r="T123" s="494"/>
      <c r="U123" s="494"/>
      <c r="V123" s="189" t="s">
        <v>1162</v>
      </c>
      <c r="W123" s="494"/>
      <c r="X123" s="494"/>
      <c r="Y123" s="494"/>
      <c r="Z123" s="494"/>
      <c r="AA123" s="494"/>
      <c r="AB123" s="494"/>
      <c r="AC123" s="494"/>
    </row>
    <row r="124" spans="1:29" x14ac:dyDescent="0.2">
      <c r="A124" s="493">
        <v>121</v>
      </c>
      <c r="B124" s="494"/>
      <c r="C124" s="494"/>
      <c r="D124" s="494"/>
      <c r="E124" s="494"/>
      <c r="F124" s="494"/>
      <c r="G124" s="494"/>
      <c r="H124" s="494"/>
      <c r="I124" s="494"/>
      <c r="J124" s="494"/>
      <c r="K124" s="494"/>
      <c r="L124" s="494"/>
      <c r="M124" s="494"/>
      <c r="N124" s="494"/>
      <c r="O124" s="494"/>
      <c r="P124" s="494"/>
      <c r="Q124" s="494"/>
      <c r="R124" s="494"/>
      <c r="S124" s="494"/>
      <c r="T124" s="494"/>
      <c r="U124" s="494"/>
      <c r="V124" s="189" t="s">
        <v>1152</v>
      </c>
      <c r="W124" s="494"/>
      <c r="X124" s="494"/>
      <c r="Y124" s="494"/>
      <c r="Z124" s="494"/>
      <c r="AA124" s="494"/>
      <c r="AB124" s="494"/>
      <c r="AC124" s="494"/>
    </row>
    <row r="125" spans="1:29" x14ac:dyDescent="0.2">
      <c r="A125" s="493">
        <v>122</v>
      </c>
      <c r="B125" s="494"/>
      <c r="C125" s="494"/>
      <c r="D125" s="494"/>
      <c r="E125" s="494"/>
      <c r="F125" s="494"/>
      <c r="G125" s="494"/>
      <c r="H125" s="494"/>
      <c r="I125" s="494"/>
      <c r="J125" s="494"/>
      <c r="K125" s="494"/>
      <c r="L125" s="494"/>
      <c r="M125" s="494"/>
      <c r="N125" s="494"/>
      <c r="O125" s="494"/>
      <c r="P125" s="494"/>
      <c r="Q125" s="494"/>
      <c r="R125" s="494"/>
      <c r="S125" s="494"/>
      <c r="T125" s="494"/>
      <c r="U125" s="494"/>
      <c r="V125" s="189" t="s">
        <v>1074</v>
      </c>
      <c r="W125" s="494"/>
      <c r="X125" s="494"/>
      <c r="Y125" s="494"/>
      <c r="Z125" s="494"/>
      <c r="AA125" s="494"/>
      <c r="AB125" s="494"/>
      <c r="AC125" s="494"/>
    </row>
    <row r="126" spans="1:29" x14ac:dyDescent="0.2">
      <c r="A126" s="493">
        <v>123</v>
      </c>
      <c r="B126" s="494"/>
      <c r="C126" s="494"/>
      <c r="D126" s="494"/>
      <c r="E126" s="494"/>
      <c r="F126" s="494"/>
      <c r="G126" s="494"/>
      <c r="H126" s="494"/>
      <c r="I126" s="494"/>
      <c r="J126" s="494"/>
      <c r="K126" s="494"/>
      <c r="L126" s="494"/>
      <c r="M126" s="494"/>
      <c r="N126" s="494"/>
      <c r="O126" s="494"/>
      <c r="P126" s="494"/>
      <c r="Q126" s="494"/>
      <c r="R126" s="494"/>
      <c r="S126" s="494"/>
      <c r="T126" s="494"/>
      <c r="U126" s="494"/>
      <c r="V126" s="189" t="s">
        <v>1119</v>
      </c>
      <c r="W126" s="494"/>
      <c r="X126" s="494"/>
      <c r="Y126" s="494"/>
      <c r="Z126" s="494"/>
      <c r="AA126" s="494"/>
      <c r="AB126" s="494"/>
      <c r="AC126" s="494"/>
    </row>
    <row r="127" spans="1:29" x14ac:dyDescent="0.2">
      <c r="A127" s="493">
        <v>124</v>
      </c>
      <c r="B127" s="494"/>
      <c r="C127" s="494"/>
      <c r="D127" s="494"/>
      <c r="E127" s="494"/>
      <c r="F127" s="494"/>
      <c r="G127" s="494"/>
      <c r="H127" s="494"/>
      <c r="I127" s="494"/>
      <c r="J127" s="494"/>
      <c r="K127" s="494"/>
      <c r="L127" s="494"/>
      <c r="M127" s="494"/>
      <c r="N127" s="494"/>
      <c r="O127" s="494"/>
      <c r="P127" s="494"/>
      <c r="Q127" s="494"/>
      <c r="R127" s="494"/>
      <c r="S127" s="494"/>
      <c r="T127" s="494"/>
      <c r="U127" s="494"/>
      <c r="V127" s="189" t="s">
        <v>1088</v>
      </c>
      <c r="W127" s="494"/>
      <c r="X127" s="494"/>
      <c r="Y127" s="494"/>
      <c r="Z127" s="494"/>
      <c r="AA127" s="494"/>
      <c r="AB127" s="494"/>
      <c r="AC127" s="494"/>
    </row>
    <row r="128" spans="1:29" x14ac:dyDescent="0.2">
      <c r="A128" s="493">
        <v>125</v>
      </c>
      <c r="B128" s="494"/>
      <c r="C128" s="494"/>
      <c r="D128" s="494"/>
      <c r="E128" s="494"/>
      <c r="F128" s="494"/>
      <c r="G128" s="494"/>
      <c r="H128" s="494"/>
      <c r="I128" s="494"/>
      <c r="J128" s="494"/>
      <c r="K128" s="494"/>
      <c r="L128" s="494"/>
      <c r="M128" s="494"/>
      <c r="N128" s="494"/>
      <c r="O128" s="494"/>
      <c r="P128" s="494"/>
      <c r="Q128" s="494"/>
      <c r="R128" s="494"/>
      <c r="S128" s="494"/>
      <c r="T128" s="494"/>
      <c r="U128" s="494"/>
      <c r="V128" s="189" t="s">
        <v>1169</v>
      </c>
      <c r="W128" s="494"/>
      <c r="X128" s="494"/>
      <c r="Y128" s="494"/>
      <c r="Z128" s="494"/>
      <c r="AA128" s="494"/>
      <c r="AB128" s="494"/>
      <c r="AC128" s="494"/>
    </row>
    <row r="129" spans="1:29" x14ac:dyDescent="0.2">
      <c r="A129" s="493">
        <v>126</v>
      </c>
      <c r="B129" s="494"/>
      <c r="C129" s="494"/>
      <c r="D129" s="494"/>
      <c r="E129" s="494"/>
      <c r="F129" s="494"/>
      <c r="G129" s="494"/>
      <c r="H129" s="494"/>
      <c r="I129" s="494"/>
      <c r="J129" s="494"/>
      <c r="K129" s="494"/>
      <c r="L129" s="494"/>
      <c r="M129" s="494"/>
      <c r="N129" s="494"/>
      <c r="O129" s="494"/>
      <c r="P129" s="494"/>
      <c r="Q129" s="494"/>
      <c r="R129" s="494"/>
      <c r="S129" s="494"/>
      <c r="T129" s="494"/>
      <c r="U129" s="494"/>
      <c r="V129" s="189" t="s">
        <v>1180</v>
      </c>
      <c r="W129" s="494"/>
      <c r="X129" s="494"/>
      <c r="Y129" s="494"/>
      <c r="Z129" s="494"/>
      <c r="AA129" s="494"/>
      <c r="AB129" s="494"/>
      <c r="AC129" s="494"/>
    </row>
    <row r="130" spans="1:29" x14ac:dyDescent="0.2">
      <c r="A130" s="493">
        <v>127</v>
      </c>
      <c r="B130" s="494"/>
      <c r="C130" s="494"/>
      <c r="D130" s="494"/>
      <c r="E130" s="494"/>
      <c r="F130" s="494"/>
      <c r="G130" s="494"/>
      <c r="H130" s="494"/>
      <c r="I130" s="494"/>
      <c r="J130" s="494"/>
      <c r="K130" s="494"/>
      <c r="L130" s="494"/>
      <c r="M130" s="494"/>
      <c r="N130" s="494"/>
      <c r="O130" s="494"/>
      <c r="P130" s="494"/>
      <c r="Q130" s="494"/>
      <c r="R130" s="494"/>
      <c r="S130" s="494"/>
      <c r="T130" s="494"/>
      <c r="U130" s="494"/>
      <c r="V130" s="189" t="s">
        <v>1168</v>
      </c>
      <c r="W130" s="494"/>
      <c r="X130" s="494"/>
      <c r="Y130" s="494"/>
      <c r="Z130" s="494"/>
      <c r="AA130" s="494"/>
      <c r="AB130" s="494"/>
      <c r="AC130" s="494"/>
    </row>
    <row r="131" spans="1:29" x14ac:dyDescent="0.2">
      <c r="A131" s="493">
        <v>128</v>
      </c>
      <c r="B131" s="494"/>
      <c r="C131" s="494"/>
      <c r="D131" s="494"/>
      <c r="E131" s="494"/>
      <c r="F131" s="494"/>
      <c r="G131" s="494"/>
      <c r="H131" s="494"/>
      <c r="I131" s="494"/>
      <c r="J131" s="494"/>
      <c r="K131" s="494"/>
      <c r="L131" s="494"/>
      <c r="M131" s="494"/>
      <c r="N131" s="494"/>
      <c r="O131" s="494"/>
      <c r="P131" s="494"/>
      <c r="Q131" s="494"/>
      <c r="R131" s="494"/>
      <c r="S131" s="494"/>
      <c r="T131" s="494"/>
      <c r="U131" s="494"/>
      <c r="V131" s="189" t="s">
        <v>1148</v>
      </c>
      <c r="W131" s="494"/>
      <c r="X131" s="494"/>
      <c r="Y131" s="494"/>
      <c r="Z131" s="494"/>
      <c r="AA131" s="494"/>
      <c r="AB131" s="494"/>
      <c r="AC131" s="494"/>
    </row>
    <row r="132" spans="1:29" x14ac:dyDescent="0.2">
      <c r="A132" s="438" t="s">
        <v>1286</v>
      </c>
      <c r="B132" s="494">
        <f>COUNTIFS(B4:B131,)</f>
        <v>0</v>
      </c>
      <c r="C132" s="494">
        <f t="shared" ref="C132:AC132" si="0">COUNT(C4:C131)</f>
        <v>0</v>
      </c>
      <c r="D132" s="494">
        <f t="shared" si="0"/>
        <v>0</v>
      </c>
      <c r="E132" s="494">
        <f t="shared" si="0"/>
        <v>0</v>
      </c>
      <c r="F132" s="494">
        <f t="shared" si="0"/>
        <v>0</v>
      </c>
      <c r="G132" s="494">
        <f t="shared" si="0"/>
        <v>0</v>
      </c>
      <c r="H132" s="494">
        <f t="shared" si="0"/>
        <v>0</v>
      </c>
      <c r="I132" s="494">
        <f t="shared" si="0"/>
        <v>0</v>
      </c>
      <c r="J132" s="494">
        <f t="shared" si="0"/>
        <v>0</v>
      </c>
      <c r="K132" s="494">
        <f t="shared" si="0"/>
        <v>0</v>
      </c>
      <c r="L132" s="494">
        <f t="shared" si="0"/>
        <v>0</v>
      </c>
      <c r="M132" s="494">
        <f t="shared" si="0"/>
        <v>0</v>
      </c>
      <c r="N132" s="494">
        <f t="shared" si="0"/>
        <v>0</v>
      </c>
      <c r="O132" s="494">
        <f t="shared" si="0"/>
        <v>0</v>
      </c>
      <c r="P132" s="494">
        <f t="shared" si="0"/>
        <v>0</v>
      </c>
      <c r="Q132" s="494">
        <f t="shared" si="0"/>
        <v>0</v>
      </c>
      <c r="R132" s="494">
        <f t="shared" si="0"/>
        <v>0</v>
      </c>
      <c r="S132" s="494">
        <f t="shared" si="0"/>
        <v>0</v>
      </c>
      <c r="T132" s="494">
        <f t="shared" si="0"/>
        <v>0</v>
      </c>
      <c r="U132" s="494">
        <f t="shared" si="0"/>
        <v>0</v>
      </c>
      <c r="V132" s="499">
        <f t="shared" si="0"/>
        <v>0</v>
      </c>
      <c r="W132" s="494">
        <f t="shared" si="0"/>
        <v>0</v>
      </c>
      <c r="X132" s="494">
        <f t="shared" si="0"/>
        <v>0</v>
      </c>
      <c r="Y132" s="494">
        <f t="shared" si="0"/>
        <v>0</v>
      </c>
      <c r="Z132" s="494">
        <f t="shared" si="0"/>
        <v>0</v>
      </c>
      <c r="AA132" s="494">
        <f t="shared" si="0"/>
        <v>0</v>
      </c>
      <c r="AB132" s="494">
        <f t="shared" si="0"/>
        <v>0</v>
      </c>
      <c r="AC132" s="494">
        <f t="shared" si="0"/>
        <v>0</v>
      </c>
    </row>
    <row r="135" spans="1:29" x14ac:dyDescent="0.2">
      <c r="B135" s="479" t="str">
        <f>FORM!E6</f>
        <v>A-P1</v>
      </c>
    </row>
    <row r="137" spans="1:29" x14ac:dyDescent="0.2">
      <c r="A137" s="176">
        <v>1</v>
      </c>
      <c r="B137" s="162" t="str">
        <f>IF(HLOOKUP($B$135,$B$3:$AC$131,1+A137,)=0,"",HLOOKUP($B$135,$B$3:$AC$131,1+A137,))</f>
        <v xml:space="preserve">0 - GENERAL </v>
      </c>
    </row>
    <row r="138" spans="1:29" x14ac:dyDescent="0.2">
      <c r="A138" s="176">
        <v>2</v>
      </c>
      <c r="B138" s="162" t="str">
        <f t="shared" ref="B138:B201" si="1">IF(HLOOKUP($B$135,$B$3:$AC$131,1+A138,)=0,"",HLOOKUP($B$135,$B$3:$AC$131,1+A138,))</f>
        <v>00000 - All Operation Unit</v>
      </c>
    </row>
    <row r="139" spans="1:29" x14ac:dyDescent="0.2">
      <c r="A139" s="176">
        <v>3</v>
      </c>
      <c r="B139" s="162" t="str">
        <f t="shared" si="1"/>
        <v xml:space="preserve">99999 - Cross Area </v>
      </c>
    </row>
    <row r="140" spans="1:29" x14ac:dyDescent="0.2">
      <c r="A140" s="176">
        <v>4</v>
      </c>
      <c r="B140" s="162" t="str">
        <f t="shared" si="1"/>
        <v>U0000 - Multiple Unit</v>
      </c>
    </row>
    <row r="141" spans="1:29" x14ac:dyDescent="0.2">
      <c r="A141" s="176">
        <v>5</v>
      </c>
      <c r="B141" s="162" t="str">
        <f t="shared" si="1"/>
        <v>U9999 - General (Non-Specific Unit)</v>
      </c>
    </row>
    <row r="142" spans="1:29" x14ac:dyDescent="0.2">
      <c r="A142" s="176">
        <v>6</v>
      </c>
      <c r="B142" s="162" t="str">
        <f t="shared" si="1"/>
        <v>Unit 100 - Feed Fractionation</v>
      </c>
    </row>
    <row r="143" spans="1:29" x14ac:dyDescent="0.2">
      <c r="A143" s="176">
        <v>7</v>
      </c>
      <c r="B143" s="162" t="str">
        <f t="shared" si="1"/>
        <v>Unit 110 - Mercury Removal</v>
      </c>
    </row>
    <row r="144" spans="1:29" x14ac:dyDescent="0.2">
      <c r="A144" s="176">
        <v>8</v>
      </c>
      <c r="B144" s="162" t="str">
        <f t="shared" si="1"/>
        <v>Unit 130 - LPG Treating</v>
      </c>
    </row>
    <row r="145" spans="1:2" x14ac:dyDescent="0.2">
      <c r="A145" s="176">
        <v>9</v>
      </c>
      <c r="B145" s="162" t="str">
        <f t="shared" si="1"/>
        <v>Unit 150 - Heavy Naphtha Hydrotreating</v>
      </c>
    </row>
    <row r="146" spans="1:2" x14ac:dyDescent="0.2">
      <c r="A146" s="176">
        <v>10</v>
      </c>
      <c r="B146" s="162" t="str">
        <f t="shared" si="1"/>
        <v>Unit 200 - CCR Platforming Process</v>
      </c>
    </row>
    <row r="147" spans="1:2" x14ac:dyDescent="0.2">
      <c r="A147" s="176">
        <v>11</v>
      </c>
      <c r="B147" s="162" t="str">
        <f t="shared" si="1"/>
        <v>Unit 250 - CCR Regenerator</v>
      </c>
    </row>
    <row r="148" spans="1:2" x14ac:dyDescent="0.2">
      <c r="A148" s="176">
        <v>12</v>
      </c>
      <c r="B148" s="162" t="str">
        <f t="shared" si="1"/>
        <v>Unit 320 - Isomar</v>
      </c>
    </row>
    <row r="149" spans="1:2" x14ac:dyDescent="0.2">
      <c r="A149" s="176">
        <v>13</v>
      </c>
      <c r="B149" s="162" t="str">
        <f t="shared" si="1"/>
        <v>Unit 370 - Cyclohexane</v>
      </c>
    </row>
    <row r="150" spans="1:2" x14ac:dyDescent="0.2">
      <c r="A150" s="176">
        <v>14</v>
      </c>
      <c r="B150" s="162" t="str">
        <f t="shared" si="1"/>
        <v>Unit 380 - PX Plus Process</v>
      </c>
    </row>
    <row r="151" spans="1:2" x14ac:dyDescent="0.2">
      <c r="A151" s="176">
        <v>15</v>
      </c>
      <c r="B151" s="162" t="str">
        <f t="shared" si="1"/>
        <v>Unit 390 - TAC9 Process</v>
      </c>
    </row>
    <row r="152" spans="1:2" x14ac:dyDescent="0.2">
      <c r="A152" s="176">
        <v>16</v>
      </c>
      <c r="B152" s="162" t="str">
        <f t="shared" si="1"/>
        <v>Unit 430 - Feed Preparation</v>
      </c>
    </row>
    <row r="153" spans="1:2" x14ac:dyDescent="0.2">
      <c r="A153" s="176">
        <v>17</v>
      </c>
      <c r="B153" s="162" t="str">
        <f t="shared" si="1"/>
        <v>Unit 431 - Benzene Toluene Fractionation</v>
      </c>
    </row>
    <row r="154" spans="1:2" x14ac:dyDescent="0.2">
      <c r="A154" s="176">
        <v>18</v>
      </c>
      <c r="B154" s="162" t="str">
        <f t="shared" si="1"/>
        <v>Unit 432 - Xylene Fractionation</v>
      </c>
    </row>
    <row r="155" spans="1:2" x14ac:dyDescent="0.2">
      <c r="A155" s="176">
        <v>19</v>
      </c>
      <c r="B155" s="162" t="str">
        <f t="shared" si="1"/>
        <v>Unit 433 - No. 2 B-T Fractionation</v>
      </c>
    </row>
    <row r="156" spans="1:2" x14ac:dyDescent="0.2">
      <c r="A156" s="176">
        <v>20</v>
      </c>
      <c r="B156" s="162" t="str">
        <f t="shared" si="1"/>
        <v>Unit 500 - Parex Process</v>
      </c>
    </row>
    <row r="157" spans="1:2" x14ac:dyDescent="0.2">
      <c r="A157" s="176">
        <v>21</v>
      </c>
      <c r="B157" s="162" t="str">
        <f t="shared" si="1"/>
        <v>Unit 540 - Shell. Sulfolane Process</v>
      </c>
    </row>
    <row r="158" spans="1:2" x14ac:dyDescent="0.2">
      <c r="A158" s="176">
        <v>22</v>
      </c>
      <c r="B158" s="162" t="str">
        <f t="shared" si="1"/>
        <v>Unit 910 - Air and Nitrogen System</v>
      </c>
    </row>
    <row r="159" spans="1:2" x14ac:dyDescent="0.2">
      <c r="A159" s="176">
        <v>23</v>
      </c>
      <c r="B159" s="162" t="str">
        <f t="shared" si="1"/>
        <v>Unit 915 - Flare System</v>
      </c>
    </row>
    <row r="160" spans="1:2" x14ac:dyDescent="0.2">
      <c r="A160" s="176">
        <v>24</v>
      </c>
      <c r="B160" s="162" t="str">
        <f t="shared" si="1"/>
        <v>Unit 920 - Fuel System</v>
      </c>
    </row>
    <row r="161" spans="1:2" x14ac:dyDescent="0.2">
      <c r="A161" s="176">
        <v>25</v>
      </c>
      <c r="B161" s="162" t="str">
        <f t="shared" si="1"/>
        <v>Unit 925 - Water System</v>
      </c>
    </row>
    <row r="162" spans="1:2" x14ac:dyDescent="0.2">
      <c r="A162" s="176">
        <v>26</v>
      </c>
      <c r="B162" s="162" t="str">
        <f t="shared" si="1"/>
        <v>Unit 930 - Drainage &amp; Effluent Treating System</v>
      </c>
    </row>
    <row r="163" spans="1:2" x14ac:dyDescent="0.2">
      <c r="A163" s="176">
        <v>27</v>
      </c>
      <c r="B163" s="162" t="str">
        <f t="shared" si="1"/>
        <v>Unit 940 - Steam System</v>
      </c>
    </row>
    <row r="164" spans="1:2" x14ac:dyDescent="0.2">
      <c r="A164" s="176">
        <v>28</v>
      </c>
      <c r="B164" s="162" t="str">
        <f t="shared" si="1"/>
        <v>Unit 950 - Sour Water System</v>
      </c>
    </row>
    <row r="165" spans="1:2" x14ac:dyDescent="0.2">
      <c r="A165" s="176">
        <v>29</v>
      </c>
      <c r="B165" s="162" t="str">
        <f t="shared" si="1"/>
        <v>Unit 980 - Caustic System</v>
      </c>
    </row>
    <row r="166" spans="1:2" x14ac:dyDescent="0.2">
      <c r="A166" s="176">
        <v>30</v>
      </c>
      <c r="B166" s="162" t="str">
        <f t="shared" si="1"/>
        <v/>
      </c>
    </row>
    <row r="167" spans="1:2" x14ac:dyDescent="0.2">
      <c r="A167" s="176">
        <v>31</v>
      </c>
      <c r="B167" s="162" t="str">
        <f t="shared" si="1"/>
        <v/>
      </c>
    </row>
    <row r="168" spans="1:2" x14ac:dyDescent="0.2">
      <c r="A168" s="176">
        <v>32</v>
      </c>
      <c r="B168" s="162" t="str">
        <f t="shared" si="1"/>
        <v/>
      </c>
    </row>
    <row r="169" spans="1:2" x14ac:dyDescent="0.2">
      <c r="A169" s="176">
        <v>33</v>
      </c>
      <c r="B169" s="162" t="str">
        <f t="shared" si="1"/>
        <v/>
      </c>
    </row>
    <row r="170" spans="1:2" x14ac:dyDescent="0.2">
      <c r="A170" s="176">
        <v>34</v>
      </c>
      <c r="B170" s="162" t="str">
        <f t="shared" si="1"/>
        <v/>
      </c>
    </row>
    <row r="171" spans="1:2" x14ac:dyDescent="0.2">
      <c r="A171" s="176">
        <v>35</v>
      </c>
      <c r="B171" s="162" t="str">
        <f t="shared" si="1"/>
        <v/>
      </c>
    </row>
    <row r="172" spans="1:2" x14ac:dyDescent="0.2">
      <c r="A172" s="176">
        <v>36</v>
      </c>
      <c r="B172" s="162" t="str">
        <f t="shared" si="1"/>
        <v/>
      </c>
    </row>
    <row r="173" spans="1:2" x14ac:dyDescent="0.2">
      <c r="A173" s="176">
        <v>37</v>
      </c>
      <c r="B173" s="162" t="str">
        <f t="shared" si="1"/>
        <v/>
      </c>
    </row>
    <row r="174" spans="1:2" x14ac:dyDescent="0.2">
      <c r="A174" s="176">
        <v>38</v>
      </c>
      <c r="B174" s="162" t="str">
        <f t="shared" si="1"/>
        <v/>
      </c>
    </row>
    <row r="175" spans="1:2" x14ac:dyDescent="0.2">
      <c r="A175" s="176">
        <v>39</v>
      </c>
      <c r="B175" s="162" t="str">
        <f t="shared" si="1"/>
        <v/>
      </c>
    </row>
    <row r="176" spans="1:2" x14ac:dyDescent="0.2">
      <c r="A176" s="176">
        <v>40</v>
      </c>
      <c r="B176" s="162" t="str">
        <f t="shared" si="1"/>
        <v/>
      </c>
    </row>
    <row r="177" spans="1:2" x14ac:dyDescent="0.2">
      <c r="A177" s="176">
        <v>41</v>
      </c>
      <c r="B177" s="162" t="str">
        <f t="shared" si="1"/>
        <v/>
      </c>
    </row>
    <row r="178" spans="1:2" x14ac:dyDescent="0.2">
      <c r="A178" s="176">
        <v>42</v>
      </c>
      <c r="B178" s="162" t="str">
        <f t="shared" si="1"/>
        <v/>
      </c>
    </row>
    <row r="179" spans="1:2" x14ac:dyDescent="0.2">
      <c r="A179" s="176">
        <v>43</v>
      </c>
      <c r="B179" s="162" t="str">
        <f t="shared" si="1"/>
        <v/>
      </c>
    </row>
    <row r="180" spans="1:2" x14ac:dyDescent="0.2">
      <c r="A180" s="176">
        <v>44</v>
      </c>
      <c r="B180" s="162" t="str">
        <f t="shared" si="1"/>
        <v/>
      </c>
    </row>
    <row r="181" spans="1:2" x14ac:dyDescent="0.2">
      <c r="A181" s="176">
        <v>45</v>
      </c>
      <c r="B181" s="162" t="str">
        <f t="shared" si="1"/>
        <v/>
      </c>
    </row>
    <row r="182" spans="1:2" x14ac:dyDescent="0.2">
      <c r="A182" s="176">
        <v>46</v>
      </c>
      <c r="B182" s="162" t="str">
        <f t="shared" si="1"/>
        <v/>
      </c>
    </row>
    <row r="183" spans="1:2" x14ac:dyDescent="0.2">
      <c r="A183" s="176">
        <v>47</v>
      </c>
      <c r="B183" s="162" t="str">
        <f t="shared" si="1"/>
        <v/>
      </c>
    </row>
    <row r="184" spans="1:2" x14ac:dyDescent="0.2">
      <c r="A184" s="176">
        <v>48</v>
      </c>
      <c r="B184" s="162" t="str">
        <f t="shared" si="1"/>
        <v/>
      </c>
    </row>
    <row r="185" spans="1:2" x14ac:dyDescent="0.2">
      <c r="A185" s="176">
        <v>49</v>
      </c>
      <c r="B185" s="162" t="str">
        <f t="shared" si="1"/>
        <v/>
      </c>
    </row>
    <row r="186" spans="1:2" x14ac:dyDescent="0.2">
      <c r="A186" s="176">
        <v>50</v>
      </c>
      <c r="B186" s="162" t="str">
        <f t="shared" si="1"/>
        <v/>
      </c>
    </row>
    <row r="187" spans="1:2" x14ac:dyDescent="0.2">
      <c r="A187" s="176">
        <v>51</v>
      </c>
      <c r="B187" s="162" t="str">
        <f t="shared" si="1"/>
        <v/>
      </c>
    </row>
    <row r="188" spans="1:2" x14ac:dyDescent="0.2">
      <c r="A188" s="176">
        <v>52</v>
      </c>
      <c r="B188" s="162" t="str">
        <f t="shared" si="1"/>
        <v/>
      </c>
    </row>
    <row r="189" spans="1:2" x14ac:dyDescent="0.2">
      <c r="A189" s="176">
        <v>53</v>
      </c>
      <c r="B189" s="162" t="str">
        <f t="shared" si="1"/>
        <v/>
      </c>
    </row>
    <row r="190" spans="1:2" x14ac:dyDescent="0.2">
      <c r="A190" s="176">
        <v>54</v>
      </c>
      <c r="B190" s="162" t="str">
        <f t="shared" si="1"/>
        <v/>
      </c>
    </row>
    <row r="191" spans="1:2" x14ac:dyDescent="0.2">
      <c r="A191" s="176">
        <v>55</v>
      </c>
      <c r="B191" s="162" t="str">
        <f t="shared" si="1"/>
        <v/>
      </c>
    </row>
    <row r="192" spans="1:2" x14ac:dyDescent="0.2">
      <c r="A192" s="176">
        <v>56</v>
      </c>
      <c r="B192" s="162" t="str">
        <f t="shared" si="1"/>
        <v/>
      </c>
    </row>
    <row r="193" spans="1:2" x14ac:dyDescent="0.2">
      <c r="A193" s="176">
        <v>57</v>
      </c>
      <c r="B193" s="162" t="str">
        <f t="shared" si="1"/>
        <v/>
      </c>
    </row>
    <row r="194" spans="1:2" x14ac:dyDescent="0.2">
      <c r="A194" s="176">
        <v>58</v>
      </c>
      <c r="B194" s="162" t="str">
        <f t="shared" si="1"/>
        <v/>
      </c>
    </row>
    <row r="195" spans="1:2" x14ac:dyDescent="0.2">
      <c r="A195" s="176">
        <v>59</v>
      </c>
      <c r="B195" s="162" t="str">
        <f t="shared" si="1"/>
        <v/>
      </c>
    </row>
    <row r="196" spans="1:2" x14ac:dyDescent="0.2">
      <c r="A196" s="176">
        <v>60</v>
      </c>
      <c r="B196" s="162" t="str">
        <f t="shared" si="1"/>
        <v/>
      </c>
    </row>
    <row r="197" spans="1:2" x14ac:dyDescent="0.2">
      <c r="A197" s="176">
        <v>61</v>
      </c>
      <c r="B197" s="162" t="str">
        <f t="shared" si="1"/>
        <v/>
      </c>
    </row>
    <row r="198" spans="1:2" x14ac:dyDescent="0.2">
      <c r="A198" s="176">
        <v>62</v>
      </c>
      <c r="B198" s="162" t="str">
        <f t="shared" si="1"/>
        <v/>
      </c>
    </row>
    <row r="199" spans="1:2" x14ac:dyDescent="0.2">
      <c r="A199" s="176">
        <v>63</v>
      </c>
      <c r="B199" s="162" t="str">
        <f t="shared" si="1"/>
        <v/>
      </c>
    </row>
    <row r="200" spans="1:2" x14ac:dyDescent="0.2">
      <c r="A200" s="176">
        <v>64</v>
      </c>
      <c r="B200" s="162" t="str">
        <f t="shared" si="1"/>
        <v/>
      </c>
    </row>
    <row r="201" spans="1:2" x14ac:dyDescent="0.2">
      <c r="A201" s="176">
        <v>65</v>
      </c>
      <c r="B201" s="162" t="str">
        <f t="shared" si="1"/>
        <v/>
      </c>
    </row>
    <row r="202" spans="1:2" x14ac:dyDescent="0.2">
      <c r="A202" s="176">
        <v>66</v>
      </c>
      <c r="B202" s="162" t="str">
        <f t="shared" ref="B202:B264" si="2">IF(HLOOKUP($B$135,$B$3:$AC$131,1+A202,)=0,"",HLOOKUP($B$135,$B$3:$AC$131,1+A202,))</f>
        <v/>
      </c>
    </row>
    <row r="203" spans="1:2" x14ac:dyDescent="0.2">
      <c r="A203" s="176">
        <v>67</v>
      </c>
      <c r="B203" s="162" t="str">
        <f t="shared" si="2"/>
        <v/>
      </c>
    </row>
    <row r="204" spans="1:2" x14ac:dyDescent="0.2">
      <c r="A204" s="176">
        <v>68</v>
      </c>
      <c r="B204" s="162" t="str">
        <f t="shared" si="2"/>
        <v/>
      </c>
    </row>
    <row r="205" spans="1:2" x14ac:dyDescent="0.2">
      <c r="A205" s="176">
        <v>69</v>
      </c>
      <c r="B205" s="162" t="str">
        <f t="shared" si="2"/>
        <v/>
      </c>
    </row>
    <row r="206" spans="1:2" x14ac:dyDescent="0.2">
      <c r="A206" s="176">
        <v>70</v>
      </c>
      <c r="B206" s="162" t="str">
        <f t="shared" si="2"/>
        <v/>
      </c>
    </row>
    <row r="207" spans="1:2" x14ac:dyDescent="0.2">
      <c r="A207" s="176">
        <v>71</v>
      </c>
      <c r="B207" s="162" t="str">
        <f t="shared" si="2"/>
        <v/>
      </c>
    </row>
    <row r="208" spans="1:2" x14ac:dyDescent="0.2">
      <c r="A208" s="176">
        <v>72</v>
      </c>
      <c r="B208" s="162" t="str">
        <f t="shared" si="2"/>
        <v/>
      </c>
    </row>
    <row r="209" spans="1:2" x14ac:dyDescent="0.2">
      <c r="A209" s="176">
        <v>73</v>
      </c>
      <c r="B209" s="162" t="str">
        <f t="shared" si="2"/>
        <v/>
      </c>
    </row>
    <row r="210" spans="1:2" x14ac:dyDescent="0.2">
      <c r="A210" s="176">
        <v>74</v>
      </c>
      <c r="B210" s="162" t="str">
        <f t="shared" si="2"/>
        <v/>
      </c>
    </row>
    <row r="211" spans="1:2" x14ac:dyDescent="0.2">
      <c r="A211" s="176">
        <v>75</v>
      </c>
      <c r="B211" s="162" t="str">
        <f t="shared" si="2"/>
        <v/>
      </c>
    </row>
    <row r="212" spans="1:2" x14ac:dyDescent="0.2">
      <c r="A212" s="176">
        <v>76</v>
      </c>
      <c r="B212" s="162" t="str">
        <f t="shared" si="2"/>
        <v/>
      </c>
    </row>
    <row r="213" spans="1:2" x14ac:dyDescent="0.2">
      <c r="A213" s="176">
        <v>77</v>
      </c>
      <c r="B213" s="162" t="str">
        <f t="shared" si="2"/>
        <v/>
      </c>
    </row>
    <row r="214" spans="1:2" x14ac:dyDescent="0.2">
      <c r="A214" s="176">
        <v>78</v>
      </c>
      <c r="B214" s="162" t="str">
        <f t="shared" si="2"/>
        <v/>
      </c>
    </row>
    <row r="215" spans="1:2" x14ac:dyDescent="0.2">
      <c r="A215" s="176">
        <v>79</v>
      </c>
      <c r="B215" s="162" t="str">
        <f t="shared" si="2"/>
        <v/>
      </c>
    </row>
    <row r="216" spans="1:2" x14ac:dyDescent="0.2">
      <c r="A216" s="176">
        <v>80</v>
      </c>
      <c r="B216" s="162" t="str">
        <f t="shared" si="2"/>
        <v/>
      </c>
    </row>
    <row r="217" spans="1:2" x14ac:dyDescent="0.2">
      <c r="A217" s="176">
        <v>81</v>
      </c>
      <c r="B217" s="162" t="str">
        <f t="shared" si="2"/>
        <v/>
      </c>
    </row>
    <row r="218" spans="1:2" x14ac:dyDescent="0.2">
      <c r="A218" s="176">
        <v>82</v>
      </c>
      <c r="B218" s="162" t="str">
        <f t="shared" si="2"/>
        <v/>
      </c>
    </row>
    <row r="219" spans="1:2" x14ac:dyDescent="0.2">
      <c r="A219" s="176">
        <v>83</v>
      </c>
      <c r="B219" s="162" t="str">
        <f t="shared" si="2"/>
        <v/>
      </c>
    </row>
    <row r="220" spans="1:2" x14ac:dyDescent="0.2">
      <c r="A220" s="176">
        <v>84</v>
      </c>
      <c r="B220" s="162" t="str">
        <f t="shared" si="2"/>
        <v/>
      </c>
    </row>
    <row r="221" spans="1:2" x14ac:dyDescent="0.2">
      <c r="A221" s="176">
        <v>85</v>
      </c>
      <c r="B221" s="162" t="str">
        <f t="shared" si="2"/>
        <v/>
      </c>
    </row>
    <row r="222" spans="1:2" x14ac:dyDescent="0.2">
      <c r="A222" s="176">
        <v>86</v>
      </c>
      <c r="B222" s="162" t="str">
        <f t="shared" si="2"/>
        <v/>
      </c>
    </row>
    <row r="223" spans="1:2" x14ac:dyDescent="0.2">
      <c r="A223" s="176">
        <v>87</v>
      </c>
      <c r="B223" s="162" t="str">
        <f t="shared" si="2"/>
        <v/>
      </c>
    </row>
    <row r="224" spans="1:2" x14ac:dyDescent="0.2">
      <c r="A224" s="176">
        <v>88</v>
      </c>
      <c r="B224" s="162" t="str">
        <f t="shared" si="2"/>
        <v/>
      </c>
    </row>
    <row r="225" spans="1:2" x14ac:dyDescent="0.2">
      <c r="A225" s="176">
        <v>89</v>
      </c>
      <c r="B225" s="162" t="str">
        <f t="shared" si="2"/>
        <v/>
      </c>
    </row>
    <row r="226" spans="1:2" x14ac:dyDescent="0.2">
      <c r="A226" s="176">
        <v>90</v>
      </c>
      <c r="B226" s="162" t="str">
        <f t="shared" si="2"/>
        <v/>
      </c>
    </row>
    <row r="227" spans="1:2" x14ac:dyDescent="0.2">
      <c r="A227" s="176">
        <v>91</v>
      </c>
      <c r="B227" s="162" t="str">
        <f t="shared" si="2"/>
        <v/>
      </c>
    </row>
    <row r="228" spans="1:2" x14ac:dyDescent="0.2">
      <c r="A228" s="176">
        <v>92</v>
      </c>
      <c r="B228" s="162" t="str">
        <f t="shared" si="2"/>
        <v/>
      </c>
    </row>
    <row r="229" spans="1:2" x14ac:dyDescent="0.2">
      <c r="A229" s="176">
        <v>93</v>
      </c>
      <c r="B229" s="162" t="str">
        <f t="shared" si="2"/>
        <v/>
      </c>
    </row>
    <row r="230" spans="1:2" x14ac:dyDescent="0.2">
      <c r="A230" s="176">
        <v>94</v>
      </c>
      <c r="B230" s="162" t="str">
        <f t="shared" si="2"/>
        <v/>
      </c>
    </row>
    <row r="231" spans="1:2" x14ac:dyDescent="0.2">
      <c r="A231" s="176">
        <v>95</v>
      </c>
      <c r="B231" s="162" t="str">
        <f t="shared" si="2"/>
        <v/>
      </c>
    </row>
    <row r="232" spans="1:2" x14ac:dyDescent="0.2">
      <c r="A232" s="176">
        <v>96</v>
      </c>
      <c r="B232" s="162" t="str">
        <f t="shared" si="2"/>
        <v/>
      </c>
    </row>
    <row r="233" spans="1:2" x14ac:dyDescent="0.2">
      <c r="A233" s="176">
        <v>97</v>
      </c>
      <c r="B233" s="162" t="str">
        <f t="shared" si="2"/>
        <v/>
      </c>
    </row>
    <row r="234" spans="1:2" x14ac:dyDescent="0.2">
      <c r="A234" s="176">
        <v>98</v>
      </c>
      <c r="B234" s="162" t="str">
        <f t="shared" si="2"/>
        <v/>
      </c>
    </row>
    <row r="235" spans="1:2" x14ac:dyDescent="0.2">
      <c r="A235" s="176">
        <v>99</v>
      </c>
      <c r="B235" s="162" t="str">
        <f t="shared" si="2"/>
        <v/>
      </c>
    </row>
    <row r="236" spans="1:2" x14ac:dyDescent="0.2">
      <c r="A236" s="176">
        <v>100</v>
      </c>
      <c r="B236" s="162" t="str">
        <f t="shared" si="2"/>
        <v/>
      </c>
    </row>
    <row r="237" spans="1:2" x14ac:dyDescent="0.2">
      <c r="A237" s="176">
        <v>101</v>
      </c>
      <c r="B237" s="162" t="str">
        <f t="shared" si="2"/>
        <v/>
      </c>
    </row>
    <row r="238" spans="1:2" x14ac:dyDescent="0.2">
      <c r="A238" s="176">
        <v>102</v>
      </c>
      <c r="B238" s="162" t="str">
        <f t="shared" si="2"/>
        <v/>
      </c>
    </row>
    <row r="239" spans="1:2" x14ac:dyDescent="0.2">
      <c r="A239" s="176">
        <v>103</v>
      </c>
      <c r="B239" s="162" t="str">
        <f t="shared" si="2"/>
        <v/>
      </c>
    </row>
    <row r="240" spans="1:2" x14ac:dyDescent="0.2">
      <c r="A240" s="176">
        <v>104</v>
      </c>
      <c r="B240" s="162" t="str">
        <f t="shared" si="2"/>
        <v/>
      </c>
    </row>
    <row r="241" spans="1:2" x14ac:dyDescent="0.2">
      <c r="A241" s="176">
        <v>105</v>
      </c>
      <c r="B241" s="162" t="str">
        <f t="shared" si="2"/>
        <v/>
      </c>
    </row>
    <row r="242" spans="1:2" x14ac:dyDescent="0.2">
      <c r="A242" s="176">
        <v>106</v>
      </c>
      <c r="B242" s="162" t="str">
        <f t="shared" si="2"/>
        <v/>
      </c>
    </row>
    <row r="243" spans="1:2" x14ac:dyDescent="0.2">
      <c r="A243" s="176">
        <v>107</v>
      </c>
      <c r="B243" s="162" t="str">
        <f t="shared" si="2"/>
        <v/>
      </c>
    </row>
    <row r="244" spans="1:2" x14ac:dyDescent="0.2">
      <c r="A244" s="176">
        <v>108</v>
      </c>
      <c r="B244" s="162" t="str">
        <f t="shared" si="2"/>
        <v/>
      </c>
    </row>
    <row r="245" spans="1:2" x14ac:dyDescent="0.2">
      <c r="A245" s="176">
        <v>109</v>
      </c>
      <c r="B245" s="162" t="str">
        <f t="shared" si="2"/>
        <v/>
      </c>
    </row>
    <row r="246" spans="1:2" x14ac:dyDescent="0.2">
      <c r="A246" s="176">
        <v>110</v>
      </c>
      <c r="B246" s="162" t="str">
        <f t="shared" si="2"/>
        <v/>
      </c>
    </row>
    <row r="247" spans="1:2" x14ac:dyDescent="0.2">
      <c r="A247" s="176">
        <v>111</v>
      </c>
      <c r="B247" s="162" t="str">
        <f t="shared" si="2"/>
        <v/>
      </c>
    </row>
    <row r="248" spans="1:2" x14ac:dyDescent="0.2">
      <c r="A248" s="176">
        <v>112</v>
      </c>
      <c r="B248" s="162" t="str">
        <f t="shared" si="2"/>
        <v/>
      </c>
    </row>
    <row r="249" spans="1:2" x14ac:dyDescent="0.2">
      <c r="A249" s="176">
        <v>113</v>
      </c>
      <c r="B249" s="162" t="str">
        <f t="shared" si="2"/>
        <v/>
      </c>
    </row>
    <row r="250" spans="1:2" x14ac:dyDescent="0.2">
      <c r="A250" s="176">
        <v>114</v>
      </c>
      <c r="B250" s="162" t="str">
        <f t="shared" si="2"/>
        <v/>
      </c>
    </row>
    <row r="251" spans="1:2" x14ac:dyDescent="0.2">
      <c r="A251" s="176">
        <v>115</v>
      </c>
      <c r="B251" s="162" t="str">
        <f t="shared" si="2"/>
        <v/>
      </c>
    </row>
    <row r="252" spans="1:2" x14ac:dyDescent="0.2">
      <c r="A252" s="176">
        <v>116</v>
      </c>
      <c r="B252" s="162" t="str">
        <f t="shared" si="2"/>
        <v/>
      </c>
    </row>
    <row r="253" spans="1:2" x14ac:dyDescent="0.2">
      <c r="A253" s="176">
        <v>117</v>
      </c>
      <c r="B253" s="162" t="str">
        <f t="shared" si="2"/>
        <v/>
      </c>
    </row>
    <row r="254" spans="1:2" x14ac:dyDescent="0.2">
      <c r="A254" s="176">
        <v>118</v>
      </c>
      <c r="B254" s="162" t="str">
        <f t="shared" si="2"/>
        <v/>
      </c>
    </row>
    <row r="255" spans="1:2" x14ac:dyDescent="0.2">
      <c r="A255" s="176">
        <v>119</v>
      </c>
      <c r="B255" s="162" t="str">
        <f t="shared" si="2"/>
        <v/>
      </c>
    </row>
    <row r="256" spans="1:2" x14ac:dyDescent="0.2">
      <c r="A256" s="176">
        <v>120</v>
      </c>
      <c r="B256" s="162" t="str">
        <f t="shared" si="2"/>
        <v/>
      </c>
    </row>
    <row r="257" spans="1:2" x14ac:dyDescent="0.2">
      <c r="A257" s="176">
        <v>121</v>
      </c>
      <c r="B257" s="162" t="str">
        <f t="shared" si="2"/>
        <v/>
      </c>
    </row>
    <row r="258" spans="1:2" x14ac:dyDescent="0.2">
      <c r="A258" s="176">
        <v>122</v>
      </c>
      <c r="B258" s="162" t="str">
        <f t="shared" si="2"/>
        <v/>
      </c>
    </row>
    <row r="259" spans="1:2" x14ac:dyDescent="0.2">
      <c r="A259" s="176">
        <v>123</v>
      </c>
      <c r="B259" s="162" t="str">
        <f t="shared" si="2"/>
        <v/>
      </c>
    </row>
    <row r="260" spans="1:2" x14ac:dyDescent="0.2">
      <c r="A260" s="176">
        <v>124</v>
      </c>
      <c r="B260" s="162" t="str">
        <f t="shared" si="2"/>
        <v/>
      </c>
    </row>
    <row r="261" spans="1:2" x14ac:dyDescent="0.2">
      <c r="A261" s="176">
        <v>125</v>
      </c>
      <c r="B261" s="162" t="str">
        <f t="shared" si="2"/>
        <v/>
      </c>
    </row>
    <row r="262" spans="1:2" x14ac:dyDescent="0.2">
      <c r="A262" s="176">
        <v>126</v>
      </c>
      <c r="B262" s="162" t="str">
        <f t="shared" si="2"/>
        <v/>
      </c>
    </row>
    <row r="263" spans="1:2" x14ac:dyDescent="0.2">
      <c r="A263" s="176">
        <v>127</v>
      </c>
      <c r="B263" s="162" t="str">
        <f t="shared" si="2"/>
        <v/>
      </c>
    </row>
    <row r="264" spans="1:2" x14ac:dyDescent="0.2">
      <c r="A264" s="176">
        <v>128</v>
      </c>
      <c r="B264" s="162" t="str">
        <f t="shared" si="2"/>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V12"/>
  <sheetViews>
    <sheetView showGridLines="0" zoomScale="85" zoomScaleNormal="85" workbookViewId="0">
      <selection activeCell="U18" sqref="U18"/>
    </sheetView>
  </sheetViews>
  <sheetFormatPr defaultRowHeight="12.75" x14ac:dyDescent="0.2"/>
  <cols>
    <col min="22" max="22" width="9.85546875" customWidth="1"/>
  </cols>
  <sheetData>
    <row r="1" spans="1:22" s="162" customFormat="1" ht="24.95" customHeight="1" x14ac:dyDescent="0.2">
      <c r="A1" s="482" t="s">
        <v>1299</v>
      </c>
      <c r="B1" s="479"/>
      <c r="C1" s="479"/>
      <c r="D1" s="479"/>
      <c r="E1" s="479"/>
      <c r="F1" s="479"/>
      <c r="G1" s="479"/>
      <c r="H1" s="479"/>
      <c r="I1" s="479"/>
      <c r="J1" s="479"/>
      <c r="K1" s="479"/>
      <c r="L1" s="479"/>
    </row>
    <row r="2" spans="1:22" ht="15.75" x14ac:dyDescent="0.25">
      <c r="R2" s="521" t="s">
        <v>1311</v>
      </c>
      <c r="S2" s="522"/>
      <c r="T2" s="522"/>
      <c r="U2" s="522"/>
      <c r="V2" s="514"/>
    </row>
    <row r="3" spans="1:22" ht="15" x14ac:dyDescent="0.2">
      <c r="R3" s="523"/>
      <c r="S3" s="524"/>
      <c r="T3" s="524"/>
      <c r="U3" s="524"/>
      <c r="V3" s="517"/>
    </row>
    <row r="4" spans="1:22" ht="15" x14ac:dyDescent="0.2">
      <c r="R4" s="523" t="s">
        <v>1312</v>
      </c>
      <c r="S4" s="524"/>
      <c r="T4" s="524"/>
      <c r="U4" s="524"/>
      <c r="V4" s="517"/>
    </row>
    <row r="5" spans="1:22" ht="15" x14ac:dyDescent="0.2">
      <c r="R5" s="523"/>
      <c r="S5" s="524"/>
      <c r="T5" s="524"/>
      <c r="U5" s="524"/>
      <c r="V5" s="517"/>
    </row>
    <row r="6" spans="1:22" ht="15" x14ac:dyDescent="0.2">
      <c r="R6" s="523" t="s">
        <v>1313</v>
      </c>
      <c r="S6" s="524"/>
      <c r="T6" s="524"/>
      <c r="U6" s="524"/>
      <c r="V6" s="517"/>
    </row>
    <row r="7" spans="1:22" ht="15" x14ac:dyDescent="0.2">
      <c r="R7" s="523"/>
      <c r="S7" s="524"/>
      <c r="T7" s="524"/>
      <c r="U7" s="524"/>
      <c r="V7" s="517"/>
    </row>
    <row r="8" spans="1:22" ht="15" x14ac:dyDescent="0.2">
      <c r="R8" s="523" t="s">
        <v>1314</v>
      </c>
      <c r="S8" s="524"/>
      <c r="T8" s="524"/>
      <c r="U8" s="524"/>
      <c r="V8" s="517"/>
    </row>
    <row r="9" spans="1:22" ht="15" x14ac:dyDescent="0.2">
      <c r="R9" s="523"/>
      <c r="S9" s="524"/>
      <c r="T9" s="524"/>
      <c r="U9" s="524"/>
      <c r="V9" s="517"/>
    </row>
    <row r="10" spans="1:22" x14ac:dyDescent="0.2">
      <c r="R10" s="515"/>
      <c r="S10" s="516"/>
      <c r="T10" s="525" t="s">
        <v>424</v>
      </c>
      <c r="U10" s="516"/>
      <c r="V10" s="517"/>
    </row>
    <row r="11" spans="1:22" x14ac:dyDescent="0.2">
      <c r="R11" s="526" t="s">
        <v>1315</v>
      </c>
      <c r="S11" s="516"/>
      <c r="T11" s="516"/>
      <c r="U11" s="516"/>
      <c r="V11" s="517"/>
    </row>
    <row r="12" spans="1:22" x14ac:dyDescent="0.2">
      <c r="R12" s="518"/>
      <c r="S12" s="519"/>
      <c r="T12" s="519"/>
      <c r="U12" s="519"/>
      <c r="V12" s="520"/>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V12"/>
  <sheetViews>
    <sheetView showGridLines="0" zoomScale="85" zoomScaleNormal="85" workbookViewId="0">
      <selection activeCell="T20" sqref="T20"/>
    </sheetView>
  </sheetViews>
  <sheetFormatPr defaultRowHeight="12.75" x14ac:dyDescent="0.2"/>
  <sheetData>
    <row r="1" spans="1:22" ht="24.95" customHeight="1" x14ac:dyDescent="0.2">
      <c r="A1" s="481" t="s">
        <v>1296</v>
      </c>
      <c r="B1" s="480"/>
      <c r="C1" s="480"/>
      <c r="D1" s="480"/>
      <c r="E1" s="507"/>
    </row>
    <row r="2" spans="1:22" ht="15.75" x14ac:dyDescent="0.25">
      <c r="R2" s="521" t="s">
        <v>1311</v>
      </c>
      <c r="S2" s="522"/>
      <c r="T2" s="522"/>
      <c r="U2" s="522"/>
      <c r="V2" s="514"/>
    </row>
    <row r="3" spans="1:22" ht="15" x14ac:dyDescent="0.2">
      <c r="R3" s="523"/>
      <c r="S3" s="524"/>
      <c r="T3" s="524"/>
      <c r="U3" s="524"/>
      <c r="V3" s="517"/>
    </row>
    <row r="4" spans="1:22" ht="15" x14ac:dyDescent="0.2">
      <c r="R4" s="523" t="s">
        <v>1312</v>
      </c>
      <c r="S4" s="524"/>
      <c r="T4" s="524"/>
      <c r="U4" s="524"/>
      <c r="V4" s="517"/>
    </row>
    <row r="5" spans="1:22" ht="15" x14ac:dyDescent="0.2">
      <c r="R5" s="523"/>
      <c r="S5" s="524"/>
      <c r="T5" s="524"/>
      <c r="U5" s="524"/>
      <c r="V5" s="517"/>
    </row>
    <row r="6" spans="1:22" ht="15" x14ac:dyDescent="0.2">
      <c r="R6" s="523" t="s">
        <v>1313</v>
      </c>
      <c r="S6" s="524"/>
      <c r="T6" s="524"/>
      <c r="U6" s="524"/>
      <c r="V6" s="517"/>
    </row>
    <row r="7" spans="1:22" ht="15" x14ac:dyDescent="0.2">
      <c r="R7" s="523"/>
      <c r="S7" s="524"/>
      <c r="T7" s="524"/>
      <c r="U7" s="524"/>
      <c r="V7" s="517"/>
    </row>
    <row r="8" spans="1:22" ht="15" x14ac:dyDescent="0.2">
      <c r="R8" s="523" t="s">
        <v>1314</v>
      </c>
      <c r="S8" s="524"/>
      <c r="T8" s="524"/>
      <c r="U8" s="524"/>
      <c r="V8" s="517"/>
    </row>
    <row r="9" spans="1:22" ht="15" x14ac:dyDescent="0.2">
      <c r="R9" s="523"/>
      <c r="S9" s="524"/>
      <c r="T9" s="524"/>
      <c r="U9" s="524"/>
      <c r="V9" s="517"/>
    </row>
    <row r="10" spans="1:22" x14ac:dyDescent="0.2">
      <c r="R10" s="515"/>
      <c r="S10" s="516"/>
      <c r="T10" s="525" t="s">
        <v>424</v>
      </c>
      <c r="U10" s="516"/>
      <c r="V10" s="517"/>
    </row>
    <row r="11" spans="1:22" x14ac:dyDescent="0.2">
      <c r="R11" s="526" t="s">
        <v>1316</v>
      </c>
      <c r="S11" s="516"/>
      <c r="T11" s="516"/>
      <c r="U11" s="516"/>
      <c r="V11" s="517"/>
    </row>
    <row r="12" spans="1:22" x14ac:dyDescent="0.2">
      <c r="R12" s="518"/>
      <c r="S12" s="519"/>
      <c r="T12" s="519"/>
      <c r="U12" s="519"/>
      <c r="V12" s="5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U12"/>
  <sheetViews>
    <sheetView showGridLines="0" zoomScale="85" zoomScaleNormal="85" workbookViewId="0">
      <selection activeCell="Q26" sqref="Q26"/>
    </sheetView>
  </sheetViews>
  <sheetFormatPr defaultRowHeight="12.75" x14ac:dyDescent="0.2"/>
  <sheetData>
    <row r="1" spans="1:21" ht="24.95" customHeight="1" x14ac:dyDescent="0.2">
      <c r="A1" s="483" t="s">
        <v>1290</v>
      </c>
      <c r="B1" s="484"/>
      <c r="C1" s="484"/>
      <c r="D1" s="484"/>
      <c r="E1" s="484"/>
      <c r="F1" s="484"/>
      <c r="G1" s="484"/>
    </row>
    <row r="2" spans="1:21" ht="15.75" x14ac:dyDescent="0.25">
      <c r="Q2" s="521" t="s">
        <v>1311</v>
      </c>
      <c r="R2" s="522"/>
      <c r="S2" s="522"/>
      <c r="T2" s="522"/>
      <c r="U2" s="514"/>
    </row>
    <row r="3" spans="1:21" ht="15" x14ac:dyDescent="0.2">
      <c r="Q3" s="523"/>
      <c r="R3" s="524"/>
      <c r="S3" s="524"/>
      <c r="T3" s="524"/>
      <c r="U3" s="517"/>
    </row>
    <row r="4" spans="1:21" ht="15" x14ac:dyDescent="0.2">
      <c r="Q4" s="523" t="s">
        <v>1312</v>
      </c>
      <c r="R4" s="524"/>
      <c r="S4" s="524"/>
      <c r="T4" s="524"/>
      <c r="U4" s="517"/>
    </row>
    <row r="5" spans="1:21" ht="15" x14ac:dyDescent="0.2">
      <c r="Q5" s="523"/>
      <c r="R5" s="524"/>
      <c r="S5" s="524"/>
      <c r="T5" s="524"/>
      <c r="U5" s="517"/>
    </row>
    <row r="6" spans="1:21" ht="15" x14ac:dyDescent="0.2">
      <c r="Q6" s="523" t="s">
        <v>1313</v>
      </c>
      <c r="R6" s="524"/>
      <c r="S6" s="524"/>
      <c r="T6" s="524"/>
      <c r="U6" s="517"/>
    </row>
    <row r="7" spans="1:21" ht="15" x14ac:dyDescent="0.2">
      <c r="Q7" s="523"/>
      <c r="R7" s="524"/>
      <c r="S7" s="524"/>
      <c r="T7" s="524"/>
      <c r="U7" s="517"/>
    </row>
    <row r="8" spans="1:21" ht="15" x14ac:dyDescent="0.2">
      <c r="Q8" s="523" t="s">
        <v>1314</v>
      </c>
      <c r="R8" s="524"/>
      <c r="S8" s="524"/>
      <c r="T8" s="524"/>
      <c r="U8" s="517"/>
    </row>
    <row r="9" spans="1:21" ht="15" x14ac:dyDescent="0.2">
      <c r="Q9" s="523"/>
      <c r="R9" s="524"/>
      <c r="S9" s="524"/>
      <c r="T9" s="524"/>
      <c r="U9" s="517"/>
    </row>
    <row r="10" spans="1:21" x14ac:dyDescent="0.2">
      <c r="Q10" s="515"/>
      <c r="R10" s="516"/>
      <c r="S10" s="525" t="s">
        <v>424</v>
      </c>
      <c r="T10" s="516"/>
      <c r="U10" s="517"/>
    </row>
    <row r="11" spans="1:21" x14ac:dyDescent="0.2">
      <c r="Q11" s="526" t="s">
        <v>1316</v>
      </c>
      <c r="R11" s="516"/>
      <c r="S11" s="516"/>
      <c r="T11" s="516"/>
      <c r="U11" s="517"/>
    </row>
    <row r="12" spans="1:21" x14ac:dyDescent="0.2">
      <c r="Q12" s="518"/>
      <c r="R12" s="519"/>
      <c r="S12" s="519"/>
      <c r="T12" s="519"/>
      <c r="U12" s="52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31"/>
  <sheetViews>
    <sheetView showGridLines="0" zoomScale="85" zoomScaleNormal="85" workbookViewId="0">
      <selection activeCell="T11" sqref="T11"/>
    </sheetView>
  </sheetViews>
  <sheetFormatPr defaultRowHeight="12.75" x14ac:dyDescent="0.2"/>
  <cols>
    <col min="13" max="13" width="13.85546875" bestFit="1" customWidth="1"/>
  </cols>
  <sheetData>
    <row r="1" spans="1:19" ht="24.95" customHeight="1" x14ac:dyDescent="0.2">
      <c r="A1" s="485" t="s">
        <v>1289</v>
      </c>
      <c r="B1" s="486"/>
      <c r="C1" s="486"/>
      <c r="D1" s="486"/>
      <c r="E1" s="486"/>
      <c r="F1" s="486"/>
    </row>
    <row r="2" spans="1:19" x14ac:dyDescent="0.2">
      <c r="A2" s="508"/>
      <c r="B2" s="508"/>
      <c r="C2" s="508"/>
      <c r="D2" s="508"/>
      <c r="E2" s="508"/>
      <c r="F2" s="508"/>
      <c r="G2" s="508"/>
      <c r="H2" s="508"/>
      <c r="I2" s="508"/>
      <c r="J2" s="508"/>
    </row>
    <row r="3" spans="1:19" x14ac:dyDescent="0.2">
      <c r="A3" s="508"/>
      <c r="B3" s="508"/>
      <c r="C3" s="508"/>
      <c r="D3" s="508"/>
      <c r="E3" s="508"/>
      <c r="F3" s="508"/>
      <c r="G3" s="508"/>
      <c r="H3" s="508"/>
      <c r="I3" s="508"/>
      <c r="J3" s="508"/>
    </row>
    <row r="4" spans="1:19" x14ac:dyDescent="0.2">
      <c r="A4" s="508"/>
      <c r="B4" s="508"/>
      <c r="C4" s="508"/>
      <c r="D4" s="508"/>
      <c r="E4" s="508"/>
      <c r="F4" s="508"/>
      <c r="G4" s="508"/>
      <c r="H4" s="508"/>
      <c r="I4" s="508"/>
      <c r="J4" s="508"/>
    </row>
    <row r="5" spans="1:19" x14ac:dyDescent="0.2">
      <c r="A5" s="508"/>
      <c r="B5" s="508"/>
      <c r="C5" s="508"/>
      <c r="D5" s="508"/>
      <c r="E5" s="508"/>
      <c r="F5" s="508"/>
      <c r="G5" s="508"/>
      <c r="H5" s="508"/>
      <c r="I5" s="508"/>
      <c r="J5" s="508"/>
    </row>
    <row r="6" spans="1:19" x14ac:dyDescent="0.2">
      <c r="A6" s="508"/>
      <c r="B6" s="508"/>
      <c r="C6" s="508"/>
      <c r="D6" s="508"/>
      <c r="E6" s="508"/>
      <c r="F6" s="508"/>
      <c r="G6" s="508"/>
      <c r="H6" s="508"/>
      <c r="I6" s="508"/>
      <c r="J6" s="508"/>
    </row>
    <row r="7" spans="1:19" x14ac:dyDescent="0.2">
      <c r="A7" s="508"/>
      <c r="B7" s="508"/>
      <c r="C7" s="508"/>
      <c r="D7" s="508"/>
      <c r="E7" s="508"/>
      <c r="F7" s="508"/>
      <c r="G7" s="508"/>
      <c r="H7" s="508"/>
      <c r="I7" s="508"/>
      <c r="J7" s="508"/>
    </row>
    <row r="8" spans="1:19" x14ac:dyDescent="0.2">
      <c r="A8" s="508"/>
      <c r="B8" s="508"/>
      <c r="C8" s="508"/>
      <c r="D8" s="508"/>
      <c r="E8" s="508"/>
      <c r="F8" s="508"/>
      <c r="G8" s="508"/>
      <c r="H8" s="508"/>
      <c r="I8" s="508"/>
      <c r="J8" s="508"/>
    </row>
    <row r="9" spans="1:19" x14ac:dyDescent="0.2">
      <c r="A9" s="508"/>
      <c r="B9" s="508"/>
      <c r="C9" s="508"/>
      <c r="D9" s="508"/>
      <c r="E9" s="508"/>
      <c r="F9" s="508"/>
      <c r="G9" s="508"/>
      <c r="H9" s="508"/>
      <c r="I9" s="508"/>
      <c r="J9" s="508"/>
    </row>
    <row r="10" spans="1:19" x14ac:dyDescent="0.2">
      <c r="A10" s="508"/>
      <c r="B10" s="508"/>
      <c r="C10" s="508"/>
      <c r="D10" s="508"/>
      <c r="E10" s="508"/>
      <c r="F10" s="508"/>
      <c r="G10" s="508"/>
      <c r="H10" s="508"/>
      <c r="I10" s="508"/>
      <c r="J10" s="508"/>
      <c r="M10" s="509"/>
    </row>
    <row r="11" spans="1:19" x14ac:dyDescent="0.2">
      <c r="A11" s="508"/>
      <c r="B11" s="508"/>
      <c r="C11" s="508"/>
      <c r="D11" s="508"/>
      <c r="E11" s="508"/>
      <c r="F11" s="508"/>
      <c r="G11" s="508"/>
      <c r="H11" s="508"/>
      <c r="I11" s="508"/>
      <c r="J11" s="508"/>
      <c r="M11" s="511" t="s">
        <v>1304</v>
      </c>
      <c r="N11" s="510"/>
      <c r="O11" s="510"/>
    </row>
    <row r="12" spans="1:19" x14ac:dyDescent="0.2">
      <c r="A12" s="508"/>
      <c r="B12" s="508"/>
      <c r="C12" s="508"/>
      <c r="D12" s="508"/>
      <c r="E12" s="508"/>
      <c r="F12" s="508"/>
      <c r="G12" s="508"/>
      <c r="H12" s="508"/>
      <c r="I12" s="508"/>
      <c r="J12" s="508"/>
      <c r="M12" s="509"/>
    </row>
    <row r="13" spans="1:19" x14ac:dyDescent="0.2">
      <c r="A13" s="508"/>
      <c r="B13" s="508"/>
      <c r="C13" s="508"/>
      <c r="D13" s="508"/>
      <c r="E13" s="508"/>
      <c r="F13" s="508"/>
      <c r="G13" s="508"/>
      <c r="H13" s="508"/>
      <c r="I13" s="508"/>
      <c r="J13" s="508"/>
      <c r="M13" s="509"/>
    </row>
    <row r="14" spans="1:19" ht="15.75" x14ac:dyDescent="0.25">
      <c r="A14" s="508"/>
      <c r="B14" s="508"/>
      <c r="C14" s="508"/>
      <c r="D14" s="508"/>
      <c r="E14" s="508"/>
      <c r="F14" s="508"/>
      <c r="G14" s="508"/>
      <c r="H14" s="508"/>
      <c r="I14" s="508"/>
      <c r="J14" s="508"/>
      <c r="M14" s="509"/>
      <c r="O14" s="521" t="s">
        <v>1311</v>
      </c>
      <c r="P14" s="522"/>
      <c r="Q14" s="522"/>
      <c r="R14" s="522"/>
      <c r="S14" s="514"/>
    </row>
    <row r="15" spans="1:19" ht="15" x14ac:dyDescent="0.2">
      <c r="A15" s="508"/>
      <c r="B15" s="508"/>
      <c r="C15" s="508"/>
      <c r="D15" s="508"/>
      <c r="E15" s="508"/>
      <c r="F15" s="508"/>
      <c r="G15" s="508"/>
      <c r="H15" s="508"/>
      <c r="I15" s="508"/>
      <c r="J15" s="508"/>
      <c r="M15" s="509"/>
      <c r="O15" s="523"/>
      <c r="P15" s="524"/>
      <c r="Q15" s="524"/>
      <c r="R15" s="524"/>
      <c r="S15" s="517"/>
    </row>
    <row r="16" spans="1:19" ht="15" x14ac:dyDescent="0.2">
      <c r="A16" s="508"/>
      <c r="B16" s="508"/>
      <c r="C16" s="508"/>
      <c r="D16" s="508"/>
      <c r="E16" s="508"/>
      <c r="F16" s="508"/>
      <c r="G16" s="508"/>
      <c r="H16" s="508"/>
      <c r="I16" s="508"/>
      <c r="J16" s="508"/>
      <c r="O16" s="523" t="s">
        <v>1312</v>
      </c>
      <c r="P16" s="524"/>
      <c r="Q16" s="524"/>
      <c r="R16" s="524"/>
      <c r="S16" s="517"/>
    </row>
    <row r="17" spans="1:21" ht="15" x14ac:dyDescent="0.2">
      <c r="A17" s="508"/>
      <c r="B17" s="508"/>
      <c r="C17" s="508"/>
      <c r="D17" s="508"/>
      <c r="E17" s="508"/>
      <c r="F17" s="508"/>
      <c r="G17" s="508"/>
      <c r="H17" s="508"/>
      <c r="I17" s="508"/>
      <c r="J17" s="508"/>
      <c r="O17" s="523"/>
      <c r="P17" s="524"/>
      <c r="Q17" s="524"/>
      <c r="R17" s="524"/>
      <c r="S17" s="517"/>
    </row>
    <row r="18" spans="1:21" ht="15" x14ac:dyDescent="0.2">
      <c r="A18" s="508"/>
      <c r="B18" s="508"/>
      <c r="C18" s="508"/>
      <c r="D18" s="508"/>
      <c r="E18" s="508"/>
      <c r="F18" s="508"/>
      <c r="G18" s="508"/>
      <c r="H18" s="508"/>
      <c r="I18" s="508"/>
      <c r="J18" s="508"/>
      <c r="O18" s="523" t="s">
        <v>1313</v>
      </c>
      <c r="P18" s="524"/>
      <c r="Q18" s="524"/>
      <c r="R18" s="524"/>
      <c r="S18" s="517"/>
    </row>
    <row r="19" spans="1:21" ht="15" x14ac:dyDescent="0.2">
      <c r="A19" s="508"/>
      <c r="B19" s="508"/>
      <c r="C19" s="508"/>
      <c r="D19" s="508"/>
      <c r="E19" s="508"/>
      <c r="F19" s="508"/>
      <c r="G19" s="508"/>
      <c r="H19" s="508"/>
      <c r="I19" s="508"/>
      <c r="J19" s="508"/>
      <c r="O19" s="523"/>
      <c r="P19" s="524"/>
      <c r="Q19" s="524"/>
      <c r="R19" s="524"/>
      <c r="S19" s="517"/>
    </row>
    <row r="20" spans="1:21" ht="15" x14ac:dyDescent="0.2">
      <c r="A20" s="508"/>
      <c r="B20" s="508"/>
      <c r="C20" s="508"/>
      <c r="D20" s="508"/>
      <c r="E20" s="508"/>
      <c r="F20" s="508"/>
      <c r="G20" s="508"/>
      <c r="H20" s="508"/>
      <c r="I20" s="508"/>
      <c r="J20" s="508"/>
      <c r="O20" s="523" t="s">
        <v>1314</v>
      </c>
      <c r="P20" s="524"/>
      <c r="Q20" s="524"/>
      <c r="R20" s="524"/>
      <c r="S20" s="517"/>
    </row>
    <row r="21" spans="1:21" ht="15" x14ac:dyDescent="0.2">
      <c r="A21" s="508"/>
      <c r="B21" s="508"/>
      <c r="C21" s="508"/>
      <c r="D21" s="508"/>
      <c r="E21" s="508"/>
      <c r="F21" s="508"/>
      <c r="G21" s="508"/>
      <c r="H21" s="508"/>
      <c r="I21" s="508"/>
      <c r="J21" s="508"/>
      <c r="O21" s="523"/>
      <c r="P21" s="524"/>
      <c r="Q21" s="524"/>
      <c r="R21" s="524"/>
      <c r="S21" s="517"/>
    </row>
    <row r="22" spans="1:21" x14ac:dyDescent="0.2">
      <c r="A22" s="508"/>
      <c r="B22" s="508"/>
      <c r="C22" s="508"/>
      <c r="D22" s="508"/>
      <c r="E22" s="508"/>
      <c r="F22" s="508"/>
      <c r="G22" s="508"/>
      <c r="H22" s="508"/>
      <c r="I22" s="508"/>
      <c r="J22" s="508"/>
      <c r="O22" s="515"/>
      <c r="P22" s="516"/>
      <c r="Q22" s="525" t="s">
        <v>424</v>
      </c>
      <c r="R22" s="516"/>
      <c r="S22" s="517"/>
    </row>
    <row r="23" spans="1:21" x14ac:dyDescent="0.2">
      <c r="A23" s="508"/>
      <c r="B23" s="508"/>
      <c r="C23" s="508"/>
      <c r="D23" s="508"/>
      <c r="E23" s="508"/>
      <c r="F23" s="508"/>
      <c r="G23" s="508"/>
      <c r="H23" s="508"/>
      <c r="I23" s="508"/>
      <c r="J23" s="508"/>
      <c r="O23" s="526" t="s">
        <v>1316</v>
      </c>
      <c r="P23" s="516"/>
      <c r="Q23" s="516"/>
      <c r="R23" s="516"/>
      <c r="S23" s="517"/>
    </row>
    <row r="24" spans="1:21" x14ac:dyDescent="0.2">
      <c r="O24" s="518"/>
      <c r="P24" s="519"/>
      <c r="Q24" s="519"/>
      <c r="R24" s="519"/>
      <c r="S24" s="520"/>
    </row>
    <row r="27" spans="1:21" x14ac:dyDescent="0.2">
      <c r="M27" s="511" t="s">
        <v>1305</v>
      </c>
      <c r="N27" s="510"/>
      <c r="O27" s="510"/>
      <c r="P27" s="510"/>
      <c r="Q27" s="510"/>
      <c r="R27" s="510"/>
      <c r="S27" s="510"/>
      <c r="T27" s="510"/>
      <c r="U27" s="510"/>
    </row>
    <row r="28" spans="1:21" x14ac:dyDescent="0.2">
      <c r="M28" s="511" t="s">
        <v>1306</v>
      </c>
      <c r="N28" s="510"/>
      <c r="O28" s="510"/>
      <c r="P28" s="510"/>
      <c r="Q28" s="510"/>
      <c r="R28" s="510"/>
      <c r="S28" s="510"/>
      <c r="T28" s="510"/>
      <c r="U28" s="510"/>
    </row>
    <row r="29" spans="1:21" x14ac:dyDescent="0.2">
      <c r="M29" s="511" t="s">
        <v>1307</v>
      </c>
      <c r="N29" s="510"/>
      <c r="O29" s="510"/>
      <c r="P29" s="510"/>
      <c r="Q29" s="510"/>
      <c r="R29" s="510"/>
      <c r="S29" s="510"/>
      <c r="T29" s="510"/>
      <c r="U29" s="510"/>
    </row>
    <row r="30" spans="1:21" x14ac:dyDescent="0.2">
      <c r="M30" s="512">
        <f>(728-240)*1089/10^6</f>
        <v>0.53143200000000002</v>
      </c>
      <c r="N30" s="510" t="s">
        <v>1308</v>
      </c>
      <c r="O30" s="510"/>
      <c r="P30" s="510"/>
      <c r="Q30" s="510"/>
      <c r="R30" s="510"/>
      <c r="S30" s="510"/>
      <c r="T30" s="510"/>
      <c r="U30" s="510"/>
    </row>
    <row r="31" spans="1:21" x14ac:dyDescent="0.2">
      <c r="M31" s="513">
        <f>M30*32.4*10^6</f>
        <v>17218396.800000001</v>
      </c>
      <c r="N31" s="510" t="s">
        <v>1309</v>
      </c>
      <c r="O31" s="510"/>
      <c r="P31" s="510"/>
      <c r="Q31" s="510"/>
      <c r="R31" s="510"/>
      <c r="S31" s="510"/>
      <c r="T31" s="510"/>
      <c r="U31" s="5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DFC34A2088BC564B83EFBDCE18D3789A" ma:contentTypeVersion="4" ma:contentTypeDescription="Create a new document." ma:contentTypeScope="" ma:versionID="a80fc46cad5e4e195051d18bf79c57b3">
  <xsd:schema xmlns:xsd="http://www.w3.org/2001/XMLSchema" xmlns:xs="http://www.w3.org/2001/XMLSchema" xmlns:p="http://schemas.microsoft.com/office/2006/metadata/properties" xmlns:ns2="fa146c03-b86f-41ec-be7e-e39dc3b08998" targetNamespace="http://schemas.microsoft.com/office/2006/metadata/properties" ma:root="true" ma:fieldsID="ed940d72880e0bdbf33c3dae3eadfadf" ns2:_="">
    <xsd:import namespace="fa146c03-b86f-41ec-be7e-e39dc3b089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46c03-b86f-41ec-be7e-e39dc3b08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EA48D7-5801-40E2-BF7B-F8192F4E975C}">
  <ds:schemaRefs>
    <ds:schemaRef ds:uri="http://schemas.microsoft.com/office/2006/metadata/longProperties"/>
  </ds:schemaRefs>
</ds:datastoreItem>
</file>

<file path=customXml/itemProps2.xml><?xml version="1.0" encoding="utf-8"?>
<ds:datastoreItem xmlns:ds="http://schemas.openxmlformats.org/officeDocument/2006/customXml" ds:itemID="{2A26DBEC-557A-4D3D-A1D7-5925DFDB8BCE}">
  <ds:schemaRefs>
    <ds:schemaRef ds:uri="http://schemas.microsoft.com/office/infopath/2007/PartnerControls"/>
    <ds:schemaRef ds:uri="http://schemas.microsoft.com/office/2006/documentManagement/types"/>
    <ds:schemaRef ds:uri="http://purl.org/dc/terms/"/>
    <ds:schemaRef ds:uri="http://purl.org/dc/dcmitype/"/>
    <ds:schemaRef ds:uri="http://purl.org/dc/elements/1.1/"/>
    <ds:schemaRef ds:uri="fa146c03-b86f-41ec-be7e-e39dc3b08998"/>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BF66C1D-0247-427D-A9C6-E55E7093FC72}">
  <ds:schemaRefs>
    <ds:schemaRef ds:uri="http://schemas.microsoft.com/sharepoint/v3/contenttype/forms"/>
  </ds:schemaRefs>
</ds:datastoreItem>
</file>

<file path=customXml/itemProps4.xml><?xml version="1.0" encoding="utf-8"?>
<ds:datastoreItem xmlns:ds="http://schemas.openxmlformats.org/officeDocument/2006/customXml" ds:itemID="{00197D07-ED74-4910-B188-3FF5D0BDF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146c03-b86f-41ec-be7e-e39dc3b08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74</vt:i4>
      </vt:variant>
    </vt:vector>
  </HeadingPairs>
  <TitlesOfParts>
    <vt:vector size="91" baseType="lpstr">
      <vt:lpstr>amendlist</vt:lpstr>
      <vt:lpstr>FORM</vt:lpstr>
      <vt:lpstr>DCF-Base</vt:lpstr>
      <vt:lpstr>J factor RAM</vt:lpstr>
      <vt:lpstr>Area</vt:lpstr>
      <vt:lpstr>Att 1) Blockflow, PFD, P&amp;ID</vt:lpstr>
      <vt:lpstr>Att 2) Plot Plan, Site Photos</vt:lpstr>
      <vt:lpstr>Att 3) Ref. Incident Case</vt:lpstr>
      <vt:lpstr>Att 4) Benefit Cal.</vt:lpstr>
      <vt:lpstr>Example</vt:lpstr>
      <vt:lpstr>PSR Instruction</vt:lpstr>
      <vt:lpstr>J factor manual</vt:lpstr>
      <vt:lpstr>Explanation of figures </vt:lpstr>
      <vt:lpstr>J-Factor</vt:lpstr>
      <vt:lpstr>Project Input</vt:lpstr>
      <vt:lpstr>Finance Input</vt:lpstr>
      <vt:lpstr>Sheet1</vt:lpstr>
      <vt:lpstr>Base_Case</vt:lpstr>
      <vt:lpstr>Base_Case_Title</vt:lpstr>
      <vt:lpstr>Benefit_Sen_Base_Case</vt:lpstr>
      <vt:lpstr>Benefit_Sen_Case_1</vt:lpstr>
      <vt:lpstr>Benefit_Sen_Case_2</vt:lpstr>
      <vt:lpstr>Benefit_Sen_Case_3</vt:lpstr>
      <vt:lpstr>Benefit_Sen_Case_4</vt:lpstr>
      <vt:lpstr>Benefits</vt:lpstr>
      <vt:lpstr>Budget_Reference</vt:lpstr>
      <vt:lpstr>Case_1</vt:lpstr>
      <vt:lpstr>Case_1_Title</vt:lpstr>
      <vt:lpstr>Case_2</vt:lpstr>
      <vt:lpstr>Case_2_Title</vt:lpstr>
      <vt:lpstr>Case_3</vt:lpstr>
      <vt:lpstr>Case_3_Title</vt:lpstr>
      <vt:lpstr>Case_4</vt:lpstr>
      <vt:lpstr>Case_4_Title</vt:lpstr>
      <vt:lpstr>Case1_Title</vt:lpstr>
      <vt:lpstr>Case2_Title</vt:lpstr>
      <vt:lpstr>Case3_Title</vt:lpstr>
      <vt:lpstr>Case4_Title</vt:lpstr>
      <vt:lpstr>CAT_Sen_Base_Case</vt:lpstr>
      <vt:lpstr>CAT_Sen_Case_1</vt:lpstr>
      <vt:lpstr>CAT_Sen_Case_2</vt:lpstr>
      <vt:lpstr>CAT_Sen_Case_3</vt:lpstr>
      <vt:lpstr>CAT_Sen_Case_4</vt:lpstr>
      <vt:lpstr>Catalyst___Chemicals</vt:lpstr>
      <vt:lpstr>CPI_Base_Case</vt:lpstr>
      <vt:lpstr>CPI_Case_1</vt:lpstr>
      <vt:lpstr>CPI_Case_2</vt:lpstr>
      <vt:lpstr>CPI_Case_3</vt:lpstr>
      <vt:lpstr>CPI_Case_4</vt:lpstr>
      <vt:lpstr>DP_Base</vt:lpstr>
      <vt:lpstr>DP_Case1</vt:lpstr>
      <vt:lpstr>DP_Case2</vt:lpstr>
      <vt:lpstr>DP_Case3</vt:lpstr>
      <vt:lpstr>DP_Case4</vt:lpstr>
      <vt:lpstr>Inflator</vt:lpstr>
      <vt:lpstr>Invest</vt:lpstr>
      <vt:lpstr>Investment_Dis_Base_Case</vt:lpstr>
      <vt:lpstr>Investment_Dis_Case_1</vt:lpstr>
      <vt:lpstr>Investment_Dis_Case_2</vt:lpstr>
      <vt:lpstr>Investment_Dis_Case_3</vt:lpstr>
      <vt:lpstr>Investment_Dis_Case_4</vt:lpstr>
      <vt:lpstr>Labour</vt:lpstr>
      <vt:lpstr>Labour_Sen_Base_Case</vt:lpstr>
      <vt:lpstr>Labour_Sen_Case_1</vt:lpstr>
      <vt:lpstr>Labour_Sen_Case_2</vt:lpstr>
      <vt:lpstr>Labour_Sen_Case_3</vt:lpstr>
      <vt:lpstr>Labour_Sen_Case_4</vt:lpstr>
      <vt:lpstr>Maintenance</vt:lpstr>
      <vt:lpstr>Maintenance_Sen_Base_Case</vt:lpstr>
      <vt:lpstr>Maintenance_Sen_Case_1</vt:lpstr>
      <vt:lpstr>Maintenance_Sen_Case_2</vt:lpstr>
      <vt:lpstr>Maintenance_Sen_Case_3</vt:lpstr>
      <vt:lpstr>Maintenance_Sen_Case_4</vt:lpstr>
      <vt:lpstr>NPV_RATE</vt:lpstr>
      <vt:lpstr>'DCF-Base'!Print_Area</vt:lpstr>
      <vt:lpstr>Example!Print_Area</vt:lpstr>
      <vt:lpstr>FORM!Print_Area</vt:lpstr>
      <vt:lpstr>'J factor manual'!Print_Area</vt:lpstr>
      <vt:lpstr>Project</vt:lpstr>
      <vt:lpstr>Project_Completion_Year</vt:lpstr>
      <vt:lpstr>Project_Starting_Year</vt:lpstr>
      <vt:lpstr>Project_Title</vt:lpstr>
      <vt:lpstr>Residual_Value</vt:lpstr>
      <vt:lpstr>TAX</vt:lpstr>
      <vt:lpstr>Total_Investment_Cost</vt:lpstr>
      <vt:lpstr>UT_Sen_Base_Case</vt:lpstr>
      <vt:lpstr>UT_Sen_Case_1</vt:lpstr>
      <vt:lpstr>UT_Sen_Case_2</vt:lpstr>
      <vt:lpstr>UT_Sen_Case_3</vt:lpstr>
      <vt:lpstr>UT_Sen_Case_4</vt:lpstr>
      <vt:lpstr>Utilities</vt:lpstr>
    </vt:vector>
  </TitlesOfParts>
  <Company>Star Petroleum Refining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Service Request</dc:title>
  <dc:subject/>
  <dc:creator>Lakthan Thongnopakoon</dc:creator>
  <cp:keywords/>
  <dc:description/>
  <cp:lastModifiedBy>Thammatad Apinanviriyakul</cp:lastModifiedBy>
  <cp:lastPrinted>2019-10-18T06:52:27Z</cp:lastPrinted>
  <dcterms:created xsi:type="dcterms:W3CDTF">1999-05-13T07:58:02Z</dcterms:created>
  <dcterms:modified xsi:type="dcterms:W3CDTF">2020-12-24T06:29:26Z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Termsak Wasino</vt:lpwstr>
  </property>
  <property fmtid="{D5CDD505-2E9C-101B-9397-08002B2CF9AE}" pid="3" name="TemplateUrl">
    <vt:lpwstr/>
  </property>
  <property fmtid="{D5CDD505-2E9C-101B-9397-08002B2CF9AE}" pid="4" name="xd_ProgID">
    <vt:lpwstr/>
  </property>
  <property fmtid="{D5CDD505-2E9C-101B-9397-08002B2CF9AE}" pid="5" name="display_urn:schemas-microsoft-com:office:office#Author">
    <vt:lpwstr>Termsak Wasino</vt:lpwstr>
  </property>
  <property fmtid="{D5CDD505-2E9C-101B-9397-08002B2CF9AE}" pid="6" name="ContentTypeId">
    <vt:lpwstr>0x010100DFC34A2088BC564B83EFBDCE18D3789A</vt:lpwstr>
  </property>
  <property fmtid="{D5CDD505-2E9C-101B-9397-08002B2CF9AE}" pid="7" name="_dlc_DocIdItemGuid">
    <vt:lpwstr>246726b9-b85e-4541-a832-da4eecb68642</vt:lpwstr>
  </property>
  <property fmtid="{D5CDD505-2E9C-101B-9397-08002B2CF9AE}" pid="8" name="Order">
    <vt:r8>400</vt:r8>
  </property>
  <property fmtid="{D5CDD505-2E9C-101B-9397-08002B2CF9AE}" pid="9" name="xd_Signature">
    <vt:bool>false</vt:bool>
  </property>
</Properties>
</file>