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4.xml" ContentType="application/vnd.openxmlformats-officedocument.spreadsheetml.comment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9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10.xml.rels" ContentType="application/vnd.openxmlformats-package.relationships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5.xml" ContentType="application/vnd.openxmlformats-officedocument.spreadsheetml.comment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vmlDrawing1.vml" ContentType="application/vnd.openxmlformats-officedocument.vmlDrawing"/>
  <Override PartName="/xl/drawings/drawing6.xml" ContentType="application/vnd.openxmlformats-officedocument.drawing+xml"/>
  <Override PartName="/xl/drawings/drawing4.xml" ContentType="application/vnd.openxmlformats-officedocument.drawing+xml"/>
  <Override PartName="/xl/drawings/vmlDrawing2.vml" ContentType="application/vnd.openxmlformats-officedocument.vmlDrawing"/>
  <Override PartName="/xl/drawings/drawing5.xml" ContentType="application/vnd.openxmlformats-officedocument.drawing+xml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9"/>
  </bookViews>
  <sheets>
    <sheet name="Data_EUKLEMS" sheetId="1" state="visible" r:id="rId2"/>
    <sheet name="Shares_EUKLEMS" sheetId="2" state="visible" r:id="rId3"/>
    <sheet name="w_prem_KM" sheetId="3" state="visible" r:id="rId4"/>
    <sheet name="Demand_Shifts_KM_Meth_EUKLEMS" sheetId="4" state="visible" r:id="rId5"/>
    <sheet name="Demand_Shifts_KM_Meth_EUKLEMS_V" sheetId="5" state="visible" r:id="rId6"/>
    <sheet name="Quant_Differences_EUKLEMS" sheetId="6" state="visible" r:id="rId7"/>
    <sheet name="eff_BKRV_WorldKLEMS" sheetId="7" state="visible" r:id="rId8"/>
    <sheet name="eff_KM_WorldKLEMS" sheetId="8" state="visible" r:id="rId9"/>
    <sheet name="Demand_Shifts_KM_Meth_WK" sheetId="9" state="visible" r:id="rId10"/>
    <sheet name="Demand_Shifts_KM_Meth_WK_ValueA" sheetId="10" state="visible" r:id="rId11"/>
    <sheet name="Note" sheetId="11" state="visible" r:id="rId12"/>
  </sheets>
  <definedNames>
    <definedName function="false" hidden="false" localSheetId="0" name="_FilterDatabase_0" vbProcedure="false">Data_EUKLEMS!$A$1:$K$68</definedName>
    <definedName function="false" hidden="false" localSheetId="0" name="_xlnm._FilterDatabase" vbProcedure="false">Data_EUKLEMS!$A$1:$K$60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10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2" authorId="0">
      <text>
        <r>
          <rPr>
            <sz val="10"/>
            <color rgb="FF000000"/>
            <rFont val="Arial"/>
            <family val="2"/>
            <charset val="1"/>
          </rPr>
          <t xml:space="preserve">Group k’s share in Sector j’s Total Efficiency Units
</t>
        </r>
      </text>
    </comment>
    <comment ref="B17" authorId="0">
      <text>
        <r>
          <rPr>
            <sz val="10"/>
            <color rgb="FF000000"/>
            <rFont val="Arial"/>
            <family val="2"/>
            <charset val="1"/>
          </rPr>
          <t xml:space="preserve">Group k’s Share in Total Efficiency Units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2" authorId="0">
      <text>
        <r>
          <rPr>
            <sz val="10"/>
            <color rgb="FF000000"/>
            <rFont val="Arial"/>
            <family val="2"/>
            <charset val="1"/>
          </rPr>
          <t xml:space="preserve">Group k’s share in Sector j’s Total Efficiency Units
</t>
        </r>
      </text>
    </comment>
    <comment ref="B17" authorId="0">
      <text>
        <r>
          <rPr>
            <sz val="10"/>
            <color rgb="FF000000"/>
            <rFont val="Arial"/>
            <family val="2"/>
            <charset val="1"/>
          </rPr>
          <t xml:space="preserve">Group k’s Share in Total Efficiency Units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2" authorId="0">
      <text>
        <r>
          <rPr>
            <sz val="10"/>
            <color rgb="FF000000"/>
            <rFont val="Arial"/>
            <family val="2"/>
            <charset val="1"/>
          </rPr>
          <t xml:space="preserve">Group k’s share in Sector j’s Total Efficiency Units
</t>
        </r>
      </text>
    </comment>
    <comment ref="B17" authorId="0">
      <text>
        <r>
          <rPr>
            <sz val="10"/>
            <color rgb="FF000000"/>
            <rFont val="Arial"/>
            <family val="2"/>
            <charset val="1"/>
          </rPr>
          <t xml:space="preserve">Group k’s Share in Total Efficiency Units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2" authorId="0">
      <text>
        <r>
          <rPr>
            <sz val="10"/>
            <color rgb="FF000000"/>
            <rFont val="Arial"/>
            <family val="2"/>
            <charset val="1"/>
          </rPr>
          <t xml:space="preserve">Group k’s share in Sector j’s Total Efficiency Units
</t>
        </r>
      </text>
    </comment>
    <comment ref="B17" authorId="0">
      <text>
        <r>
          <rPr>
            <sz val="10"/>
            <color rgb="FF000000"/>
            <rFont val="Arial"/>
            <family val="2"/>
            <charset val="1"/>
          </rPr>
          <t xml:space="preserve">Group k’s Share in Total Efficiency Units</t>
        </r>
      </text>
    </comment>
  </commentList>
</comments>
</file>

<file path=xl/sharedStrings.xml><?xml version="1.0" encoding="utf-8"?>
<sst xmlns="http://schemas.openxmlformats.org/spreadsheetml/2006/main" count="1064" uniqueCount="141">
  <si>
    <t xml:space="preserve">year</t>
  </si>
  <si>
    <t xml:space="preserve">sector</t>
  </si>
  <si>
    <t xml:space="preserve">Raw Hours</t>
  </si>
  <si>
    <t xml:space="preserve">Labor Compensation</t>
  </si>
  <si>
    <t xml:space="preserve">Efficiency Units KM Methodology</t>
  </si>
  <si>
    <t xml:space="preserve">Efficiency Units BKRV Methodology</t>
  </si>
  <si>
    <t xml:space="preserve">Skill Premium</t>
  </si>
  <si>
    <t xml:space="preserve">Efficiency Units Measured in HS Equivalents</t>
  </si>
  <si>
    <t xml:space="preserve">HS Sector</t>
  </si>
  <si>
    <t xml:space="preserve">LS Sector</t>
  </si>
  <si>
    <t xml:space="preserve">HS Sector VA Share at Current Prices</t>
  </si>
  <si>
    <t xml:space="preserve">P_H/P_L</t>
  </si>
  <si>
    <t xml:space="preserve">HS Sector at Average Prices</t>
  </si>
  <si>
    <t xml:space="preserve">LS Sector at Average Prices</t>
  </si>
  <si>
    <t xml:space="preserve">country_code</t>
  </si>
  <si>
    <t xml:space="preserve">Year</t>
  </si>
  <si>
    <t xml:space="preserve">P_chain_LS</t>
  </si>
  <si>
    <t xml:space="preserve">P_chain_HS</t>
  </si>
  <si>
    <t xml:space="preserve">P_chain_relative</t>
  </si>
  <si>
    <t xml:space="preserve">w_prem_BKRV</t>
  </si>
  <si>
    <t xml:space="preserve">Hours_HS</t>
  </si>
  <si>
    <t xml:space="preserve">Hours_LS</t>
  </si>
  <si>
    <t xml:space="preserve">LabComp_HS</t>
  </si>
  <si>
    <t xml:space="preserve">LabComp_LS</t>
  </si>
  <si>
    <t xml:space="preserve">Eff_KM_HS</t>
  </si>
  <si>
    <t xml:space="preserve">Eff_KM_LS</t>
  </si>
  <si>
    <t xml:space="preserve">Eff_BKRV_HS</t>
  </si>
  <si>
    <t xml:space="preserve">Eff_BKRV_LS</t>
  </si>
  <si>
    <t xml:space="preserve">w_prem_KM_avg</t>
  </si>
  <si>
    <t xml:space="preserve">eff_BKRV_LS</t>
  </si>
  <si>
    <t xml:space="preserve">USA-NAICS</t>
  </si>
  <si>
    <t xml:space="preserve">LS_Sector</t>
  </si>
  <si>
    <t xml:space="preserve">HS_Sector</t>
  </si>
  <si>
    <t xml:space="preserve">Average 1977-2005</t>
  </si>
  <si>
    <t xml:space="preserve">log change (wh/wl) (05-77)</t>
  </si>
  <si>
    <t xml:space="preserve">log change (ph/pl) (05-77)</t>
  </si>
  <si>
    <t xml:space="preserve">Hours</t>
  </si>
  <si>
    <t xml:space="preserve">Eff Units (KM)</t>
  </si>
  <si>
    <t xml:space="preserve">Eff Units (BKRV)</t>
  </si>
  <si>
    <t xml:space="preserve">HS</t>
  </si>
  <si>
    <t xml:space="preserve">LS</t>
  </si>
  <si>
    <t xml:space="preserve">BKRV</t>
  </si>
  <si>
    <t xml:space="preserve">log change 2005-1977</t>
  </si>
  <si>
    <t xml:space="preserve">log change 1990-1980</t>
  </si>
  <si>
    <t xml:space="preserve">Total Hours Measured in HS Efficiency Unit Equivalents</t>
  </si>
  <si>
    <t xml:space="preserve">Hours Normalized so that Employment in Eff. Units in each Year Totals 1</t>
  </si>
  <si>
    <t xml:space="preserve">Shares of Total Employment of Each Group by Sector</t>
  </si>
  <si>
    <t xml:space="preserve">Methodology</t>
  </si>
  <si>
    <t xml:space="preserve">KM</t>
  </si>
  <si>
    <t xml:space="preserve">sector (j)</t>
  </si>
  <si>
    <t xml:space="preserve">eff_KM_HS</t>
  </si>
  <si>
    <t xml:space="preserve">eff_KM_LS</t>
  </si>
  <si>
    <t xml:space="preserve">eff_BKRV_HS</t>
  </si>
  <si>
    <t xml:space="preserve">alpha_j_HS-Group_KM</t>
  </si>
  <si>
    <t xml:space="preserve">alpha_j_LS-Group_KM</t>
  </si>
  <si>
    <t xml:space="preserve">alpha_j_HS-Group_BKRV</t>
  </si>
  <si>
    <t xml:space="preserve">alpha_j_LS-Group_BKRV</t>
  </si>
  <si>
    <t xml:space="preserve">Period</t>
  </si>
  <si>
    <t xml:space="preserve">Ek Average</t>
  </si>
  <si>
    <t xml:space="preserve">alpha_j_k Average</t>
  </si>
  <si>
    <t xml:space="preserve">HS Group</t>
  </si>
  <si>
    <t xml:space="preserve">LS Group</t>
  </si>
  <si>
    <t xml:space="preserve">1977-2005</t>
  </si>
  <si>
    <t xml:space="preserve">w_prem_KM</t>
  </si>
  <si>
    <t xml:space="preserve">avg 1977-2005</t>
  </si>
  <si>
    <t xml:space="preserve">Shift-Share Analysis Using KM’s 1992 Methodology for Shift-Share Computation and EUKLEMS Data</t>
  </si>
  <si>
    <t xml:space="preserve">Here we use Compensation as a Measure of Sector Size</t>
  </si>
  <si>
    <t xml:space="preserve">BKRV Efficiency Units</t>
  </si>
  <si>
    <t xml:space="preserve">Ej</t>
  </si>
  <si>
    <t xml:space="preserve">Delta_j</t>
  </si>
  <si>
    <t xml:space="preserve">2005-1977</t>
  </si>
  <si>
    <t xml:space="preserve">Efficiency Units</t>
  </si>
  <si>
    <t xml:space="preserve">Delta_Xd_HS</t>
  </si>
  <si>
    <t xml:space="preserve">Delta_Xd_LS</t>
  </si>
  <si>
    <t xml:space="preserve">Demand Shift</t>
  </si>
  <si>
    <t xml:space="preserve">Between Industry Demand Shift ( log(1+Delta_Xd))</t>
  </si>
  <si>
    <t xml:space="preserve">alpha_j_k</t>
  </si>
  <si>
    <t xml:space="preserve">HS Labor</t>
  </si>
  <si>
    <t xml:space="preserve">LS Labor</t>
  </si>
  <si>
    <t xml:space="preserve">Delta_Xd = (Delta_Xd_HS – Delta_Xd_LS)</t>
  </si>
  <si>
    <t xml:space="preserve">Relative Supply of HS to LS Efficiency Units</t>
  </si>
  <si>
    <t xml:space="preserve">Wage Premium:</t>
  </si>
  <si>
    <t xml:space="preserve">Elasticity of Substitution:</t>
  </si>
  <si>
    <t xml:space="preserve">Total Demand Shift:</t>
  </si>
  <si>
    <t xml:space="preserve">E_k</t>
  </si>
  <si>
    <t xml:space="preserve">Between Industry Contribution: </t>
  </si>
  <si>
    <t xml:space="preserve">KM Efficiency Units</t>
  </si>
  <si>
    <t xml:space="preserve">Here we use Value Added as a Measure of Sector Size</t>
  </si>
  <si>
    <t xml:space="preserve">Between Industry Demand Shift</t>
  </si>
  <si>
    <t xml:space="preserve">Difference With KM</t>
  </si>
  <si>
    <t xml:space="preserve">% of Total Difference</t>
  </si>
  <si>
    <t xml:space="preserve">Measured Demand Shifts</t>
  </si>
  <si>
    <t xml:space="preserve">Delta_Xd_HS – Delta_Xd_LS (BKRV)</t>
  </si>
  <si>
    <t xml:space="preserve">Delta_Xd_HS – Delta_Xd_LS (KM)</t>
  </si>
  <si>
    <t xml:space="preserve">#1. KM with BKRV’s Delta_j</t>
  </si>
  <si>
    <t xml:space="preserve">Delta_Xd_HS – Delta_Xd_LS (1)</t>
  </si>
  <si>
    <t xml:space="preserve">#2. KM with BKRV’s E_k</t>
  </si>
  <si>
    <t xml:space="preserve">Delta_Xd_HS – Delta_Xd_LS  (2)</t>
  </si>
  <si>
    <t xml:space="preserve">#3. KM with BKRV’s alpha_j_h</t>
  </si>
  <si>
    <t xml:space="preserve">Delta_Xd_HS – Delta_Xd_LS (3)</t>
  </si>
  <si>
    <t xml:space="preserve">Here we quantify the differences in the measured between industry demand shifts under our (BKRV) and KM's methodologies for computing efficiency units</t>
  </si>
  <si>
    <t xml:space="preserve">We find that 87.4% off the difference is explained by a higher measured labor input growth at the industy level when labor quantities are measured using our methodology to compute efficiency units instead of using KM's methodology (Counterfactual Measured Demand Shift #1)</t>
  </si>
  <si>
    <t xml:space="preserve">The average shares of HS and LS efficiency units in total efficiency units are fairly similar under both methodologies, and do not have a major quantitative implication (Counterfactual Measured Demand Shift #2)</t>
  </si>
  <si>
    <t xml:space="preserve">Altough differences in average sectoral input intensity are somewhat small, they lead to a 1 percentage point higher measured between indstry demand shift under our methodology to compute efficiency units, which has an overall contribution to the total difference in the order of 10% (Counterfactual Measured Demand Shift #3)</t>
  </si>
  <si>
    <t xml:space="preserve">skill_group</t>
  </si>
  <si>
    <t xml:space="preserve">eff_BKRV</t>
  </si>
  <si>
    <t xml:space="preserve">w_HS</t>
  </si>
  <si>
    <t xml:space="preserve">w_LS</t>
  </si>
  <si>
    <t xml:space="preserve">w_prem</t>
  </si>
  <si>
    <t xml:space="preserve">wage_def</t>
  </si>
  <si>
    <t xml:space="preserve">eff_BKRV_equiv</t>
  </si>
  <si>
    <t xml:space="preserve">anual_eff_BKRV</t>
  </si>
  <si>
    <t xml:space="preserve">E_k_labor</t>
  </si>
  <si>
    <t xml:space="preserve">E_j</t>
  </si>
  <si>
    <t xml:space="preserve">VA_j</t>
  </si>
  <si>
    <t xml:space="preserve">HS Sector VA Share at Constant Prices</t>
  </si>
  <si>
    <t xml:space="preserve">Skill Premium BKRV</t>
  </si>
  <si>
    <t xml:space="preserve">E_hs</t>
  </si>
  <si>
    <t xml:space="preserve">E_ls</t>
  </si>
  <si>
    <t xml:space="preserve">alpha_hs_labor_hs_sector</t>
  </si>
  <si>
    <t xml:space="preserve">alpha_hs_labor_ls_sector</t>
  </si>
  <si>
    <t xml:space="preserve">log Change 1977-2005</t>
  </si>
  <si>
    <t xml:space="preserve">log Change 1980-1990</t>
  </si>
  <si>
    <t xml:space="preserve">eff_KM</t>
  </si>
  <si>
    <t xml:space="preserve">wage_premium_KM</t>
  </si>
  <si>
    <t xml:space="preserve">eff_KM_equiv</t>
  </si>
  <si>
    <t xml:space="preserve">anual_eff_KM</t>
  </si>
  <si>
    <t xml:space="preserve">HS_Labor</t>
  </si>
  <si>
    <t xml:space="preserve">LS_Labor</t>
  </si>
  <si>
    <t xml:space="preserve">Wage Premium</t>
  </si>
  <si>
    <t xml:space="preserve">Avg 1977-2005</t>
  </si>
  <si>
    <t xml:space="preserve">log Change 1979-1989</t>
  </si>
  <si>
    <t xml:space="preserve">Shift-Share Analysis Using KM’s 1992 Methodology for Shift-Share Computation and WorldKLEMS Data</t>
  </si>
  <si>
    <t xml:space="preserve">Shift_Share_KM_WK2013_Eff_BKRV_2Sectors (copy)</t>
  </si>
  <si>
    <t xml:space="preserve">HS Workers</t>
  </si>
  <si>
    <t xml:space="preserve">College Graduates and More</t>
  </si>
  <si>
    <t xml:space="preserve">MS Workers</t>
  </si>
  <si>
    <t xml:space="preserve">High School Complete and Some College</t>
  </si>
  <si>
    <t xml:space="preserve">LS Workers</t>
  </si>
  <si>
    <t xml:space="preserve">Less than High School Complete and Some Year of High School (but not completed)</t>
  </si>
  <si>
    <t xml:space="preserve"> </t>
  </si>
</sst>
</file>

<file path=xl/styles.xml><?xml version="1.0" encoding="utf-8"?>
<styleSheet xmlns="http://schemas.openxmlformats.org/spreadsheetml/2006/main">
  <numFmts count="15">
    <numFmt numFmtId="164" formatCode="General"/>
    <numFmt numFmtId="165" formatCode="#,##0.0"/>
    <numFmt numFmtId="166" formatCode="0.0000"/>
    <numFmt numFmtId="167" formatCode="#,##0.0000"/>
    <numFmt numFmtId="168" formatCode="General"/>
    <numFmt numFmtId="169" formatCode="0.000"/>
    <numFmt numFmtId="170" formatCode="#,##0.000"/>
    <numFmt numFmtId="171" formatCode="#,##0.00"/>
    <numFmt numFmtId="172" formatCode="0.0%"/>
    <numFmt numFmtId="173" formatCode="0.0"/>
    <numFmt numFmtId="174" formatCode="0.00%"/>
    <numFmt numFmtId="175" formatCode="#,##0"/>
    <numFmt numFmtId="176" formatCode="0"/>
    <numFmt numFmtId="177" formatCode="0.000%"/>
    <numFmt numFmtId="178" formatCode="#,##0.00000"/>
  </numFmts>
  <fonts count="2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  <charset val="1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sz val="10"/>
      <color rgb="FF595959"/>
      <name val="Calibri"/>
      <family val="2"/>
    </font>
    <font>
      <sz val="10"/>
      <color rgb="FF000000"/>
      <name val="Arial"/>
      <family val="2"/>
    </font>
    <font>
      <b val="true"/>
      <sz val="16"/>
      <name val="Arial"/>
      <family val="2"/>
      <charset val="1"/>
    </font>
    <font>
      <sz val="12"/>
      <name val="Arial"/>
      <family val="2"/>
      <charset val="1"/>
    </font>
    <font>
      <sz val="14"/>
      <name val="Arial"/>
      <family val="2"/>
      <charset val="1"/>
    </font>
    <font>
      <b val="true"/>
      <sz val="12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4"/>
      <name val="Arial"/>
      <family val="2"/>
      <charset val="1"/>
    </font>
    <font>
      <b val="true"/>
      <i val="true"/>
      <sz val="14"/>
      <name val="Arial"/>
      <family val="2"/>
      <charset val="1"/>
    </font>
    <font>
      <sz val="11"/>
      <name val="Calibri"/>
      <family val="2"/>
      <charset val="1"/>
    </font>
  </fonts>
  <fills count="15">
    <fill>
      <patternFill patternType="none"/>
    </fill>
    <fill>
      <patternFill patternType="gray125"/>
    </fill>
    <fill>
      <patternFill patternType="solid">
        <fgColor rgb="FFB2B2B2"/>
        <bgColor rgb="FFB3B3B3"/>
      </patternFill>
    </fill>
    <fill>
      <patternFill patternType="solid">
        <fgColor rgb="FFADC5E7"/>
        <bgColor rgb="FFCCCCCC"/>
      </patternFill>
    </fill>
    <fill>
      <patternFill patternType="solid">
        <fgColor rgb="FFDEE6EF"/>
        <bgColor rgb="FFDDDDDD"/>
      </patternFill>
    </fill>
    <fill>
      <patternFill patternType="solid">
        <fgColor rgb="FFCCCCCC"/>
        <bgColor rgb="FFD9D9D9"/>
      </patternFill>
    </fill>
    <fill>
      <patternFill patternType="solid">
        <fgColor rgb="FFDDDDDD"/>
        <bgColor rgb="FFD9D9D9"/>
      </patternFill>
    </fill>
    <fill>
      <patternFill patternType="solid">
        <fgColor rgb="FFF8CBAD"/>
        <bgColor rgb="FFFFDBB6"/>
      </patternFill>
    </fill>
    <fill>
      <patternFill patternType="solid">
        <fgColor rgb="FFA1467E"/>
        <bgColor rgb="FF993366"/>
      </patternFill>
    </fill>
    <fill>
      <patternFill patternType="solid">
        <fgColor rgb="FFE0C2CD"/>
        <bgColor rgb="FFCCCCCC"/>
      </patternFill>
    </fill>
    <fill>
      <patternFill patternType="solid">
        <fgColor rgb="FFFFFF00"/>
        <bgColor rgb="FFFFFF00"/>
      </patternFill>
    </fill>
    <fill>
      <patternFill patternType="solid">
        <fgColor rgb="FFFF4000"/>
        <bgColor rgb="FFFF8000"/>
      </patternFill>
    </fill>
    <fill>
      <patternFill patternType="solid">
        <fgColor rgb="FFFFD7D7"/>
        <bgColor rgb="FFFCD4D1"/>
      </patternFill>
    </fill>
    <fill>
      <patternFill patternType="solid">
        <fgColor rgb="FFFF8000"/>
        <bgColor rgb="FFED7D31"/>
      </patternFill>
    </fill>
    <fill>
      <patternFill patternType="solid">
        <fgColor rgb="FFFFDBB6"/>
        <bgColor rgb="FFFCD4D1"/>
      </patternFill>
    </fill>
  </fills>
  <borders count="4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hair"/>
      <bottom style="hair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/>
      <top style="hair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hair"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/>
      <top/>
      <bottom style="hair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hair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/>
      <top/>
      <bottom style="hair"/>
      <diagonal/>
    </border>
    <border diagonalUp="false" diagonalDown="false">
      <left/>
      <right style="thin"/>
      <top/>
      <bottom style="hair"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 style="thin"/>
      <bottom/>
      <diagonal/>
    </border>
    <border diagonalUp="false" diagonalDown="false">
      <left style="hair"/>
      <right style="thin"/>
      <top style="thin"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thin"/>
      <right style="thin"/>
      <top style="thin"/>
      <bottom style="hair"/>
      <diagonal/>
    </border>
    <border diagonalUp="false" diagonalDown="false">
      <left style="thin"/>
      <right style="thin"/>
      <top style="hair"/>
      <bottom/>
      <diagonal/>
    </border>
    <border diagonalUp="false" diagonalDown="false">
      <left style="thin"/>
      <right/>
      <top style="thin"/>
      <bottom style="hair"/>
      <diagonal/>
    </border>
    <border diagonalUp="false" diagonalDown="false">
      <left style="hair"/>
      <right/>
      <top style="thin"/>
      <bottom/>
      <diagonal/>
    </border>
    <border diagonalUp="false" diagonalDown="false">
      <left/>
      <right style="thin"/>
      <top style="thin"/>
      <bottom style="hair"/>
      <diagonal/>
    </border>
    <border diagonalUp="false" diagonalDown="false">
      <left style="thin"/>
      <right/>
      <top style="hair"/>
      <bottom style="thin"/>
      <diagonal/>
    </border>
    <border diagonalUp="false" diagonalDown="false">
      <left/>
      <right/>
      <top style="hair"/>
      <bottom style="thin"/>
      <diagonal/>
    </border>
    <border diagonalUp="false" diagonalDown="false">
      <left style="thin"/>
      <right style="thin"/>
      <top style="hair"/>
      <bottom style="thin"/>
      <diagonal/>
    </border>
    <border diagonalUp="false" diagonalDown="false">
      <left/>
      <right style="thin"/>
      <top style="hair"/>
      <bottom style="thin"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 style="hair"/>
      <right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0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5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6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7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8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9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71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2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14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15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16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71" fontId="0" fillId="0" borderId="1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1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70" fontId="0" fillId="0" borderId="6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70" fontId="0" fillId="0" borderId="7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71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0" fillId="0" borderId="2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0" fillId="0" borderId="1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3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70" fontId="0" fillId="0" borderId="12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70" fontId="0" fillId="0" borderId="14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71" fontId="0" fillId="0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70" fontId="0" fillId="2" borderId="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70" fontId="0" fillId="2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70" fontId="0" fillId="2" borderId="23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71" fontId="0" fillId="2" borderId="2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1" fontId="0" fillId="2" borderId="2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0" fillId="0" borderId="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70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0" fillId="0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3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6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70" fontId="0" fillId="0" borderId="1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1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9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5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1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0" fillId="0" borderId="2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1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10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10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0" fillId="0" borderId="1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10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6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15" fillId="6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7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7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15" fillId="7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8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9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2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3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3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3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3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11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11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11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11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11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11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11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5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70" fontId="0" fillId="0" borderId="5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70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1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70" fontId="0" fillId="0" borderId="1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70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73" fontId="0" fillId="1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4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4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39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70" fontId="0" fillId="0" borderId="2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43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4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4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0" fillId="0" borderId="3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4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23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70" fontId="0" fillId="0" borderId="2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6" fontId="0" fillId="0" borderId="3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0" fillId="0" borderId="5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76" fontId="0" fillId="0" borderId="3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3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76" fontId="0" fillId="0" borderId="2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2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0" fillId="0" borderId="1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76" fontId="0" fillId="0" borderId="4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4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6" fontId="0" fillId="0" borderId="4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3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2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4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4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11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1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78" fontId="0" fillId="0" borderId="2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8" fontId="0" fillId="0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8" fontId="0" fillId="0" borderId="1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7" fontId="10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10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8" fontId="0" fillId="0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8" fontId="0" fillId="0" borderId="1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1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1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D7D7"/>
      <rgbColor rgb="FFFF4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A1467E"/>
      <rgbColor rgb="FFFFDBB6"/>
      <rgbColor rgb="FFDEE6EF"/>
      <rgbColor rgb="FF660066"/>
      <rgbColor rgb="FFFF8080"/>
      <rgbColor rgb="FF00599D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DDDD"/>
      <rgbColor rgb="FFFCD4D1"/>
      <rgbColor rgb="FFADC5E7"/>
      <rgbColor rgb="FFE0C2CD"/>
      <rgbColor rgb="FFB3B3B3"/>
      <rgbColor rgb="FFF8CBAD"/>
      <rgbColor rgb="FF4472C4"/>
      <rgbColor rgb="FF33CCCC"/>
      <rgbColor rgb="FF99CC00"/>
      <rgbColor rgb="FFFFCC00"/>
      <rgbColor rgb="FFFF8000"/>
      <rgbColor rgb="FFED7D31"/>
      <rgbColor rgb="FF595959"/>
      <rgbColor rgb="FFB2B2B2"/>
      <rgbColor rgb="FF003D73"/>
      <rgbColor rgb="FF339966"/>
      <rgbColor rgb="FF003300"/>
      <rgbColor rgb="FF333300"/>
      <rgbColor rgb="FFBA131A"/>
      <rgbColor rgb="FF993366"/>
      <rgbColor rgb="FF004586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Share of HS Efficiency Units in Total Efficiency Units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6668452062132"/>
          <c:y val="0.171111563517915"/>
          <c:w val="0.799879485806106"/>
          <c:h val="0.688110749185668"/>
        </c:manualLayout>
      </c:layout>
      <c:lineChart>
        <c:grouping val="standard"/>
        <c:varyColors val="0"/>
        <c:ser>
          <c:idx val="0"/>
          <c:order val="0"/>
          <c:tx>
            <c:strRef>
              <c:f>Shares_EUKLEMS!$G$3</c:f>
              <c:strCache>
                <c:ptCount val="1"/>
                <c:pt idx="0">
                  <c:v>eff_KM_HS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Shares_EUKLEMS!$A$70:$A$98</c:f>
              <c:strCache>
                <c:ptCount val="29"/>
                <c:pt idx="0">
                  <c:v>1977</c:v>
                </c:pt>
                <c:pt idx="1">
                  <c:v>1978</c:v>
                </c:pt>
                <c:pt idx="2">
                  <c:v>1979</c:v>
                </c:pt>
                <c:pt idx="3">
                  <c:v>1980</c:v>
                </c:pt>
                <c:pt idx="4">
                  <c:v>1981</c:v>
                </c:pt>
                <c:pt idx="5">
                  <c:v>1982</c:v>
                </c:pt>
                <c:pt idx="6">
                  <c:v>1983</c:v>
                </c:pt>
                <c:pt idx="7">
                  <c:v>1984</c:v>
                </c:pt>
                <c:pt idx="8">
                  <c:v>1985</c:v>
                </c:pt>
                <c:pt idx="9">
                  <c:v>1986</c:v>
                </c:pt>
                <c:pt idx="10">
                  <c:v>1987</c:v>
                </c:pt>
                <c:pt idx="11">
                  <c:v>1988</c:v>
                </c:pt>
                <c:pt idx="12">
                  <c:v>1989</c:v>
                </c:pt>
                <c:pt idx="13">
                  <c:v>1990</c:v>
                </c:pt>
                <c:pt idx="14">
                  <c:v>1991</c:v>
                </c:pt>
                <c:pt idx="15">
                  <c:v>1992</c:v>
                </c:pt>
                <c:pt idx="16">
                  <c:v>1993</c:v>
                </c:pt>
                <c:pt idx="17">
                  <c:v>1994</c:v>
                </c:pt>
                <c:pt idx="18">
                  <c:v>1995</c:v>
                </c:pt>
                <c:pt idx="19">
                  <c:v>1996</c:v>
                </c:pt>
                <c:pt idx="20">
                  <c:v>1997</c:v>
                </c:pt>
                <c:pt idx="21">
                  <c:v>1998</c:v>
                </c:pt>
                <c:pt idx="22">
                  <c:v>1999</c:v>
                </c:pt>
                <c:pt idx="23">
                  <c:v>2000</c:v>
                </c:pt>
                <c:pt idx="24">
                  <c:v>2001</c:v>
                </c:pt>
                <c:pt idx="25">
                  <c:v>2002</c:v>
                </c:pt>
                <c:pt idx="26">
                  <c:v>2003</c:v>
                </c:pt>
                <c:pt idx="27">
                  <c:v>2004</c:v>
                </c:pt>
                <c:pt idx="28">
                  <c:v>2005</c:v>
                </c:pt>
              </c:strCache>
            </c:strRef>
          </c:cat>
          <c:val>
            <c:numRef>
              <c:f>Shares_EUKLEMS!$G$70:$G$98</c:f>
              <c:numCache>
                <c:formatCode>General</c:formatCode>
                <c:ptCount val="29"/>
                <c:pt idx="0">
                  <c:v>0.297235217177486</c:v>
                </c:pt>
                <c:pt idx="1">
                  <c:v>0.299659053786191</c:v>
                </c:pt>
                <c:pt idx="2">
                  <c:v>0.309426591191092</c:v>
                </c:pt>
                <c:pt idx="3">
                  <c:v>0.320699880011569</c:v>
                </c:pt>
                <c:pt idx="4">
                  <c:v>0.329501744365926</c:v>
                </c:pt>
                <c:pt idx="5">
                  <c:v>0.346209445097909</c:v>
                </c:pt>
                <c:pt idx="6">
                  <c:v>0.343882071919324</c:v>
                </c:pt>
                <c:pt idx="7">
                  <c:v>0.361814786300487</c:v>
                </c:pt>
                <c:pt idx="8">
                  <c:v>0.36746190139484</c:v>
                </c:pt>
                <c:pt idx="9">
                  <c:v>0.36896519724994</c:v>
                </c:pt>
                <c:pt idx="10">
                  <c:v>0.37455182027264</c:v>
                </c:pt>
                <c:pt idx="11">
                  <c:v>0.38160724939671</c:v>
                </c:pt>
                <c:pt idx="12">
                  <c:v>0.385603626706767</c:v>
                </c:pt>
                <c:pt idx="13">
                  <c:v>0.393096881340097</c:v>
                </c:pt>
                <c:pt idx="14">
                  <c:v>0.398822522838071</c:v>
                </c:pt>
                <c:pt idx="15">
                  <c:v>0.395077710498244</c:v>
                </c:pt>
                <c:pt idx="16">
                  <c:v>0.398791124177691</c:v>
                </c:pt>
                <c:pt idx="17">
                  <c:v>0.401750544670258</c:v>
                </c:pt>
                <c:pt idx="18">
                  <c:v>0.409538629746295</c:v>
                </c:pt>
                <c:pt idx="19">
                  <c:v>0.410883235865674</c:v>
                </c:pt>
                <c:pt idx="20">
                  <c:v>0.413477375853444</c:v>
                </c:pt>
                <c:pt idx="21">
                  <c:v>0.421764265992436</c:v>
                </c:pt>
                <c:pt idx="22">
                  <c:v>0.424387073562725</c:v>
                </c:pt>
                <c:pt idx="23">
                  <c:v>0.425794474776271</c:v>
                </c:pt>
                <c:pt idx="24">
                  <c:v>0.429540623877244</c:v>
                </c:pt>
                <c:pt idx="25">
                  <c:v>0.441919516579866</c:v>
                </c:pt>
                <c:pt idx="26">
                  <c:v>0.451618302114043</c:v>
                </c:pt>
                <c:pt idx="27">
                  <c:v>0.454305715584678</c:v>
                </c:pt>
                <c:pt idx="28">
                  <c:v>0.456955502740506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Shares_EUKLEMS!$I$3</c:f>
              <c:strCache>
                <c:ptCount val="1"/>
                <c:pt idx="0">
                  <c:v>eff_BKRV_HS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Shares_EUKLEMS!$A$70:$A$98</c:f>
              <c:strCache>
                <c:ptCount val="29"/>
                <c:pt idx="0">
                  <c:v>1977</c:v>
                </c:pt>
                <c:pt idx="1">
                  <c:v>1978</c:v>
                </c:pt>
                <c:pt idx="2">
                  <c:v>1979</c:v>
                </c:pt>
                <c:pt idx="3">
                  <c:v>1980</c:v>
                </c:pt>
                <c:pt idx="4">
                  <c:v>1981</c:v>
                </c:pt>
                <c:pt idx="5">
                  <c:v>1982</c:v>
                </c:pt>
                <c:pt idx="6">
                  <c:v>1983</c:v>
                </c:pt>
                <c:pt idx="7">
                  <c:v>1984</c:v>
                </c:pt>
                <c:pt idx="8">
                  <c:v>1985</c:v>
                </c:pt>
                <c:pt idx="9">
                  <c:v>1986</c:v>
                </c:pt>
                <c:pt idx="10">
                  <c:v>1987</c:v>
                </c:pt>
                <c:pt idx="11">
                  <c:v>1988</c:v>
                </c:pt>
                <c:pt idx="12">
                  <c:v>1989</c:v>
                </c:pt>
                <c:pt idx="13">
                  <c:v>1990</c:v>
                </c:pt>
                <c:pt idx="14">
                  <c:v>1991</c:v>
                </c:pt>
                <c:pt idx="15">
                  <c:v>1992</c:v>
                </c:pt>
                <c:pt idx="16">
                  <c:v>1993</c:v>
                </c:pt>
                <c:pt idx="17">
                  <c:v>1994</c:v>
                </c:pt>
                <c:pt idx="18">
                  <c:v>1995</c:v>
                </c:pt>
                <c:pt idx="19">
                  <c:v>1996</c:v>
                </c:pt>
                <c:pt idx="20">
                  <c:v>1997</c:v>
                </c:pt>
                <c:pt idx="21">
                  <c:v>1998</c:v>
                </c:pt>
                <c:pt idx="22">
                  <c:v>1999</c:v>
                </c:pt>
                <c:pt idx="23">
                  <c:v>2000</c:v>
                </c:pt>
                <c:pt idx="24">
                  <c:v>2001</c:v>
                </c:pt>
                <c:pt idx="25">
                  <c:v>2002</c:v>
                </c:pt>
                <c:pt idx="26">
                  <c:v>2003</c:v>
                </c:pt>
                <c:pt idx="27">
                  <c:v>2004</c:v>
                </c:pt>
                <c:pt idx="28">
                  <c:v>2005</c:v>
                </c:pt>
              </c:strCache>
            </c:strRef>
          </c:cat>
          <c:val>
            <c:numRef>
              <c:f>Shares_EUKLEMS!$I$70:$I$98</c:f>
              <c:numCache>
                <c:formatCode>General</c:formatCode>
                <c:ptCount val="29"/>
                <c:pt idx="0">
                  <c:v>0.259428941204192</c:v>
                </c:pt>
                <c:pt idx="1">
                  <c:v>0.258323560345463</c:v>
                </c:pt>
                <c:pt idx="2">
                  <c:v>0.267864299428437</c:v>
                </c:pt>
                <c:pt idx="3">
                  <c:v>0.278009649677397</c:v>
                </c:pt>
                <c:pt idx="4">
                  <c:v>0.286892643664137</c:v>
                </c:pt>
                <c:pt idx="5">
                  <c:v>0.30634961465198</c:v>
                </c:pt>
                <c:pt idx="6">
                  <c:v>0.312314656014571</c:v>
                </c:pt>
                <c:pt idx="7">
                  <c:v>0.335244694299365</c:v>
                </c:pt>
                <c:pt idx="8">
                  <c:v>0.339872889100019</c:v>
                </c:pt>
                <c:pt idx="9">
                  <c:v>0.345856851158691</c:v>
                </c:pt>
                <c:pt idx="10">
                  <c:v>0.351759674682533</c:v>
                </c:pt>
                <c:pt idx="11">
                  <c:v>0.360149385803438</c:v>
                </c:pt>
                <c:pt idx="12">
                  <c:v>0.370643683648059</c:v>
                </c:pt>
                <c:pt idx="13">
                  <c:v>0.375479727627886</c:v>
                </c:pt>
                <c:pt idx="14">
                  <c:v>0.378784696295832</c:v>
                </c:pt>
                <c:pt idx="15">
                  <c:v>0.381796402821655</c:v>
                </c:pt>
                <c:pt idx="16">
                  <c:v>0.40193261032952</c:v>
                </c:pt>
                <c:pt idx="17">
                  <c:v>0.404311816169914</c:v>
                </c:pt>
                <c:pt idx="18">
                  <c:v>0.410875818491133</c:v>
                </c:pt>
                <c:pt idx="19">
                  <c:v>0.412661892003986</c:v>
                </c:pt>
                <c:pt idx="20">
                  <c:v>0.420968264304172</c:v>
                </c:pt>
                <c:pt idx="21">
                  <c:v>0.433193272733575</c:v>
                </c:pt>
                <c:pt idx="22">
                  <c:v>0.429661070712313</c:v>
                </c:pt>
                <c:pt idx="23">
                  <c:v>0.444450382913225</c:v>
                </c:pt>
                <c:pt idx="24">
                  <c:v>0.451026126697227</c:v>
                </c:pt>
                <c:pt idx="25">
                  <c:v>0.45779197628271</c:v>
                </c:pt>
                <c:pt idx="26">
                  <c:v>0.464865380992534</c:v>
                </c:pt>
                <c:pt idx="27">
                  <c:v>0.473743088829713</c:v>
                </c:pt>
                <c:pt idx="28">
                  <c:v>0.485049476543915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78152603"/>
        <c:axId val="52949260"/>
      </c:lineChart>
      <c:catAx>
        <c:axId val="781526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2949260"/>
        <c:crosses val="autoZero"/>
        <c:auto val="1"/>
        <c:lblAlgn val="ctr"/>
        <c:lblOffset val="100"/>
        <c:noMultiLvlLbl val="0"/>
      </c:catAx>
      <c:valAx>
        <c:axId val="52949260"/>
        <c:scaling>
          <c:orientation val="minMax"/>
          <c:min val="0.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Share in Total Efficiency Units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#,##0.00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8152603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176793361884368"/>
          <c:y val="0.205675923100397"/>
          <c:w val="0.216556247072208"/>
          <c:h val="0.155442522889115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w_prem_KM!$A$2:$A$30</c:f>
              <c:strCache>
                <c:ptCount val="29"/>
                <c:pt idx="0">
                  <c:v>1977</c:v>
                </c:pt>
                <c:pt idx="1">
                  <c:v>1978</c:v>
                </c:pt>
                <c:pt idx="2">
                  <c:v>1979</c:v>
                </c:pt>
                <c:pt idx="3">
                  <c:v>1980</c:v>
                </c:pt>
                <c:pt idx="4">
                  <c:v>1981</c:v>
                </c:pt>
                <c:pt idx="5">
                  <c:v>1982</c:v>
                </c:pt>
                <c:pt idx="6">
                  <c:v>1983</c:v>
                </c:pt>
                <c:pt idx="7">
                  <c:v>1984</c:v>
                </c:pt>
                <c:pt idx="8">
                  <c:v>1985</c:v>
                </c:pt>
                <c:pt idx="9">
                  <c:v>1986</c:v>
                </c:pt>
                <c:pt idx="10">
                  <c:v>1987</c:v>
                </c:pt>
                <c:pt idx="11">
                  <c:v>1988</c:v>
                </c:pt>
                <c:pt idx="12">
                  <c:v>1989</c:v>
                </c:pt>
                <c:pt idx="13">
                  <c:v>1990</c:v>
                </c:pt>
                <c:pt idx="14">
                  <c:v>1991</c:v>
                </c:pt>
                <c:pt idx="15">
                  <c:v>1992</c:v>
                </c:pt>
                <c:pt idx="16">
                  <c:v>1993</c:v>
                </c:pt>
                <c:pt idx="17">
                  <c:v>1994</c:v>
                </c:pt>
                <c:pt idx="18">
                  <c:v>1995</c:v>
                </c:pt>
                <c:pt idx="19">
                  <c:v>1996</c:v>
                </c:pt>
                <c:pt idx="20">
                  <c:v>1997</c:v>
                </c:pt>
                <c:pt idx="21">
                  <c:v>1998</c:v>
                </c:pt>
                <c:pt idx="22">
                  <c:v>1999</c:v>
                </c:pt>
                <c:pt idx="23">
                  <c:v>2000</c:v>
                </c:pt>
                <c:pt idx="24">
                  <c:v>2001</c:v>
                </c:pt>
                <c:pt idx="25">
                  <c:v>2002</c:v>
                </c:pt>
                <c:pt idx="26">
                  <c:v>2003</c:v>
                </c:pt>
                <c:pt idx="27">
                  <c:v>2004</c:v>
                </c:pt>
                <c:pt idx="28">
                  <c:v>2005</c:v>
                </c:pt>
              </c:strCache>
            </c:strRef>
          </c:cat>
          <c:val>
            <c:numRef>
              <c:f>w_prem_KM!$B$2:$B$30</c:f>
              <c:numCache>
                <c:formatCode>General</c:formatCode>
                <c:ptCount val="29"/>
                <c:pt idx="0">
                  <c:v>1.575711</c:v>
                </c:pt>
                <c:pt idx="1">
                  <c:v>1.533631</c:v>
                </c:pt>
                <c:pt idx="2">
                  <c:v>1.52834</c:v>
                </c:pt>
                <c:pt idx="3">
                  <c:v>1.51275</c:v>
                </c:pt>
                <c:pt idx="4">
                  <c:v>1.506576</c:v>
                </c:pt>
                <c:pt idx="5">
                  <c:v>1.538833</c:v>
                </c:pt>
                <c:pt idx="6">
                  <c:v>1.604021</c:v>
                </c:pt>
                <c:pt idx="7">
                  <c:v>1.643595</c:v>
                </c:pt>
                <c:pt idx="8">
                  <c:v>1.651616</c:v>
                </c:pt>
                <c:pt idx="9">
                  <c:v>1.674681</c:v>
                </c:pt>
                <c:pt idx="10">
                  <c:v>1.681805</c:v>
                </c:pt>
                <c:pt idx="11">
                  <c:v>1.695956</c:v>
                </c:pt>
                <c:pt idx="12">
                  <c:v>1.734401</c:v>
                </c:pt>
                <c:pt idx="13">
                  <c:v>1.719133</c:v>
                </c:pt>
                <c:pt idx="14">
                  <c:v>1.719288</c:v>
                </c:pt>
                <c:pt idx="15">
                  <c:v>1.7495</c:v>
                </c:pt>
                <c:pt idx="16">
                  <c:v>1.877721</c:v>
                </c:pt>
                <c:pt idx="17">
                  <c:v>1.872045</c:v>
                </c:pt>
                <c:pt idx="18">
                  <c:v>1.864699</c:v>
                </c:pt>
                <c:pt idx="19">
                  <c:v>1.861778</c:v>
                </c:pt>
                <c:pt idx="20">
                  <c:v>1.911634</c:v>
                </c:pt>
                <c:pt idx="21">
                  <c:v>1.947093</c:v>
                </c:pt>
                <c:pt idx="22">
                  <c:v>1.905858</c:v>
                </c:pt>
                <c:pt idx="23">
                  <c:v>1.994198</c:v>
                </c:pt>
                <c:pt idx="24">
                  <c:v>2.025893</c:v>
                </c:pt>
                <c:pt idx="25">
                  <c:v>1.981564</c:v>
                </c:pt>
                <c:pt idx="26">
                  <c:v>1.961159</c:v>
                </c:pt>
                <c:pt idx="27">
                  <c:v>2.027127</c:v>
                </c:pt>
                <c:pt idx="28">
                  <c:v>2.058126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84102716"/>
        <c:axId val="92663359"/>
      </c:lineChart>
      <c:catAx>
        <c:axId val="841027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92663359"/>
        <c:crosses val="autoZero"/>
        <c:auto val="1"/>
        <c:lblAlgn val="ctr"/>
        <c:lblOffset val="100"/>
        <c:noMultiLvlLbl val="0"/>
      </c:catAx>
      <c:valAx>
        <c:axId val="92663359"/>
        <c:scaling>
          <c:orientation val="minMax"/>
          <c:min val="1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0.000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84102716"/>
        <c:crossesAt val="1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645120</xdr:colOff>
      <xdr:row>72</xdr:row>
      <xdr:rowOff>55800</xdr:rowOff>
    </xdr:from>
    <xdr:to>
      <xdr:col>13</xdr:col>
      <xdr:colOff>1495440</xdr:colOff>
      <xdr:row>93</xdr:row>
      <xdr:rowOff>124920</xdr:rowOff>
    </xdr:to>
    <xdr:graphicFrame>
      <xdr:nvGraphicFramePr>
        <xdr:cNvPr id="0" name="Chart 1"/>
        <xdr:cNvGraphicFramePr/>
      </xdr:nvGraphicFramePr>
      <xdr:xfrm>
        <a:off x="11734560" y="12249000"/>
        <a:ext cx="5376600" cy="3536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217080</xdr:colOff>
      <xdr:row>2</xdr:row>
      <xdr:rowOff>70560</xdr:rowOff>
    </xdr:from>
    <xdr:to>
      <xdr:col>10</xdr:col>
      <xdr:colOff>279360</xdr:colOff>
      <xdr:row>22</xdr:row>
      <xdr:rowOff>102240</xdr:rowOff>
    </xdr:to>
    <xdr:graphicFrame>
      <xdr:nvGraphicFramePr>
        <xdr:cNvPr id="1" name="Chart 1"/>
        <xdr:cNvGraphicFramePr/>
      </xdr:nvGraphicFramePr>
      <xdr:xfrm>
        <a:off x="3200760" y="400680"/>
        <a:ext cx="5814000" cy="3333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13</xdr:col>
      <xdr:colOff>1860480</xdr:colOff>
      <xdr:row>70</xdr:row>
      <xdr:rowOff>39960</xdr:rowOff>
    </xdr:to>
    <xdr:sp>
      <xdr:nvSpPr>
        <xdr:cNvPr id="2" name="CustomShape 1" hidden="1"/>
        <xdr:cNvSpPr/>
      </xdr:nvSpPr>
      <xdr:spPr>
        <a:xfrm>
          <a:off x="0" y="0"/>
          <a:ext cx="13188600" cy="12723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13</xdr:col>
      <xdr:colOff>1860480</xdr:colOff>
      <xdr:row>70</xdr:row>
      <xdr:rowOff>39960</xdr:rowOff>
    </xdr:to>
    <xdr:sp>
      <xdr:nvSpPr>
        <xdr:cNvPr id="3" name="CustomShape 1" hidden="1"/>
        <xdr:cNvSpPr/>
      </xdr:nvSpPr>
      <xdr:spPr>
        <a:xfrm>
          <a:off x="0" y="0"/>
          <a:ext cx="13188600" cy="12723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13</xdr:col>
      <xdr:colOff>504360</xdr:colOff>
      <xdr:row>70</xdr:row>
      <xdr:rowOff>78840</xdr:rowOff>
    </xdr:to>
    <xdr:sp>
      <xdr:nvSpPr>
        <xdr:cNvPr id="4" name="CustomShape 1" hidden="1"/>
        <xdr:cNvSpPr/>
      </xdr:nvSpPr>
      <xdr:spPr>
        <a:xfrm>
          <a:off x="0" y="0"/>
          <a:ext cx="11832480" cy="12762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13</xdr:col>
      <xdr:colOff>504360</xdr:colOff>
      <xdr:row>70</xdr:row>
      <xdr:rowOff>78840</xdr:rowOff>
    </xdr:to>
    <xdr:sp>
      <xdr:nvSpPr>
        <xdr:cNvPr id="5" name="CustomShape 1" hidden="1"/>
        <xdr:cNvSpPr/>
      </xdr:nvSpPr>
      <xdr:spPr>
        <a:xfrm>
          <a:off x="0" y="0"/>
          <a:ext cx="11832480" cy="12762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13</xdr:col>
      <xdr:colOff>1860480</xdr:colOff>
      <xdr:row>70</xdr:row>
      <xdr:rowOff>24120</xdr:rowOff>
    </xdr:to>
    <xdr:sp>
      <xdr:nvSpPr>
        <xdr:cNvPr id="6" name="CustomShape 1" hidden="1"/>
        <xdr:cNvSpPr/>
      </xdr:nvSpPr>
      <xdr:spPr>
        <a:xfrm>
          <a:off x="0" y="0"/>
          <a:ext cx="13188600" cy="12723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13</xdr:col>
      <xdr:colOff>1860480</xdr:colOff>
      <xdr:row>70</xdr:row>
      <xdr:rowOff>24120</xdr:rowOff>
    </xdr:to>
    <xdr:sp>
      <xdr:nvSpPr>
        <xdr:cNvPr id="7" name="CustomShape 1" hidden="1"/>
        <xdr:cNvSpPr/>
      </xdr:nvSpPr>
      <xdr:spPr>
        <a:xfrm>
          <a:off x="0" y="0"/>
          <a:ext cx="13188600" cy="12723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13</xdr:col>
      <xdr:colOff>504360</xdr:colOff>
      <xdr:row>70</xdr:row>
      <xdr:rowOff>63000</xdr:rowOff>
    </xdr:to>
    <xdr:sp>
      <xdr:nvSpPr>
        <xdr:cNvPr id="8" name="CustomShape 1" hidden="1"/>
        <xdr:cNvSpPr/>
      </xdr:nvSpPr>
      <xdr:spPr>
        <a:xfrm>
          <a:off x="0" y="0"/>
          <a:ext cx="11832480" cy="12762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13</xdr:col>
      <xdr:colOff>504360</xdr:colOff>
      <xdr:row>70</xdr:row>
      <xdr:rowOff>63000</xdr:rowOff>
    </xdr:to>
    <xdr:sp>
      <xdr:nvSpPr>
        <xdr:cNvPr id="9" name="CustomShape 1" hidden="1"/>
        <xdr:cNvSpPr/>
      </xdr:nvSpPr>
      <xdr:spPr>
        <a:xfrm>
          <a:off x="0" y="0"/>
          <a:ext cx="11832480" cy="12762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13</xdr:col>
      <xdr:colOff>1060200</xdr:colOff>
      <xdr:row>70</xdr:row>
      <xdr:rowOff>127080</xdr:rowOff>
    </xdr:to>
    <xdr:sp>
      <xdr:nvSpPr>
        <xdr:cNvPr id="10" name="CustomShape 1" hidden="1"/>
        <xdr:cNvSpPr/>
      </xdr:nvSpPr>
      <xdr:spPr>
        <a:xfrm>
          <a:off x="0" y="0"/>
          <a:ext cx="11616120" cy="127983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13</xdr:col>
      <xdr:colOff>1060200</xdr:colOff>
      <xdr:row>70</xdr:row>
      <xdr:rowOff>127080</xdr:rowOff>
    </xdr:to>
    <xdr:sp>
      <xdr:nvSpPr>
        <xdr:cNvPr id="11" name="CustomShape 1" hidden="1"/>
        <xdr:cNvSpPr/>
      </xdr:nvSpPr>
      <xdr:spPr>
        <a:xfrm>
          <a:off x="0" y="0"/>
          <a:ext cx="11616120" cy="127983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13</xdr:col>
      <xdr:colOff>1304640</xdr:colOff>
      <xdr:row>70</xdr:row>
      <xdr:rowOff>91440</xdr:rowOff>
    </xdr:to>
    <xdr:sp>
      <xdr:nvSpPr>
        <xdr:cNvPr id="12" name="CustomShape 1" hidden="1"/>
        <xdr:cNvSpPr/>
      </xdr:nvSpPr>
      <xdr:spPr>
        <a:xfrm>
          <a:off x="0" y="0"/>
          <a:ext cx="11860560" cy="12762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13</xdr:col>
      <xdr:colOff>1304640</xdr:colOff>
      <xdr:row>70</xdr:row>
      <xdr:rowOff>91440</xdr:rowOff>
    </xdr:to>
    <xdr:sp>
      <xdr:nvSpPr>
        <xdr:cNvPr id="13" name="CustomShape 1" hidden="1"/>
        <xdr:cNvSpPr/>
      </xdr:nvSpPr>
      <xdr:spPr>
        <a:xfrm>
          <a:off x="0" y="0"/>
          <a:ext cx="11860560" cy="12762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13</xdr:col>
      <xdr:colOff>1060200</xdr:colOff>
      <xdr:row>70</xdr:row>
      <xdr:rowOff>119520</xdr:rowOff>
    </xdr:to>
    <xdr:sp>
      <xdr:nvSpPr>
        <xdr:cNvPr id="14" name="CustomShape 1" hidden="1"/>
        <xdr:cNvSpPr/>
      </xdr:nvSpPr>
      <xdr:spPr>
        <a:xfrm>
          <a:off x="0" y="0"/>
          <a:ext cx="11616120" cy="127983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13</xdr:col>
      <xdr:colOff>1060200</xdr:colOff>
      <xdr:row>70</xdr:row>
      <xdr:rowOff>119520</xdr:rowOff>
    </xdr:to>
    <xdr:sp>
      <xdr:nvSpPr>
        <xdr:cNvPr id="15" name="CustomShape 1" hidden="1"/>
        <xdr:cNvSpPr/>
      </xdr:nvSpPr>
      <xdr:spPr>
        <a:xfrm>
          <a:off x="0" y="0"/>
          <a:ext cx="11616120" cy="127983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13</xdr:col>
      <xdr:colOff>1304640</xdr:colOff>
      <xdr:row>70</xdr:row>
      <xdr:rowOff>83880</xdr:rowOff>
    </xdr:to>
    <xdr:sp>
      <xdr:nvSpPr>
        <xdr:cNvPr id="16" name="CustomShape 1" hidden="1"/>
        <xdr:cNvSpPr/>
      </xdr:nvSpPr>
      <xdr:spPr>
        <a:xfrm>
          <a:off x="0" y="0"/>
          <a:ext cx="11860560" cy="12762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13</xdr:col>
      <xdr:colOff>1304640</xdr:colOff>
      <xdr:row>70</xdr:row>
      <xdr:rowOff>83880</xdr:rowOff>
    </xdr:to>
    <xdr:sp>
      <xdr:nvSpPr>
        <xdr:cNvPr id="17" name="CustomShape 1" hidden="1"/>
        <xdr:cNvSpPr/>
      </xdr:nvSpPr>
      <xdr:spPr>
        <a:xfrm>
          <a:off x="0" y="0"/>
          <a:ext cx="11860560" cy="12762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comments" Target="../comments10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4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1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2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3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ADC5E7"/>
    <pageSetUpPr fitToPage="false"/>
  </sheetPr>
  <dimension ref="A1:AM7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12" topLeftCell="E13" activePane="bottomRight" state="frozen"/>
      <selection pane="topLeft" activeCell="A1" activeCellId="0" sqref="A1"/>
      <selection pane="topRight" activeCell="E1" activeCellId="0" sqref="E1"/>
      <selection pane="bottomLeft" activeCell="A13" activeCellId="0" sqref="A13"/>
      <selection pane="bottomRight" activeCell="K3" activeCellId="0" sqref="K3"/>
    </sheetView>
  </sheetViews>
  <sheetFormatPr defaultColWidth="11.66015625" defaultRowHeight="12.8" zeroHeight="false" outlineLevelRow="0" outlineLevelCol="0"/>
  <cols>
    <col collapsed="false" customWidth="true" hidden="false" outlineLevel="0" max="1" min="1" style="1" width="11.5"/>
    <col collapsed="false" customWidth="true" hidden="false" outlineLevel="0" max="2" min="2" style="0" width="19"/>
    <col collapsed="false" customWidth="true" hidden="false" outlineLevel="0" max="4" min="3" style="2" width="11.5"/>
    <col collapsed="false" customWidth="true" hidden="false" outlineLevel="0" max="5" min="5" style="2" width="12.66"/>
    <col collapsed="false" customWidth="true" hidden="false" outlineLevel="0" max="6" min="6" style="2" width="13.33"/>
    <col collapsed="false" customWidth="true" hidden="false" outlineLevel="0" max="10" min="7" style="2" width="17.83"/>
    <col collapsed="false" customWidth="true" hidden="false" outlineLevel="0" max="11" min="11" style="1" width="13.83"/>
    <col collapsed="false" customWidth="true" hidden="false" outlineLevel="0" max="12" min="12" style="1" width="15.49"/>
    <col collapsed="false" customWidth="true" hidden="false" outlineLevel="0" max="16" min="13" style="2" width="17.83"/>
    <col collapsed="false" customWidth="true" hidden="false" outlineLevel="0" max="18" min="17" style="0" width="17.83"/>
    <col collapsed="false" customWidth="true" hidden="false" outlineLevel="0" max="21" min="21" style="0" width="33.76"/>
    <col collapsed="false" customWidth="true" hidden="false" outlineLevel="0" max="23" min="23" style="0" width="26.13"/>
    <col collapsed="false" customWidth="true" hidden="false" outlineLevel="0" max="24" min="24" style="0" width="24.73"/>
    <col collapsed="false" customWidth="true" hidden="false" outlineLevel="0" max="31" min="31" style="0" width="22.55"/>
  </cols>
  <sheetData>
    <row r="1" customFormat="false" ht="12.8" hidden="false" customHeight="false" outlineLevel="0" collapsed="false">
      <c r="A1" s="3" t="s">
        <v>0</v>
      </c>
      <c r="B1" s="3" t="s">
        <v>1</v>
      </c>
      <c r="C1" s="3" t="s">
        <v>2</v>
      </c>
      <c r="D1" s="3"/>
      <c r="E1" s="3" t="s">
        <v>3</v>
      </c>
      <c r="F1" s="3"/>
      <c r="G1" s="3" t="s">
        <v>4</v>
      </c>
      <c r="H1" s="3"/>
      <c r="I1" s="3" t="s">
        <v>5</v>
      </c>
      <c r="J1" s="3"/>
      <c r="K1" s="3" t="s">
        <v>6</v>
      </c>
      <c r="L1" s="3"/>
      <c r="M1" s="3" t="s">
        <v>7</v>
      </c>
      <c r="N1" s="3"/>
      <c r="O1" s="3"/>
      <c r="P1" s="3"/>
      <c r="R1" s="4"/>
      <c r="S1" s="4" t="s">
        <v>8</v>
      </c>
      <c r="T1" s="4" t="s">
        <v>9</v>
      </c>
      <c r="U1" s="4" t="s">
        <v>10</v>
      </c>
      <c r="V1" s="4" t="s">
        <v>11</v>
      </c>
      <c r="W1" s="5" t="s">
        <v>12</v>
      </c>
      <c r="X1" s="5" t="s">
        <v>13</v>
      </c>
      <c r="Y1" s="6"/>
      <c r="AB1" s="0" t="s">
        <v>14</v>
      </c>
      <c r="AC1" s="0" t="s">
        <v>15</v>
      </c>
      <c r="AD1" s="0" t="s">
        <v>16</v>
      </c>
      <c r="AE1" s="0" t="s">
        <v>17</v>
      </c>
      <c r="AF1" s="0" t="s">
        <v>18</v>
      </c>
      <c r="AM1" s="7" t="s">
        <v>19</v>
      </c>
    </row>
    <row r="2" customFormat="false" ht="12.8" hidden="false" customHeight="false" outlineLevel="0" collapsed="false">
      <c r="A2" s="3"/>
      <c r="B2" s="3"/>
      <c r="C2" s="8" t="s">
        <v>20</v>
      </c>
      <c r="D2" s="8" t="s">
        <v>21</v>
      </c>
      <c r="E2" s="8" t="s">
        <v>22</v>
      </c>
      <c r="F2" s="8" t="s">
        <v>23</v>
      </c>
      <c r="G2" s="8" t="s">
        <v>24</v>
      </c>
      <c r="H2" s="8" t="s">
        <v>25</v>
      </c>
      <c r="I2" s="8" t="s">
        <v>26</v>
      </c>
      <c r="J2" s="8" t="s">
        <v>27</v>
      </c>
      <c r="K2" s="7" t="s">
        <v>19</v>
      </c>
      <c r="L2" s="7" t="s">
        <v>28</v>
      </c>
      <c r="M2" s="9" t="s">
        <v>24</v>
      </c>
      <c r="N2" s="10" t="s">
        <v>25</v>
      </c>
      <c r="O2" s="9" t="s">
        <v>26</v>
      </c>
      <c r="P2" s="10" t="s">
        <v>29</v>
      </c>
      <c r="R2" s="11" t="n">
        <v>1977</v>
      </c>
      <c r="S2" s="12" t="n">
        <v>375748.891113086</v>
      </c>
      <c r="T2" s="12" t="n">
        <v>1568249.78188691</v>
      </c>
      <c r="U2" s="13" t="n">
        <f aca="false">+S2/(S2+T2)</f>
        <v>0.193286598561935</v>
      </c>
      <c r="V2" s="14" t="n">
        <f aca="false">+AF9/100</f>
        <v>1</v>
      </c>
      <c r="W2" s="15" t="n">
        <f aca="false">+S2*($V$31/V2)</f>
        <v>498761.303948522</v>
      </c>
      <c r="X2" s="16" t="n">
        <f aca="false">+T2*$V$31</f>
        <v>2081662.31392948</v>
      </c>
      <c r="Y2" s="17" t="n">
        <f aca="false">+W2/(W2+X2)</f>
        <v>0.193286598561935</v>
      </c>
      <c r="AB2" s="18" t="s">
        <v>30</v>
      </c>
      <c r="AC2" s="0" t="n">
        <v>1970</v>
      </c>
      <c r="AD2" s="0" t="n">
        <v>100</v>
      </c>
      <c r="AE2" s="0" t="n">
        <v>100</v>
      </c>
      <c r="AF2" s="0" t="n">
        <v>100</v>
      </c>
      <c r="AM2" s="19" t="n">
        <v>1.414877</v>
      </c>
    </row>
    <row r="3" customFormat="false" ht="12.8" hidden="false" customHeight="false" outlineLevel="0" collapsed="false">
      <c r="A3" s="20" t="n">
        <v>1977</v>
      </c>
      <c r="B3" s="21" t="s">
        <v>31</v>
      </c>
      <c r="C3" s="22" t="n">
        <v>18112.21</v>
      </c>
      <c r="D3" s="23" t="n">
        <v>122500.1</v>
      </c>
      <c r="E3" s="24" t="n">
        <v>181922</v>
      </c>
      <c r="F3" s="23" t="n">
        <v>814009.5</v>
      </c>
      <c r="G3" s="22" t="n">
        <v>18254.55</v>
      </c>
      <c r="H3" s="23" t="n">
        <v>122358.3</v>
      </c>
      <c r="I3" s="25" t="n">
        <v>14414.99</v>
      </c>
      <c r="J3" s="25" t="n">
        <v>91259.35</v>
      </c>
      <c r="K3" s="19" t="n">
        <v>1.414877</v>
      </c>
      <c r="L3" s="26" t="n">
        <f aca="false">+w_prem_KM!B35</f>
        <v>1.77099075862069</v>
      </c>
      <c r="M3" s="27" t="n">
        <f aca="false">+G3</f>
        <v>18254.55</v>
      </c>
      <c r="N3" s="23" t="n">
        <f aca="false">+H3/L3</f>
        <v>69090.3097062443</v>
      </c>
      <c r="O3" s="27" t="n">
        <f aca="false">+I3</f>
        <v>14414.99</v>
      </c>
      <c r="P3" s="23" t="n">
        <f aca="false">+J3/K3</f>
        <v>64499.8469831653</v>
      </c>
      <c r="R3" s="1" t="n">
        <v>1978</v>
      </c>
      <c r="S3" s="28" t="n">
        <v>430797.352833094</v>
      </c>
      <c r="T3" s="28" t="n">
        <v>1767355.94416691</v>
      </c>
      <c r="U3" s="29" t="n">
        <f aca="false">+S3/(S3+T3)</f>
        <v>0.195981487469977</v>
      </c>
      <c r="V3" s="30" t="n">
        <f aca="false">+AF10/100</f>
        <v>1</v>
      </c>
      <c r="W3" s="31" t="n">
        <f aca="false">+S3*($V$31/V3)</f>
        <v>571831.493101969</v>
      </c>
      <c r="X3" s="32" t="n">
        <f aca="false">+T3*$V$31</f>
        <v>2345951.7143021</v>
      </c>
      <c r="Y3" s="0" t="n">
        <f aca="false">+W3/(W3+X3)</f>
        <v>0.195981487469977</v>
      </c>
      <c r="AB3" s="18" t="s">
        <v>30</v>
      </c>
      <c r="AC3" s="0" t="n">
        <v>1971</v>
      </c>
      <c r="AD3" s="0" t="n">
        <v>100</v>
      </c>
      <c r="AE3" s="0" t="n">
        <v>100</v>
      </c>
      <c r="AF3" s="0" t="n">
        <v>100</v>
      </c>
      <c r="AM3" s="19" t="n">
        <v>1.414877</v>
      </c>
    </row>
    <row r="4" customFormat="false" ht="12.8" hidden="false" customHeight="false" outlineLevel="0" collapsed="false">
      <c r="A4" s="20" t="n">
        <v>1977</v>
      </c>
      <c r="B4" s="21" t="s">
        <v>32</v>
      </c>
      <c r="C4" s="22" t="n">
        <v>17145.36</v>
      </c>
      <c r="D4" s="23" t="n">
        <v>25366.21</v>
      </c>
      <c r="E4" s="24" t="n">
        <v>147502.4</v>
      </c>
      <c r="F4" s="23" t="n">
        <v>126371.5</v>
      </c>
      <c r="G4" s="22" t="n">
        <v>16497.77</v>
      </c>
      <c r="H4" s="23" t="n">
        <v>23157.39</v>
      </c>
      <c r="I4" s="33" t="n">
        <v>11687.67</v>
      </c>
      <c r="J4" s="33" t="n">
        <v>14167.63</v>
      </c>
      <c r="K4" s="19" t="n">
        <v>1.414877</v>
      </c>
      <c r="L4" s="26" t="n">
        <f aca="false">+L3</f>
        <v>1.77099075862069</v>
      </c>
      <c r="M4" s="27" t="n">
        <f aca="false">+G4</f>
        <v>16497.77</v>
      </c>
      <c r="N4" s="23" t="n">
        <f aca="false">+H4/L4</f>
        <v>13075.9519140776</v>
      </c>
      <c r="O4" s="27" t="n">
        <f aca="false">+I4</f>
        <v>11687.67</v>
      </c>
      <c r="P4" s="23" t="n">
        <f aca="false">+J4/K4</f>
        <v>10013.3297806099</v>
      </c>
      <c r="R4" s="1" t="n">
        <v>1979</v>
      </c>
      <c r="S4" s="28" t="n">
        <v>488025.806301759</v>
      </c>
      <c r="T4" s="28" t="n">
        <v>1972021.09369824</v>
      </c>
      <c r="U4" s="29" t="n">
        <f aca="false">+S4/(S4+T4)</f>
        <v>0.198380691970449</v>
      </c>
      <c r="V4" s="30" t="n">
        <f aca="false">+AF11/100</f>
        <v>0.999</v>
      </c>
      <c r="W4" s="31" t="n">
        <f aca="false">+S4*($V$31/V4)</f>
        <v>648443.802001308</v>
      </c>
      <c r="X4" s="32" t="n">
        <f aca="false">+T4*$V$31</f>
        <v>2617619.99933862</v>
      </c>
      <c r="Y4" s="0" t="n">
        <f aca="false">+W4/(W4+X4)</f>
        <v>0.19853984534389</v>
      </c>
      <c r="AB4" s="18" t="s">
        <v>30</v>
      </c>
      <c r="AC4" s="0" t="n">
        <v>1972</v>
      </c>
      <c r="AD4" s="0" t="n">
        <v>100</v>
      </c>
      <c r="AE4" s="0" t="n">
        <v>100</v>
      </c>
      <c r="AF4" s="0" t="n">
        <v>100</v>
      </c>
      <c r="AM4" s="19" t="n">
        <v>1.371138</v>
      </c>
    </row>
    <row r="5" customFormat="false" ht="12.8" hidden="false" customHeight="false" outlineLevel="0" collapsed="false">
      <c r="A5" s="20" t="n">
        <v>1978</v>
      </c>
      <c r="B5" s="21" t="s">
        <v>31</v>
      </c>
      <c r="C5" s="22" t="n">
        <v>19290.2</v>
      </c>
      <c r="D5" s="23" t="n">
        <v>127914.3</v>
      </c>
      <c r="E5" s="24" t="n">
        <v>207321.3</v>
      </c>
      <c r="F5" s="23" t="n">
        <v>918289.2</v>
      </c>
      <c r="G5" s="22" t="n">
        <v>19526.42</v>
      </c>
      <c r="H5" s="23" t="n">
        <v>127491.7</v>
      </c>
      <c r="I5" s="33" t="n">
        <v>15619.88</v>
      </c>
      <c r="J5" s="33" t="n">
        <v>94862.53</v>
      </c>
      <c r="K5" s="19" t="n">
        <v>1.371138</v>
      </c>
      <c r="L5" s="26" t="n">
        <f aca="false">+L4</f>
        <v>1.77099075862069</v>
      </c>
      <c r="M5" s="27" t="n">
        <f aca="false">+G5</f>
        <v>19526.42</v>
      </c>
      <c r="N5" s="23" t="n">
        <f aca="false">+H5/L5</f>
        <v>71988.9131998041</v>
      </c>
      <c r="O5" s="27" t="n">
        <f aca="false">+I5</f>
        <v>15619.88</v>
      </c>
      <c r="P5" s="23" t="n">
        <f aca="false">+J5/K5</f>
        <v>69185.2534172345</v>
      </c>
      <c r="R5" s="1" t="n">
        <v>1980</v>
      </c>
      <c r="S5" s="28" t="n">
        <v>554576.670984056</v>
      </c>
      <c r="T5" s="28" t="n">
        <v>2118058.19418594</v>
      </c>
      <c r="U5" s="29" t="n">
        <f aca="false">+S5/(S5+T5)</f>
        <v>0.207501847039169</v>
      </c>
      <c r="V5" s="30" t="n">
        <f aca="false">+AF12/100</f>
        <v>0.984</v>
      </c>
      <c r="W5" s="31" t="n">
        <f aca="false">+S5*($V$31/V5)</f>
        <v>748103.251081449</v>
      </c>
      <c r="X5" s="32" t="n">
        <f aca="false">+T5*$V$31</f>
        <v>2811466.62506875</v>
      </c>
      <c r="Y5" s="0" t="n">
        <f aca="false">+W5/(W5+X5)</f>
        <v>0.210166755285206</v>
      </c>
      <c r="AB5" s="18" t="s">
        <v>30</v>
      </c>
      <c r="AC5" s="0" t="n">
        <v>1973</v>
      </c>
      <c r="AD5" s="0" t="n">
        <v>100</v>
      </c>
      <c r="AE5" s="0" t="n">
        <v>100</v>
      </c>
      <c r="AF5" s="0" t="n">
        <v>100</v>
      </c>
      <c r="AM5" s="19" t="n">
        <v>1.371138</v>
      </c>
    </row>
    <row r="6" customFormat="false" ht="12.8" hidden="false" customHeight="false" outlineLevel="0" collapsed="false">
      <c r="A6" s="20" t="n">
        <v>1978</v>
      </c>
      <c r="B6" s="21" t="s">
        <v>32</v>
      </c>
      <c r="C6" s="22" t="n">
        <v>17810.47</v>
      </c>
      <c r="D6" s="23" t="n">
        <v>26767.68</v>
      </c>
      <c r="E6" s="24" t="n">
        <v>164482.8</v>
      </c>
      <c r="F6" s="23" t="n">
        <v>149202.2</v>
      </c>
      <c r="G6" s="22" t="n">
        <v>17160.68</v>
      </c>
      <c r="H6" s="23" t="n">
        <v>24357.25</v>
      </c>
      <c r="I6" s="33" t="n">
        <v>12392.37</v>
      </c>
      <c r="J6" s="33" t="n">
        <v>15413.12</v>
      </c>
      <c r="K6" s="19" t="n">
        <v>1.371138</v>
      </c>
      <c r="L6" s="26" t="n">
        <f aca="false">+L5</f>
        <v>1.77099075862069</v>
      </c>
      <c r="M6" s="27" t="n">
        <f aca="false">+G6</f>
        <v>17160.68</v>
      </c>
      <c r="N6" s="23" t="n">
        <f aca="false">+H6/L6</f>
        <v>13753.459684324</v>
      </c>
      <c r="O6" s="27" t="n">
        <f aca="false">+I6</f>
        <v>12392.37</v>
      </c>
      <c r="P6" s="23" t="n">
        <f aca="false">+J6/K6</f>
        <v>11241.1150445834</v>
      </c>
      <c r="R6" s="1" t="n">
        <v>1981</v>
      </c>
      <c r="S6" s="28" t="n">
        <v>628098.909887297</v>
      </c>
      <c r="T6" s="28" t="n">
        <v>2359295.4445927</v>
      </c>
      <c r="U6" s="29" t="n">
        <f aca="false">+S6/(S6+T6)</f>
        <v>0.210249747893303</v>
      </c>
      <c r="V6" s="30" t="n">
        <f aca="false">+AF13/100</f>
        <v>0.992</v>
      </c>
      <c r="W6" s="31" t="n">
        <f aca="false">+S6*($V$31/V6)</f>
        <v>840449.09055901</v>
      </c>
      <c r="X6" s="32" t="n">
        <f aca="false">+T6*$V$31</f>
        <v>3131679.96014315</v>
      </c>
      <c r="Y6" s="0" t="n">
        <f aca="false">+W6/(W6+X6)</f>
        <v>0.211586552156567</v>
      </c>
      <c r="AB6" s="18" t="s">
        <v>30</v>
      </c>
      <c r="AC6" s="0" t="n">
        <v>1974</v>
      </c>
      <c r="AD6" s="0" t="n">
        <v>100</v>
      </c>
      <c r="AE6" s="0" t="n">
        <v>100</v>
      </c>
      <c r="AF6" s="0" t="n">
        <v>100</v>
      </c>
      <c r="AM6" s="19" t="n">
        <v>1.377857</v>
      </c>
    </row>
    <row r="7" customFormat="false" ht="12.8" hidden="false" customHeight="false" outlineLevel="0" collapsed="false">
      <c r="A7" s="20" t="n">
        <v>1979</v>
      </c>
      <c r="B7" s="21" t="s">
        <v>31</v>
      </c>
      <c r="C7" s="22" t="n">
        <v>20966.4</v>
      </c>
      <c r="D7" s="23" t="n">
        <v>130745.8</v>
      </c>
      <c r="E7" s="24" t="n">
        <v>241548.4</v>
      </c>
      <c r="F7" s="23" t="n">
        <v>1019332</v>
      </c>
      <c r="G7" s="22" t="n">
        <v>21139.68</v>
      </c>
      <c r="H7" s="23" t="n">
        <v>130451.3</v>
      </c>
      <c r="I7" s="33" t="n">
        <v>16626.66</v>
      </c>
      <c r="J7" s="33" t="n">
        <v>96676.51</v>
      </c>
      <c r="K7" s="19" t="n">
        <v>1.377857</v>
      </c>
      <c r="L7" s="26" t="n">
        <f aca="false">+L6</f>
        <v>1.77099075862069</v>
      </c>
      <c r="M7" s="27" t="n">
        <f aca="false">+G7</f>
        <v>21139.68</v>
      </c>
      <c r="N7" s="23" t="n">
        <f aca="false">+H7/L7</f>
        <v>73660.0681652343</v>
      </c>
      <c r="O7" s="27" t="n">
        <f aca="false">+I7</f>
        <v>16626.66</v>
      </c>
      <c r="P7" s="23" t="n">
        <f aca="false">+J7/K7</f>
        <v>70164.4002244064</v>
      </c>
      <c r="R7" s="1" t="n">
        <v>1982</v>
      </c>
      <c r="S7" s="28" t="n">
        <v>687610.608781779</v>
      </c>
      <c r="T7" s="28" t="n">
        <v>2429842.02321822</v>
      </c>
      <c r="U7" s="29" t="n">
        <f aca="false">+S7/(S7+T7)</f>
        <v>0.22056810157229</v>
      </c>
      <c r="V7" s="30" t="n">
        <f aca="false">+AF14/100</f>
        <v>1.018</v>
      </c>
      <c r="W7" s="31" t="n">
        <f aca="false">+S7*($V$31/V7)</f>
        <v>896581.626395427</v>
      </c>
      <c r="X7" s="32" t="n">
        <f aca="false">+T7*$V$31</f>
        <v>3225322.02902628</v>
      </c>
      <c r="Y7" s="0" t="n">
        <f aca="false">+W7/(W7+X7)</f>
        <v>0.217516395662503</v>
      </c>
      <c r="AB7" s="18" t="s">
        <v>30</v>
      </c>
      <c r="AC7" s="0" t="n">
        <v>1975</v>
      </c>
      <c r="AD7" s="0" t="n">
        <v>100</v>
      </c>
      <c r="AE7" s="0" t="n">
        <v>100</v>
      </c>
      <c r="AF7" s="0" t="n">
        <v>100</v>
      </c>
      <c r="AM7" s="19" t="n">
        <v>1.377857</v>
      </c>
    </row>
    <row r="8" customFormat="false" ht="12.8" hidden="false" customHeight="false" outlineLevel="0" collapsed="false">
      <c r="A8" s="20" t="n">
        <v>1979</v>
      </c>
      <c r="B8" s="21" t="s">
        <v>32</v>
      </c>
      <c r="C8" s="22" t="n">
        <v>18858.75</v>
      </c>
      <c r="D8" s="23" t="n">
        <v>27592.85</v>
      </c>
      <c r="E8" s="24" t="n">
        <v>191833.2</v>
      </c>
      <c r="F8" s="23" t="n">
        <v>165200.3</v>
      </c>
      <c r="G8" s="22" t="n">
        <v>18217.26</v>
      </c>
      <c r="H8" s="23" t="n">
        <v>25105.8</v>
      </c>
      <c r="I8" s="33" t="n">
        <v>13204.58</v>
      </c>
      <c r="J8" s="33" t="n">
        <v>15668.09</v>
      </c>
      <c r="K8" s="19" t="n">
        <v>1.377857</v>
      </c>
      <c r="L8" s="26" t="n">
        <f aca="false">+L7</f>
        <v>1.77099075862069</v>
      </c>
      <c r="M8" s="27" t="n">
        <f aca="false">+G8</f>
        <v>18217.26</v>
      </c>
      <c r="N8" s="23" t="n">
        <f aca="false">+H8/L8</f>
        <v>14176.1326973571</v>
      </c>
      <c r="O8" s="27" t="n">
        <f aca="false">+I8</f>
        <v>13204.58</v>
      </c>
      <c r="P8" s="23" t="n">
        <f aca="false">+J8/K8</f>
        <v>11371.3469540018</v>
      </c>
      <c r="R8" s="1" t="n">
        <v>1983</v>
      </c>
      <c r="S8" s="28" t="n">
        <v>770523.10940683</v>
      </c>
      <c r="T8" s="28" t="n">
        <v>2613701.58949317</v>
      </c>
      <c r="U8" s="29" t="n">
        <f aca="false">+S8/(S8+T8)</f>
        <v>0.227680836221448</v>
      </c>
      <c r="V8" s="30" t="n">
        <f aca="false">+AF15/100</f>
        <v>1.092</v>
      </c>
      <c r="W8" s="31" t="n">
        <f aca="false">+S8*($V$31/V8)</f>
        <v>936608.455649441</v>
      </c>
      <c r="X8" s="32" t="n">
        <f aca="false">+T8*$V$31</f>
        <v>3469373.41330862</v>
      </c>
      <c r="Y8" s="0" t="n">
        <f aca="false">+W8/(W8+X8)</f>
        <v>0.212576556941423</v>
      </c>
      <c r="AB8" s="18" t="s">
        <v>30</v>
      </c>
      <c r="AC8" s="0" t="n">
        <v>1976</v>
      </c>
      <c r="AD8" s="0" t="n">
        <v>100</v>
      </c>
      <c r="AE8" s="0" t="n">
        <v>100</v>
      </c>
      <c r="AF8" s="0" t="n">
        <v>100</v>
      </c>
      <c r="AM8" s="19" t="n">
        <v>1.32622</v>
      </c>
    </row>
    <row r="9" customFormat="false" ht="12.8" hidden="false" customHeight="false" outlineLevel="0" collapsed="false">
      <c r="A9" s="20" t="n">
        <v>1980</v>
      </c>
      <c r="B9" s="21" t="s">
        <v>31</v>
      </c>
      <c r="C9" s="22" t="n">
        <v>21865.17</v>
      </c>
      <c r="D9" s="23" t="n">
        <v>128229.8</v>
      </c>
      <c r="E9" s="24" t="n">
        <v>276769.6</v>
      </c>
      <c r="F9" s="23" t="n">
        <v>1097246</v>
      </c>
      <c r="G9" s="22" t="n">
        <v>21986.82</v>
      </c>
      <c r="H9" s="23" t="n">
        <v>127905.7</v>
      </c>
      <c r="I9" s="33" t="n">
        <v>17608.05</v>
      </c>
      <c r="J9" s="33" t="n">
        <v>92579.03</v>
      </c>
      <c r="K9" s="19" t="n">
        <v>1.32622</v>
      </c>
      <c r="L9" s="26" t="n">
        <f aca="false">+L8</f>
        <v>1.77099075862069</v>
      </c>
      <c r="M9" s="27" t="n">
        <f aca="false">+G9</f>
        <v>21986.82</v>
      </c>
      <c r="N9" s="23" t="n">
        <f aca="false">+H9/L9</f>
        <v>72222.6806534087</v>
      </c>
      <c r="O9" s="27" t="n">
        <f aca="false">+I9</f>
        <v>17608.05</v>
      </c>
      <c r="P9" s="23" t="n">
        <f aca="false">+J9/K9</f>
        <v>69806.6911975389</v>
      </c>
      <c r="R9" s="1" t="n">
        <v>1984</v>
      </c>
      <c r="S9" s="28" t="n">
        <v>853530.18565977</v>
      </c>
      <c r="T9" s="28" t="n">
        <v>2910864.66884023</v>
      </c>
      <c r="U9" s="29" t="n">
        <f aca="false">+S9/(S9+T9)</f>
        <v>0.226737687902067</v>
      </c>
      <c r="V9" s="30" t="n">
        <f aca="false">+AF16/100</f>
        <v>1.118</v>
      </c>
      <c r="W9" s="31" t="n">
        <f aca="false">+S9*($V$31/V9)</f>
        <v>1013379.52522322</v>
      </c>
      <c r="X9" s="32" t="n">
        <f aca="false">+T9*$V$31</f>
        <v>3863821.53663227</v>
      </c>
      <c r="Y9" s="0" t="n">
        <f aca="false">+W9/(W9+X9)</f>
        <v>0.207778910971877</v>
      </c>
      <c r="AB9" s="18" t="s">
        <v>30</v>
      </c>
      <c r="AC9" s="0" t="n">
        <v>1977</v>
      </c>
      <c r="AD9" s="0" t="n">
        <v>100</v>
      </c>
      <c r="AE9" s="18" t="n">
        <v>100</v>
      </c>
      <c r="AF9" s="0" t="n">
        <v>100</v>
      </c>
      <c r="AM9" s="19" t="n">
        <v>1.32622</v>
      </c>
    </row>
    <row r="10" customFormat="false" ht="12.8" hidden="false" customHeight="false" outlineLevel="0" collapsed="false">
      <c r="A10" s="20" t="n">
        <v>1980</v>
      </c>
      <c r="B10" s="21" t="s">
        <v>32</v>
      </c>
      <c r="C10" s="22" t="n">
        <v>19663.26</v>
      </c>
      <c r="D10" s="23" t="n">
        <v>28358.51</v>
      </c>
      <c r="E10" s="24" t="n">
        <v>219194.6</v>
      </c>
      <c r="F10" s="23" t="n">
        <v>190771.5</v>
      </c>
      <c r="G10" s="22" t="n">
        <v>18963.23</v>
      </c>
      <c r="H10" s="23" t="n">
        <v>25709.3</v>
      </c>
      <c r="I10" s="33" t="n">
        <v>13945.14</v>
      </c>
      <c r="J10" s="33" t="n">
        <v>16096.15</v>
      </c>
      <c r="K10" s="19" t="n">
        <v>1.32622</v>
      </c>
      <c r="L10" s="26" t="n">
        <f aca="false">+L9</f>
        <v>1.77099075862069</v>
      </c>
      <c r="M10" s="27" t="n">
        <f aca="false">+G10</f>
        <v>18963.23</v>
      </c>
      <c r="N10" s="23" t="n">
        <f aca="false">+H10/L10</f>
        <v>14516.9024032758</v>
      </c>
      <c r="O10" s="27" t="n">
        <f aca="false">+I10</f>
        <v>13945.14</v>
      </c>
      <c r="P10" s="23" t="n">
        <f aca="false">+J10/K10</f>
        <v>12136.8626623034</v>
      </c>
      <c r="R10" s="1" t="n">
        <v>1985</v>
      </c>
      <c r="S10" s="28" t="n">
        <v>935598.190336865</v>
      </c>
      <c r="T10" s="28" t="n">
        <v>3107104.54376313</v>
      </c>
      <c r="U10" s="29" t="n">
        <f aca="false">+S10/(S10+T10)</f>
        <v>0.231428886038328</v>
      </c>
      <c r="V10" s="30" t="n">
        <f aca="false">+AF17/100</f>
        <v>1.167</v>
      </c>
      <c r="W10" s="31" t="n">
        <f aca="false">+S10*($V$31/V10)</f>
        <v>1064176.24734294</v>
      </c>
      <c r="X10" s="32" t="n">
        <f aca="false">+T10*$V$31</f>
        <v>4124306.28646959</v>
      </c>
      <c r="Y10" s="0" t="n">
        <f aca="false">+W10/(W10+X10)</f>
        <v>0.205103561669115</v>
      </c>
      <c r="AB10" s="18" t="s">
        <v>30</v>
      </c>
      <c r="AC10" s="0" t="n">
        <v>1978</v>
      </c>
      <c r="AD10" s="0" t="n">
        <v>107</v>
      </c>
      <c r="AE10" s="18" t="n">
        <v>107</v>
      </c>
      <c r="AF10" s="0" t="n">
        <v>100</v>
      </c>
      <c r="AM10" s="19" t="n">
        <v>1.325054</v>
      </c>
    </row>
    <row r="11" customFormat="false" ht="12.8" hidden="false" customHeight="false" outlineLevel="0" collapsed="false">
      <c r="A11" s="20" t="n">
        <v>1981</v>
      </c>
      <c r="B11" s="21" t="s">
        <v>31</v>
      </c>
      <c r="C11" s="22" t="n">
        <v>22502.41</v>
      </c>
      <c r="D11" s="23" t="n">
        <v>127709.9</v>
      </c>
      <c r="E11" s="24" t="n">
        <v>313773.7</v>
      </c>
      <c r="F11" s="23" t="n">
        <v>1194027</v>
      </c>
      <c r="G11" s="22" t="n">
        <v>22780.53</v>
      </c>
      <c r="H11" s="23" t="n">
        <v>127416.7</v>
      </c>
      <c r="I11" s="33" t="n">
        <v>18314.36</v>
      </c>
      <c r="J11" s="33" t="n">
        <v>92346.98</v>
      </c>
      <c r="K11" s="19" t="n">
        <v>1.325054</v>
      </c>
      <c r="L11" s="26" t="n">
        <f aca="false">+L10</f>
        <v>1.77099075862069</v>
      </c>
      <c r="M11" s="27" t="n">
        <f aca="false">+G11</f>
        <v>22780.53</v>
      </c>
      <c r="N11" s="23" t="n">
        <f aca="false">+H11/L11</f>
        <v>71946.5640234265</v>
      </c>
      <c r="O11" s="27" t="n">
        <f aca="false">+I11</f>
        <v>18314.36</v>
      </c>
      <c r="P11" s="23" t="n">
        <f aca="false">+J11/K11</f>
        <v>69692.9936440326</v>
      </c>
      <c r="R11" s="1" t="n">
        <v>1986</v>
      </c>
      <c r="S11" s="28" t="n">
        <v>1033562.53669832</v>
      </c>
      <c r="T11" s="28" t="n">
        <v>3245380.01008167</v>
      </c>
      <c r="U11" s="29" t="n">
        <f aca="false">+S11/(S11+T11)</f>
        <v>0.241546252467471</v>
      </c>
      <c r="V11" s="30" t="n">
        <f aca="false">+AF18/100</f>
        <v>1.215</v>
      </c>
      <c r="W11" s="31" t="n">
        <f aca="false">+S11*($V$31/V11)</f>
        <v>1129160.10465915</v>
      </c>
      <c r="X11" s="32" t="n">
        <f aca="false">+T11*$V$31</f>
        <v>4307850.2795891</v>
      </c>
      <c r="Y11" s="0" t="n">
        <f aca="false">+W11/(W11+X11)</f>
        <v>0.207680328867953</v>
      </c>
      <c r="AB11" s="18" t="s">
        <v>30</v>
      </c>
      <c r="AC11" s="0" t="n">
        <v>1979</v>
      </c>
      <c r="AD11" s="0" t="n">
        <v>116</v>
      </c>
      <c r="AE11" s="18" t="n">
        <v>116</v>
      </c>
      <c r="AF11" s="0" t="n">
        <v>99.9</v>
      </c>
      <c r="AM11" s="19" t="n">
        <v>1.325054</v>
      </c>
    </row>
    <row r="12" customFormat="false" ht="12.8" hidden="false" customHeight="false" outlineLevel="0" collapsed="false">
      <c r="A12" s="20" t="n">
        <v>1981</v>
      </c>
      <c r="B12" s="21" t="s">
        <v>32</v>
      </c>
      <c r="C12" s="22" t="n">
        <v>20477.06</v>
      </c>
      <c r="D12" s="23" t="n">
        <v>28935.96</v>
      </c>
      <c r="E12" s="24" t="n">
        <v>252494.9</v>
      </c>
      <c r="F12" s="23" t="n">
        <v>213504.4</v>
      </c>
      <c r="G12" s="22" t="n">
        <v>19883.69</v>
      </c>
      <c r="H12" s="23" t="n">
        <v>26335.04</v>
      </c>
      <c r="I12" s="33" t="n">
        <v>14737.63</v>
      </c>
      <c r="J12" s="33" t="n">
        <v>16512.61</v>
      </c>
      <c r="K12" s="19" t="n">
        <v>1.325054</v>
      </c>
      <c r="L12" s="26" t="n">
        <f aca="false">+L11</f>
        <v>1.77099075862069</v>
      </c>
      <c r="M12" s="27" t="n">
        <f aca="false">+G12</f>
        <v>19883.69</v>
      </c>
      <c r="N12" s="23" t="n">
        <f aca="false">+H12/L12</f>
        <v>14870.2300516298</v>
      </c>
      <c r="O12" s="27" t="n">
        <f aca="false">+I12</f>
        <v>14737.63</v>
      </c>
      <c r="P12" s="23" t="n">
        <f aca="false">+J12/K12</f>
        <v>12461.839291078</v>
      </c>
      <c r="R12" s="1" t="n">
        <v>1987</v>
      </c>
      <c r="S12" s="28" t="n">
        <v>1132399.36788312</v>
      </c>
      <c r="T12" s="28" t="n">
        <v>3410480.72811688</v>
      </c>
      <c r="U12" s="29" t="n">
        <f aca="false">+S12/(S12+T12)</f>
        <v>0.249269041654917</v>
      </c>
      <c r="V12" s="30" t="n">
        <f aca="false">+AF19/100</f>
        <v>1.235</v>
      </c>
      <c r="W12" s="31" t="n">
        <f aca="false">+S12*($V$31/V12)</f>
        <v>1217104.04208552</v>
      </c>
      <c r="X12" s="32" t="n">
        <f aca="false">+T12*$V$31</f>
        <v>4527001.55683211</v>
      </c>
      <c r="Y12" s="0" t="n">
        <f aca="false">+W12/(W12+X12)</f>
        <v>0.211887476844934</v>
      </c>
      <c r="AB12" s="18" t="s">
        <v>30</v>
      </c>
      <c r="AC12" s="0" t="n">
        <v>1980</v>
      </c>
      <c r="AD12" s="0" t="n">
        <v>128</v>
      </c>
      <c r="AE12" s="18" t="n">
        <v>126</v>
      </c>
      <c r="AF12" s="0" t="n">
        <v>98.4</v>
      </c>
      <c r="AM12" s="19" t="n">
        <v>1.364937</v>
      </c>
    </row>
    <row r="13" customFormat="false" ht="12.8" hidden="false" customHeight="false" outlineLevel="0" collapsed="false">
      <c r="A13" s="20" t="n">
        <v>1982</v>
      </c>
      <c r="B13" s="21" t="s">
        <v>31</v>
      </c>
      <c r="C13" s="22" t="n">
        <v>23277.46</v>
      </c>
      <c r="D13" s="23" t="n">
        <v>122234.2</v>
      </c>
      <c r="E13" s="24" t="n">
        <v>349459</v>
      </c>
      <c r="F13" s="23" t="n">
        <v>1218480</v>
      </c>
      <c r="G13" s="22" t="n">
        <v>23576.17</v>
      </c>
      <c r="H13" s="23" t="n">
        <v>122115.4</v>
      </c>
      <c r="I13" s="33" t="n">
        <v>18782.53</v>
      </c>
      <c r="J13" s="33" t="n">
        <v>89389.93</v>
      </c>
      <c r="K13" s="19" t="n">
        <v>1.364937</v>
      </c>
      <c r="L13" s="26" t="n">
        <f aca="false">+L12</f>
        <v>1.77099075862069</v>
      </c>
      <c r="M13" s="27" t="n">
        <f aca="false">+G13</f>
        <v>23576.17</v>
      </c>
      <c r="N13" s="23" t="n">
        <f aca="false">+H13/L13</f>
        <v>68953.1548403493</v>
      </c>
      <c r="O13" s="27" t="n">
        <f aca="false">+I13</f>
        <v>18782.53</v>
      </c>
      <c r="P13" s="23" t="n">
        <f aca="false">+J13/K13</f>
        <v>65490.1508274741</v>
      </c>
      <c r="R13" s="1" t="n">
        <v>1988</v>
      </c>
      <c r="S13" s="28" t="n">
        <v>1244645.05854662</v>
      </c>
      <c r="T13" s="28" t="n">
        <v>3646480.32705338</v>
      </c>
      <c r="U13" s="29" t="n">
        <f aca="false">+S13/(S13+T13)</f>
        <v>0.254470078033776</v>
      </c>
      <c r="V13" s="30" t="n">
        <f aca="false">+AF20/100</f>
        <v>1.26</v>
      </c>
      <c r="W13" s="31" t="n">
        <f aca="false">+S13*($V$31/V13)</f>
        <v>1311203.25352199</v>
      </c>
      <c r="X13" s="32" t="n">
        <f aca="false">+T13*$V$31</f>
        <v>4840262.5417101</v>
      </c>
      <c r="Y13" s="0" t="n">
        <f aca="false">+W13/(W13+X13)</f>
        <v>0.213152978033021</v>
      </c>
      <c r="AB13" s="18" t="s">
        <v>30</v>
      </c>
      <c r="AC13" s="0" t="n">
        <v>1981</v>
      </c>
      <c r="AD13" s="0" t="n">
        <v>140</v>
      </c>
      <c r="AE13" s="18" t="n">
        <v>139</v>
      </c>
      <c r="AF13" s="0" t="n">
        <v>99.2</v>
      </c>
      <c r="AM13" s="19" t="n">
        <v>1.364937</v>
      </c>
    </row>
    <row r="14" customFormat="false" ht="12.8" hidden="false" customHeight="false" outlineLevel="0" collapsed="false">
      <c r="A14" s="20" t="n">
        <v>1982</v>
      </c>
      <c r="B14" s="21" t="s">
        <v>32</v>
      </c>
      <c r="C14" s="22" t="n">
        <v>21471.59</v>
      </c>
      <c r="D14" s="23" t="n">
        <v>29034.59</v>
      </c>
      <c r="E14" s="24" t="n">
        <v>290094.6</v>
      </c>
      <c r="F14" s="23" t="n">
        <v>229626.2</v>
      </c>
      <c r="G14" s="22" t="n">
        <v>20851.76</v>
      </c>
      <c r="H14" s="23" t="n">
        <v>26468.62</v>
      </c>
      <c r="I14" s="33" t="n">
        <v>15591.84</v>
      </c>
      <c r="J14" s="33" t="n">
        <v>16845.81</v>
      </c>
      <c r="K14" s="19" t="n">
        <v>1.364937</v>
      </c>
      <c r="L14" s="26" t="n">
        <f aca="false">+L13</f>
        <v>1.77099075862069</v>
      </c>
      <c r="M14" s="27" t="n">
        <f aca="false">+G14</f>
        <v>20851.76</v>
      </c>
      <c r="N14" s="23" t="n">
        <f aca="false">+H14/L14</f>
        <v>14945.6567580368</v>
      </c>
      <c r="O14" s="27" t="n">
        <f aca="false">+I14</f>
        <v>15591.84</v>
      </c>
      <c r="P14" s="23" t="n">
        <f aca="false">+J14/K14</f>
        <v>12341.8223698237</v>
      </c>
      <c r="R14" s="1" t="n">
        <v>1989</v>
      </c>
      <c r="S14" s="28" t="n">
        <v>1370727.7104861</v>
      </c>
      <c r="T14" s="28" t="n">
        <v>3891077.6875139</v>
      </c>
      <c r="U14" s="29" t="n">
        <f aca="false">+S14/(S14+T14)</f>
        <v>0.260505208156712</v>
      </c>
      <c r="V14" s="30" t="n">
        <f aca="false">+AF21/100</f>
        <v>1.279</v>
      </c>
      <c r="W14" s="31" t="n">
        <f aca="false">+S14*($V$31/V14)</f>
        <v>1422576.70290507</v>
      </c>
      <c r="X14" s="32" t="n">
        <f aca="false">+T14*$V$31</f>
        <v>5164936.01735035</v>
      </c>
      <c r="Y14" s="0" t="n">
        <f aca="false">+W14/(W14+X14)</f>
        <v>0.215950505648498</v>
      </c>
      <c r="AB14" s="18" t="s">
        <v>30</v>
      </c>
      <c r="AC14" s="0" t="n">
        <v>1982</v>
      </c>
      <c r="AD14" s="0" t="n">
        <v>149</v>
      </c>
      <c r="AE14" s="18" t="n">
        <v>152</v>
      </c>
      <c r="AF14" s="0" t="n">
        <v>101.8</v>
      </c>
      <c r="AM14" s="19" t="n">
        <v>1.411017</v>
      </c>
    </row>
    <row r="15" customFormat="false" ht="12.8" hidden="false" customHeight="false" outlineLevel="0" collapsed="false">
      <c r="A15" s="20" t="n">
        <v>1983</v>
      </c>
      <c r="B15" s="21" t="s">
        <v>31</v>
      </c>
      <c r="C15" s="22" t="n">
        <v>23807.75</v>
      </c>
      <c r="D15" s="23" t="n">
        <v>122790.5</v>
      </c>
      <c r="E15" s="24" t="n">
        <v>377464.8</v>
      </c>
      <c r="F15" s="23" t="n">
        <v>1267836</v>
      </c>
      <c r="G15" s="22" t="n">
        <v>24111.67</v>
      </c>
      <c r="H15" s="23" t="n">
        <v>123758</v>
      </c>
      <c r="I15" s="33" t="n">
        <v>19014.12</v>
      </c>
      <c r="J15" s="33" t="n">
        <v>90114.65</v>
      </c>
      <c r="K15" s="19" t="n">
        <v>1.411017</v>
      </c>
      <c r="L15" s="26" t="n">
        <f aca="false">+L14</f>
        <v>1.77099075862069</v>
      </c>
      <c r="M15" s="27" t="n">
        <f aca="false">+G15</f>
        <v>24111.67</v>
      </c>
      <c r="N15" s="23" t="n">
        <f aca="false">+H15/L15</f>
        <v>69880.6582685881</v>
      </c>
      <c r="O15" s="27" t="n">
        <f aca="false">+I15</f>
        <v>19014.12</v>
      </c>
      <c r="P15" s="23" t="n">
        <f aca="false">+J15/K15</f>
        <v>63865.0349357945</v>
      </c>
      <c r="R15" s="1" t="n">
        <v>1990</v>
      </c>
      <c r="S15" s="28" t="n">
        <v>1506123.23890078</v>
      </c>
      <c r="T15" s="28" t="n">
        <v>4061226.29909922</v>
      </c>
      <c r="U15" s="29" t="n">
        <f aca="false">+S15/(S15+T15)</f>
        <v>0.270527874820994</v>
      </c>
      <c r="V15" s="30" t="n">
        <f aca="false">+AF22/100</f>
        <v>1.305</v>
      </c>
      <c r="W15" s="31" t="n">
        <f aca="false">+S15*($V$31/V15)</f>
        <v>1531951.59091681</v>
      </c>
      <c r="X15" s="32" t="n">
        <f aca="false">+T15*$V$31</f>
        <v>5390787.76405259</v>
      </c>
      <c r="Y15" s="0" t="n">
        <f aca="false">+W15/(W15+X15)</f>
        <v>0.221292686661259</v>
      </c>
      <c r="AB15" s="18" t="s">
        <v>30</v>
      </c>
      <c r="AC15" s="0" t="n">
        <v>1983</v>
      </c>
      <c r="AD15" s="0" t="n">
        <v>152</v>
      </c>
      <c r="AE15" s="18" t="n">
        <v>166</v>
      </c>
      <c r="AF15" s="0" t="n">
        <v>109.2</v>
      </c>
      <c r="AM15" s="19" t="n">
        <v>1.411017</v>
      </c>
    </row>
    <row r="16" customFormat="false" ht="12.8" hidden="false" customHeight="false" outlineLevel="0" collapsed="false">
      <c r="A16" s="20" t="n">
        <v>1983</v>
      </c>
      <c r="B16" s="21" t="s">
        <v>32</v>
      </c>
      <c r="C16" s="22" t="n">
        <v>21582.16</v>
      </c>
      <c r="D16" s="23" t="n">
        <v>30452.44</v>
      </c>
      <c r="E16" s="24" t="n">
        <v>316313.7</v>
      </c>
      <c r="F16" s="23" t="n">
        <v>259793.1</v>
      </c>
      <c r="G16" s="22" t="n">
        <v>20768.58</v>
      </c>
      <c r="H16" s="23" t="n">
        <v>27892.53</v>
      </c>
      <c r="I16" s="33" t="n">
        <v>15933.74</v>
      </c>
      <c r="J16" s="33" t="n">
        <v>18465.45</v>
      </c>
      <c r="K16" s="19" t="n">
        <v>1.411017</v>
      </c>
      <c r="L16" s="26" t="n">
        <f aca="false">+L15</f>
        <v>1.77099075862069</v>
      </c>
      <c r="M16" s="27" t="n">
        <f aca="false">+G16</f>
        <v>20768.58</v>
      </c>
      <c r="N16" s="23" t="n">
        <f aca="false">+H16/L16</f>
        <v>15749.6756345153</v>
      </c>
      <c r="O16" s="27" t="n">
        <f aca="false">+I16</f>
        <v>15933.74</v>
      </c>
      <c r="P16" s="23" t="n">
        <f aca="false">+J16/K16</f>
        <v>13086.6247536351</v>
      </c>
      <c r="R16" s="1" t="n">
        <v>1991</v>
      </c>
      <c r="S16" s="28" t="n">
        <v>1600211.46098244</v>
      </c>
      <c r="T16" s="28" t="n">
        <v>4142876.57501756</v>
      </c>
      <c r="U16" s="29" t="n">
        <f aca="false">+S16/(S16+T16)</f>
        <v>0.278632584238943</v>
      </c>
      <c r="V16" s="30" t="n">
        <f aca="false">+AF23/100</f>
        <v>1.35</v>
      </c>
      <c r="W16" s="31" t="n">
        <f aca="false">+S16*($V$31/V16)</f>
        <v>1573398.21147019</v>
      </c>
      <c r="X16" s="32" t="n">
        <f aca="false">+T16*$V$31</f>
        <v>5499168.65099055</v>
      </c>
      <c r="Y16" s="0" t="n">
        <f aca="false">+W16/(W16+X16)</f>
        <v>0.222464946895215</v>
      </c>
      <c r="AB16" s="18" t="s">
        <v>30</v>
      </c>
      <c r="AC16" s="0" t="n">
        <v>1984</v>
      </c>
      <c r="AD16" s="0" t="n">
        <v>158</v>
      </c>
      <c r="AE16" s="18" t="n">
        <v>176</v>
      </c>
      <c r="AF16" s="0" t="n">
        <v>111.8</v>
      </c>
      <c r="AM16" s="19" t="n">
        <v>1.466186</v>
      </c>
    </row>
    <row r="17" customFormat="false" ht="12.8" hidden="false" customHeight="false" outlineLevel="0" collapsed="false">
      <c r="A17" s="20" t="n">
        <v>1984</v>
      </c>
      <c r="B17" s="21" t="s">
        <v>31</v>
      </c>
      <c r="C17" s="22" t="n">
        <v>26149.87</v>
      </c>
      <c r="D17" s="23" t="n">
        <v>127815.9</v>
      </c>
      <c r="E17" s="24" t="n">
        <v>444470.2</v>
      </c>
      <c r="F17" s="23" t="n">
        <v>1364209</v>
      </c>
      <c r="G17" s="22" t="n">
        <v>26434.92</v>
      </c>
      <c r="H17" s="23" t="n">
        <v>128153.9</v>
      </c>
      <c r="I17" s="33" t="n">
        <v>20740.78</v>
      </c>
      <c r="J17" s="33" t="n">
        <v>93336.74</v>
      </c>
      <c r="K17" s="19" t="n">
        <v>1.466186</v>
      </c>
      <c r="L17" s="26" t="n">
        <f aca="false">+L16</f>
        <v>1.77099075862069</v>
      </c>
      <c r="M17" s="27" t="n">
        <f aca="false">+G17</f>
        <v>26434.92</v>
      </c>
      <c r="N17" s="23" t="n">
        <f aca="false">+H17/L17</f>
        <v>72362.8281944344</v>
      </c>
      <c r="O17" s="27" t="n">
        <f aca="false">+I17</f>
        <v>20740.78</v>
      </c>
      <c r="P17" s="23" t="n">
        <f aca="false">+J17/K17</f>
        <v>63659.5493341227</v>
      </c>
      <c r="R17" s="1" t="n">
        <v>1992</v>
      </c>
      <c r="S17" s="28" t="n">
        <v>1728869.41083799</v>
      </c>
      <c r="T17" s="28" t="n">
        <v>4340866.31266201</v>
      </c>
      <c r="U17" s="29" t="n">
        <f aca="false">+S17/(S17+T17)</f>
        <v>0.284834379879899</v>
      </c>
      <c r="V17" s="30" t="n">
        <f aca="false">+AF24/100</f>
        <v>1.408</v>
      </c>
      <c r="W17" s="31" t="n">
        <f aca="false">+S17*($V$31/V17)</f>
        <v>1629876.0555642</v>
      </c>
      <c r="X17" s="32" t="n">
        <f aca="false">+T17*$V$31</f>
        <v>5761976.13240039</v>
      </c>
      <c r="Y17" s="0" t="n">
        <f aca="false">+W17/(W17+X17)</f>
        <v>0.220496299725523</v>
      </c>
      <c r="AB17" s="18" t="s">
        <v>30</v>
      </c>
      <c r="AC17" s="0" t="n">
        <v>1985</v>
      </c>
      <c r="AD17" s="0" t="n">
        <v>160</v>
      </c>
      <c r="AE17" s="18" t="n">
        <v>187</v>
      </c>
      <c r="AF17" s="0" t="n">
        <v>116.7</v>
      </c>
      <c r="AM17" s="19" t="n">
        <v>1.466186</v>
      </c>
    </row>
    <row r="18" customFormat="false" ht="12.8" hidden="false" customHeight="false" outlineLevel="0" collapsed="false">
      <c r="A18" s="20" t="n">
        <v>1984</v>
      </c>
      <c r="B18" s="21" t="s">
        <v>32</v>
      </c>
      <c r="C18" s="22" t="n">
        <v>24130.83</v>
      </c>
      <c r="D18" s="23" t="n">
        <v>30261.72</v>
      </c>
      <c r="E18" s="24" t="n">
        <v>376545.3</v>
      </c>
      <c r="F18" s="23" t="n">
        <v>263778.5</v>
      </c>
      <c r="G18" s="22" t="n">
        <v>23454.92</v>
      </c>
      <c r="H18" s="23" t="n">
        <v>27689.65</v>
      </c>
      <c r="I18" s="33" t="n">
        <v>17571.13</v>
      </c>
      <c r="J18" s="33" t="n">
        <v>18047.25</v>
      </c>
      <c r="K18" s="19" t="n">
        <v>1.466186</v>
      </c>
      <c r="L18" s="26" t="n">
        <f aca="false">+L17</f>
        <v>1.77099075862069</v>
      </c>
      <c r="M18" s="27" t="n">
        <f aca="false">+G18</f>
        <v>23454.92</v>
      </c>
      <c r="N18" s="23" t="n">
        <f aca="false">+H18/L18</f>
        <v>15635.1182891353</v>
      </c>
      <c r="O18" s="27" t="n">
        <f aca="false">+I18</f>
        <v>17571.13</v>
      </c>
      <c r="P18" s="23" t="n">
        <f aca="false">+J18/K18</f>
        <v>12308.977169336</v>
      </c>
      <c r="R18" s="1" t="n">
        <v>1993</v>
      </c>
      <c r="S18" s="28" t="n">
        <v>1829015.7206733</v>
      </c>
      <c r="T18" s="28" t="n">
        <v>4545319.21072671</v>
      </c>
      <c r="U18" s="29" t="n">
        <f aca="false">+S18/(S18+T18)</f>
        <v>0.286934361052093</v>
      </c>
      <c r="V18" s="30" t="n">
        <f aca="false">+AF25/100</f>
        <v>1.424</v>
      </c>
      <c r="W18" s="31" t="n">
        <f aca="false">+S18*($V$31/V18)</f>
        <v>1704914.06314408</v>
      </c>
      <c r="X18" s="32" t="n">
        <f aca="false">+T18*$V$31</f>
        <v>6033362.67923151</v>
      </c>
      <c r="Y18" s="0" t="n">
        <f aca="false">+W18/(W18+X18)</f>
        <v>0.220322187988935</v>
      </c>
      <c r="AB18" s="18" t="s">
        <v>30</v>
      </c>
      <c r="AC18" s="0" t="n">
        <v>1986</v>
      </c>
      <c r="AD18" s="0" t="n">
        <v>163</v>
      </c>
      <c r="AE18" s="18" t="n">
        <v>198</v>
      </c>
      <c r="AF18" s="0" t="n">
        <v>121.5</v>
      </c>
      <c r="AM18" s="19" t="n">
        <v>1.456772</v>
      </c>
    </row>
    <row r="19" customFormat="false" ht="12.8" hidden="false" customHeight="false" outlineLevel="0" collapsed="false">
      <c r="A19" s="20" t="n">
        <v>1985</v>
      </c>
      <c r="B19" s="21" t="s">
        <v>31</v>
      </c>
      <c r="C19" s="22" t="n">
        <v>26502.9</v>
      </c>
      <c r="D19" s="23" t="n">
        <v>128415.1</v>
      </c>
      <c r="E19" s="24" t="n">
        <v>474722.7</v>
      </c>
      <c r="F19" s="23" t="n">
        <v>1448241</v>
      </c>
      <c r="G19" s="22" t="n">
        <v>26916.6</v>
      </c>
      <c r="H19" s="23" t="n">
        <v>128651.9</v>
      </c>
      <c r="I19" s="33" t="n">
        <v>21294.14</v>
      </c>
      <c r="J19" s="33" t="n">
        <v>94635.18</v>
      </c>
      <c r="K19" s="19" t="n">
        <v>1.456772</v>
      </c>
      <c r="L19" s="26" t="n">
        <f aca="false">+L18</f>
        <v>1.77099075862069</v>
      </c>
      <c r="M19" s="27" t="n">
        <f aca="false">+G19</f>
        <v>26916.6</v>
      </c>
      <c r="N19" s="23" t="n">
        <f aca="false">+H19/L19</f>
        <v>72644.0267255819</v>
      </c>
      <c r="O19" s="27" t="n">
        <f aca="false">+I19</f>
        <v>21294.14</v>
      </c>
      <c r="P19" s="23" t="n">
        <f aca="false">+J19/K19</f>
        <v>64962.2452930177</v>
      </c>
      <c r="R19" s="1" t="n">
        <v>1994</v>
      </c>
      <c r="S19" s="28" t="n">
        <v>1919904.57634443</v>
      </c>
      <c r="T19" s="28" t="n">
        <v>4841518.87565557</v>
      </c>
      <c r="U19" s="29" t="n">
        <f aca="false">+S19/(S19+T19)</f>
        <v>0.283949761462807</v>
      </c>
      <c r="V19" s="30" t="n">
        <f aca="false">+AF26/100</f>
        <v>1.447</v>
      </c>
      <c r="W19" s="31" t="n">
        <f aca="false">+S19*($V$31/V19)</f>
        <v>1761189.78056389</v>
      </c>
      <c r="X19" s="32" t="n">
        <f aca="false">+T19*$V$31</f>
        <v>6426531.98618915</v>
      </c>
      <c r="Y19" s="0" t="n">
        <f aca="false">+W19/(W19+X19)</f>
        <v>0.215101322533376</v>
      </c>
      <c r="AB19" s="18" t="s">
        <v>30</v>
      </c>
      <c r="AC19" s="0" t="n">
        <v>1987</v>
      </c>
      <c r="AD19" s="0" t="n">
        <v>167</v>
      </c>
      <c r="AE19" s="18" t="n">
        <v>207</v>
      </c>
      <c r="AF19" s="0" t="n">
        <v>123.5</v>
      </c>
      <c r="AM19" s="19" t="n">
        <v>1.456772</v>
      </c>
    </row>
    <row r="20" customFormat="false" ht="12.8" hidden="false" customHeight="false" outlineLevel="0" collapsed="false">
      <c r="A20" s="20" t="n">
        <v>1985</v>
      </c>
      <c r="B20" s="21" t="s">
        <v>32</v>
      </c>
      <c r="C20" s="22" t="n">
        <v>25446.66</v>
      </c>
      <c r="D20" s="23" t="n">
        <v>31841.72</v>
      </c>
      <c r="E20" s="24" t="n">
        <v>418448</v>
      </c>
      <c r="F20" s="23" t="n">
        <v>286542.9</v>
      </c>
      <c r="G20" s="22" t="n">
        <v>24833.04</v>
      </c>
      <c r="H20" s="23" t="n">
        <v>29108.5</v>
      </c>
      <c r="I20" s="33" t="n">
        <v>18769.88</v>
      </c>
      <c r="J20" s="33" t="n">
        <v>18724.12</v>
      </c>
      <c r="K20" s="19" t="n">
        <v>1.456772</v>
      </c>
      <c r="L20" s="26" t="n">
        <f aca="false">+L19</f>
        <v>1.77099075862069</v>
      </c>
      <c r="M20" s="27" t="n">
        <f aca="false">+G20</f>
        <v>24833.04</v>
      </c>
      <c r="N20" s="23" t="n">
        <f aca="false">+H20/L20</f>
        <v>16436.2800078475</v>
      </c>
      <c r="O20" s="27" t="n">
        <f aca="false">+I20</f>
        <v>18769.88</v>
      </c>
      <c r="P20" s="23" t="n">
        <f aca="false">+J20/K20</f>
        <v>12853.1575291123</v>
      </c>
      <c r="R20" s="1" t="n">
        <v>1995</v>
      </c>
      <c r="S20" s="28" t="n">
        <v>2044223.13230866</v>
      </c>
      <c r="T20" s="28" t="n">
        <v>5034809.24989135</v>
      </c>
      <c r="U20" s="29" t="n">
        <f aca="false">+S20/(S20+T20)</f>
        <v>0.288771547005321</v>
      </c>
      <c r="V20" s="30" t="n">
        <f aca="false">+AF27/100</f>
        <v>1.465</v>
      </c>
      <c r="W20" s="31" t="n">
        <f aca="false">+S20*($V$31/V20)</f>
        <v>1852190.7792183</v>
      </c>
      <c r="X20" s="32" t="n">
        <f aca="false">+T20*$V$31</f>
        <v>6683101.62983853</v>
      </c>
      <c r="Y20" s="0" t="n">
        <f aca="false">+W20/(W20+X20)</f>
        <v>0.217003787386702</v>
      </c>
      <c r="AB20" s="18" t="s">
        <v>30</v>
      </c>
      <c r="AC20" s="0" t="n">
        <v>1988</v>
      </c>
      <c r="AD20" s="0" t="n">
        <v>172</v>
      </c>
      <c r="AE20" s="18" t="n">
        <v>217</v>
      </c>
      <c r="AF20" s="0" t="n">
        <v>126</v>
      </c>
      <c r="AM20" s="19" t="n">
        <v>1.44458</v>
      </c>
    </row>
    <row r="21" customFormat="false" ht="12.8" hidden="false" customHeight="false" outlineLevel="0" collapsed="false">
      <c r="A21" s="20" t="n">
        <v>1986</v>
      </c>
      <c r="B21" s="21" t="s">
        <v>31</v>
      </c>
      <c r="C21" s="22" t="n">
        <v>26921.48</v>
      </c>
      <c r="D21" s="23" t="n">
        <v>128670.6</v>
      </c>
      <c r="E21" s="24" t="n">
        <v>504710</v>
      </c>
      <c r="F21" s="23" t="n">
        <v>1505523</v>
      </c>
      <c r="G21" s="22" t="n">
        <v>27144.75</v>
      </c>
      <c r="H21" s="23" t="n">
        <v>129163.3</v>
      </c>
      <c r="I21" s="33" t="n">
        <v>21701.61</v>
      </c>
      <c r="J21" s="33" t="n">
        <v>93514.51</v>
      </c>
      <c r="K21" s="19" t="n">
        <v>1.44458</v>
      </c>
      <c r="L21" s="26" t="n">
        <f aca="false">+L20</f>
        <v>1.77099075862069</v>
      </c>
      <c r="M21" s="27" t="n">
        <f aca="false">+G21</f>
        <v>27144.75</v>
      </c>
      <c r="N21" s="23" t="n">
        <f aca="false">+H21/L21</f>
        <v>72932.791642909</v>
      </c>
      <c r="O21" s="27" t="n">
        <f aca="false">+I21</f>
        <v>21701.61</v>
      </c>
      <c r="P21" s="23" t="n">
        <f aca="false">+J21/K21</f>
        <v>64734.7395090615</v>
      </c>
      <c r="R21" s="1" t="n">
        <v>1996</v>
      </c>
      <c r="S21" s="28" t="n">
        <v>2189477.01224075</v>
      </c>
      <c r="T21" s="28" t="n">
        <v>5297980.25475926</v>
      </c>
      <c r="U21" s="29" t="n">
        <f aca="false">+S21/(S21+T21)</f>
        <v>0.292419299925835</v>
      </c>
      <c r="V21" s="30" t="n">
        <f aca="false">+AF28/100</f>
        <v>1.493</v>
      </c>
      <c r="W21" s="31" t="n">
        <f aca="false">+S21*($V$31/V21)</f>
        <v>1946595.1014896</v>
      </c>
      <c r="X21" s="32" t="n">
        <f aca="false">+T21*$V$31</f>
        <v>7032429.37678285</v>
      </c>
      <c r="Y21" s="0" t="n">
        <f aca="false">+W21/(W21+X21)</f>
        <v>0.216793606721977</v>
      </c>
      <c r="AB21" s="18" t="s">
        <v>30</v>
      </c>
      <c r="AC21" s="0" t="n">
        <v>1989</v>
      </c>
      <c r="AD21" s="0" t="n">
        <v>178</v>
      </c>
      <c r="AE21" s="18" t="n">
        <v>228</v>
      </c>
      <c r="AF21" s="0" t="n">
        <v>127.9</v>
      </c>
      <c r="AM21" s="19" t="n">
        <v>1.44458</v>
      </c>
    </row>
    <row r="22" customFormat="false" ht="12.8" hidden="false" customHeight="false" outlineLevel="0" collapsed="false">
      <c r="A22" s="20" t="n">
        <v>1986</v>
      </c>
      <c r="B22" s="21" t="s">
        <v>32</v>
      </c>
      <c r="C22" s="22" t="n">
        <v>26445.66</v>
      </c>
      <c r="D22" s="23" t="n">
        <v>33447.38</v>
      </c>
      <c r="E22" s="24" t="n">
        <v>459059.5</v>
      </c>
      <c r="F22" s="23" t="n">
        <v>317321.3</v>
      </c>
      <c r="G22" s="22" t="n">
        <v>25621.31</v>
      </c>
      <c r="H22" s="23" t="n">
        <v>30659.55</v>
      </c>
      <c r="I22" s="33" t="n">
        <v>19738.72</v>
      </c>
      <c r="J22" s="33" t="n">
        <v>19710.2</v>
      </c>
      <c r="K22" s="19" t="n">
        <v>1.44458</v>
      </c>
      <c r="L22" s="26" t="n">
        <f aca="false">+L21</f>
        <v>1.77099075862069</v>
      </c>
      <c r="M22" s="27" t="n">
        <f aca="false">+G22</f>
        <v>25621.31</v>
      </c>
      <c r="N22" s="23" t="n">
        <f aca="false">+H22/L22</f>
        <v>17312.0892081214</v>
      </c>
      <c r="O22" s="27" t="n">
        <f aca="false">+I22</f>
        <v>19738.72</v>
      </c>
      <c r="P22" s="23" t="n">
        <f aca="false">+J22/K22</f>
        <v>13644.2426172313</v>
      </c>
      <c r="R22" s="1" t="n">
        <v>1997</v>
      </c>
      <c r="S22" s="28" t="n">
        <v>2372120.55964102</v>
      </c>
      <c r="T22" s="28" t="n">
        <v>5585386.33035898</v>
      </c>
      <c r="U22" s="29" t="n">
        <f aca="false">+S22/(S22+T22)</f>
        <v>0.298098461293449</v>
      </c>
      <c r="V22" s="30" t="n">
        <f aca="false">+AF29/100</f>
        <v>1.523</v>
      </c>
      <c r="W22" s="31" t="n">
        <f aca="false">+S22*($V$31/V22)</f>
        <v>2067435.16251548</v>
      </c>
      <c r="X22" s="32" t="n">
        <f aca="false">+T22*$V$31</f>
        <v>7413926.25520133</v>
      </c>
      <c r="Y22" s="0" t="n">
        <f aca="false">+W22/(W22+X22)</f>
        <v>0.218052563490754</v>
      </c>
      <c r="AB22" s="18" t="s">
        <v>30</v>
      </c>
      <c r="AC22" s="0" t="n">
        <v>1990</v>
      </c>
      <c r="AD22" s="0" t="n">
        <v>185</v>
      </c>
      <c r="AE22" s="18" t="n">
        <v>241</v>
      </c>
      <c r="AF22" s="0" t="n">
        <v>130.5</v>
      </c>
      <c r="AM22" s="19" t="n">
        <v>1.521265</v>
      </c>
    </row>
    <row r="23" customFormat="false" ht="12.8" hidden="false" customHeight="false" outlineLevel="0" collapsed="false">
      <c r="A23" s="20" t="n">
        <v>1987</v>
      </c>
      <c r="B23" s="21" t="s">
        <v>31</v>
      </c>
      <c r="C23" s="22" t="n">
        <v>27912</v>
      </c>
      <c r="D23" s="23" t="n">
        <v>131051.8</v>
      </c>
      <c r="E23" s="24" t="n">
        <v>532216.5</v>
      </c>
      <c r="F23" s="23" t="n">
        <v>1581114</v>
      </c>
      <c r="G23" s="22" t="n">
        <v>28193.66</v>
      </c>
      <c r="H23" s="23" t="n">
        <v>131806.6</v>
      </c>
      <c r="I23" s="33" t="n">
        <v>21415.18</v>
      </c>
      <c r="J23" s="33" t="n">
        <v>96783.52</v>
      </c>
      <c r="K23" s="19" t="n">
        <v>1.521265</v>
      </c>
      <c r="L23" s="26" t="n">
        <f aca="false">+L22</f>
        <v>1.77099075862069</v>
      </c>
      <c r="M23" s="27" t="n">
        <f aca="false">+G23</f>
        <v>28193.66</v>
      </c>
      <c r="N23" s="23" t="n">
        <f aca="false">+H23/L23</f>
        <v>74425.3460151625</v>
      </c>
      <c r="O23" s="27" t="n">
        <f aca="false">+I23</f>
        <v>21415.18</v>
      </c>
      <c r="P23" s="23" t="n">
        <f aca="false">+J23/K23</f>
        <v>63620.4211626508</v>
      </c>
      <c r="R23" s="1" t="n">
        <v>1998</v>
      </c>
      <c r="S23" s="28" t="n">
        <v>2535499.4479473</v>
      </c>
      <c r="T23" s="28" t="n">
        <v>5846561.2820527</v>
      </c>
      <c r="U23" s="29" t="n">
        <f aca="false">+S23/(S23+T23)</f>
        <v>0.302491180822941</v>
      </c>
      <c r="V23" s="30" t="n">
        <f aca="false">+AF30/100</f>
        <v>1.546</v>
      </c>
      <c r="W23" s="31" t="n">
        <f aca="false">+S23*($V$31/V23)</f>
        <v>2176953.11034669</v>
      </c>
      <c r="X23" s="32" t="n">
        <f aca="false">+T23*$V$31</f>
        <v>7760604.48245988</v>
      </c>
      <c r="Y23" s="0" t="n">
        <f aca="false">+W23/(W23+X23)</f>
        <v>0.219063194352957</v>
      </c>
      <c r="AB23" s="18" t="s">
        <v>30</v>
      </c>
      <c r="AC23" s="0" t="n">
        <v>1991</v>
      </c>
      <c r="AD23" s="0" t="n">
        <v>189</v>
      </c>
      <c r="AE23" s="18" t="n">
        <v>256</v>
      </c>
      <c r="AF23" s="0" t="n">
        <v>135</v>
      </c>
      <c r="AM23" s="19" t="n">
        <v>1.521265</v>
      </c>
    </row>
    <row r="24" customFormat="false" ht="12.8" hidden="false" customHeight="false" outlineLevel="0" collapsed="false">
      <c r="A24" s="20" t="n">
        <v>1987</v>
      </c>
      <c r="B24" s="21" t="s">
        <v>32</v>
      </c>
      <c r="C24" s="22" t="n">
        <v>27897.88</v>
      </c>
      <c r="D24" s="23" t="n">
        <v>34648.74</v>
      </c>
      <c r="E24" s="24" t="n">
        <v>517563.2</v>
      </c>
      <c r="F24" s="23" t="n">
        <v>353472.9</v>
      </c>
      <c r="G24" s="22" t="n">
        <v>27142.53</v>
      </c>
      <c r="H24" s="23" t="n">
        <v>31839.24</v>
      </c>
      <c r="I24" s="33" t="n">
        <v>20825.57</v>
      </c>
      <c r="J24" s="33" t="n">
        <v>21636.87</v>
      </c>
      <c r="K24" s="19" t="n">
        <v>1.521265</v>
      </c>
      <c r="L24" s="26" t="n">
        <f aca="false">+L23</f>
        <v>1.77099075862069</v>
      </c>
      <c r="M24" s="27" t="n">
        <f aca="false">+G24</f>
        <v>27142.53</v>
      </c>
      <c r="N24" s="23" t="n">
        <f aca="false">+H24/L24</f>
        <v>17978.2078732006</v>
      </c>
      <c r="O24" s="27" t="n">
        <f aca="false">+I24</f>
        <v>20825.57</v>
      </c>
      <c r="P24" s="23" t="n">
        <f aca="false">+J24/K24</f>
        <v>14222.9460350432</v>
      </c>
      <c r="R24" s="1" t="n">
        <v>1999</v>
      </c>
      <c r="S24" s="28" t="n">
        <v>2721292.03413863</v>
      </c>
      <c r="T24" s="28" t="n">
        <v>6161654.77486137</v>
      </c>
      <c r="U24" s="29" t="n">
        <f aca="false">+S24/(S24+T24)</f>
        <v>0.306350144006432</v>
      </c>
      <c r="V24" s="30" t="n">
        <f aca="false">+AF31/100</f>
        <v>1.565</v>
      </c>
      <c r="W24" s="31" t="n">
        <f aca="false">+S24*($V$31/V24)</f>
        <v>2308106.54538134</v>
      </c>
      <c r="X24" s="32" t="n">
        <f aca="false">+T24*$V$31</f>
        <v>8178853.0656384</v>
      </c>
      <c r="Y24" s="0" t="n">
        <f aca="false">+W24/(W24+X24)</f>
        <v>0.220093013703988</v>
      </c>
      <c r="AB24" s="18" t="s">
        <v>30</v>
      </c>
      <c r="AC24" s="0" t="n">
        <v>1992</v>
      </c>
      <c r="AD24" s="0" t="n">
        <v>192</v>
      </c>
      <c r="AE24" s="18" t="n">
        <v>270</v>
      </c>
      <c r="AF24" s="0" t="n">
        <v>140.8</v>
      </c>
      <c r="AM24" s="19" t="n">
        <v>1.53116</v>
      </c>
    </row>
    <row r="25" customFormat="false" ht="12.8" hidden="false" customHeight="false" outlineLevel="0" collapsed="false">
      <c r="A25" s="20" t="n">
        <v>1988</v>
      </c>
      <c r="B25" s="21" t="s">
        <v>31</v>
      </c>
      <c r="C25" s="22" t="n">
        <v>29577.36</v>
      </c>
      <c r="D25" s="23" t="n">
        <v>132832.2</v>
      </c>
      <c r="E25" s="24" t="n">
        <v>591222.1</v>
      </c>
      <c r="F25" s="23" t="n">
        <v>1672136</v>
      </c>
      <c r="G25" s="22" t="n">
        <v>29928.89</v>
      </c>
      <c r="H25" s="23" t="n">
        <v>133746.2</v>
      </c>
      <c r="I25" s="33" t="n">
        <v>22716.28</v>
      </c>
      <c r="J25" s="33" t="n">
        <v>98373.62</v>
      </c>
      <c r="K25" s="19" t="n">
        <v>1.53116</v>
      </c>
      <c r="L25" s="26" t="n">
        <f aca="false">+L24</f>
        <v>1.77099075862069</v>
      </c>
      <c r="M25" s="27" t="n">
        <f aca="false">+G25</f>
        <v>29928.89</v>
      </c>
      <c r="N25" s="23" t="n">
        <f aca="false">+H25/L25</f>
        <v>75520.5521818568</v>
      </c>
      <c r="O25" s="27" t="n">
        <f aca="false">+I25</f>
        <v>22716.28</v>
      </c>
      <c r="P25" s="23" t="n">
        <f aca="false">+J25/K25</f>
        <v>64247.7729303273</v>
      </c>
      <c r="R25" s="1" t="n">
        <v>2000</v>
      </c>
      <c r="S25" s="28" t="n">
        <v>2921562.49880452</v>
      </c>
      <c r="T25" s="28" t="n">
        <v>6491059.51519547</v>
      </c>
      <c r="U25" s="29" t="n">
        <f aca="false">+S25/(S25+T25)</f>
        <v>0.310387742592775</v>
      </c>
      <c r="V25" s="30" t="n">
        <f aca="false">+AF32/100</f>
        <v>1.58</v>
      </c>
      <c r="W25" s="31" t="n">
        <f aca="false">+S25*($V$31/V25)</f>
        <v>2454444.05999523</v>
      </c>
      <c r="X25" s="32" t="n">
        <f aca="false">+T25*$V$31</f>
        <v>8616098.10268739</v>
      </c>
      <c r="Y25" s="0" t="n">
        <f aca="false">+W25/(W25+X25)</f>
        <v>0.221709472212557</v>
      </c>
      <c r="AB25" s="18" t="s">
        <v>30</v>
      </c>
      <c r="AC25" s="0" t="n">
        <v>1993</v>
      </c>
      <c r="AD25" s="0" t="n">
        <v>196</v>
      </c>
      <c r="AE25" s="18" t="n">
        <v>280</v>
      </c>
      <c r="AF25" s="0" t="n">
        <v>142.4</v>
      </c>
      <c r="AM25" s="19" t="n">
        <v>1.53116</v>
      </c>
    </row>
    <row r="26" customFormat="false" ht="12.8" hidden="false" customHeight="false" outlineLevel="0" collapsed="false">
      <c r="A26" s="20" t="n">
        <v>1988</v>
      </c>
      <c r="B26" s="21" t="s">
        <v>32</v>
      </c>
      <c r="C26" s="22" t="n">
        <v>28909.64</v>
      </c>
      <c r="D26" s="23" t="n">
        <v>35962.88</v>
      </c>
      <c r="E26" s="24" t="n">
        <v>570186.5</v>
      </c>
      <c r="F26" s="23" t="n">
        <v>391252.6</v>
      </c>
      <c r="G26" s="22" t="n">
        <v>28178.91</v>
      </c>
      <c r="H26" s="23" t="n">
        <v>33016.34</v>
      </c>
      <c r="I26" s="33" t="n">
        <v>21908.04</v>
      </c>
      <c r="J26" s="33" t="n">
        <v>23017.83</v>
      </c>
      <c r="K26" s="19" t="n">
        <v>1.53116</v>
      </c>
      <c r="L26" s="26" t="n">
        <f aca="false">+L25</f>
        <v>1.77099075862069</v>
      </c>
      <c r="M26" s="27" t="n">
        <f aca="false">+G26</f>
        <v>28178.91</v>
      </c>
      <c r="N26" s="23" t="n">
        <f aca="false">+H26/L26</f>
        <v>18642.8640800556</v>
      </c>
      <c r="O26" s="27" t="n">
        <f aca="false">+I26</f>
        <v>21908.04</v>
      </c>
      <c r="P26" s="23" t="n">
        <f aca="false">+J26/K26</f>
        <v>15032.9358133703</v>
      </c>
      <c r="R26" s="1" t="n">
        <v>2001</v>
      </c>
      <c r="S26" s="28" t="n">
        <v>3076758.82791363</v>
      </c>
      <c r="T26" s="28" t="n">
        <v>6644280.89908638</v>
      </c>
      <c r="U26" s="29" t="n">
        <f aca="false">+S26/(S26+T26)</f>
        <v>0.316505118209525</v>
      </c>
      <c r="V26" s="30" t="n">
        <f aca="false">+AF33/100</f>
        <v>1.598</v>
      </c>
      <c r="W26" s="31" t="n">
        <f aca="false">+S26*($V$31/V26)</f>
        <v>2555710.89555278</v>
      </c>
      <c r="X26" s="32" t="n">
        <f aca="false">+T26*$V$31</f>
        <v>8819480.99756658</v>
      </c>
      <c r="Y26" s="0" t="n">
        <f aca="false">+W26/(W26+X26)</f>
        <v>0.224674090737641</v>
      </c>
      <c r="AB26" s="18" t="s">
        <v>30</v>
      </c>
      <c r="AC26" s="0" t="n">
        <v>1994</v>
      </c>
      <c r="AD26" s="0" t="n">
        <v>200</v>
      </c>
      <c r="AE26" s="18" t="n">
        <v>289</v>
      </c>
      <c r="AF26" s="0" t="n">
        <v>144.7</v>
      </c>
      <c r="AM26" s="19" t="n">
        <v>1.53417</v>
      </c>
    </row>
    <row r="27" customFormat="false" ht="12.8" hidden="false" customHeight="false" outlineLevel="0" collapsed="false">
      <c r="A27" s="20" t="n">
        <v>1989</v>
      </c>
      <c r="B27" s="21" t="s">
        <v>31</v>
      </c>
      <c r="C27" s="22" t="n">
        <v>30020.31</v>
      </c>
      <c r="D27" s="23" t="n">
        <v>134766.1</v>
      </c>
      <c r="E27" s="24" t="n">
        <v>632105.2</v>
      </c>
      <c r="F27" s="23" t="n">
        <v>1741857</v>
      </c>
      <c r="G27" s="22" t="n">
        <v>30449.95</v>
      </c>
      <c r="H27" s="23" t="n">
        <v>135915.3</v>
      </c>
      <c r="I27" s="33" t="n">
        <v>23258.76</v>
      </c>
      <c r="J27" s="33" t="n">
        <v>98329.41</v>
      </c>
      <c r="K27" s="19" t="n">
        <v>1.53417</v>
      </c>
      <c r="L27" s="26" t="n">
        <f aca="false">+L26</f>
        <v>1.77099075862069</v>
      </c>
      <c r="M27" s="27" t="n">
        <f aca="false">+G27</f>
        <v>30449.95</v>
      </c>
      <c r="N27" s="23" t="n">
        <f aca="false">+H27/L27</f>
        <v>76745.3468282667</v>
      </c>
      <c r="O27" s="27" t="n">
        <f aca="false">+I27</f>
        <v>23258.76</v>
      </c>
      <c r="P27" s="23" t="n">
        <f aca="false">+J27/K27</f>
        <v>64092.9036547449</v>
      </c>
      <c r="R27" s="1" t="n">
        <v>2002</v>
      </c>
      <c r="S27" s="28" t="n">
        <v>3212413.64518279</v>
      </c>
      <c r="T27" s="28" t="n">
        <v>6839752.44581721</v>
      </c>
      <c r="U27" s="29" t="n">
        <f aca="false">+S27/(S27+T27)</f>
        <v>0.319574270470815</v>
      </c>
      <c r="V27" s="30" t="n">
        <f aca="false">+AF34/100</f>
        <v>1.62</v>
      </c>
      <c r="W27" s="31" t="n">
        <f aca="false">+S27*($V$31/V27)</f>
        <v>2632155.19066978</v>
      </c>
      <c r="X27" s="32" t="n">
        <f aca="false">+T27*$V$31</f>
        <v>9078945.8844582</v>
      </c>
      <c r="Y27" s="0" t="n">
        <f aca="false">+W27/(W27+X27)</f>
        <v>0.224757277200856</v>
      </c>
      <c r="AB27" s="18" t="s">
        <v>30</v>
      </c>
      <c r="AC27" s="0" t="n">
        <v>1995</v>
      </c>
      <c r="AD27" s="0" t="n">
        <v>204</v>
      </c>
      <c r="AE27" s="18" t="n">
        <v>299</v>
      </c>
      <c r="AF27" s="0" t="n">
        <v>146.5</v>
      </c>
      <c r="AM27" s="19" t="n">
        <v>1.53417</v>
      </c>
    </row>
    <row r="28" customFormat="false" ht="12.8" hidden="false" customHeight="false" outlineLevel="0" collapsed="false">
      <c r="A28" s="20" t="n">
        <v>1989</v>
      </c>
      <c r="B28" s="21" t="s">
        <v>32</v>
      </c>
      <c r="C28" s="22" t="n">
        <v>30491.35</v>
      </c>
      <c r="D28" s="23" t="n">
        <v>36906.72</v>
      </c>
      <c r="E28" s="24" t="n">
        <v>634274.9</v>
      </c>
      <c r="F28" s="23" t="n">
        <v>408466.8</v>
      </c>
      <c r="G28" s="22" t="n">
        <v>29787.37</v>
      </c>
      <c r="H28" s="23" t="n">
        <v>34061.43</v>
      </c>
      <c r="I28" s="33" t="n">
        <v>23338.6</v>
      </c>
      <c r="J28" s="33" t="n">
        <v>23058.32</v>
      </c>
      <c r="K28" s="19" t="n">
        <v>1.53417</v>
      </c>
      <c r="L28" s="26" t="n">
        <f aca="false">+L27</f>
        <v>1.77099075862069</v>
      </c>
      <c r="M28" s="27" t="n">
        <f aca="false">+G28</f>
        <v>29787.37</v>
      </c>
      <c r="N28" s="23" t="n">
        <f aca="false">+H28/L28</f>
        <v>19232.980089929</v>
      </c>
      <c r="O28" s="27" t="n">
        <f aca="false">+I28</f>
        <v>23338.6</v>
      </c>
      <c r="P28" s="23" t="n">
        <f aca="false">+J28/K28</f>
        <v>15029.8337211652</v>
      </c>
      <c r="R28" s="1" t="n">
        <v>2003</v>
      </c>
      <c r="S28" s="28" t="n">
        <v>3384373.34692894</v>
      </c>
      <c r="T28" s="28" t="n">
        <v>7139033.05807106</v>
      </c>
      <c r="U28" s="29" t="n">
        <f aca="false">+S28/(S28+T28)</f>
        <v>0.321604356676838</v>
      </c>
      <c r="V28" s="30" t="n">
        <f aca="false">+AF35/100</f>
        <v>1.611</v>
      </c>
      <c r="W28" s="31" t="n">
        <f aca="false">+S28*($V$31/V28)</f>
        <v>2788545.72265422</v>
      </c>
      <c r="X28" s="32" t="n">
        <f aca="false">+T28*$V$31</f>
        <v>9476204.77715129</v>
      </c>
      <c r="Y28" s="0" t="n">
        <f aca="false">+W28/(W28+X28)</f>
        <v>0.227362613099911</v>
      </c>
      <c r="AB28" s="18" t="s">
        <v>30</v>
      </c>
      <c r="AC28" s="0" t="n">
        <v>1996</v>
      </c>
      <c r="AD28" s="0" t="n">
        <v>207</v>
      </c>
      <c r="AE28" s="18" t="n">
        <v>309</v>
      </c>
      <c r="AF28" s="0" t="n">
        <v>149.3</v>
      </c>
      <c r="AM28" s="19" t="n">
        <v>1.522777</v>
      </c>
    </row>
    <row r="29" customFormat="false" ht="12.8" hidden="false" customHeight="false" outlineLevel="0" collapsed="false">
      <c r="A29" s="20" t="n">
        <v>1990</v>
      </c>
      <c r="B29" s="21" t="s">
        <v>31</v>
      </c>
      <c r="C29" s="22" t="n">
        <v>30748.78</v>
      </c>
      <c r="D29" s="23" t="n">
        <v>132848</v>
      </c>
      <c r="E29" s="24" t="n">
        <v>667229.7</v>
      </c>
      <c r="F29" s="23" t="n">
        <v>1815728</v>
      </c>
      <c r="G29" s="22" t="n">
        <v>31284.63</v>
      </c>
      <c r="H29" s="23" t="n">
        <v>134745.1</v>
      </c>
      <c r="I29" s="33" t="n">
        <v>23801.97</v>
      </c>
      <c r="J29" s="33" t="n">
        <v>98633.53</v>
      </c>
      <c r="K29" s="19" t="n">
        <v>1.522777</v>
      </c>
      <c r="L29" s="26" t="n">
        <f aca="false">+L28</f>
        <v>1.77099075862069</v>
      </c>
      <c r="M29" s="27" t="n">
        <f aca="false">+G29</f>
        <v>31284.63</v>
      </c>
      <c r="N29" s="23" t="n">
        <f aca="false">+H29/L29</f>
        <v>76084.5867456385</v>
      </c>
      <c r="O29" s="27" t="n">
        <f aca="false">+I29</f>
        <v>23801.97</v>
      </c>
      <c r="P29" s="23" t="n">
        <f aca="false">+J29/K29</f>
        <v>64772.1432619484</v>
      </c>
      <c r="R29" s="1" t="n">
        <v>2004</v>
      </c>
      <c r="S29" s="28" t="n">
        <v>3577692.92496967</v>
      </c>
      <c r="T29" s="28" t="n">
        <v>7643610.14403034</v>
      </c>
      <c r="U29" s="29" t="n">
        <f aca="false">+S29/(S29+T29)</f>
        <v>0.318830433771405</v>
      </c>
      <c r="V29" s="30" t="n">
        <f aca="false">+AF36/100</f>
        <v>1.611</v>
      </c>
      <c r="W29" s="31" t="n">
        <f aca="false">+S29*($V$31/V29)</f>
        <v>2947830.89222334</v>
      </c>
      <c r="X29" s="32" t="n">
        <f aca="false">+T29*$V$31</f>
        <v>10145969.9615277</v>
      </c>
      <c r="Y29" s="0" t="n">
        <f aca="false">+W29/(W29+X29)</f>
        <v>0.225131795202068</v>
      </c>
      <c r="AB29" s="18" t="s">
        <v>30</v>
      </c>
      <c r="AC29" s="0" t="n">
        <v>1997</v>
      </c>
      <c r="AD29" s="0" t="n">
        <v>209</v>
      </c>
      <c r="AE29" s="18" t="n">
        <v>319</v>
      </c>
      <c r="AF29" s="0" t="n">
        <v>152.3</v>
      </c>
      <c r="AM29" s="19" t="n">
        <v>1.522777</v>
      </c>
    </row>
    <row r="30" customFormat="false" ht="12.8" hidden="false" customHeight="false" outlineLevel="0" collapsed="false">
      <c r="A30" s="20" t="n">
        <v>1990</v>
      </c>
      <c r="B30" s="21" t="s">
        <v>32</v>
      </c>
      <c r="C30" s="22" t="n">
        <v>31694.36</v>
      </c>
      <c r="D30" s="23" t="n">
        <v>38306.3</v>
      </c>
      <c r="E30" s="24" t="n">
        <v>695008.6</v>
      </c>
      <c r="F30" s="23" t="n">
        <v>450028.1</v>
      </c>
      <c r="G30" s="22" t="n">
        <v>30942.56</v>
      </c>
      <c r="H30" s="23" t="n">
        <v>35398.75</v>
      </c>
      <c r="I30" s="33" t="n">
        <v>24792.92</v>
      </c>
      <c r="J30" s="33" t="n">
        <v>24446.32</v>
      </c>
      <c r="K30" s="19" t="n">
        <v>1.522777</v>
      </c>
      <c r="L30" s="26" t="n">
        <f aca="false">+L29</f>
        <v>1.77099075862069</v>
      </c>
      <c r="M30" s="27" t="n">
        <f aca="false">+G30</f>
        <v>30942.56</v>
      </c>
      <c r="N30" s="23" t="n">
        <f aca="false">+H30/L30</f>
        <v>19988.1054306403</v>
      </c>
      <c r="O30" s="27" t="n">
        <f aca="false">+I30</f>
        <v>24792.92</v>
      </c>
      <c r="P30" s="23" t="n">
        <f aca="false">+J30/K30</f>
        <v>16053.7754379006</v>
      </c>
      <c r="R30" s="34" t="n">
        <v>2005</v>
      </c>
      <c r="S30" s="35" t="n">
        <v>3868876.69234629</v>
      </c>
      <c r="T30" s="35" t="n">
        <v>8054740.65565371</v>
      </c>
      <c r="U30" s="36" t="n">
        <f aca="false">+S30/(S30+T30)</f>
        <v>0.324471725268443</v>
      </c>
      <c r="V30" s="37" t="n">
        <f aca="false">+AF37/100</f>
        <v>1.589</v>
      </c>
      <c r="W30" s="38" t="n">
        <f aca="false">+S30*($V$31/V30)</f>
        <v>3231886.01365374</v>
      </c>
      <c r="X30" s="39" t="n">
        <f aca="false">+T30*$V$31</f>
        <v>10691696.0965081</v>
      </c>
      <c r="Y30" s="40" t="n">
        <f aca="false">+W30/(W30+X30)</f>
        <v>0.232115987687897</v>
      </c>
      <c r="AB30" s="18" t="s">
        <v>30</v>
      </c>
      <c r="AC30" s="0" t="n">
        <v>1998</v>
      </c>
      <c r="AD30" s="0" t="n">
        <v>212</v>
      </c>
      <c r="AE30" s="18" t="n">
        <v>328</v>
      </c>
      <c r="AF30" s="0" t="n">
        <v>154.6</v>
      </c>
      <c r="AM30" s="19" t="n">
        <v>1.526878</v>
      </c>
    </row>
    <row r="31" customFormat="false" ht="12.8" hidden="false" customHeight="false" outlineLevel="0" collapsed="false">
      <c r="A31" s="20" t="n">
        <v>1991</v>
      </c>
      <c r="B31" s="21" t="s">
        <v>31</v>
      </c>
      <c r="C31" s="22" t="n">
        <v>30760.2</v>
      </c>
      <c r="D31" s="23" t="n">
        <v>128748.5</v>
      </c>
      <c r="E31" s="24" t="n">
        <v>688637.5</v>
      </c>
      <c r="F31" s="23" t="n">
        <v>1850445</v>
      </c>
      <c r="G31" s="22" t="n">
        <v>31304.67</v>
      </c>
      <c r="H31" s="23" t="n">
        <v>131574.3</v>
      </c>
      <c r="I31" s="33" t="n">
        <v>23551.99</v>
      </c>
      <c r="J31" s="33" t="n">
        <v>96631.22</v>
      </c>
      <c r="K31" s="19" t="n">
        <v>1.526878</v>
      </c>
      <c r="L31" s="26" t="n">
        <f aca="false">+L30</f>
        <v>1.77099075862069</v>
      </c>
      <c r="M31" s="27" t="n">
        <f aca="false">+G31</f>
        <v>31304.67</v>
      </c>
      <c r="N31" s="23" t="n">
        <f aca="false">+H31/L31</f>
        <v>74294.1764995288</v>
      </c>
      <c r="O31" s="27" t="n">
        <f aca="false">+I31</f>
        <v>23551.99</v>
      </c>
      <c r="P31" s="23" t="n">
        <f aca="false">+J31/K31</f>
        <v>63286.7982903677</v>
      </c>
      <c r="R31" s="1" t="s">
        <v>33</v>
      </c>
      <c r="S31" s="28"/>
      <c r="T31" s="1"/>
      <c r="U31" s="41"/>
      <c r="V31" s="41" t="n">
        <f aca="false">+AVERAGE(V2:V30)</f>
        <v>1.32737931034483</v>
      </c>
      <c r="W31" s="31"/>
      <c r="X31" s="32"/>
      <c r="AB31" s="0" t="s">
        <v>30</v>
      </c>
      <c r="AC31" s="0" t="n">
        <v>1999</v>
      </c>
      <c r="AD31" s="0" t="n">
        <v>214</v>
      </c>
      <c r="AE31" s="18" t="n">
        <v>335</v>
      </c>
      <c r="AF31" s="0" t="n">
        <v>156.5</v>
      </c>
      <c r="AM31" s="19" t="n">
        <v>1.526878</v>
      </c>
    </row>
    <row r="32" customFormat="false" ht="12.8" hidden="false" customHeight="false" outlineLevel="0" collapsed="false">
      <c r="A32" s="20" t="n">
        <v>1991</v>
      </c>
      <c r="B32" s="21" t="s">
        <v>32</v>
      </c>
      <c r="C32" s="22" t="n">
        <v>32148.72</v>
      </c>
      <c r="D32" s="23" t="n">
        <v>38720.31</v>
      </c>
      <c r="E32" s="24" t="n">
        <v>733018.8</v>
      </c>
      <c r="F32" s="23" t="n">
        <v>481103</v>
      </c>
      <c r="G32" s="22" t="n">
        <v>31406.56</v>
      </c>
      <c r="H32" s="23" t="n">
        <v>35836.95</v>
      </c>
      <c r="I32" s="33" t="n">
        <v>25069.87</v>
      </c>
      <c r="J32" s="33" t="n">
        <v>25123.45</v>
      </c>
      <c r="K32" s="19" t="n">
        <v>1.526878</v>
      </c>
      <c r="L32" s="26" t="n">
        <f aca="false">+L31</f>
        <v>1.77099075862069</v>
      </c>
      <c r="M32" s="27" t="n">
        <f aca="false">+G32</f>
        <v>31406.56</v>
      </c>
      <c r="N32" s="23" t="n">
        <f aca="false">+H32/L32</f>
        <v>20235.5375518227</v>
      </c>
      <c r="O32" s="27" t="n">
        <f aca="false">+I32</f>
        <v>25069.87</v>
      </c>
      <c r="P32" s="23" t="n">
        <f aca="false">+J32/K32</f>
        <v>16454.1305854168</v>
      </c>
      <c r="W32" s="31"/>
      <c r="X32" s="32"/>
      <c r="AB32" s="0" t="s">
        <v>30</v>
      </c>
      <c r="AC32" s="0" t="n">
        <v>2000</v>
      </c>
      <c r="AD32" s="0" t="n">
        <v>217</v>
      </c>
      <c r="AE32" s="18" t="n">
        <v>343</v>
      </c>
      <c r="AF32" s="0" t="n">
        <v>158</v>
      </c>
      <c r="AM32" s="19" t="n">
        <v>1.599552</v>
      </c>
    </row>
    <row r="33" customFormat="false" ht="12.8" hidden="false" customHeight="false" outlineLevel="0" collapsed="false">
      <c r="A33" s="20" t="n">
        <v>1992</v>
      </c>
      <c r="B33" s="21" t="s">
        <v>31</v>
      </c>
      <c r="C33" s="22" t="n">
        <v>31228.67</v>
      </c>
      <c r="D33" s="23" t="n">
        <v>127686.4</v>
      </c>
      <c r="E33" s="24" t="n">
        <v>738228.2</v>
      </c>
      <c r="F33" s="23" t="n">
        <v>1906251</v>
      </c>
      <c r="G33" s="22" t="n">
        <v>31926.49</v>
      </c>
      <c r="H33" s="23" t="n">
        <v>131165.8</v>
      </c>
      <c r="I33" s="33" t="n">
        <v>23031.46</v>
      </c>
      <c r="J33" s="33" t="n">
        <v>95128.22</v>
      </c>
      <c r="K33" s="19" t="n">
        <v>1.599552</v>
      </c>
      <c r="L33" s="26" t="n">
        <f aca="false">+L32</f>
        <v>1.77099075862069</v>
      </c>
      <c r="M33" s="27" t="n">
        <f aca="false">+G33</f>
        <v>31926.49</v>
      </c>
      <c r="N33" s="23" t="n">
        <f aca="false">+H33/L33</f>
        <v>74063.514652192</v>
      </c>
      <c r="O33" s="27" t="n">
        <f aca="false">+I33</f>
        <v>23031.46</v>
      </c>
      <c r="P33" s="23" t="n">
        <f aca="false">+J33/K33</f>
        <v>59471.7896010883</v>
      </c>
      <c r="W33" s="31"/>
      <c r="X33" s="32"/>
      <c r="AB33" s="0" t="s">
        <v>30</v>
      </c>
      <c r="AC33" s="0" t="n">
        <v>2001</v>
      </c>
      <c r="AD33" s="0" t="n">
        <v>222</v>
      </c>
      <c r="AE33" s="18" t="n">
        <v>354</v>
      </c>
      <c r="AF33" s="0" t="n">
        <v>159.8</v>
      </c>
      <c r="AM33" s="19" t="n">
        <v>1.599552</v>
      </c>
    </row>
    <row r="34" customFormat="false" ht="12.8" hidden="false" customHeight="false" outlineLevel="0" collapsed="false">
      <c r="A34" s="20" t="n">
        <v>1992</v>
      </c>
      <c r="B34" s="21" t="s">
        <v>32</v>
      </c>
      <c r="C34" s="22" t="n">
        <v>31242.77</v>
      </c>
      <c r="D34" s="23" t="n">
        <v>40549.62</v>
      </c>
      <c r="E34" s="24" t="n">
        <v>769807.7</v>
      </c>
      <c r="F34" s="23" t="n">
        <v>535555.8</v>
      </c>
      <c r="G34" s="22" t="n">
        <v>30319.57</v>
      </c>
      <c r="H34" s="23" t="n">
        <v>37623.62</v>
      </c>
      <c r="I34" s="33" t="n">
        <v>24016.69</v>
      </c>
      <c r="J34" s="33" t="n">
        <v>26726.01</v>
      </c>
      <c r="K34" s="19" t="n">
        <v>1.599552</v>
      </c>
      <c r="L34" s="26" t="n">
        <f aca="false">+L33</f>
        <v>1.77099075862069</v>
      </c>
      <c r="M34" s="27" t="n">
        <f aca="false">+G34</f>
        <v>30319.57</v>
      </c>
      <c r="N34" s="23" t="n">
        <f aca="false">+H34/L34</f>
        <v>21244.3909246046</v>
      </c>
      <c r="O34" s="27" t="n">
        <f aca="false">+I34</f>
        <v>24016.69</v>
      </c>
      <c r="P34" s="23" t="n">
        <f aca="false">+J34/K34</f>
        <v>16708.4346116913</v>
      </c>
      <c r="W34" s="31"/>
      <c r="X34" s="32"/>
      <c r="AB34" s="0" t="s">
        <v>30</v>
      </c>
      <c r="AC34" s="0" t="n">
        <v>2002</v>
      </c>
      <c r="AD34" s="0" t="n">
        <v>226</v>
      </c>
      <c r="AE34" s="18" t="n">
        <v>366</v>
      </c>
      <c r="AF34" s="0" t="n">
        <v>162</v>
      </c>
      <c r="AM34" s="19" t="n">
        <v>1.693052</v>
      </c>
    </row>
    <row r="35" customFormat="false" ht="12.8" hidden="false" customHeight="false" outlineLevel="0" collapsed="false">
      <c r="A35" s="20" t="n">
        <v>1993</v>
      </c>
      <c r="B35" s="21" t="s">
        <v>31</v>
      </c>
      <c r="C35" s="22" t="n">
        <v>31362.55</v>
      </c>
      <c r="D35" s="23" t="n">
        <v>130216.4</v>
      </c>
      <c r="E35" s="24" t="n">
        <v>804913.1</v>
      </c>
      <c r="F35" s="23" t="n">
        <v>1944393</v>
      </c>
      <c r="G35" s="22" t="n">
        <v>32232.93</v>
      </c>
      <c r="H35" s="23" t="n">
        <v>134546.1</v>
      </c>
      <c r="I35" s="33" t="n">
        <v>23788.13</v>
      </c>
      <c r="J35" s="33" t="n">
        <v>97289.4</v>
      </c>
      <c r="K35" s="19" t="n">
        <v>1.693052</v>
      </c>
      <c r="L35" s="26" t="n">
        <f aca="false">+L34</f>
        <v>1.77099075862069</v>
      </c>
      <c r="M35" s="27" t="n">
        <f aca="false">+G35</f>
        <v>32232.93</v>
      </c>
      <c r="N35" s="23" t="n">
        <f aca="false">+H35/L35</f>
        <v>75972.2202643165</v>
      </c>
      <c r="O35" s="27" t="n">
        <f aca="false">+I35</f>
        <v>23788.13</v>
      </c>
      <c r="P35" s="23" t="n">
        <f aca="false">+J35/K35</f>
        <v>57463.9172334931</v>
      </c>
      <c r="W35" s="31"/>
      <c r="X35" s="32"/>
      <c r="AB35" s="0" t="s">
        <v>30</v>
      </c>
      <c r="AC35" s="0" t="n">
        <v>2003</v>
      </c>
      <c r="AD35" s="0" t="n">
        <v>231</v>
      </c>
      <c r="AE35" s="18" t="n">
        <v>372</v>
      </c>
      <c r="AF35" s="0" t="n">
        <v>161.1</v>
      </c>
      <c r="AM35" s="19" t="n">
        <v>1.693052</v>
      </c>
    </row>
    <row r="36" customFormat="false" ht="12.8" hidden="false" customHeight="false" outlineLevel="0" collapsed="false">
      <c r="A36" s="20" t="n">
        <v>1993</v>
      </c>
      <c r="B36" s="21" t="s">
        <v>32</v>
      </c>
      <c r="C36" s="22" t="n">
        <v>33304.51</v>
      </c>
      <c r="D36" s="23" t="n">
        <v>40796.07</v>
      </c>
      <c r="E36" s="24" t="n">
        <v>859278.8</v>
      </c>
      <c r="F36" s="23" t="n">
        <v>531890.8</v>
      </c>
      <c r="G36" s="22" t="n">
        <v>32401.11</v>
      </c>
      <c r="H36" s="23" t="n">
        <v>38020.8</v>
      </c>
      <c r="I36" s="33" t="n">
        <v>25394.84</v>
      </c>
      <c r="J36" s="33" t="n">
        <v>26613.63</v>
      </c>
      <c r="K36" s="19" t="n">
        <v>1.693052</v>
      </c>
      <c r="L36" s="26" t="n">
        <f aca="false">+L35</f>
        <v>1.77099075862069</v>
      </c>
      <c r="M36" s="27" t="n">
        <f aca="false">+G36</f>
        <v>32401.11</v>
      </c>
      <c r="N36" s="23" t="n">
        <f aca="false">+H36/L36</f>
        <v>21468.6608695869</v>
      </c>
      <c r="O36" s="27" t="n">
        <f aca="false">+I36</f>
        <v>25394.84</v>
      </c>
      <c r="P36" s="23" t="n">
        <f aca="false">+J36/K36</f>
        <v>15719.3222653527</v>
      </c>
      <c r="W36" s="42"/>
      <c r="AB36" s="0" t="s">
        <v>30</v>
      </c>
      <c r="AC36" s="0" t="n">
        <v>2004</v>
      </c>
      <c r="AD36" s="0" t="n">
        <v>237</v>
      </c>
      <c r="AE36" s="18" t="n">
        <v>381</v>
      </c>
      <c r="AF36" s="0" t="n">
        <v>161.1</v>
      </c>
      <c r="AM36" s="19" t="n">
        <v>1.723632</v>
      </c>
    </row>
    <row r="37" customFormat="false" ht="12.8" hidden="false" customHeight="false" outlineLevel="0" collapsed="false">
      <c r="A37" s="20" t="n">
        <v>1994</v>
      </c>
      <c r="B37" s="21" t="s">
        <v>31</v>
      </c>
      <c r="C37" s="22" t="n">
        <v>32415.55</v>
      </c>
      <c r="D37" s="23" t="n">
        <v>132158.4</v>
      </c>
      <c r="E37" s="24" t="n">
        <v>849278.4</v>
      </c>
      <c r="F37" s="23" t="n">
        <v>2030548</v>
      </c>
      <c r="G37" s="22" t="n">
        <v>33483.62</v>
      </c>
      <c r="H37" s="23" t="n">
        <v>136744.7</v>
      </c>
      <c r="I37" s="33" t="n">
        <v>24504.25</v>
      </c>
      <c r="J37" s="33" t="n">
        <v>100983.2</v>
      </c>
      <c r="K37" s="19" t="n">
        <v>1.723632</v>
      </c>
      <c r="L37" s="26" t="n">
        <f aca="false">+L36</f>
        <v>1.77099075862069</v>
      </c>
      <c r="M37" s="27" t="n">
        <f aca="false">+G37</f>
        <v>33483.62</v>
      </c>
      <c r="N37" s="23" t="n">
        <f aca="false">+H37/L37</f>
        <v>77213.6722534349</v>
      </c>
      <c r="O37" s="27" t="n">
        <f aca="false">+I37</f>
        <v>24504.25</v>
      </c>
      <c r="P37" s="23" t="n">
        <f aca="false">+J37/K37</f>
        <v>58587.447900712</v>
      </c>
      <c r="AB37" s="0" t="s">
        <v>30</v>
      </c>
      <c r="AC37" s="0" t="n">
        <v>2005</v>
      </c>
      <c r="AD37" s="0" t="n">
        <v>245</v>
      </c>
      <c r="AE37" s="18" t="n">
        <v>390</v>
      </c>
      <c r="AF37" s="0" t="n">
        <v>158.9</v>
      </c>
      <c r="AM37" s="19" t="n">
        <v>1.723632</v>
      </c>
    </row>
    <row r="38" customFormat="false" ht="12.8" hidden="false" customHeight="false" outlineLevel="0" collapsed="false">
      <c r="A38" s="20" t="n">
        <v>1994</v>
      </c>
      <c r="B38" s="21" t="s">
        <v>32</v>
      </c>
      <c r="C38" s="22" t="n">
        <v>34279.56</v>
      </c>
      <c r="D38" s="23" t="n">
        <v>42441.38</v>
      </c>
      <c r="E38" s="24" t="n">
        <v>905231.9</v>
      </c>
      <c r="F38" s="23" t="n">
        <v>554439.7</v>
      </c>
      <c r="G38" s="22" t="n">
        <v>33404.97</v>
      </c>
      <c r="H38" s="23" t="n">
        <v>39653.51</v>
      </c>
      <c r="I38" s="33" t="n">
        <v>26118.68</v>
      </c>
      <c r="J38" s="33" t="n">
        <v>27573.4</v>
      </c>
      <c r="K38" s="19" t="n">
        <v>1.723632</v>
      </c>
      <c r="L38" s="26" t="n">
        <f aca="false">+L37</f>
        <v>1.77099075862069</v>
      </c>
      <c r="M38" s="27" t="n">
        <f aca="false">+G38</f>
        <v>33404.97</v>
      </c>
      <c r="N38" s="23" t="n">
        <f aca="false">+H38/L38</f>
        <v>22390.5798531007</v>
      </c>
      <c r="O38" s="27" t="n">
        <f aca="false">+I38</f>
        <v>26118.68</v>
      </c>
      <c r="P38" s="23" t="n">
        <f aca="false">+J38/K38</f>
        <v>15997.2662378048</v>
      </c>
      <c r="AM38" s="19" t="n">
        <v>1.718719</v>
      </c>
    </row>
    <row r="39" customFormat="false" ht="12.8" hidden="false" customHeight="false" outlineLevel="0" collapsed="false">
      <c r="A39" s="20" t="n">
        <v>1995</v>
      </c>
      <c r="B39" s="21" t="s">
        <v>31</v>
      </c>
      <c r="C39" s="22" t="n">
        <v>33446.85</v>
      </c>
      <c r="D39" s="23" t="n">
        <v>133107.3</v>
      </c>
      <c r="E39" s="24" t="n">
        <v>895785.7</v>
      </c>
      <c r="F39" s="23" t="n">
        <v>2091084</v>
      </c>
      <c r="G39" s="22" t="n">
        <v>34526.75</v>
      </c>
      <c r="H39" s="23" t="n">
        <v>137809.3</v>
      </c>
      <c r="I39" s="33" t="n">
        <v>25125.95</v>
      </c>
      <c r="J39" s="33" t="n">
        <v>100807.9</v>
      </c>
      <c r="K39" s="19" t="n">
        <v>1.718719</v>
      </c>
      <c r="L39" s="26" t="n">
        <f aca="false">+L38</f>
        <v>1.77099075862069</v>
      </c>
      <c r="M39" s="27" t="n">
        <f aca="false">+G39</f>
        <v>34526.75</v>
      </c>
      <c r="N39" s="23" t="n">
        <f aca="false">+H39/L39</f>
        <v>77814.8046957234</v>
      </c>
      <c r="O39" s="27" t="n">
        <f aca="false">+I39</f>
        <v>25125.95</v>
      </c>
      <c r="P39" s="23" t="n">
        <f aca="false">+J39/K39</f>
        <v>58652.9269764284</v>
      </c>
      <c r="AM39" s="19" t="n">
        <v>1.718719</v>
      </c>
    </row>
    <row r="40" customFormat="false" ht="12.8" hidden="false" customHeight="false" outlineLevel="0" collapsed="false">
      <c r="A40" s="20" t="n">
        <v>1995</v>
      </c>
      <c r="B40" s="21" t="s">
        <v>32</v>
      </c>
      <c r="C40" s="22" t="n">
        <v>36122.94</v>
      </c>
      <c r="D40" s="23" t="n">
        <v>42972.12</v>
      </c>
      <c r="E40" s="24" t="n">
        <v>972874.7</v>
      </c>
      <c r="F40" s="23" t="n">
        <v>588249.2</v>
      </c>
      <c r="G40" s="22" t="n">
        <v>35190.77</v>
      </c>
      <c r="H40" s="23" t="n">
        <v>40204.98</v>
      </c>
      <c r="I40" s="33" t="n">
        <v>27288.22</v>
      </c>
      <c r="J40" s="33" t="n">
        <v>28358.59</v>
      </c>
      <c r="K40" s="19" t="n">
        <v>1.718719</v>
      </c>
      <c r="L40" s="26" t="n">
        <f aca="false">+L39</f>
        <v>1.77099075862069</v>
      </c>
      <c r="M40" s="27" t="n">
        <f aca="false">+G40</f>
        <v>35190.77</v>
      </c>
      <c r="N40" s="23" t="n">
        <f aca="false">+H40/L40</f>
        <v>22701.9705237271</v>
      </c>
      <c r="O40" s="27" t="n">
        <f aca="false">+I40</f>
        <v>27288.22</v>
      </c>
      <c r="P40" s="23" t="n">
        <f aca="false">+J40/K40</f>
        <v>16499.8408698571</v>
      </c>
      <c r="AE40" s="0" t="s">
        <v>34</v>
      </c>
      <c r="AF40" s="43" t="n">
        <f aca="false">+LN(1.9/1.41)</f>
        <v>0.298264181782318</v>
      </c>
      <c r="AM40" s="19" t="n">
        <v>1.703659</v>
      </c>
    </row>
    <row r="41" customFormat="false" ht="12.8" hidden="false" customHeight="false" outlineLevel="0" collapsed="false">
      <c r="A41" s="20" t="n">
        <v>1996</v>
      </c>
      <c r="B41" s="21" t="s">
        <v>31</v>
      </c>
      <c r="C41" s="22" t="n">
        <v>33947.73</v>
      </c>
      <c r="D41" s="23" t="n">
        <v>134645.5</v>
      </c>
      <c r="E41" s="24" t="n">
        <v>925477.6</v>
      </c>
      <c r="F41" s="23" t="n">
        <v>2171114</v>
      </c>
      <c r="G41" s="22" t="n">
        <v>34974.51</v>
      </c>
      <c r="H41" s="23" t="n">
        <v>140361.7</v>
      </c>
      <c r="I41" s="33" t="n">
        <v>25763.22</v>
      </c>
      <c r="J41" s="33" t="n">
        <v>102967.4</v>
      </c>
      <c r="K41" s="19" t="n">
        <v>1.703659</v>
      </c>
      <c r="L41" s="26" t="n">
        <f aca="false">+L40</f>
        <v>1.77099075862069</v>
      </c>
      <c r="M41" s="27" t="n">
        <f aca="false">+G41</f>
        <v>34974.51</v>
      </c>
      <c r="N41" s="23" t="n">
        <f aca="false">+H41/L41</f>
        <v>79256.0318662073</v>
      </c>
      <c r="O41" s="27" t="n">
        <f aca="false">+I41</f>
        <v>25763.22</v>
      </c>
      <c r="P41" s="23" t="n">
        <f aca="false">+J41/K41</f>
        <v>60438.972822613</v>
      </c>
      <c r="AE41" s="0" t="s">
        <v>35</v>
      </c>
      <c r="AF41" s="43" t="n">
        <f aca="false">+LN(AF37/AF9)</f>
        <v>0.463104887554579</v>
      </c>
      <c r="AM41" s="19" t="n">
        <v>1.703659</v>
      </c>
    </row>
    <row r="42" customFormat="false" ht="12.8" hidden="false" customHeight="false" outlineLevel="0" collapsed="false">
      <c r="A42" s="20" t="n">
        <v>1996</v>
      </c>
      <c r="B42" s="21" t="s">
        <v>32</v>
      </c>
      <c r="C42" s="22" t="n">
        <v>37619.68</v>
      </c>
      <c r="D42" s="23" t="n">
        <v>43715</v>
      </c>
      <c r="E42" s="24" t="n">
        <v>1038668</v>
      </c>
      <c r="F42" s="23" t="n">
        <v>624436.9</v>
      </c>
      <c r="G42" s="22" t="n">
        <v>36499.73</v>
      </c>
      <c r="H42" s="23" t="n">
        <v>41126.67</v>
      </c>
      <c r="I42" s="33" t="n">
        <v>28914.2</v>
      </c>
      <c r="J42" s="33" t="n">
        <v>29614.58</v>
      </c>
      <c r="K42" s="19" t="n">
        <v>1.703659</v>
      </c>
      <c r="L42" s="26" t="n">
        <f aca="false">+L41</f>
        <v>1.77099075862069</v>
      </c>
      <c r="M42" s="27" t="n">
        <f aca="false">+G42</f>
        <v>36499.73</v>
      </c>
      <c r="N42" s="23" t="n">
        <f aca="false">+H42/L42</f>
        <v>23222.4080220672</v>
      </c>
      <c r="O42" s="27" t="n">
        <f aca="false">+I42</f>
        <v>28914.2</v>
      </c>
      <c r="P42" s="23" t="n">
        <f aca="false">+J42/K42</f>
        <v>17382.9269824537</v>
      </c>
      <c r="AM42" s="19" t="n">
        <v>1.71629</v>
      </c>
    </row>
    <row r="43" customFormat="false" ht="12.8" hidden="false" customHeight="false" outlineLevel="0" collapsed="false">
      <c r="A43" s="20" t="n">
        <v>1997</v>
      </c>
      <c r="B43" s="21" t="s">
        <v>31</v>
      </c>
      <c r="C43" s="22" t="n">
        <v>35068.42</v>
      </c>
      <c r="D43" s="23" t="n">
        <v>136443.7</v>
      </c>
      <c r="E43" s="24" t="n">
        <v>981134.1</v>
      </c>
      <c r="F43" s="23" t="n">
        <v>2278446</v>
      </c>
      <c r="G43" s="22" t="n">
        <v>36145.87</v>
      </c>
      <c r="H43" s="23" t="n">
        <v>142193.2</v>
      </c>
      <c r="I43" s="33" t="n">
        <v>26618.19</v>
      </c>
      <c r="J43" s="33" t="n">
        <v>106091.3</v>
      </c>
      <c r="K43" s="19" t="n">
        <v>1.71629</v>
      </c>
      <c r="L43" s="26" t="n">
        <f aca="false">+L42</f>
        <v>1.77099075862069</v>
      </c>
      <c r="M43" s="27" t="n">
        <f aca="false">+G43</f>
        <v>36145.87</v>
      </c>
      <c r="N43" s="23" t="n">
        <f aca="false">+H43/L43</f>
        <v>80290.1987533493</v>
      </c>
      <c r="O43" s="27" t="n">
        <f aca="false">+I43</f>
        <v>26618.19</v>
      </c>
      <c r="P43" s="23" t="n">
        <f aca="false">+J43/K43</f>
        <v>61814.3204237046</v>
      </c>
      <c r="AM43" s="19" t="n">
        <v>1.71629</v>
      </c>
    </row>
    <row r="44" customFormat="false" ht="12.8" hidden="false" customHeight="false" outlineLevel="0" collapsed="false">
      <c r="A44" s="20" t="n">
        <v>1997</v>
      </c>
      <c r="B44" s="21" t="s">
        <v>32</v>
      </c>
      <c r="C44" s="22" t="n">
        <v>38809.17</v>
      </c>
      <c r="D44" s="23" t="n">
        <v>45987.57</v>
      </c>
      <c r="E44" s="24" t="n">
        <v>1144049</v>
      </c>
      <c r="F44" s="23" t="n">
        <v>644691.2</v>
      </c>
      <c r="G44" s="22" t="n">
        <v>37663.68</v>
      </c>
      <c r="H44" s="23" t="n">
        <v>43229.06</v>
      </c>
      <c r="I44" s="33" t="n">
        <v>31038.08</v>
      </c>
      <c r="J44" s="33" t="n">
        <v>30018.76</v>
      </c>
      <c r="K44" s="19" t="n">
        <v>1.71629</v>
      </c>
      <c r="L44" s="26" t="n">
        <f aca="false">+L43</f>
        <v>1.77099075862069</v>
      </c>
      <c r="M44" s="27" t="n">
        <f aca="false">+G44</f>
        <v>37663.68</v>
      </c>
      <c r="N44" s="23" t="n">
        <f aca="false">+H44/L44</f>
        <v>24409.5344877284</v>
      </c>
      <c r="O44" s="27" t="n">
        <f aca="false">+I44</f>
        <v>31038.08</v>
      </c>
      <c r="P44" s="23" t="n">
        <f aca="false">+J44/K44</f>
        <v>17490.4940307291</v>
      </c>
      <c r="AM44" s="19" t="n">
        <v>1.774957</v>
      </c>
    </row>
    <row r="45" customFormat="false" ht="12.8" hidden="false" customHeight="false" outlineLevel="0" collapsed="false">
      <c r="A45" s="20" t="n">
        <v>1998</v>
      </c>
      <c r="B45" s="21" t="s">
        <v>31</v>
      </c>
      <c r="C45" s="22" t="n">
        <v>36332.95</v>
      </c>
      <c r="D45" s="23" t="n">
        <v>137583.6</v>
      </c>
      <c r="E45" s="24" t="n">
        <v>1099067</v>
      </c>
      <c r="F45" s="23" t="n">
        <v>2378026</v>
      </c>
      <c r="G45" s="22" t="n">
        <v>37646.58</v>
      </c>
      <c r="H45" s="23" t="n">
        <v>144522.9</v>
      </c>
      <c r="I45" s="33" t="n">
        <v>28224.15</v>
      </c>
      <c r="J45" s="33" t="n">
        <v>108392.9</v>
      </c>
      <c r="K45" s="19" t="n">
        <v>1.774957</v>
      </c>
      <c r="L45" s="26" t="n">
        <f aca="false">+L44</f>
        <v>1.77099075862069</v>
      </c>
      <c r="M45" s="27" t="n">
        <f aca="false">+G45</f>
        <v>37646.58</v>
      </c>
      <c r="N45" s="23" t="n">
        <f aca="false">+H45/L45</f>
        <v>81605.6771027758</v>
      </c>
      <c r="O45" s="27" t="n">
        <f aca="false">+I45</f>
        <v>28224.15</v>
      </c>
      <c r="P45" s="23" t="n">
        <f aca="false">+J45/K45</f>
        <v>61067.9019266382</v>
      </c>
      <c r="AM45" s="19" t="n">
        <v>1.774957</v>
      </c>
    </row>
    <row r="46" customFormat="false" ht="12.8" hidden="false" customHeight="false" outlineLevel="0" collapsed="false">
      <c r="A46" s="20" t="n">
        <v>1998</v>
      </c>
      <c r="B46" s="21" t="s">
        <v>32</v>
      </c>
      <c r="C46" s="22" t="n">
        <v>41183.08</v>
      </c>
      <c r="D46" s="23" t="n">
        <v>46710.67</v>
      </c>
      <c r="E46" s="24" t="n">
        <v>1250592</v>
      </c>
      <c r="F46" s="23" t="n">
        <v>696359.7</v>
      </c>
      <c r="G46" s="22" t="n">
        <v>40075.69</v>
      </c>
      <c r="H46" s="23" t="n">
        <v>44187.97</v>
      </c>
      <c r="I46" s="33" t="n">
        <v>32115.32</v>
      </c>
      <c r="J46" s="33" t="n">
        <v>31740.81</v>
      </c>
      <c r="K46" s="19" t="n">
        <v>1.774957</v>
      </c>
      <c r="L46" s="26" t="n">
        <f aca="false">+L45</f>
        <v>1.77099075862069</v>
      </c>
      <c r="M46" s="27" t="n">
        <f aca="false">+G46</f>
        <v>40075.69</v>
      </c>
      <c r="N46" s="23" t="n">
        <f aca="false">+H46/L46</f>
        <v>24950.9884706655</v>
      </c>
      <c r="O46" s="27" t="n">
        <f aca="false">+I46</f>
        <v>32115.32</v>
      </c>
      <c r="P46" s="23" t="n">
        <f aca="false">+J46/K46</f>
        <v>17882.5796906629</v>
      </c>
      <c r="AM46" s="19" t="n">
        <v>1.680034</v>
      </c>
    </row>
    <row r="47" customFormat="false" ht="12.8" hidden="false" customHeight="false" outlineLevel="0" collapsed="false">
      <c r="A47" s="20" t="n">
        <v>1999</v>
      </c>
      <c r="B47" s="21" t="s">
        <v>31</v>
      </c>
      <c r="C47" s="22" t="n">
        <v>36894.78</v>
      </c>
      <c r="D47" s="23" t="n">
        <v>139217.6</v>
      </c>
      <c r="E47" s="24" t="n">
        <v>1160203</v>
      </c>
      <c r="F47" s="23" t="n">
        <v>2514149</v>
      </c>
      <c r="G47" s="22" t="n">
        <v>38281.19</v>
      </c>
      <c r="H47" s="23" t="n">
        <v>145745.8</v>
      </c>
      <c r="I47" s="33" t="n">
        <v>29448.53</v>
      </c>
      <c r="J47" s="33" t="n">
        <v>107210.8</v>
      </c>
      <c r="K47" s="19" t="n">
        <v>1.680034</v>
      </c>
      <c r="L47" s="26" t="n">
        <f aca="false">+L46</f>
        <v>1.77099075862069</v>
      </c>
      <c r="M47" s="27" t="n">
        <f aca="false">+G47</f>
        <v>38281.19</v>
      </c>
      <c r="N47" s="23" t="n">
        <f aca="false">+H47/L47</f>
        <v>82296.1945400054</v>
      </c>
      <c r="O47" s="27" t="n">
        <f aca="false">+I47</f>
        <v>29448.53</v>
      </c>
      <c r="P47" s="23" t="n">
        <f aca="false">+J47/K47</f>
        <v>63814.6608937676</v>
      </c>
      <c r="AM47" s="19" t="n">
        <v>1.680034</v>
      </c>
    </row>
    <row r="48" customFormat="false" ht="12.8" hidden="false" customHeight="false" outlineLevel="0" collapsed="false">
      <c r="A48" s="20" t="n">
        <v>1999</v>
      </c>
      <c r="B48" s="21" t="s">
        <v>32</v>
      </c>
      <c r="C48" s="22" t="n">
        <v>42485.65</v>
      </c>
      <c r="D48" s="23" t="n">
        <v>48024.55</v>
      </c>
      <c r="E48" s="24" t="n">
        <v>1319453</v>
      </c>
      <c r="F48" s="23" t="n">
        <v>777387.8</v>
      </c>
      <c r="G48" s="22" t="n">
        <v>41282.24</v>
      </c>
      <c r="H48" s="23" t="n">
        <v>45370.7</v>
      </c>
      <c r="I48" s="33" t="n">
        <v>33490.67</v>
      </c>
      <c r="J48" s="33" t="n">
        <v>33150.15</v>
      </c>
      <c r="K48" s="19" t="n">
        <v>1.680034</v>
      </c>
      <c r="L48" s="26" t="n">
        <f aca="false">+L47</f>
        <v>1.77099075862069</v>
      </c>
      <c r="M48" s="27" t="n">
        <f aca="false">+G48</f>
        <v>41282.24</v>
      </c>
      <c r="N48" s="23" t="n">
        <f aca="false">+H48/L48</f>
        <v>25618.8236890272</v>
      </c>
      <c r="O48" s="27" t="n">
        <f aca="false">+I48</f>
        <v>33490.67</v>
      </c>
      <c r="P48" s="23" t="n">
        <f aca="false">+J48/K48</f>
        <v>19731.8328081456</v>
      </c>
      <c r="AM48" s="19" t="n">
        <v>1.801553</v>
      </c>
    </row>
    <row r="49" customFormat="false" ht="12.8" hidden="false" customHeight="false" outlineLevel="0" collapsed="false">
      <c r="A49" s="20" t="n">
        <v>2000</v>
      </c>
      <c r="B49" s="21" t="s">
        <v>31</v>
      </c>
      <c r="C49" s="22" t="n">
        <v>37921.82</v>
      </c>
      <c r="D49" s="23" t="n">
        <v>141614</v>
      </c>
      <c r="E49" s="24" t="n">
        <v>1287942</v>
      </c>
      <c r="F49" s="23" t="n">
        <v>2653239</v>
      </c>
      <c r="G49" s="22" t="n">
        <v>39284.88</v>
      </c>
      <c r="H49" s="23" t="n">
        <v>148383.7</v>
      </c>
      <c r="I49" s="33" t="n">
        <v>29336.66</v>
      </c>
      <c r="J49" s="33" t="n">
        <v>108877.4</v>
      </c>
      <c r="K49" s="19" t="n">
        <v>1.801553</v>
      </c>
      <c r="L49" s="26" t="n">
        <f aca="false">+L48</f>
        <v>1.77099075862069</v>
      </c>
      <c r="M49" s="27" t="n">
        <f aca="false">+G49</f>
        <v>39284.88</v>
      </c>
      <c r="N49" s="23" t="n">
        <f aca="false">+H49/L49</f>
        <v>83785.6997715598</v>
      </c>
      <c r="O49" s="27" t="n">
        <f aca="false">+I49</f>
        <v>29336.66</v>
      </c>
      <c r="P49" s="23" t="n">
        <f aca="false">+J49/K49</f>
        <v>60435.3022087055</v>
      </c>
      <c r="AM49" s="19" t="n">
        <v>1.801553</v>
      </c>
    </row>
    <row r="50" customFormat="false" ht="12.8" hidden="false" customHeight="false" outlineLevel="0" collapsed="false">
      <c r="A50" s="20" t="n">
        <v>2000</v>
      </c>
      <c r="B50" s="21" t="s">
        <v>32</v>
      </c>
      <c r="C50" s="22" t="n">
        <v>43522.24</v>
      </c>
      <c r="D50" s="23" t="n">
        <v>49110.9</v>
      </c>
      <c r="E50" s="24" t="n">
        <v>1481693</v>
      </c>
      <c r="F50" s="23" t="n">
        <v>808721.8</v>
      </c>
      <c r="G50" s="22" t="n">
        <v>42288.13</v>
      </c>
      <c r="H50" s="23" t="n">
        <v>46434.77</v>
      </c>
      <c r="I50" s="33" t="n">
        <v>33749.9</v>
      </c>
      <c r="J50" s="33" t="n">
        <v>33186.41</v>
      </c>
      <c r="K50" s="19" t="n">
        <v>1.801553</v>
      </c>
      <c r="L50" s="26" t="n">
        <f aca="false">+L49</f>
        <v>1.77099075862069</v>
      </c>
      <c r="M50" s="27" t="n">
        <f aca="false">+G50</f>
        <v>42288.13</v>
      </c>
      <c r="N50" s="23" t="n">
        <f aca="false">+H50/L50</f>
        <v>26219.6568638026</v>
      </c>
      <c r="O50" s="27" t="n">
        <f aca="false">+I50</f>
        <v>33749.9</v>
      </c>
      <c r="P50" s="23" t="n">
        <f aca="false">+J50/K50</f>
        <v>18421.0012139526</v>
      </c>
      <c r="AM50" s="19" t="n">
        <v>1.845105</v>
      </c>
    </row>
    <row r="51" customFormat="false" ht="12.8" hidden="false" customHeight="false" outlineLevel="0" collapsed="false">
      <c r="A51" s="20" t="n">
        <v>2001</v>
      </c>
      <c r="B51" s="21" t="s">
        <v>31</v>
      </c>
      <c r="C51" s="22" t="n">
        <v>37827.86</v>
      </c>
      <c r="D51" s="23" t="n">
        <v>138376.6</v>
      </c>
      <c r="E51" s="24" t="n">
        <v>1328707</v>
      </c>
      <c r="F51" s="23" t="n">
        <v>2672251</v>
      </c>
      <c r="G51" s="22" t="n">
        <v>39253.25</v>
      </c>
      <c r="H51" s="23" t="n">
        <v>145193.6</v>
      </c>
      <c r="I51" s="33" t="n">
        <v>28751.91</v>
      </c>
      <c r="J51" s="33" t="n">
        <v>106692.9</v>
      </c>
      <c r="K51" s="19" t="n">
        <v>1.845105</v>
      </c>
      <c r="L51" s="26" t="n">
        <f aca="false">+L50</f>
        <v>1.77099075862069</v>
      </c>
      <c r="M51" s="27" t="n">
        <f aca="false">+G51</f>
        <v>39253.25</v>
      </c>
      <c r="N51" s="23" t="n">
        <f aca="false">+H51/L51</f>
        <v>81984.391670729</v>
      </c>
      <c r="O51" s="27" t="n">
        <f aca="false">+I51</f>
        <v>28751.91</v>
      </c>
      <c r="P51" s="23" t="n">
        <f aca="false">+J51/K51</f>
        <v>57824.8392367914</v>
      </c>
      <c r="AM51" s="19" t="n">
        <v>1.845105</v>
      </c>
    </row>
    <row r="52" customFormat="false" ht="12.8" hidden="false" customHeight="false" outlineLevel="0" collapsed="false">
      <c r="A52" s="20" t="n">
        <v>2001</v>
      </c>
      <c r="B52" s="21" t="s">
        <v>32</v>
      </c>
      <c r="C52" s="22" t="n">
        <v>43566.86</v>
      </c>
      <c r="D52" s="23" t="n">
        <v>49366.9</v>
      </c>
      <c r="E52" s="24" t="n">
        <v>1563829</v>
      </c>
      <c r="F52" s="23" t="n">
        <v>848449.4</v>
      </c>
      <c r="G52" s="22" t="n">
        <v>42327.29</v>
      </c>
      <c r="H52" s="23" t="n">
        <v>46683.59</v>
      </c>
      <c r="I52" s="33" t="n">
        <v>33839.73</v>
      </c>
      <c r="J52" s="33" t="n">
        <v>33875.4</v>
      </c>
      <c r="K52" s="19" t="n">
        <v>1.845105</v>
      </c>
      <c r="L52" s="26" t="n">
        <f aca="false">+L51</f>
        <v>1.77099075862069</v>
      </c>
      <c r="M52" s="27" t="n">
        <f aca="false">+G52</f>
        <v>42327.29</v>
      </c>
      <c r="N52" s="23" t="n">
        <f aca="false">+H52/L52</f>
        <v>26360.1544913531</v>
      </c>
      <c r="O52" s="27" t="n">
        <f aca="false">+I52</f>
        <v>33839.73</v>
      </c>
      <c r="P52" s="23" t="n">
        <f aca="false">+J52/K52</f>
        <v>18359.6055509036</v>
      </c>
      <c r="AM52" s="19" t="n">
        <v>1.804982</v>
      </c>
    </row>
    <row r="53" customFormat="false" ht="12.8" hidden="false" customHeight="false" outlineLevel="0" collapsed="false">
      <c r="A53" s="20" t="n">
        <v>2002</v>
      </c>
      <c r="B53" s="21" t="s">
        <v>31</v>
      </c>
      <c r="C53" s="22" t="n">
        <v>38036.5</v>
      </c>
      <c r="D53" s="23" t="n">
        <v>134586.6</v>
      </c>
      <c r="E53" s="24" t="n">
        <v>1381997</v>
      </c>
      <c r="F53" s="23" t="n">
        <v>2709350</v>
      </c>
      <c r="G53" s="22" t="n">
        <v>39591.75</v>
      </c>
      <c r="H53" s="23" t="n">
        <v>141131.4</v>
      </c>
      <c r="I53" s="33" t="n">
        <v>29188.86</v>
      </c>
      <c r="J53" s="33" t="n">
        <v>103287.6</v>
      </c>
      <c r="K53" s="19" t="n">
        <v>1.804982</v>
      </c>
      <c r="L53" s="26" t="n">
        <f aca="false">+L52</f>
        <v>1.77099075862069</v>
      </c>
      <c r="M53" s="27" t="n">
        <f aca="false">+G53</f>
        <v>39591.75</v>
      </c>
      <c r="N53" s="23" t="n">
        <f aca="false">+H53/L53</f>
        <v>79690.6473469789</v>
      </c>
      <c r="O53" s="27" t="n">
        <f aca="false">+I53</f>
        <v>29188.86</v>
      </c>
      <c r="P53" s="23" t="n">
        <f aca="false">+J53/K53</f>
        <v>57223.6177424484</v>
      </c>
      <c r="AM53" s="19" t="n">
        <v>1.804982</v>
      </c>
    </row>
    <row r="54" customFormat="false" ht="12.8" hidden="false" customHeight="false" outlineLevel="0" collapsed="false">
      <c r="A54" s="20" t="n">
        <v>2002</v>
      </c>
      <c r="B54" s="21" t="s">
        <v>32</v>
      </c>
      <c r="C54" s="22" t="n">
        <v>45026.34</v>
      </c>
      <c r="D54" s="23" t="n">
        <v>48078.67</v>
      </c>
      <c r="E54" s="24" t="n">
        <v>1623169</v>
      </c>
      <c r="F54" s="23" t="n">
        <v>849961.7</v>
      </c>
      <c r="G54" s="22" t="n">
        <v>43836.16</v>
      </c>
      <c r="H54" s="23" t="n">
        <v>45455.57</v>
      </c>
      <c r="I54" s="33" t="n">
        <v>34282.59</v>
      </c>
      <c r="J54" s="33" t="n">
        <v>32402.78</v>
      </c>
      <c r="K54" s="19" t="n">
        <v>1.804982</v>
      </c>
      <c r="L54" s="26" t="n">
        <f aca="false">+L53</f>
        <v>1.77099075862069</v>
      </c>
      <c r="M54" s="27" t="n">
        <f aca="false">+G54</f>
        <v>43836.16</v>
      </c>
      <c r="N54" s="23" t="n">
        <f aca="false">+H54/L54</f>
        <v>25666.7460170162</v>
      </c>
      <c r="O54" s="27" t="n">
        <f aca="false">+I54</f>
        <v>34282.59</v>
      </c>
      <c r="P54" s="23" t="n">
        <f aca="false">+J54/K54</f>
        <v>17951.8576916557</v>
      </c>
      <c r="AM54" s="19" t="n">
        <v>1.779798</v>
      </c>
    </row>
    <row r="55" customFormat="false" ht="12.8" hidden="false" customHeight="false" outlineLevel="0" collapsed="false">
      <c r="A55" s="20" t="n">
        <v>2003</v>
      </c>
      <c r="B55" s="21" t="s">
        <v>31</v>
      </c>
      <c r="C55" s="22" t="n">
        <v>38322.56</v>
      </c>
      <c r="D55" s="23" t="n">
        <v>132549.5</v>
      </c>
      <c r="E55" s="24" t="n">
        <v>1451017</v>
      </c>
      <c r="F55" s="23" t="n">
        <v>2788179</v>
      </c>
      <c r="G55" s="22" t="n">
        <v>40052.39</v>
      </c>
      <c r="H55" s="23" t="n">
        <v>139303.4</v>
      </c>
      <c r="I55" s="33" t="n">
        <v>30320.4</v>
      </c>
      <c r="J55" s="33" t="n">
        <v>103694</v>
      </c>
      <c r="K55" s="19" t="n">
        <v>1.779798</v>
      </c>
      <c r="L55" s="26" t="n">
        <f aca="false">+L54</f>
        <v>1.77099075862069</v>
      </c>
      <c r="M55" s="27" t="n">
        <f aca="false">+G55</f>
        <v>40052.39</v>
      </c>
      <c r="N55" s="23" t="n">
        <f aca="false">+H55/L55</f>
        <v>78658.4567547345</v>
      </c>
      <c r="O55" s="27" t="n">
        <f aca="false">+I55</f>
        <v>30320.4</v>
      </c>
      <c r="P55" s="23" t="n">
        <f aca="false">+J55/K55</f>
        <v>58261.6678971434</v>
      </c>
      <c r="AM55" s="19" t="n">
        <v>1.779798</v>
      </c>
    </row>
    <row r="56" customFormat="false" ht="12.8" hidden="false" customHeight="false" outlineLevel="0" collapsed="false">
      <c r="A56" s="20" t="n">
        <v>2003</v>
      </c>
      <c r="B56" s="21" t="s">
        <v>32</v>
      </c>
      <c r="C56" s="22" t="n">
        <v>46703.27</v>
      </c>
      <c r="D56" s="23" t="n">
        <v>47176.37</v>
      </c>
      <c r="E56" s="24" t="n">
        <v>1727532</v>
      </c>
      <c r="F56" s="23" t="n">
        <v>870841.5</v>
      </c>
      <c r="G56" s="22" t="n">
        <v>45535.07</v>
      </c>
      <c r="H56" s="23" t="n">
        <v>44747.46</v>
      </c>
      <c r="I56" s="33" t="n">
        <v>36098.44</v>
      </c>
      <c r="J56" s="33" t="n">
        <v>32387.11</v>
      </c>
      <c r="K56" s="19" t="n">
        <v>1.779798</v>
      </c>
      <c r="L56" s="26" t="n">
        <f aca="false">+L55</f>
        <v>1.77099075862069</v>
      </c>
      <c r="M56" s="27" t="n">
        <f aca="false">+G56</f>
        <v>45535.07</v>
      </c>
      <c r="N56" s="23" t="n">
        <f aca="false">+H56/L56</f>
        <v>25266.9076798859</v>
      </c>
      <c r="O56" s="27" t="n">
        <f aca="false">+I56</f>
        <v>36098.44</v>
      </c>
      <c r="P56" s="23" t="n">
        <f aca="false">+J56/K56</f>
        <v>18197.0706788074</v>
      </c>
      <c r="AM56" s="19" t="n">
        <v>1.852466</v>
      </c>
    </row>
    <row r="57" customFormat="false" ht="12.8" hidden="false" customHeight="false" outlineLevel="0" collapsed="false">
      <c r="A57" s="20" t="n">
        <v>2004</v>
      </c>
      <c r="B57" s="21" t="s">
        <v>31</v>
      </c>
      <c r="C57" s="22" t="n">
        <v>39439.51</v>
      </c>
      <c r="D57" s="23" t="n">
        <v>133077.1</v>
      </c>
      <c r="E57" s="24" t="n">
        <v>1580239</v>
      </c>
      <c r="F57" s="23" t="n">
        <v>2874503</v>
      </c>
      <c r="G57" s="22" t="n">
        <v>41236.63</v>
      </c>
      <c r="H57" s="23" t="n">
        <v>140371.7</v>
      </c>
      <c r="I57" s="33" t="n">
        <v>30764.26</v>
      </c>
      <c r="J57" s="33" t="n">
        <v>103666.1</v>
      </c>
      <c r="K57" s="19" t="n">
        <v>1.852466</v>
      </c>
      <c r="L57" s="26" t="n">
        <f aca="false">+L56</f>
        <v>1.77099075862069</v>
      </c>
      <c r="M57" s="27" t="n">
        <f aca="false">+G57</f>
        <v>41236.63</v>
      </c>
      <c r="N57" s="23" t="n">
        <f aca="false">+H57/L57</f>
        <v>79261.6784230577</v>
      </c>
      <c r="O57" s="27" t="n">
        <f aca="false">+I57</f>
        <v>30764.26</v>
      </c>
      <c r="P57" s="23" t="n">
        <f aca="false">+J57/K57</f>
        <v>55961.1350491723</v>
      </c>
      <c r="AM57" s="19" t="n">
        <v>1.852466</v>
      </c>
    </row>
    <row r="58" customFormat="false" ht="12.8" hidden="false" customHeight="false" outlineLevel="0" collapsed="false">
      <c r="A58" s="20" t="n">
        <v>2004</v>
      </c>
      <c r="B58" s="21" t="s">
        <v>32</v>
      </c>
      <c r="C58" s="22" t="n">
        <v>47608.33</v>
      </c>
      <c r="D58" s="23" t="n">
        <v>48417.73</v>
      </c>
      <c r="E58" s="24" t="n">
        <v>1830227</v>
      </c>
      <c r="F58" s="23" t="n">
        <v>914007.9</v>
      </c>
      <c r="G58" s="22" t="n">
        <v>46390.43</v>
      </c>
      <c r="H58" s="23" t="n">
        <v>46032.52</v>
      </c>
      <c r="I58" s="33" t="n">
        <v>35631.04</v>
      </c>
      <c r="J58" s="33" t="n">
        <v>32962.78</v>
      </c>
      <c r="K58" s="19" t="n">
        <v>1.852466</v>
      </c>
      <c r="L58" s="26" t="n">
        <f aca="false">+L57</f>
        <v>1.77099075862069</v>
      </c>
      <c r="M58" s="27" t="n">
        <f aca="false">+G58</f>
        <v>46390.43</v>
      </c>
      <c r="N58" s="23" t="n">
        <f aca="false">+H58/L58</f>
        <v>25992.5241144972</v>
      </c>
      <c r="O58" s="27" t="n">
        <f aca="false">+I58</f>
        <v>35631.04</v>
      </c>
      <c r="P58" s="23" t="n">
        <f aca="false">+J58/K58</f>
        <v>17793.9999978407</v>
      </c>
      <c r="AM58" s="19" t="n">
        <v>1.903446</v>
      </c>
    </row>
    <row r="59" customFormat="false" ht="12.8" hidden="false" customHeight="false" outlineLevel="0" collapsed="false">
      <c r="A59" s="20" t="n">
        <v>2005</v>
      </c>
      <c r="B59" s="21" t="s">
        <v>31</v>
      </c>
      <c r="C59" s="22" t="n">
        <v>39175.29</v>
      </c>
      <c r="D59" s="23" t="n">
        <v>132395.9</v>
      </c>
      <c r="E59" s="24" t="n">
        <v>1582411</v>
      </c>
      <c r="F59" s="23" t="n">
        <v>2901949</v>
      </c>
      <c r="G59" s="22" t="n">
        <v>40981.46</v>
      </c>
      <c r="H59" s="23" t="n">
        <v>140162.7</v>
      </c>
      <c r="I59" s="33" t="n">
        <v>29174.83</v>
      </c>
      <c r="J59" s="33" t="n">
        <v>101840.3</v>
      </c>
      <c r="K59" s="19" t="n">
        <v>1.903446</v>
      </c>
      <c r="L59" s="26" t="n">
        <f aca="false">+L58</f>
        <v>1.77099075862069</v>
      </c>
      <c r="M59" s="27" t="n">
        <f aca="false">+G59</f>
        <v>40981.46</v>
      </c>
      <c r="N59" s="23" t="n">
        <f aca="false">+H59/L59</f>
        <v>79143.6653848853</v>
      </c>
      <c r="O59" s="27" t="n">
        <f aca="false">+I59</f>
        <v>29174.83</v>
      </c>
      <c r="P59" s="23" t="n">
        <f aca="false">+J59/K59</f>
        <v>53503.1201305422</v>
      </c>
      <c r="AM59" s="44" t="n">
        <v>1.903446</v>
      </c>
    </row>
    <row r="60" customFormat="false" ht="12.8" hidden="false" customHeight="false" outlineLevel="0" collapsed="false">
      <c r="A60" s="45" t="n">
        <v>2005</v>
      </c>
      <c r="B60" s="46" t="s">
        <v>32</v>
      </c>
      <c r="C60" s="47" t="n">
        <v>49851.53</v>
      </c>
      <c r="D60" s="48" t="n">
        <v>50819.18</v>
      </c>
      <c r="E60" s="49" t="n">
        <v>2104105</v>
      </c>
      <c r="F60" s="48" t="n">
        <v>1011821</v>
      </c>
      <c r="G60" s="47" t="n">
        <v>48677.26</v>
      </c>
      <c r="H60" s="48" t="n">
        <v>48536.62</v>
      </c>
      <c r="I60" s="50" t="n">
        <v>38793.27</v>
      </c>
      <c r="J60" s="50" t="n">
        <v>35508.59</v>
      </c>
      <c r="K60" s="19" t="n">
        <v>1.903446</v>
      </c>
      <c r="L60" s="51" t="n">
        <f aca="false">+L59</f>
        <v>1.77099075862069</v>
      </c>
      <c r="M60" s="52" t="n">
        <f aca="false">+G60</f>
        <v>48677.26</v>
      </c>
      <c r="N60" s="48" t="n">
        <f aca="false">+H60/L60</f>
        <v>27406.4784153939</v>
      </c>
      <c r="O60" s="52" t="n">
        <f aca="false">+I60</f>
        <v>38793.27</v>
      </c>
      <c r="P60" s="48" t="n">
        <f aca="false">+J60/K60</f>
        <v>18654.8974859282</v>
      </c>
      <c r="AM60" s="0" t="n">
        <f aca="false">+LN(AM59/AM2)</f>
        <v>0.296623326121805</v>
      </c>
    </row>
    <row r="61" customFormat="false" ht="12.8" hidden="false" customHeight="false" outlineLevel="0" collapsed="false">
      <c r="K61" s="43"/>
    </row>
    <row r="62" customFormat="false" ht="12.8" hidden="false" customHeight="false" outlineLevel="0" collapsed="false">
      <c r="B62" s="53"/>
      <c r="C62" s="54" t="s">
        <v>36</v>
      </c>
      <c r="D62" s="54"/>
      <c r="E62" s="54" t="s">
        <v>3</v>
      </c>
      <c r="F62" s="54"/>
      <c r="G62" s="54" t="s">
        <v>37</v>
      </c>
      <c r="H62" s="54"/>
      <c r="I62" s="54" t="s">
        <v>38</v>
      </c>
      <c r="J62" s="54"/>
      <c r="K62" s="55" t="s">
        <v>6</v>
      </c>
    </row>
    <row r="63" customFormat="false" ht="12.8" hidden="false" customHeight="false" outlineLevel="0" collapsed="false">
      <c r="B63" s="53"/>
      <c r="C63" s="56" t="s">
        <v>39</v>
      </c>
      <c r="D63" s="57" t="s">
        <v>40</v>
      </c>
      <c r="E63" s="56" t="s">
        <v>39</v>
      </c>
      <c r="F63" s="57" t="s">
        <v>40</v>
      </c>
      <c r="G63" s="56" t="s">
        <v>39</v>
      </c>
      <c r="H63" s="57" t="s">
        <v>40</v>
      </c>
      <c r="I63" s="58" t="s">
        <v>39</v>
      </c>
      <c r="J63" s="57" t="s">
        <v>40</v>
      </c>
      <c r="K63" s="7" t="s">
        <v>41</v>
      </c>
    </row>
    <row r="64" customFormat="false" ht="12.8" hidden="false" customHeight="false" outlineLevel="0" collapsed="false">
      <c r="B64" s="59" t="n">
        <v>1977</v>
      </c>
      <c r="C64" s="60" t="n">
        <f aca="false">+C3+C4</f>
        <v>35257.57</v>
      </c>
      <c r="D64" s="61" t="n">
        <f aca="false">+D3+D4</f>
        <v>147866.31</v>
      </c>
      <c r="E64" s="60" t="n">
        <f aca="false">+E3+E4</f>
        <v>329424.4</v>
      </c>
      <c r="F64" s="61" t="n">
        <f aca="false">+F3+F4</f>
        <v>940381</v>
      </c>
      <c r="G64" s="60" t="n">
        <f aca="false">+G3+G4</f>
        <v>34752.32</v>
      </c>
      <c r="H64" s="61" t="n">
        <f aca="false">+H3+H4</f>
        <v>145515.69</v>
      </c>
      <c r="I64" s="60" t="n">
        <f aca="false">+I3+I4</f>
        <v>26102.66</v>
      </c>
      <c r="J64" s="61" t="n">
        <f aca="false">+J3+J4</f>
        <v>105426.98</v>
      </c>
      <c r="K64" s="62" t="n">
        <f aca="false">+K4</f>
        <v>1.414877</v>
      </c>
    </row>
    <row r="65" customFormat="false" ht="12.8" hidden="false" customHeight="false" outlineLevel="0" collapsed="false">
      <c r="B65" s="59" t="n">
        <v>1980</v>
      </c>
      <c r="C65" s="60" t="n">
        <f aca="false">+C9+C10</f>
        <v>41528.43</v>
      </c>
      <c r="D65" s="61" t="n">
        <f aca="false">+D9+D10</f>
        <v>156588.31</v>
      </c>
      <c r="E65" s="60" t="n">
        <f aca="false">+E9+E10</f>
        <v>495964.2</v>
      </c>
      <c r="F65" s="61" t="n">
        <f aca="false">+F9+F10</f>
        <v>1288017.5</v>
      </c>
      <c r="G65" s="60" t="n">
        <f aca="false">+G9+G10</f>
        <v>40950.05</v>
      </c>
      <c r="H65" s="61" t="n">
        <f aca="false">+H9+H10</f>
        <v>153615</v>
      </c>
      <c r="I65" s="60" t="n">
        <f aca="false">+I9+I10</f>
        <v>31553.19</v>
      </c>
      <c r="J65" s="61" t="n">
        <f aca="false">+J9+J10</f>
        <v>108675.18</v>
      </c>
      <c r="K65" s="62" t="n">
        <f aca="false">+K10</f>
        <v>1.32622</v>
      </c>
    </row>
    <row r="66" customFormat="false" ht="12.8" hidden="false" customHeight="false" outlineLevel="0" collapsed="false">
      <c r="B66" s="59" t="n">
        <v>1990</v>
      </c>
      <c r="C66" s="60" t="n">
        <f aca="false">+C29+C30</f>
        <v>62443.14</v>
      </c>
      <c r="D66" s="61" t="n">
        <f aca="false">+D29+D30</f>
        <v>171154.3</v>
      </c>
      <c r="E66" s="60" t="n">
        <f aca="false">+E29+E30</f>
        <v>1362238.3</v>
      </c>
      <c r="F66" s="61" t="n">
        <f aca="false">+F29+F30</f>
        <v>2265756.1</v>
      </c>
      <c r="G66" s="60" t="n">
        <f aca="false">+G29+G30</f>
        <v>62227.19</v>
      </c>
      <c r="H66" s="61" t="n">
        <f aca="false">+H29+H30</f>
        <v>170143.85</v>
      </c>
      <c r="I66" s="60" t="n">
        <f aca="false">+I29+I30</f>
        <v>48594.89</v>
      </c>
      <c r="J66" s="61" t="n">
        <f aca="false">+J29+J30</f>
        <v>123079.85</v>
      </c>
      <c r="K66" s="62" t="n">
        <f aca="false">+K30</f>
        <v>1.522777</v>
      </c>
    </row>
    <row r="67" customFormat="false" ht="12.8" hidden="false" customHeight="false" outlineLevel="0" collapsed="false">
      <c r="B67" s="63" t="n">
        <v>2005</v>
      </c>
      <c r="C67" s="64" t="n">
        <f aca="false">+C59+C60</f>
        <v>89026.82</v>
      </c>
      <c r="D67" s="65" t="n">
        <f aca="false">+D59+D60</f>
        <v>183215.08</v>
      </c>
      <c r="E67" s="64" t="n">
        <f aca="false">+E59+E60</f>
        <v>3686516</v>
      </c>
      <c r="F67" s="65" t="n">
        <f aca="false">+F59+F60</f>
        <v>3913770</v>
      </c>
      <c r="G67" s="64" t="n">
        <f aca="false">+G59+G60</f>
        <v>89658.72</v>
      </c>
      <c r="H67" s="65" t="n">
        <f aca="false">+H59+H60</f>
        <v>188699.32</v>
      </c>
      <c r="I67" s="64" t="n">
        <f aca="false">+I59+I60</f>
        <v>67968.1</v>
      </c>
      <c r="J67" s="65" t="n">
        <f aca="false">+J59+J60</f>
        <v>137348.89</v>
      </c>
      <c r="K67" s="66" t="n">
        <f aca="false">+K60</f>
        <v>1.903446</v>
      </c>
      <c r="M67" s="67"/>
      <c r="N67" s="67"/>
      <c r="O67" s="67"/>
      <c r="P67" s="67"/>
    </row>
    <row r="68" customFormat="false" ht="12.8" hidden="false" customHeight="false" outlineLevel="0" collapsed="false">
      <c r="E68" s="67"/>
      <c r="F68" s="67"/>
      <c r="M68" s="67"/>
      <c r="N68" s="67"/>
      <c r="O68" s="67"/>
      <c r="P68" s="67"/>
    </row>
    <row r="69" customFormat="false" ht="12.8" hidden="false" customHeight="false" outlineLevel="0" collapsed="false">
      <c r="B69" s="0" t="s">
        <v>42</v>
      </c>
      <c r="C69" s="68" t="n">
        <f aca="false">+LN(C67/D67)-LN(C64/D64)</f>
        <v>0.711905206134368</v>
      </c>
      <c r="E69" s="68" t="n">
        <f aca="false">+LN(E67/F67)-LN(E64/F64)</f>
        <v>0.989118957983437</v>
      </c>
      <c r="G69" s="68" t="n">
        <f aca="false">+LN(G67/H67)-LN(G64/H64)</f>
        <v>0.687893197183725</v>
      </c>
      <c r="I69" s="68" t="n">
        <f aca="false">+LN(I67/J67)-LN(I64/J64)</f>
        <v>0.69249550222969</v>
      </c>
      <c r="K69" s="43" t="n">
        <f aca="false">LN(K67/K64)</f>
        <v>0.296623326121805</v>
      </c>
    </row>
    <row r="70" customFormat="false" ht="12.8" hidden="false" customHeight="false" outlineLevel="0" collapsed="false">
      <c r="B70" s="0" t="s">
        <v>43</v>
      </c>
      <c r="C70" s="68" t="n">
        <f aca="false">+LN(C66/D66)-LN(C65/D65)</f>
        <v>0.318932772891546</v>
      </c>
      <c r="E70" s="68" t="n">
        <f aca="false">+LN(E66/F66)-LN(E65/F65)</f>
        <v>0.445576380325787</v>
      </c>
      <c r="G70" s="68" t="n">
        <f aca="false">+LN(G66/H66)-LN(G65/H65)</f>
        <v>0.31624422767229</v>
      </c>
      <c r="I70" s="68" t="n">
        <f aca="false">+LN(I66/J66)-LN(I65/J65)</f>
        <v>0.307373789573868</v>
      </c>
      <c r="K70" s="43" t="n">
        <f aca="false">LN(K66/K65)</f>
        <v>0.138202851135339</v>
      </c>
    </row>
  </sheetData>
  <mergeCells count="13">
    <mergeCell ref="A1:A2"/>
    <mergeCell ref="B1:B2"/>
    <mergeCell ref="C1:D1"/>
    <mergeCell ref="E1:F1"/>
    <mergeCell ref="G1:H1"/>
    <mergeCell ref="I1:J1"/>
    <mergeCell ref="K1:L1"/>
    <mergeCell ref="M1:P1"/>
    <mergeCell ref="B62:B63"/>
    <mergeCell ref="C62:D62"/>
    <mergeCell ref="E62:F62"/>
    <mergeCell ref="G62:H62"/>
    <mergeCell ref="I62:J62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8000"/>
    <pageSetUpPr fitToPage="false"/>
  </sheetPr>
  <dimension ref="B1:Q45"/>
  <sheetViews>
    <sheetView showFormulas="false" showGridLines="true" showRowColHeaders="true" showZeros="true" rightToLeft="false" tabSelected="true" showOutlineSymbols="true" defaultGridColor="true" view="normal" topLeftCell="M4" colorId="64" zoomScale="100" zoomScaleNormal="100" zoomScalePageLayoutView="100" workbookViewId="0">
      <selection pane="topLeft" activeCell="S12" activeCellId="0" sqref="S12"/>
    </sheetView>
  </sheetViews>
  <sheetFormatPr defaultColWidth="8.921875" defaultRowHeight="13" zeroHeight="false" outlineLevelRow="0" outlineLevelCol="0"/>
  <cols>
    <col collapsed="false" customWidth="true" hidden="false" outlineLevel="0" max="2" min="2" style="0" width="18"/>
    <col collapsed="false" customWidth="true" hidden="false" outlineLevel="0" max="6" min="6" style="0" width="5.16"/>
    <col collapsed="false" customWidth="true" hidden="false" outlineLevel="0" max="7" min="7" style="0" width="13.33"/>
    <col collapsed="false" customWidth="true" hidden="false" outlineLevel="0" max="8" min="8" style="0" width="13.17"/>
    <col collapsed="false" customWidth="true" hidden="false" outlineLevel="0" max="9" min="9" style="0" width="5.16"/>
    <col collapsed="false" customWidth="true" hidden="false" outlineLevel="0" max="10" min="10" style="0" width="20.33"/>
    <col collapsed="false" customWidth="true" hidden="false" outlineLevel="0" max="11" min="11" style="0" width="30.83"/>
    <col collapsed="false" customWidth="true" hidden="false" outlineLevel="0" max="12" min="12" style="0" width="2.5"/>
    <col collapsed="false" customWidth="true" hidden="false" outlineLevel="0" max="13" min="13" style="0" width="5.5"/>
    <col collapsed="false" customWidth="true" hidden="false" outlineLevel="0" max="14" min="14" style="0" width="55.66"/>
  </cols>
  <sheetData>
    <row r="1" customFormat="false" ht="13" hidden="false" customHeight="false" outlineLevel="0" collapsed="false">
      <c r="E1" s="135"/>
      <c r="F1" s="135"/>
      <c r="H1" s="135"/>
      <c r="K1" s="135"/>
      <c r="L1" s="135"/>
    </row>
    <row r="2" customFormat="false" ht="31.25" hidden="false" customHeight="true" outlineLevel="0" collapsed="false">
      <c r="B2" s="298" t="s">
        <v>132</v>
      </c>
      <c r="C2" s="298"/>
      <c r="D2" s="298"/>
      <c r="E2" s="298"/>
      <c r="F2" s="298"/>
      <c r="G2" s="298"/>
      <c r="H2" s="298"/>
      <c r="I2" s="298"/>
      <c r="J2" s="298"/>
      <c r="K2" s="298"/>
      <c r="L2" s="298"/>
      <c r="M2" s="298"/>
      <c r="N2" s="298"/>
      <c r="O2" s="298"/>
    </row>
    <row r="3" customFormat="false" ht="28.35" hidden="false" customHeight="true" outlineLevel="0" collapsed="false">
      <c r="B3" s="299" t="s">
        <v>87</v>
      </c>
      <c r="C3" s="299"/>
      <c r="D3" s="299"/>
      <c r="E3" s="299"/>
      <c r="F3" s="299"/>
      <c r="G3" s="299"/>
      <c r="H3" s="299"/>
      <c r="I3" s="299"/>
      <c r="J3" s="299"/>
      <c r="K3" s="299"/>
      <c r="L3" s="299"/>
      <c r="M3" s="299"/>
      <c r="N3" s="299"/>
      <c r="O3" s="299"/>
    </row>
    <row r="4" customFormat="false" ht="13" hidden="false" customHeight="false" outlineLevel="0" collapsed="false">
      <c r="E4" s="135"/>
      <c r="F4" s="135"/>
      <c r="H4" s="135"/>
      <c r="K4" s="135"/>
      <c r="L4" s="135"/>
    </row>
    <row r="5" customFormat="false" ht="18" hidden="false" customHeight="false" outlineLevel="0" collapsed="false">
      <c r="B5" s="138" t="s">
        <v>67</v>
      </c>
      <c r="C5" s="138"/>
      <c r="D5" s="138"/>
      <c r="E5" s="138"/>
      <c r="F5" s="138"/>
      <c r="G5" s="138"/>
      <c r="H5" s="138"/>
      <c r="I5" s="138"/>
      <c r="J5" s="138"/>
      <c r="K5" s="138"/>
      <c r="L5" s="138"/>
      <c r="N5" s="139" t="s">
        <v>41</v>
      </c>
      <c r="O5" s="139"/>
    </row>
    <row r="6" customFormat="false" ht="13" hidden="false" customHeight="false" outlineLevel="0" collapsed="false">
      <c r="B6" s="140"/>
      <c r="C6" s="141"/>
      <c r="D6" s="3" t="s">
        <v>68</v>
      </c>
      <c r="E6" s="3"/>
      <c r="F6" s="142"/>
      <c r="G6" s="3" t="s">
        <v>69</v>
      </c>
      <c r="H6" s="143"/>
      <c r="I6" s="143"/>
      <c r="J6" s="144"/>
      <c r="K6" s="142"/>
      <c r="L6" s="145"/>
      <c r="N6" s="146"/>
      <c r="O6" s="147"/>
    </row>
    <row r="7" customFormat="false" ht="13" hidden="false" customHeight="false" outlineLevel="0" collapsed="false">
      <c r="B7" s="140"/>
      <c r="C7" s="141"/>
      <c r="D7" s="148" t="n">
        <v>1977</v>
      </c>
      <c r="E7" s="55" t="n">
        <v>2005</v>
      </c>
      <c r="F7" s="149"/>
      <c r="G7" s="3"/>
      <c r="H7" s="90"/>
      <c r="I7" s="90"/>
      <c r="J7" s="71"/>
      <c r="K7" s="149"/>
      <c r="L7" s="150"/>
      <c r="M7" s="32"/>
      <c r="N7" s="146"/>
      <c r="O7" s="147"/>
    </row>
    <row r="8" customFormat="false" ht="12.8" hidden="false" customHeight="false" outlineLevel="0" collapsed="false">
      <c r="B8" s="151" t="s">
        <v>71</v>
      </c>
      <c r="C8" s="141" t="s">
        <v>8</v>
      </c>
      <c r="D8" s="152" t="n">
        <f aca="false">+eff_BKRV_WorldKLEMS!S2</f>
        <v>0.247810536469215</v>
      </c>
      <c r="E8" s="153" t="n">
        <f aca="false">+eff_BKRV_WorldKLEMS!S30</f>
        <v>0.385699846517234</v>
      </c>
      <c r="F8" s="149"/>
      <c r="G8" s="154" t="n">
        <f aca="false">+E8-D8</f>
        <v>0.137889310048018</v>
      </c>
      <c r="H8" s="90"/>
      <c r="I8" s="90"/>
      <c r="J8" s="71"/>
      <c r="K8" s="149"/>
      <c r="L8" s="150"/>
      <c r="M8" s="32"/>
      <c r="N8" s="59"/>
      <c r="O8" s="155"/>
    </row>
    <row r="9" customFormat="false" ht="12.8" hidden="false" customHeight="false" outlineLevel="0" collapsed="false">
      <c r="B9" s="151"/>
      <c r="C9" s="46" t="s">
        <v>9</v>
      </c>
      <c r="D9" s="44" t="n">
        <f aca="false">+1-D8</f>
        <v>0.752189463530785</v>
      </c>
      <c r="E9" s="66" t="n">
        <f aca="false">+1-E8</f>
        <v>0.614300153482766</v>
      </c>
      <c r="F9" s="71"/>
      <c r="G9" s="126" t="n">
        <f aca="false">+E9-D9</f>
        <v>-0.137889310048018</v>
      </c>
      <c r="H9" s="71"/>
      <c r="I9" s="71"/>
      <c r="J9" s="71"/>
      <c r="K9" s="71"/>
      <c r="L9" s="155"/>
      <c r="N9" s="59"/>
      <c r="O9" s="155"/>
    </row>
    <row r="10" customFormat="false" ht="16" hidden="false" customHeight="false" outlineLevel="0" collapsed="false">
      <c r="B10" s="59"/>
      <c r="C10" s="71"/>
      <c r="D10" s="71"/>
      <c r="E10" s="71"/>
      <c r="F10" s="71"/>
      <c r="G10" s="71"/>
      <c r="H10" s="156"/>
      <c r="I10" s="149"/>
      <c r="J10" s="157" t="s">
        <v>41</v>
      </c>
      <c r="K10" s="157"/>
      <c r="L10" s="155"/>
      <c r="N10" s="59"/>
      <c r="O10" s="158"/>
    </row>
    <row r="11" customFormat="false" ht="16" hidden="false" customHeight="false" outlineLevel="0" collapsed="false">
      <c r="B11" s="159"/>
      <c r="C11" s="160"/>
      <c r="D11" s="54" t="s">
        <v>33</v>
      </c>
      <c r="E11" s="54"/>
      <c r="F11" s="71"/>
      <c r="G11" s="161" t="s">
        <v>72</v>
      </c>
      <c r="H11" s="162" t="s">
        <v>73</v>
      </c>
      <c r="I11" s="71"/>
      <c r="J11" s="163" t="s">
        <v>74</v>
      </c>
      <c r="K11" s="163"/>
      <c r="L11" s="155"/>
      <c r="N11" s="164" t="s">
        <v>75</v>
      </c>
      <c r="O11" s="165" t="n">
        <f aca="false">+LN(1+J13)</f>
        <v>0.147779411381201</v>
      </c>
    </row>
    <row r="12" customFormat="false" ht="16" hidden="false" customHeight="false" outlineLevel="0" collapsed="false">
      <c r="B12" s="166" t="s">
        <v>76</v>
      </c>
      <c r="C12" s="167"/>
      <c r="D12" s="56" t="s">
        <v>77</v>
      </c>
      <c r="E12" s="57" t="s">
        <v>78</v>
      </c>
      <c r="F12" s="149"/>
      <c r="G12" s="59"/>
      <c r="H12" s="150"/>
      <c r="I12" s="149"/>
      <c r="J12" s="168" t="s">
        <v>79</v>
      </c>
      <c r="K12" s="168"/>
      <c r="L12" s="155"/>
      <c r="N12" s="169" t="s">
        <v>80</v>
      </c>
      <c r="O12" s="170" t="n">
        <f aca="false">+eff_BKRV_WorldKLEMS!D130</f>
        <v>0.656843219271743</v>
      </c>
    </row>
    <row r="13" customFormat="false" ht="15" hidden="false" customHeight="false" outlineLevel="0" collapsed="false">
      <c r="B13" s="166"/>
      <c r="C13" s="59" t="s">
        <v>8</v>
      </c>
      <c r="D13" s="19" t="n">
        <f aca="false">+eff_BKRV_WorldKLEMS!M123</f>
        <v>0.548327989448917</v>
      </c>
      <c r="E13" s="62" t="n">
        <f aca="false">1-D13</f>
        <v>0.451672010551083</v>
      </c>
      <c r="F13" s="149"/>
      <c r="G13" s="19" t="n">
        <f aca="false">+D13*(G8/D18)+D14*(G9/D18)</f>
        <v>0.0989713550988226</v>
      </c>
      <c r="H13" s="171" t="n">
        <f aca="false">E13*(G8/E18)+E14*(G9/E18)</f>
        <v>-0.0602857941243545</v>
      </c>
      <c r="I13" s="71"/>
      <c r="J13" s="172" t="n">
        <f aca="false">+G13-H13</f>
        <v>0.159257149223177</v>
      </c>
      <c r="K13" s="172"/>
      <c r="L13" s="173"/>
      <c r="N13" s="169" t="s">
        <v>81</v>
      </c>
      <c r="O13" s="170" t="n">
        <f aca="false">+eff_BKRV_WorldKLEMS!G130</f>
        <v>0.346005453634852</v>
      </c>
    </row>
    <row r="14" customFormat="false" ht="15" hidden="false" customHeight="false" outlineLevel="0" collapsed="false">
      <c r="B14" s="166"/>
      <c r="C14" s="174" t="s">
        <v>9</v>
      </c>
      <c r="D14" s="44" t="n">
        <f aca="false">+eff_BKRV_WorldKLEMS!M124</f>
        <v>0.276624655948861</v>
      </c>
      <c r="E14" s="66" t="n">
        <f aca="false">1-D14</f>
        <v>0.723375344051139</v>
      </c>
      <c r="F14" s="71"/>
      <c r="G14" s="63"/>
      <c r="H14" s="175"/>
      <c r="I14" s="71"/>
      <c r="J14" s="176"/>
      <c r="K14" s="71"/>
      <c r="L14" s="155"/>
      <c r="N14" s="169" t="s">
        <v>82</v>
      </c>
      <c r="O14" s="177" t="n">
        <v>1.41</v>
      </c>
    </row>
    <row r="15" customFormat="false" ht="15" hidden="false" customHeight="false" outlineLevel="0" collapsed="false">
      <c r="B15" s="59"/>
      <c r="C15" s="71"/>
      <c r="D15" s="71"/>
      <c r="E15" s="71"/>
      <c r="F15" s="71"/>
      <c r="G15" s="71"/>
      <c r="H15" s="71"/>
      <c r="I15" s="71"/>
      <c r="J15" s="71"/>
      <c r="K15" s="71"/>
      <c r="L15" s="155"/>
      <c r="N15" s="178" t="s">
        <v>83</v>
      </c>
      <c r="O15" s="179" t="n">
        <f aca="false">+O14*O13+O12</f>
        <v>1.14471090889688</v>
      </c>
    </row>
    <row r="16" customFormat="false" ht="15" hidden="false" customHeight="false" outlineLevel="0" collapsed="false">
      <c r="B16" s="140"/>
      <c r="C16" s="141"/>
      <c r="D16" s="54" t="s">
        <v>33</v>
      </c>
      <c r="E16" s="54"/>
      <c r="F16" s="149"/>
      <c r="G16" s="71"/>
      <c r="H16" s="149"/>
      <c r="I16" s="149"/>
      <c r="J16" s="176"/>
      <c r="K16" s="71"/>
      <c r="L16" s="155"/>
      <c r="N16" s="169"/>
      <c r="O16" s="177"/>
    </row>
    <row r="17" customFormat="false" ht="15" hidden="false" customHeight="false" outlineLevel="0" collapsed="false">
      <c r="B17" s="151" t="s">
        <v>84</v>
      </c>
      <c r="C17" s="144"/>
      <c r="D17" s="181" t="s">
        <v>60</v>
      </c>
      <c r="E17" s="55" t="s">
        <v>61</v>
      </c>
      <c r="F17" s="149"/>
      <c r="G17" s="71"/>
      <c r="H17" s="182"/>
      <c r="I17" s="182"/>
      <c r="J17" s="71"/>
      <c r="K17" s="183"/>
      <c r="L17" s="173"/>
      <c r="N17" s="184" t="s">
        <v>85</v>
      </c>
      <c r="O17" s="185" t="n">
        <f aca="false">+O11/O15</f>
        <v>0.129097582833042</v>
      </c>
      <c r="P17" s="180"/>
    </row>
    <row r="18" customFormat="false" ht="12.8" hidden="false" customHeight="false" outlineLevel="0" collapsed="false">
      <c r="B18" s="151"/>
      <c r="C18" s="46"/>
      <c r="D18" s="44" t="n">
        <f aca="false">+eff_BKRV_WorldKLEMS!L121</f>
        <v>0.37854372264238</v>
      </c>
      <c r="E18" s="66" t="n">
        <f aca="false">+eff_BKRV_WorldKLEMS!L122</f>
        <v>0.62145627735762</v>
      </c>
      <c r="F18" s="71"/>
      <c r="G18" s="71"/>
      <c r="H18" s="71"/>
      <c r="I18" s="71"/>
      <c r="J18" s="71"/>
      <c r="K18" s="71"/>
      <c r="L18" s="155"/>
      <c r="N18" s="59"/>
      <c r="O18" s="155"/>
      <c r="Q18" s="180"/>
    </row>
    <row r="19" customFormat="false" ht="12.8" hidden="false" customHeight="false" outlineLevel="0" collapsed="false">
      <c r="B19" s="63" t="s">
        <v>133</v>
      </c>
      <c r="C19" s="46"/>
      <c r="D19" s="46"/>
      <c r="E19" s="46"/>
      <c r="F19" s="46"/>
      <c r="G19" s="46"/>
      <c r="H19" s="46"/>
      <c r="I19" s="46"/>
      <c r="J19" s="46"/>
      <c r="K19" s="46"/>
      <c r="L19" s="175"/>
      <c r="N19" s="63"/>
      <c r="O19" s="175"/>
      <c r="Q19" s="180"/>
    </row>
    <row r="20" customFormat="false" ht="12.8" hidden="false" customHeight="false" outlineLevel="0" collapsed="false">
      <c r="B20" s="71"/>
      <c r="C20" s="71"/>
      <c r="D20" s="71"/>
      <c r="E20" s="71"/>
      <c r="F20" s="71"/>
      <c r="G20" s="71"/>
      <c r="H20" s="71"/>
      <c r="I20" s="71"/>
      <c r="J20" s="71"/>
      <c r="K20" s="71"/>
      <c r="L20" s="71"/>
    </row>
    <row r="21" customFormat="false" ht="12.8" hidden="false" customHeight="false" outlineLevel="0" collapsed="false">
      <c r="B21" s="71"/>
      <c r="C21" s="71"/>
      <c r="D21" s="71"/>
      <c r="E21" s="71"/>
      <c r="F21" s="71"/>
      <c r="G21" s="71"/>
      <c r="H21" s="71"/>
      <c r="I21" s="71"/>
      <c r="J21" s="71"/>
      <c r="K21" s="71"/>
      <c r="L21" s="71"/>
    </row>
    <row r="22" customFormat="false" ht="12.8" hidden="false" customHeight="false" outlineLevel="0" collapsed="false">
      <c r="C22" s="71"/>
      <c r="D22" s="71"/>
      <c r="E22" s="71"/>
      <c r="F22" s="71"/>
      <c r="G22" s="71"/>
      <c r="H22" s="71"/>
      <c r="I22" s="71"/>
      <c r="J22" s="71"/>
      <c r="K22" s="183"/>
      <c r="L22" s="183"/>
      <c r="N22" s="71"/>
      <c r="O22" s="71"/>
      <c r="P22" s="71"/>
    </row>
    <row r="23" customFormat="false" ht="17.35" hidden="false" customHeight="false" outlineLevel="0" collapsed="false">
      <c r="B23" s="186" t="s">
        <v>86</v>
      </c>
      <c r="C23" s="186"/>
      <c r="D23" s="186"/>
      <c r="E23" s="186"/>
      <c r="F23" s="186"/>
      <c r="G23" s="186"/>
      <c r="H23" s="186"/>
      <c r="I23" s="186"/>
      <c r="J23" s="186"/>
      <c r="K23" s="186"/>
      <c r="L23" s="186"/>
      <c r="N23" s="187" t="s">
        <v>48</v>
      </c>
      <c r="O23" s="187"/>
      <c r="P23" s="71"/>
    </row>
    <row r="24" customFormat="false" ht="12.8" hidden="false" customHeight="false" outlineLevel="0" collapsed="false">
      <c r="B24" s="59"/>
      <c r="C24" s="21"/>
      <c r="D24" s="188" t="s">
        <v>68</v>
      </c>
      <c r="E24" s="188"/>
      <c r="F24" s="149"/>
      <c r="G24" s="188" t="s">
        <v>69</v>
      </c>
      <c r="H24" s="90"/>
      <c r="I24" s="90"/>
      <c r="J24" s="71"/>
      <c r="K24" s="149"/>
      <c r="L24" s="150"/>
      <c r="N24" s="59"/>
      <c r="O24" s="155"/>
      <c r="P24" s="71"/>
    </row>
    <row r="25" customFormat="false" ht="12.8" hidden="false" customHeight="false" outlineLevel="0" collapsed="false">
      <c r="B25" s="140"/>
      <c r="C25" s="141"/>
      <c r="D25" s="148" t="n">
        <v>1977</v>
      </c>
      <c r="E25" s="55" t="n">
        <v>2005</v>
      </c>
      <c r="F25" s="149"/>
      <c r="G25" s="3"/>
      <c r="H25" s="90"/>
      <c r="I25" s="90"/>
      <c r="J25" s="71"/>
      <c r="K25" s="149"/>
      <c r="L25" s="150"/>
      <c r="N25" s="59"/>
      <c r="O25" s="155"/>
      <c r="P25" s="71"/>
    </row>
    <row r="26" customFormat="false" ht="12.8" hidden="false" customHeight="false" outlineLevel="0" collapsed="false">
      <c r="B26" s="151" t="s">
        <v>71</v>
      </c>
      <c r="C26" s="141" t="s">
        <v>8</v>
      </c>
      <c r="D26" s="152" t="n">
        <f aca="false">+eff_BKRV_WorldKLEMS!W2</f>
        <v>0.247810536469215</v>
      </c>
      <c r="E26" s="153" t="n">
        <f aca="false">+eff_BKRV_WorldKLEMS!W30</f>
        <v>0.301363175236131</v>
      </c>
      <c r="F26" s="149"/>
      <c r="G26" s="154" t="n">
        <f aca="false">+E26-D26</f>
        <v>0.053552638766916</v>
      </c>
      <c r="H26" s="90"/>
      <c r="I26" s="90"/>
      <c r="J26" s="71"/>
      <c r="K26" s="149"/>
      <c r="L26" s="150"/>
      <c r="N26" s="59"/>
      <c r="O26" s="155"/>
      <c r="P26" s="71"/>
    </row>
    <row r="27" customFormat="false" ht="12.8" hidden="false" customHeight="false" outlineLevel="0" collapsed="false">
      <c r="B27" s="151"/>
      <c r="C27" s="46" t="s">
        <v>9</v>
      </c>
      <c r="D27" s="44" t="n">
        <f aca="false">+1-D26</f>
        <v>0.752189463530785</v>
      </c>
      <c r="E27" s="66" t="n">
        <f aca="false">+1-E26</f>
        <v>0.698636824763869</v>
      </c>
      <c r="F27" s="71"/>
      <c r="G27" s="126" t="n">
        <f aca="false">+E27-D27</f>
        <v>-0.0535526387669161</v>
      </c>
      <c r="H27" s="71"/>
      <c r="I27" s="71"/>
      <c r="J27" s="71"/>
      <c r="K27" s="71"/>
      <c r="L27" s="155"/>
      <c r="M27" s="32"/>
      <c r="N27" s="59"/>
      <c r="O27" s="155"/>
      <c r="P27" s="71"/>
    </row>
    <row r="28" customFormat="false" ht="15" hidden="false" customHeight="false" outlineLevel="0" collapsed="false">
      <c r="B28" s="59"/>
      <c r="C28" s="71"/>
      <c r="D28" s="71"/>
      <c r="E28" s="71"/>
      <c r="F28" s="71"/>
      <c r="G28" s="126"/>
      <c r="H28" s="156"/>
      <c r="I28" s="149"/>
      <c r="J28" s="157" t="s">
        <v>48</v>
      </c>
      <c r="K28" s="157"/>
      <c r="L28" s="155"/>
      <c r="M28" s="32"/>
      <c r="N28" s="59"/>
      <c r="O28" s="158"/>
      <c r="P28" s="71"/>
    </row>
    <row r="29" customFormat="false" ht="15" hidden="false" customHeight="false" outlineLevel="0" collapsed="false">
      <c r="B29" s="159"/>
      <c r="C29" s="160"/>
      <c r="D29" s="54" t="s">
        <v>33</v>
      </c>
      <c r="E29" s="54"/>
      <c r="F29" s="71"/>
      <c r="G29" s="161" t="s">
        <v>72</v>
      </c>
      <c r="H29" s="162" t="s">
        <v>73</v>
      </c>
      <c r="I29" s="71"/>
      <c r="J29" s="163" t="s">
        <v>74</v>
      </c>
      <c r="K29" s="163"/>
      <c r="L29" s="155"/>
      <c r="N29" s="169" t="s">
        <v>75</v>
      </c>
      <c r="O29" s="170" t="n">
        <f aca="false">+LN(1+J31)</f>
        <v>0.0604386546521893</v>
      </c>
      <c r="P29" s="71"/>
    </row>
    <row r="30" customFormat="false" ht="16" hidden="false" customHeight="false" outlineLevel="0" collapsed="false">
      <c r="B30" s="166" t="s">
        <v>76</v>
      </c>
      <c r="C30" s="167"/>
      <c r="D30" s="56" t="s">
        <v>77</v>
      </c>
      <c r="E30" s="57" t="s">
        <v>78</v>
      </c>
      <c r="F30" s="149"/>
      <c r="G30" s="59"/>
      <c r="H30" s="150"/>
      <c r="I30" s="149"/>
      <c r="J30" s="168" t="s">
        <v>79</v>
      </c>
      <c r="K30" s="168"/>
      <c r="L30" s="155"/>
      <c r="N30" s="169" t="s">
        <v>80</v>
      </c>
      <c r="O30" s="170" t="n">
        <f aca="false">+eff_KM_WorldKLEMS!D130</f>
        <v>0.643585565254371</v>
      </c>
      <c r="P30" s="71"/>
    </row>
    <row r="31" customFormat="false" ht="16" hidden="false" customHeight="false" outlineLevel="0" collapsed="false">
      <c r="B31" s="166"/>
      <c r="C31" s="59" t="s">
        <v>8</v>
      </c>
      <c r="D31" s="19" t="n">
        <f aca="false">+eff_KM_WorldKLEMS!K122</f>
        <v>0.504677277479072</v>
      </c>
      <c r="E31" s="62" t="n">
        <f aca="false">1-D31</f>
        <v>0.495322722520928</v>
      </c>
      <c r="F31" s="149"/>
      <c r="G31" s="19" t="n">
        <f aca="false">D31*(G26/D36)+D32*(G27/D36)</f>
        <v>0.0408865365755779</v>
      </c>
      <c r="H31" s="171" t="n">
        <f aca="false">E31*(G26/E36)+E32*(G27/E36)</f>
        <v>-0.0214158916839087</v>
      </c>
      <c r="I31" s="71"/>
      <c r="J31" s="172" t="n">
        <f aca="false">+G31-H31</f>
        <v>0.0623024282594866</v>
      </c>
      <c r="K31" s="172"/>
      <c r="L31" s="173"/>
      <c r="N31" s="169" t="s">
        <v>81</v>
      </c>
      <c r="O31" s="170" t="n">
        <f aca="false">+eff_KM_WorldKLEMS!O121</f>
        <v>0.294988818341037</v>
      </c>
      <c r="P31" s="71"/>
    </row>
    <row r="32" customFormat="false" ht="16" hidden="false" customHeight="false" outlineLevel="0" collapsed="false">
      <c r="B32" s="166"/>
      <c r="C32" s="174" t="s">
        <v>9</v>
      </c>
      <c r="D32" s="44" t="n">
        <f aca="false">+eff_KM_WorldKLEMS!K123</f>
        <v>0.242236910460578</v>
      </c>
      <c r="E32" s="66" t="n">
        <f aca="false">1-D32</f>
        <v>0.757763089539422</v>
      </c>
      <c r="F32" s="71"/>
      <c r="G32" s="63"/>
      <c r="H32" s="175"/>
      <c r="I32" s="71"/>
      <c r="J32" s="176"/>
      <c r="K32" s="71"/>
      <c r="L32" s="155"/>
      <c r="N32" s="169" t="s">
        <v>82</v>
      </c>
      <c r="O32" s="177" t="n">
        <v>1.41</v>
      </c>
      <c r="P32" s="71"/>
    </row>
    <row r="33" customFormat="false" ht="16" hidden="false" customHeight="false" outlineLevel="0" collapsed="false">
      <c r="B33" s="59"/>
      <c r="C33" s="71"/>
      <c r="D33" s="71"/>
      <c r="E33" s="71"/>
      <c r="F33" s="71"/>
      <c r="G33" s="71"/>
      <c r="H33" s="71"/>
      <c r="I33" s="71"/>
      <c r="J33" s="71"/>
      <c r="K33" s="71"/>
      <c r="L33" s="155"/>
      <c r="N33" s="169" t="s">
        <v>83</v>
      </c>
      <c r="O33" s="170" t="n">
        <f aca="false">+O32*O31+O30</f>
        <v>1.05951979911523</v>
      </c>
      <c r="P33" s="71"/>
    </row>
    <row r="34" customFormat="false" ht="16" hidden="false" customHeight="false" outlineLevel="0" collapsed="false">
      <c r="B34" s="140"/>
      <c r="C34" s="141"/>
      <c r="D34" s="54" t="s">
        <v>33</v>
      </c>
      <c r="E34" s="54"/>
      <c r="F34" s="149"/>
      <c r="G34" s="71"/>
      <c r="H34" s="149"/>
      <c r="I34" s="149"/>
      <c r="J34" s="176"/>
      <c r="K34" s="71"/>
      <c r="L34" s="155"/>
      <c r="N34" s="169"/>
      <c r="O34" s="158"/>
      <c r="P34" s="71"/>
    </row>
    <row r="35" customFormat="false" ht="16" hidden="false" customHeight="false" outlineLevel="0" collapsed="false">
      <c r="B35" s="151" t="s">
        <v>84</v>
      </c>
      <c r="C35" s="144"/>
      <c r="D35" s="181" t="s">
        <v>60</v>
      </c>
      <c r="E35" s="55" t="s">
        <v>61</v>
      </c>
      <c r="F35" s="149"/>
      <c r="G35" s="71"/>
      <c r="H35" s="182"/>
      <c r="I35" s="182"/>
      <c r="J35" s="71"/>
      <c r="K35" s="183"/>
      <c r="L35" s="173"/>
      <c r="N35" s="169"/>
      <c r="O35" s="177"/>
      <c r="P35" s="71"/>
    </row>
    <row r="36" customFormat="false" ht="16" hidden="false" customHeight="false" outlineLevel="0" collapsed="false">
      <c r="B36" s="151"/>
      <c r="C36" s="46"/>
      <c r="D36" s="44" t="n">
        <f aca="false">+eff_KM_WorldKLEMS!J120</f>
        <v>0.34374088269421</v>
      </c>
      <c r="E36" s="66" t="n">
        <f aca="false">+eff_KM_WorldKLEMS!J121</f>
        <v>0.65625911730579</v>
      </c>
      <c r="F36" s="71"/>
      <c r="G36" s="71"/>
      <c r="H36" s="71"/>
      <c r="I36" s="71"/>
      <c r="J36" s="71"/>
      <c r="K36" s="71"/>
      <c r="L36" s="155"/>
      <c r="N36" s="189" t="s">
        <v>85</v>
      </c>
      <c r="O36" s="190" t="n">
        <f aca="false">+O29/O33</f>
        <v>0.0570434405309458</v>
      </c>
      <c r="P36" s="71"/>
    </row>
    <row r="37" customFormat="false" ht="13" hidden="false" customHeight="false" outlineLevel="0" collapsed="false">
      <c r="B37" s="63"/>
      <c r="C37" s="46"/>
      <c r="D37" s="46"/>
      <c r="E37" s="46"/>
      <c r="F37" s="46"/>
      <c r="G37" s="46"/>
      <c r="H37" s="46"/>
      <c r="I37" s="46"/>
      <c r="J37" s="46"/>
      <c r="K37" s="46"/>
      <c r="L37" s="175"/>
      <c r="N37" s="63"/>
      <c r="O37" s="175"/>
      <c r="P37" s="71"/>
    </row>
    <row r="38" customFormat="false" ht="18" hidden="false" customHeight="false" outlineLevel="0" collapsed="false">
      <c r="B38" s="296"/>
      <c r="C38" s="296"/>
      <c r="D38" s="296"/>
      <c r="E38" s="296"/>
      <c r="F38" s="296"/>
      <c r="G38" s="296"/>
      <c r="H38" s="296"/>
      <c r="I38" s="296"/>
      <c r="J38" s="296"/>
      <c r="K38" s="296"/>
      <c r="L38" s="296"/>
      <c r="N38" s="71"/>
      <c r="O38" s="71"/>
      <c r="P38" s="71"/>
    </row>
    <row r="39" customFormat="false" ht="12.8" hidden="false" customHeight="false" outlineLevel="0" collapsed="false">
      <c r="N39" s="71"/>
      <c r="O39" s="71"/>
      <c r="P39" s="71"/>
      <c r="Q39" s="134"/>
    </row>
    <row r="40" customFormat="false" ht="12.8" hidden="false" customHeight="false" outlineLevel="0" collapsed="false">
      <c r="C40" s="0" t="n">
        <f aca="false">+(0.18+0.24)/2</f>
        <v>0.21</v>
      </c>
      <c r="N40" s="71"/>
      <c r="O40" s="71"/>
      <c r="P40" s="71"/>
      <c r="Q40" s="180"/>
    </row>
    <row r="41" customFormat="false" ht="12.8" hidden="false" customHeight="false" outlineLevel="0" collapsed="false">
      <c r="C41" s="0" t="n">
        <v>0.129</v>
      </c>
      <c r="D41" s="0" t="n">
        <f aca="false">+C40-C41</f>
        <v>0.081</v>
      </c>
      <c r="E41" s="133" t="n">
        <f aca="false">+D41/D42</f>
        <v>0.529411764705882</v>
      </c>
      <c r="O41" s="180"/>
    </row>
    <row r="42" customFormat="false" ht="12.8" hidden="false" customHeight="false" outlineLevel="0" collapsed="false">
      <c r="C42" s="0" t="n">
        <v>0.057</v>
      </c>
      <c r="D42" s="0" t="n">
        <f aca="false">+C40-C42</f>
        <v>0.153</v>
      </c>
      <c r="E42" s="133" t="n">
        <f aca="false">+(D42-D41)/D42</f>
        <v>0.470588235294118</v>
      </c>
      <c r="O42" s="180"/>
    </row>
    <row r="43" customFormat="false" ht="12.8" hidden="false" customHeight="false" outlineLevel="0" collapsed="false"/>
    <row r="44" customFormat="false" ht="12.8" hidden="false" customHeight="false" outlineLevel="0" collapsed="false"/>
    <row r="45" customFormat="false" ht="12.8" hidden="false" customHeight="false" outlineLevel="0" collapsed="false"/>
  </sheetData>
  <mergeCells count="26">
    <mergeCell ref="B2:O2"/>
    <mergeCell ref="B3:O3"/>
    <mergeCell ref="B5:L5"/>
    <mergeCell ref="N5:O5"/>
    <mergeCell ref="D6:E6"/>
    <mergeCell ref="B8:B9"/>
    <mergeCell ref="J10:K10"/>
    <mergeCell ref="D11:E11"/>
    <mergeCell ref="J11:K11"/>
    <mergeCell ref="B12:B14"/>
    <mergeCell ref="J12:K12"/>
    <mergeCell ref="J13:K13"/>
    <mergeCell ref="D16:E16"/>
    <mergeCell ref="B17:B18"/>
    <mergeCell ref="B23:L23"/>
    <mergeCell ref="N23:O23"/>
    <mergeCell ref="D24:E24"/>
    <mergeCell ref="B26:B27"/>
    <mergeCell ref="J28:K28"/>
    <mergeCell ref="D29:E29"/>
    <mergeCell ref="J29:K29"/>
    <mergeCell ref="B30:B32"/>
    <mergeCell ref="J30:K30"/>
    <mergeCell ref="J31:K31"/>
    <mergeCell ref="D34:E34"/>
    <mergeCell ref="B35:B36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C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7" activeCellId="0" sqref="A17"/>
    </sheetView>
  </sheetViews>
  <sheetFormatPr defaultColWidth="11.66015625" defaultRowHeight="13" zeroHeight="false" outlineLevelRow="0" outlineLevelCol="0"/>
  <cols>
    <col collapsed="false" customWidth="true" hidden="false" outlineLevel="0" max="2" min="2" style="0" width="16.14"/>
  </cols>
  <sheetData>
    <row r="2" customFormat="false" ht="13" hidden="false" customHeight="false" outlineLevel="0" collapsed="false">
      <c r="B2" s="300" t="s">
        <v>134</v>
      </c>
      <c r="C2" s="0" t="s">
        <v>135</v>
      </c>
    </row>
    <row r="3" customFormat="false" ht="13" hidden="false" customHeight="false" outlineLevel="0" collapsed="false">
      <c r="B3" s="300" t="s">
        <v>136</v>
      </c>
      <c r="C3" s="0" t="s">
        <v>137</v>
      </c>
    </row>
    <row r="4" customFormat="false" ht="13" hidden="false" customHeight="false" outlineLevel="0" collapsed="false">
      <c r="B4" s="300" t="s">
        <v>138</v>
      </c>
      <c r="C4" s="0" t="s">
        <v>139</v>
      </c>
    </row>
    <row r="23" customFormat="false" ht="13" hidden="false" customHeight="false" outlineLevel="0" collapsed="false">
      <c r="B23" s="0" t="s">
        <v>140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ADC5E7"/>
    <pageSetUpPr fitToPage="false"/>
  </sheetPr>
  <dimension ref="A1:P98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1" ySplit="0" topLeftCell="B1" activePane="topRight" state="frozen"/>
      <selection pane="topLeft" activeCell="A1" activeCellId="0" sqref="A1"/>
      <selection pane="topRight" activeCell="I67" activeCellId="0" sqref="I67"/>
    </sheetView>
  </sheetViews>
  <sheetFormatPr defaultColWidth="11.66015625" defaultRowHeight="13" zeroHeight="false" outlineLevelRow="0" outlineLevelCol="0"/>
  <cols>
    <col collapsed="false" customWidth="true" hidden="false" outlineLevel="0" max="3" min="3" style="69" width="12.83"/>
    <col collapsed="false" customWidth="true" hidden="false" outlineLevel="0" max="5" min="4" style="2" width="12.83"/>
    <col collapsed="false" customWidth="true" hidden="false" outlineLevel="0" max="6" min="6" style="69" width="12.83"/>
    <col collapsed="false" customWidth="true" hidden="false" outlineLevel="0" max="10" min="7" style="2" width="20.64"/>
    <col collapsed="false" customWidth="true" hidden="false" outlineLevel="0" max="11" min="11" style="70" width="20.64"/>
    <col collapsed="false" customWidth="true" hidden="false" outlineLevel="0" max="12" min="12" style="0" width="20.5"/>
    <col collapsed="false" customWidth="true" hidden="false" outlineLevel="0" max="13" min="13" style="1" width="23.01"/>
    <col collapsed="false" customWidth="true" hidden="false" outlineLevel="0" max="14" min="14" style="71" width="22.01"/>
    <col collapsed="false" customWidth="true" hidden="false" outlineLevel="0" max="15" min="15" style="71" width="11.5"/>
  </cols>
  <sheetData>
    <row r="1" customFormat="false" ht="37.5" hidden="false" customHeight="true" outlineLevel="0" collapsed="false">
      <c r="A1" s="72"/>
      <c r="B1" s="72"/>
      <c r="C1" s="73" t="s">
        <v>44</v>
      </c>
      <c r="D1" s="73"/>
      <c r="E1" s="73"/>
      <c r="F1" s="73"/>
      <c r="G1" s="73" t="s">
        <v>45</v>
      </c>
      <c r="H1" s="73"/>
      <c r="I1" s="73"/>
      <c r="J1" s="73"/>
      <c r="K1" s="73" t="s">
        <v>46</v>
      </c>
      <c r="L1" s="73"/>
      <c r="M1" s="73"/>
      <c r="N1" s="73"/>
      <c r="O1" s="74"/>
    </row>
    <row r="2" customFormat="false" ht="13" hidden="false" customHeight="false" outlineLevel="0" collapsed="false">
      <c r="A2" s="75" t="s">
        <v>0</v>
      </c>
      <c r="B2" s="71" t="s">
        <v>47</v>
      </c>
      <c r="C2" s="76" t="s">
        <v>48</v>
      </c>
      <c r="D2" s="76" t="s">
        <v>48</v>
      </c>
      <c r="E2" s="77" t="s">
        <v>41</v>
      </c>
      <c r="F2" s="77" t="s">
        <v>41</v>
      </c>
      <c r="G2" s="54" t="s">
        <v>48</v>
      </c>
      <c r="H2" s="54" t="s">
        <v>48</v>
      </c>
      <c r="I2" s="54" t="s">
        <v>41</v>
      </c>
      <c r="J2" s="54" t="s">
        <v>41</v>
      </c>
      <c r="K2" s="54" t="s">
        <v>48</v>
      </c>
      <c r="L2" s="54" t="s">
        <v>48</v>
      </c>
      <c r="M2" s="54" t="s">
        <v>41</v>
      </c>
      <c r="N2" s="54" t="s">
        <v>41</v>
      </c>
      <c r="O2" s="70"/>
    </row>
    <row r="3" customFormat="false" ht="13" hidden="false" customHeight="false" outlineLevel="0" collapsed="false">
      <c r="A3" s="75"/>
      <c r="B3" s="21" t="s">
        <v>49</v>
      </c>
      <c r="C3" s="78" t="s">
        <v>50</v>
      </c>
      <c r="D3" s="79" t="s">
        <v>51</v>
      </c>
      <c r="E3" s="79" t="s">
        <v>52</v>
      </c>
      <c r="F3" s="80" t="s">
        <v>29</v>
      </c>
      <c r="G3" s="78" t="s">
        <v>50</v>
      </c>
      <c r="H3" s="80" t="s">
        <v>51</v>
      </c>
      <c r="I3" s="78" t="s">
        <v>52</v>
      </c>
      <c r="J3" s="80" t="s">
        <v>29</v>
      </c>
      <c r="K3" s="81" t="s">
        <v>53</v>
      </c>
      <c r="L3" s="82" t="s">
        <v>54</v>
      </c>
      <c r="M3" s="78" t="s">
        <v>55</v>
      </c>
      <c r="N3" s="80" t="s">
        <v>56</v>
      </c>
      <c r="O3" s="70"/>
    </row>
    <row r="4" customFormat="false" ht="13" hidden="false" customHeight="false" outlineLevel="0" collapsed="false">
      <c r="A4" s="83" t="n">
        <v>1977</v>
      </c>
      <c r="B4" s="83" t="s">
        <v>31</v>
      </c>
      <c r="C4" s="22" t="n">
        <f aca="false">+Data_EUKLEMS!M3</f>
        <v>18254.55</v>
      </c>
      <c r="D4" s="84" t="n">
        <f aca="false">+Data_EUKLEMS!N3</f>
        <v>69090.3097062443</v>
      </c>
      <c r="E4" s="84" t="n">
        <f aca="false">+Data_EUKLEMS!O3</f>
        <v>14414.99</v>
      </c>
      <c r="F4" s="23" t="n">
        <f aca="false">+Data_EUKLEMS!P3</f>
        <v>64499.8469831653</v>
      </c>
      <c r="G4" s="85" t="n">
        <f aca="false">+C4/SUM(C4:D5)</f>
        <v>0.156130443484846</v>
      </c>
      <c r="H4" s="86" t="n">
        <f aca="false">+D4/SUM(C4:D5)</f>
        <v>0.590926683755078</v>
      </c>
      <c r="I4" s="85" t="n">
        <f aca="false">+E4/SUM(E4:F5)</f>
        <v>0.143267605415272</v>
      </c>
      <c r="J4" s="86" t="n">
        <f aca="false">+F4/SUM(E4:F5)</f>
        <v>0.641050644289699</v>
      </c>
      <c r="K4" s="87" t="n">
        <f aca="false">+C4/(C4+D4)</f>
        <v>0.208993981573651</v>
      </c>
      <c r="L4" s="26" t="n">
        <f aca="false">+D4/(C4+D4)</f>
        <v>0.791006018426348</v>
      </c>
      <c r="M4" s="88" t="n">
        <f aca="false">+E4/(E4+F4)</f>
        <v>0.182665143223639</v>
      </c>
      <c r="N4" s="89" t="n">
        <f aca="false">+F4/(E4+F4)</f>
        <v>0.817334856776361</v>
      </c>
      <c r="O4" s="90"/>
    </row>
    <row r="5" customFormat="false" ht="13" hidden="false" customHeight="false" outlineLevel="0" collapsed="false">
      <c r="A5" s="91" t="n">
        <v>1977</v>
      </c>
      <c r="B5" s="91" t="s">
        <v>32</v>
      </c>
      <c r="C5" s="22" t="n">
        <f aca="false">+Data_EUKLEMS!M4</f>
        <v>16497.77</v>
      </c>
      <c r="D5" s="84" t="n">
        <f aca="false">+Data_EUKLEMS!N4</f>
        <v>13075.9519140776</v>
      </c>
      <c r="E5" s="84" t="n">
        <f aca="false">+Data_EUKLEMS!O4</f>
        <v>11687.67</v>
      </c>
      <c r="F5" s="23" t="n">
        <f aca="false">+Data_EUKLEMS!P4</f>
        <v>10013.3297806099</v>
      </c>
      <c r="G5" s="85" t="n">
        <f aca="false">+C5/SUM(C4:D5)</f>
        <v>0.14110477369264</v>
      </c>
      <c r="H5" s="86" t="n">
        <f aca="false">+D5/SUM(C4:D5)</f>
        <v>0.111838099067436</v>
      </c>
      <c r="I5" s="85" t="n">
        <f aca="false">+E5/SUM(E4:F5)</f>
        <v>0.116161335788919</v>
      </c>
      <c r="J5" s="86" t="n">
        <f aca="false">+F5/SUM(E4:F5)</f>
        <v>0.0995204145061089</v>
      </c>
      <c r="K5" s="87" t="n">
        <f aca="false">+C5/(C5+D5)</f>
        <v>0.557852340937404</v>
      </c>
      <c r="L5" s="26" t="n">
        <f aca="false">+D5/(C5+D5)</f>
        <v>0.442147659062596</v>
      </c>
      <c r="M5" s="87" t="n">
        <f aca="false">+E5/(E5+F5)</f>
        <v>0.538577490353374</v>
      </c>
      <c r="N5" s="26" t="n">
        <f aca="false">+F5/(E5+F5)</f>
        <v>0.461422509646626</v>
      </c>
      <c r="O5" s="90"/>
    </row>
    <row r="6" customFormat="false" ht="13" hidden="false" customHeight="false" outlineLevel="0" collapsed="false">
      <c r="A6" s="92" t="n">
        <v>1978</v>
      </c>
      <c r="B6" s="92" t="s">
        <v>31</v>
      </c>
      <c r="C6" s="22" t="n">
        <f aca="false">+Data_EUKLEMS!M5</f>
        <v>19526.42</v>
      </c>
      <c r="D6" s="84" t="n">
        <f aca="false">+Data_EUKLEMS!N5</f>
        <v>71988.9131998041</v>
      </c>
      <c r="E6" s="84" t="n">
        <f aca="false">+Data_EUKLEMS!O5</f>
        <v>15619.88</v>
      </c>
      <c r="F6" s="23" t="n">
        <f aca="false">+Data_EUKLEMS!P5</f>
        <v>69185.2534172345</v>
      </c>
      <c r="G6" s="85" t="n">
        <f aca="false">+C6/SUM(C6:D7)</f>
        <v>0.159491171039187</v>
      </c>
      <c r="H6" s="86" t="n">
        <f aca="false">+D6/SUM(C6:D7)</f>
        <v>0.588003129507363</v>
      </c>
      <c r="I6" s="85" t="n">
        <f aca="false">+E6/SUM(E6:F7)</f>
        <v>0.144043517167271</v>
      </c>
      <c r="J6" s="86" t="n">
        <f aca="false">+F6/SUM(E6:F7)</f>
        <v>0.638013047368315</v>
      </c>
      <c r="K6" s="87" t="n">
        <f aca="false">+C6/(C6+D6)</f>
        <v>0.213367741964816</v>
      </c>
      <c r="L6" s="26" t="n">
        <f aca="false">+D6/(C6+D6)</f>
        <v>0.786632258035184</v>
      </c>
      <c r="M6" s="87" t="n">
        <f aca="false">+E6/(E6+F6)</f>
        <v>0.184185548334102</v>
      </c>
      <c r="N6" s="26" t="n">
        <f aca="false">+F6/(E6+F6)</f>
        <v>0.815814451665898</v>
      </c>
      <c r="O6" s="90"/>
    </row>
    <row r="7" customFormat="false" ht="13" hidden="false" customHeight="false" outlineLevel="0" collapsed="false">
      <c r="A7" s="92" t="n">
        <v>1978</v>
      </c>
      <c r="B7" s="92" t="s">
        <v>32</v>
      </c>
      <c r="C7" s="22" t="n">
        <f aca="false">+Data_EUKLEMS!M6</f>
        <v>17160.68</v>
      </c>
      <c r="D7" s="84" t="n">
        <f aca="false">+Data_EUKLEMS!N6</f>
        <v>13753.459684324</v>
      </c>
      <c r="E7" s="84" t="n">
        <f aca="false">+Data_EUKLEMS!O6</f>
        <v>12392.37</v>
      </c>
      <c r="F7" s="23" t="n">
        <f aca="false">+Data_EUKLEMS!P6</f>
        <v>11241.1150445834</v>
      </c>
      <c r="G7" s="85" t="n">
        <f aca="false">+C7/SUM(C6:D7)</f>
        <v>0.140167882747004</v>
      </c>
      <c r="H7" s="86" t="n">
        <f aca="false">+D7/SUM(C6:D7)</f>
        <v>0.112337816706446</v>
      </c>
      <c r="I7" s="85" t="n">
        <f aca="false">+E7/SUM(E6:F7)</f>
        <v>0.114280043178192</v>
      </c>
      <c r="J7" s="86" t="n">
        <f aca="false">+F7/SUM(E6:F7)</f>
        <v>0.103663392286222</v>
      </c>
      <c r="K7" s="87" t="n">
        <f aca="false">+C7/(C7+D7)</f>
        <v>0.555107797766143</v>
      </c>
      <c r="L7" s="26" t="n">
        <f aca="false">+D7/(C7+D7)</f>
        <v>0.444892202233857</v>
      </c>
      <c r="M7" s="87" t="n">
        <f aca="false">+E7/(E7+F7)</f>
        <v>0.524356436497724</v>
      </c>
      <c r="N7" s="26" t="n">
        <f aca="false">+F7/(E7+F7)</f>
        <v>0.475643563502276</v>
      </c>
      <c r="O7" s="90"/>
    </row>
    <row r="8" customFormat="false" ht="13" hidden="false" customHeight="false" outlineLevel="0" collapsed="false">
      <c r="A8" s="92" t="n">
        <v>1979</v>
      </c>
      <c r="B8" s="92" t="s">
        <v>31</v>
      </c>
      <c r="C8" s="22" t="n">
        <f aca="false">+Data_EUKLEMS!M7</f>
        <v>21139.68</v>
      </c>
      <c r="D8" s="84" t="n">
        <f aca="false">+Data_EUKLEMS!N7</f>
        <v>73660.0681652343</v>
      </c>
      <c r="E8" s="84" t="n">
        <f aca="false">+Data_EUKLEMS!O7</f>
        <v>16626.66</v>
      </c>
      <c r="F8" s="23" t="n">
        <f aca="false">+Data_EUKLEMS!P7</f>
        <v>70164.4002244064</v>
      </c>
      <c r="G8" s="85" t="n">
        <f aca="false">+C8/SUM(C8:D9)</f>
        <v>0.166201415081317</v>
      </c>
      <c r="H8" s="86" t="n">
        <f aca="false">+D8/SUM(C8:D9)</f>
        <v>0.579119814682541</v>
      </c>
      <c r="I8" s="85" t="n">
        <f aca="false">+E8/SUM(E8:F9)</f>
        <v>0.149296128244579</v>
      </c>
      <c r="J8" s="86" t="n">
        <f aca="false">+F8/SUM(E8:F9)</f>
        <v>0.630028718582502</v>
      </c>
      <c r="K8" s="87" t="n">
        <f aca="false">+C8/(C8+D8)</f>
        <v>0.222992997440815</v>
      </c>
      <c r="L8" s="26" t="n">
        <f aca="false">+D8/(C8+D8)</f>
        <v>0.777007002559185</v>
      </c>
      <c r="M8" s="87" t="n">
        <f aca="false">+E8/(E8+F8)</f>
        <v>0.191571112935021</v>
      </c>
      <c r="N8" s="26" t="n">
        <f aca="false">+F8/(E8+F8)</f>
        <v>0.808428887064979</v>
      </c>
      <c r="O8" s="90"/>
    </row>
    <row r="9" customFormat="false" ht="13" hidden="false" customHeight="false" outlineLevel="0" collapsed="false">
      <c r="A9" s="92" t="n">
        <v>1979</v>
      </c>
      <c r="B9" s="92" t="s">
        <v>32</v>
      </c>
      <c r="C9" s="22" t="n">
        <f aca="false">+Data_EUKLEMS!M8</f>
        <v>18217.26</v>
      </c>
      <c r="D9" s="84" t="n">
        <f aca="false">+Data_EUKLEMS!N8</f>
        <v>14176.1326973571</v>
      </c>
      <c r="E9" s="84" t="n">
        <f aca="false">+Data_EUKLEMS!O8</f>
        <v>13204.58</v>
      </c>
      <c r="F9" s="23" t="n">
        <f aca="false">+Data_EUKLEMS!P8</f>
        <v>11371.3469540018</v>
      </c>
      <c r="G9" s="85" t="n">
        <f aca="false">+C9/SUM(C8:D9)</f>
        <v>0.143225176109774</v>
      </c>
      <c r="H9" s="86" t="n">
        <f aca="false">+D9/SUM(C8:D9)</f>
        <v>0.111453594126367</v>
      </c>
      <c r="I9" s="85" t="n">
        <f aca="false">+E9/SUM(E8:F9)</f>
        <v>0.118568171183858</v>
      </c>
      <c r="J9" s="86" t="n">
        <f aca="false">+F9/SUM(E8:F9)</f>
        <v>0.102106981989061</v>
      </c>
      <c r="K9" s="87" t="n">
        <f aca="false">+C9/(C9+D9)</f>
        <v>0.562375795897609</v>
      </c>
      <c r="L9" s="26" t="n">
        <f aca="false">+D9/(C9+D9)</f>
        <v>0.437624204102391</v>
      </c>
      <c r="M9" s="87" t="n">
        <f aca="false">+E9/(E9+F9)</f>
        <v>0.537297332658692</v>
      </c>
      <c r="N9" s="26" t="n">
        <f aca="false">+F9/(E9+F9)</f>
        <v>0.462702667341308</v>
      </c>
      <c r="O9" s="90"/>
    </row>
    <row r="10" customFormat="false" ht="13" hidden="false" customHeight="false" outlineLevel="0" collapsed="false">
      <c r="A10" s="92" t="n">
        <v>1980</v>
      </c>
      <c r="B10" s="92" t="s">
        <v>31</v>
      </c>
      <c r="C10" s="22" t="n">
        <f aca="false">+Data_EUKLEMS!M9</f>
        <v>21986.82</v>
      </c>
      <c r="D10" s="84" t="n">
        <f aca="false">+Data_EUKLEMS!N9</f>
        <v>72222.6806534087</v>
      </c>
      <c r="E10" s="84" t="n">
        <f aca="false">+Data_EUKLEMS!O9</f>
        <v>17608.05</v>
      </c>
      <c r="F10" s="23" t="n">
        <f aca="false">+Data_EUKLEMS!P9</f>
        <v>69806.6911975389</v>
      </c>
      <c r="G10" s="85" t="n">
        <f aca="false">+C10/SUM(C10:D11)</f>
        <v>0.172189546431225</v>
      </c>
      <c r="H10" s="86" t="n">
        <f aca="false">+D10/SUM(C10:D11)</f>
        <v>0.565611153580082</v>
      </c>
      <c r="I10" s="85" t="n">
        <f aca="false">+E10/SUM(E10:F11)</f>
        <v>0.155141455174646</v>
      </c>
      <c r="J10" s="86" t="n">
        <f aca="false">+F10/SUM(E10:F11)</f>
        <v>0.615054571818761</v>
      </c>
      <c r="K10" s="87" t="n">
        <f aca="false">+C10/(C10+D10)</f>
        <v>0.233382194444361</v>
      </c>
      <c r="L10" s="26" t="n">
        <f aca="false">+D10/(C10+D10)</f>
        <v>0.766617805555639</v>
      </c>
      <c r="M10" s="87" t="n">
        <f aca="false">+E10/(E10+F10)</f>
        <v>0.201431128878017</v>
      </c>
      <c r="N10" s="26" t="n">
        <f aca="false">+F10/(E10+F10)</f>
        <v>0.798568871121983</v>
      </c>
      <c r="O10" s="90"/>
    </row>
    <row r="11" customFormat="false" ht="13" hidden="false" customHeight="false" outlineLevel="0" collapsed="false">
      <c r="A11" s="92" t="n">
        <v>1980</v>
      </c>
      <c r="B11" s="92" t="s">
        <v>32</v>
      </c>
      <c r="C11" s="22" t="n">
        <f aca="false">+Data_EUKLEMS!M10</f>
        <v>18963.23</v>
      </c>
      <c r="D11" s="84" t="n">
        <f aca="false">+Data_EUKLEMS!N10</f>
        <v>14516.9024032758</v>
      </c>
      <c r="E11" s="84" t="n">
        <f aca="false">+Data_EUKLEMS!O10</f>
        <v>13945.14</v>
      </c>
      <c r="F11" s="23" t="n">
        <f aca="false">+Data_EUKLEMS!P10</f>
        <v>12136.8626623034</v>
      </c>
      <c r="G11" s="85" t="n">
        <f aca="false">+C11/SUM(C10:D11)</f>
        <v>0.148510333580344</v>
      </c>
      <c r="H11" s="86" t="n">
        <f aca="false">+D11/SUM(C10:D11)</f>
        <v>0.113688966408349</v>
      </c>
      <c r="I11" s="85" t="n">
        <f aca="false">+E11/SUM(E10:F11)</f>
        <v>0.122868194502751</v>
      </c>
      <c r="J11" s="86" t="n">
        <f aca="false">+F11/SUM(E10:F11)</f>
        <v>0.106935778503842</v>
      </c>
      <c r="K11" s="87" t="n">
        <f aca="false">+C11/(C11+D11)</f>
        <v>0.566402479284836</v>
      </c>
      <c r="L11" s="26" t="n">
        <f aca="false">+D11/(C11+D11)</f>
        <v>0.433597520715164</v>
      </c>
      <c r="M11" s="87" t="n">
        <f aca="false">+E11/(E11+F11)</f>
        <v>0.534665231828807</v>
      </c>
      <c r="N11" s="26" t="n">
        <f aca="false">+F11/(E11+F11)</f>
        <v>0.465334768171193</v>
      </c>
      <c r="O11" s="90"/>
    </row>
    <row r="12" customFormat="false" ht="13" hidden="false" customHeight="false" outlineLevel="0" collapsed="false">
      <c r="A12" s="92" t="n">
        <v>1981</v>
      </c>
      <c r="B12" s="92" t="s">
        <v>31</v>
      </c>
      <c r="C12" s="22" t="n">
        <f aca="false">+Data_EUKLEMS!M11</f>
        <v>22780.53</v>
      </c>
      <c r="D12" s="84" t="n">
        <f aca="false">+Data_EUKLEMS!N11</f>
        <v>71946.5640234265</v>
      </c>
      <c r="E12" s="84" t="n">
        <f aca="false">+Data_EUKLEMS!O11</f>
        <v>18314.36</v>
      </c>
      <c r="F12" s="23" t="n">
        <f aca="false">+Data_EUKLEMS!P11</f>
        <v>69692.9936440326</v>
      </c>
      <c r="G12" s="85" t="n">
        <f aca="false">+C12/SUM(C12:D13)</f>
        <v>0.175937222632461</v>
      </c>
      <c r="H12" s="86" t="n">
        <f aca="false">+D12/SUM(C12:D13)</f>
        <v>0.555653387003296</v>
      </c>
      <c r="I12" s="85" t="n">
        <f aca="false">+E12/SUM(E12:F13)</f>
        <v>0.158969404184641</v>
      </c>
      <c r="J12" s="86" t="n">
        <f aca="false">+F12/SUM(E12:F13)</f>
        <v>0.60493807457295</v>
      </c>
      <c r="K12" s="87" t="n">
        <f aca="false">+C12/(C12+D12)</f>
        <v>0.240485895137523</v>
      </c>
      <c r="L12" s="26" t="n">
        <f aca="false">+D12/(C12+D12)</f>
        <v>0.759514104862477</v>
      </c>
      <c r="M12" s="87" t="n">
        <f aca="false">+E12/(E12+F12)</f>
        <v>0.208100337547666</v>
      </c>
      <c r="N12" s="26" t="n">
        <f aca="false">+F12/(E12+F12)</f>
        <v>0.791899662452334</v>
      </c>
      <c r="O12" s="90"/>
    </row>
    <row r="13" customFormat="false" ht="13" hidden="false" customHeight="false" outlineLevel="0" collapsed="false">
      <c r="A13" s="92" t="n">
        <v>1981</v>
      </c>
      <c r="B13" s="92" t="s">
        <v>32</v>
      </c>
      <c r="C13" s="22" t="n">
        <f aca="false">+Data_EUKLEMS!M12</f>
        <v>19883.69</v>
      </c>
      <c r="D13" s="84" t="n">
        <f aca="false">+Data_EUKLEMS!N12</f>
        <v>14870.2300516298</v>
      </c>
      <c r="E13" s="84" t="n">
        <f aca="false">+Data_EUKLEMS!O12</f>
        <v>14737.63</v>
      </c>
      <c r="F13" s="23" t="n">
        <f aca="false">+Data_EUKLEMS!P12</f>
        <v>12461.839291078</v>
      </c>
      <c r="G13" s="85" t="n">
        <f aca="false">+C13/SUM(C12:D13)</f>
        <v>0.153564521733465</v>
      </c>
      <c r="H13" s="86" t="n">
        <f aca="false">+D13/SUM(C12:D13)</f>
        <v>0.114844868630778</v>
      </c>
      <c r="I13" s="85" t="n">
        <f aca="false">+E13/SUM(E12:F13)</f>
        <v>0.127923239479496</v>
      </c>
      <c r="J13" s="86" t="n">
        <f aca="false">+F13/SUM(E12:F13)</f>
        <v>0.108169281762913</v>
      </c>
      <c r="K13" s="87" t="n">
        <f aca="false">+C13/(C13+D13)</f>
        <v>0.572127977806853</v>
      </c>
      <c r="L13" s="26" t="n">
        <f aca="false">+D13/(C13+D13)</f>
        <v>0.427872022193147</v>
      </c>
      <c r="M13" s="87" t="n">
        <f aca="false">+E13/(E13+F13)</f>
        <v>0.541835204293279</v>
      </c>
      <c r="N13" s="26" t="n">
        <f aca="false">+F13/(E13+F13)</f>
        <v>0.458164795706721</v>
      </c>
      <c r="O13" s="90"/>
    </row>
    <row r="14" customFormat="false" ht="13" hidden="false" customHeight="false" outlineLevel="0" collapsed="false">
      <c r="A14" s="92" t="n">
        <v>1982</v>
      </c>
      <c r="B14" s="92" t="s">
        <v>31</v>
      </c>
      <c r="C14" s="22" t="n">
        <f aca="false">+Data_EUKLEMS!M13</f>
        <v>23576.17</v>
      </c>
      <c r="D14" s="84" t="n">
        <f aca="false">+Data_EUKLEMS!N13</f>
        <v>68953.1548403493</v>
      </c>
      <c r="E14" s="84" t="n">
        <f aca="false">+Data_EUKLEMS!O13</f>
        <v>18782.53</v>
      </c>
      <c r="F14" s="23" t="n">
        <f aca="false">+Data_EUKLEMS!P13</f>
        <v>65490.1508274741</v>
      </c>
      <c r="G14" s="85" t="n">
        <f aca="false">+C14/SUM(C14:D15)</f>
        <v>0.183719852201846</v>
      </c>
      <c r="H14" s="86" t="n">
        <f aca="false">+D14/SUM(C14:D15)</f>
        <v>0.537324909691438</v>
      </c>
      <c r="I14" s="85" t="n">
        <f aca="false">+E14/SUM(E14:F15)</f>
        <v>0.167392764658356</v>
      </c>
      <c r="J14" s="86" t="n">
        <f aca="false">+F14/SUM(E14:F15)</f>
        <v>0.583658186884494</v>
      </c>
      <c r="K14" s="87" t="n">
        <f aca="false">+C14/(C14+D14)</f>
        <v>0.254796736501412</v>
      </c>
      <c r="L14" s="26" t="n">
        <f aca="false">+D14/(C14+D14)</f>
        <v>0.745203263498588</v>
      </c>
      <c r="M14" s="87" t="n">
        <f aca="false">+E14/(E14+F14)</f>
        <v>0.222878040849943</v>
      </c>
      <c r="N14" s="26" t="n">
        <f aca="false">+F14/(E14+F14)</f>
        <v>0.777121959150057</v>
      </c>
      <c r="O14" s="90"/>
    </row>
    <row r="15" customFormat="false" ht="13" hidden="false" customHeight="false" outlineLevel="0" collapsed="false">
      <c r="A15" s="92" t="n">
        <v>1982</v>
      </c>
      <c r="B15" s="92" t="s">
        <v>32</v>
      </c>
      <c r="C15" s="22" t="n">
        <f aca="false">+Data_EUKLEMS!M14</f>
        <v>20851.76</v>
      </c>
      <c r="D15" s="84" t="n">
        <f aca="false">+Data_EUKLEMS!N14</f>
        <v>14945.6567580368</v>
      </c>
      <c r="E15" s="84" t="n">
        <f aca="false">+Data_EUKLEMS!O14</f>
        <v>15591.84</v>
      </c>
      <c r="F15" s="23" t="n">
        <f aca="false">+Data_EUKLEMS!P14</f>
        <v>12341.8223698237</v>
      </c>
      <c r="G15" s="85" t="n">
        <f aca="false">+C15/SUM(C14:D15)</f>
        <v>0.162489592896063</v>
      </c>
      <c r="H15" s="86" t="n">
        <f aca="false">+D15/SUM(C14:D15)</f>
        <v>0.116465645210653</v>
      </c>
      <c r="I15" s="85" t="n">
        <f aca="false">+E15/SUM(E14:F15)</f>
        <v>0.138956849993624</v>
      </c>
      <c r="J15" s="86" t="n">
        <f aca="false">+F15/SUM(E14:F15)</f>
        <v>0.109992198463526</v>
      </c>
      <c r="K15" s="87" t="n">
        <f aca="false">+C15/(C15+D15)</f>
        <v>0.582493427973923</v>
      </c>
      <c r="L15" s="26" t="n">
        <f aca="false">+D15/(C15+D15)</f>
        <v>0.417506572026077</v>
      </c>
      <c r="M15" s="87" t="n">
        <f aca="false">+E15/(E15+F15)</f>
        <v>0.55817385466947</v>
      </c>
      <c r="N15" s="26" t="n">
        <f aca="false">+F15/(E15+F15)</f>
        <v>0.44182614533053</v>
      </c>
      <c r="O15" s="90"/>
    </row>
    <row r="16" customFormat="false" ht="13" hidden="false" customHeight="false" outlineLevel="0" collapsed="false">
      <c r="A16" s="92" t="n">
        <v>1983</v>
      </c>
      <c r="B16" s="92" t="s">
        <v>31</v>
      </c>
      <c r="C16" s="22" t="n">
        <f aca="false">+Data_EUKLEMS!M15</f>
        <v>24111.67</v>
      </c>
      <c r="D16" s="84" t="n">
        <f aca="false">+Data_EUKLEMS!N15</f>
        <v>69880.6582685881</v>
      </c>
      <c r="E16" s="84" t="n">
        <f aca="false">+Data_EUKLEMS!O15</f>
        <v>19014.12</v>
      </c>
      <c r="F16" s="23" t="n">
        <f aca="false">+Data_EUKLEMS!P15</f>
        <v>63865.0349357945</v>
      </c>
      <c r="G16" s="85" t="n">
        <f aca="false">+C16/SUM(C16:D17)</f>
        <v>0.184748771164042</v>
      </c>
      <c r="H16" s="86" t="n">
        <f aca="false">+D16/SUM(C16:D17)</f>
        <v>0.535440545729766</v>
      </c>
      <c r="I16" s="85" t="n">
        <f aca="false">+E16/SUM(E16:F17)</f>
        <v>0.169921372788485</v>
      </c>
      <c r="J16" s="86" t="n">
        <f aca="false">+F16/SUM(E16:F17)</f>
        <v>0.570735559125259</v>
      </c>
      <c r="K16" s="87" t="n">
        <f aca="false">+C16/(C16+D16)</f>
        <v>0.256528063983048</v>
      </c>
      <c r="L16" s="26" t="n">
        <f aca="false">+D16/(C16+D16)</f>
        <v>0.743471936016952</v>
      </c>
      <c r="M16" s="87" t="n">
        <f aca="false">+E16/(E16+F16)</f>
        <v>0.229419810261458</v>
      </c>
      <c r="N16" s="26" t="n">
        <f aca="false">+F16/(E16+F16)</f>
        <v>0.770580189738542</v>
      </c>
      <c r="O16" s="90"/>
    </row>
    <row r="17" customFormat="false" ht="13" hidden="false" customHeight="false" outlineLevel="0" collapsed="false">
      <c r="A17" s="92" t="n">
        <v>1983</v>
      </c>
      <c r="B17" s="92" t="s">
        <v>32</v>
      </c>
      <c r="C17" s="22" t="n">
        <f aca="false">+Data_EUKLEMS!M16</f>
        <v>20768.58</v>
      </c>
      <c r="D17" s="84" t="n">
        <f aca="false">+Data_EUKLEMS!N16</f>
        <v>15749.6756345153</v>
      </c>
      <c r="E17" s="84" t="n">
        <f aca="false">+Data_EUKLEMS!O16</f>
        <v>15933.74</v>
      </c>
      <c r="F17" s="23" t="n">
        <f aca="false">+Data_EUKLEMS!P16</f>
        <v>13086.6247536351</v>
      </c>
      <c r="G17" s="85" t="n">
        <f aca="false">+C17/SUM(C16:D17)</f>
        <v>0.159133300755282</v>
      </c>
      <c r="H17" s="86" t="n">
        <f aca="false">+D17/SUM(C16:D17)</f>
        <v>0.12067738235091</v>
      </c>
      <c r="I17" s="85" t="n">
        <f aca="false">+E17/SUM(E16:F17)</f>
        <v>0.142393283226086</v>
      </c>
      <c r="J17" s="86" t="n">
        <f aca="false">+F17/SUM(E16:F17)</f>
        <v>0.11694978486017</v>
      </c>
      <c r="K17" s="87" t="n">
        <f aca="false">+C17/(C17+D17)</f>
        <v>0.568717745115146</v>
      </c>
      <c r="L17" s="26" t="n">
        <f aca="false">+D17/(C17+D17)</f>
        <v>0.431282254884854</v>
      </c>
      <c r="M17" s="87" t="n">
        <f aca="false">+E17/(E17+F17)</f>
        <v>0.549053746748793</v>
      </c>
      <c r="N17" s="26" t="n">
        <f aca="false">+F17/(E17+F17)</f>
        <v>0.450946253251207</v>
      </c>
      <c r="O17" s="90"/>
    </row>
    <row r="18" customFormat="false" ht="13" hidden="false" customHeight="false" outlineLevel="0" collapsed="false">
      <c r="A18" s="92" t="n">
        <v>1984</v>
      </c>
      <c r="B18" s="92" t="s">
        <v>31</v>
      </c>
      <c r="C18" s="22" t="n">
        <f aca="false">+Data_EUKLEMS!M17</f>
        <v>26434.92</v>
      </c>
      <c r="D18" s="84" t="n">
        <f aca="false">+Data_EUKLEMS!N17</f>
        <v>72362.8281944344</v>
      </c>
      <c r="E18" s="84" t="n">
        <f aca="false">+Data_EUKLEMS!O17</f>
        <v>20740.78</v>
      </c>
      <c r="F18" s="23" t="n">
        <f aca="false">+Data_EUKLEMS!P17</f>
        <v>63659.5493341227</v>
      </c>
      <c r="G18" s="85" t="n">
        <f aca="false">+C18/SUM(C18:D19)</f>
        <v>0.191713281314802</v>
      </c>
      <c r="H18" s="86" t="n">
        <f aca="false">+D18/SUM(C18:D19)</f>
        <v>0.524795052845793</v>
      </c>
      <c r="I18" s="85" t="n">
        <f aca="false">+E18/SUM(E18:F19)</f>
        <v>0.181490206325667</v>
      </c>
      <c r="J18" s="86" t="n">
        <f aca="false">+F18/SUM(E18:F19)</f>
        <v>0.557046781425236</v>
      </c>
      <c r="K18" s="87" t="n">
        <f aca="false">+C18/(C18+D18)</f>
        <v>0.267566017273754</v>
      </c>
      <c r="L18" s="26" t="n">
        <f aca="false">+D18/(C18+D18)</f>
        <v>0.732433982726246</v>
      </c>
      <c r="M18" s="87" t="n">
        <f aca="false">+E18/(E18+F18)</f>
        <v>0.245742879958344</v>
      </c>
      <c r="N18" s="26" t="n">
        <f aca="false">+F18/(E18+F18)</f>
        <v>0.754257120041656</v>
      </c>
      <c r="O18" s="90"/>
    </row>
    <row r="19" customFormat="false" ht="13" hidden="false" customHeight="false" outlineLevel="0" collapsed="false">
      <c r="A19" s="92" t="n">
        <v>1984</v>
      </c>
      <c r="B19" s="92" t="s">
        <v>32</v>
      </c>
      <c r="C19" s="22" t="n">
        <f aca="false">+Data_EUKLEMS!M18</f>
        <v>23454.92</v>
      </c>
      <c r="D19" s="84" t="n">
        <f aca="false">+Data_EUKLEMS!N18</f>
        <v>15635.1182891353</v>
      </c>
      <c r="E19" s="84" t="n">
        <f aca="false">+Data_EUKLEMS!O18</f>
        <v>17571.13</v>
      </c>
      <c r="F19" s="23" t="n">
        <f aca="false">+Data_EUKLEMS!P18</f>
        <v>12308.977169336</v>
      </c>
      <c r="G19" s="85" t="n">
        <f aca="false">+C19/SUM(C18:D19)</f>
        <v>0.170101504985685</v>
      </c>
      <c r="H19" s="86" t="n">
        <f aca="false">+D19/SUM(C18:D19)</f>
        <v>0.11339016085372</v>
      </c>
      <c r="I19" s="85" t="n">
        <f aca="false">+E19/SUM(E18:F19)</f>
        <v>0.153754487973698</v>
      </c>
      <c r="J19" s="86" t="n">
        <f aca="false">+F19/SUM(E18:F19)</f>
        <v>0.107708524275399</v>
      </c>
      <c r="K19" s="87" t="n">
        <f aca="false">+C19/(C19+D19)</f>
        <v>0.600022947701206</v>
      </c>
      <c r="L19" s="26" t="n">
        <f aca="false">+D19/(C19+D19)</f>
        <v>0.399977052298794</v>
      </c>
      <c r="M19" s="87" t="n">
        <f aca="false">+E19/(E19+F19)</f>
        <v>0.588054450421521</v>
      </c>
      <c r="N19" s="26" t="n">
        <f aca="false">+F19/(E19+F19)</f>
        <v>0.411945549578479</v>
      </c>
      <c r="O19" s="90"/>
    </row>
    <row r="20" customFormat="false" ht="13" hidden="false" customHeight="false" outlineLevel="0" collapsed="false">
      <c r="A20" s="92" t="n">
        <v>1985</v>
      </c>
      <c r="B20" s="92" t="s">
        <v>31</v>
      </c>
      <c r="C20" s="22" t="n">
        <f aca="false">+Data_EUKLEMS!M19</f>
        <v>26916.6</v>
      </c>
      <c r="D20" s="84" t="n">
        <f aca="false">+Data_EUKLEMS!N19</f>
        <v>72644.0267255819</v>
      </c>
      <c r="E20" s="84" t="n">
        <f aca="false">+Data_EUKLEMS!O19</f>
        <v>21294.14</v>
      </c>
      <c r="F20" s="23" t="n">
        <f aca="false">+Data_EUKLEMS!P19</f>
        <v>64962.2452930177</v>
      </c>
      <c r="G20" s="85" t="n">
        <f aca="false">+C20/SUM(C20:D21)</f>
        <v>0.191128383020333</v>
      </c>
      <c r="H20" s="86" t="n">
        <f aca="false">+D20/SUM(C20:D21)</f>
        <v>0.515827978427674</v>
      </c>
      <c r="I20" s="85" t="n">
        <f aca="false">+E20/SUM(E20:F21)</f>
        <v>0.180643402302122</v>
      </c>
      <c r="J20" s="86" t="n">
        <f aca="false">+F20/SUM(E20:F21)</f>
        <v>0.551090629202012</v>
      </c>
      <c r="K20" s="87" t="n">
        <f aca="false">+C20/(C20+D20)</f>
        <v>0.270353862618703</v>
      </c>
      <c r="L20" s="26" t="n">
        <f aca="false">+D20/(C20+D20)</f>
        <v>0.729646137381296</v>
      </c>
      <c r="M20" s="87" t="n">
        <f aca="false">+E20/(E20+F20)</f>
        <v>0.246870303313345</v>
      </c>
      <c r="N20" s="26" t="n">
        <f aca="false">+F20/(E20+F20)</f>
        <v>0.753129696686655</v>
      </c>
      <c r="O20" s="90"/>
    </row>
    <row r="21" customFormat="false" ht="13" hidden="false" customHeight="false" outlineLevel="0" collapsed="false">
      <c r="A21" s="92" t="n">
        <v>1985</v>
      </c>
      <c r="B21" s="92" t="s">
        <v>32</v>
      </c>
      <c r="C21" s="22" t="n">
        <f aca="false">+Data_EUKLEMS!M20</f>
        <v>24833.04</v>
      </c>
      <c r="D21" s="84" t="n">
        <f aca="false">+Data_EUKLEMS!N20</f>
        <v>16436.2800078475</v>
      </c>
      <c r="E21" s="84" t="n">
        <f aca="false">+Data_EUKLEMS!O20</f>
        <v>18769.88</v>
      </c>
      <c r="F21" s="23" t="n">
        <f aca="false">+Data_EUKLEMS!P20</f>
        <v>12853.1575291123</v>
      </c>
      <c r="G21" s="85" t="n">
        <f aca="false">+C21/SUM(C20:D21)</f>
        <v>0.176333518374507</v>
      </c>
      <c r="H21" s="86" t="n">
        <f aca="false">+D21/SUM(C20:D21)</f>
        <v>0.116710120177486</v>
      </c>
      <c r="I21" s="85" t="n">
        <f aca="false">+E21/SUM(E20:F21)</f>
        <v>0.159229486797896</v>
      </c>
      <c r="J21" s="86" t="n">
        <f aca="false">+F21/SUM(E20:F21)</f>
        <v>0.109036481697969</v>
      </c>
      <c r="K21" s="87" t="n">
        <f aca="false">+C21/(C21+D21)</f>
        <v>0.601731261752747</v>
      </c>
      <c r="L21" s="26" t="n">
        <f aca="false">+D21/(C21+D21)</f>
        <v>0.398268738247253</v>
      </c>
      <c r="M21" s="87" t="n">
        <f aca="false">+E21/(E21+F21)</f>
        <v>0.593550824544301</v>
      </c>
      <c r="N21" s="26" t="n">
        <f aca="false">+F21/(E21+F21)</f>
        <v>0.406449175455699</v>
      </c>
      <c r="O21" s="90"/>
    </row>
    <row r="22" customFormat="false" ht="13" hidden="false" customHeight="false" outlineLevel="0" collapsed="false">
      <c r="A22" s="92" t="n">
        <v>1986</v>
      </c>
      <c r="B22" s="92" t="s">
        <v>31</v>
      </c>
      <c r="C22" s="22" t="n">
        <f aca="false">+Data_EUKLEMS!M21</f>
        <v>27144.75</v>
      </c>
      <c r="D22" s="84" t="n">
        <f aca="false">+Data_EUKLEMS!N21</f>
        <v>72932.791642909</v>
      </c>
      <c r="E22" s="84" t="n">
        <f aca="false">+Data_EUKLEMS!O21</f>
        <v>21701.61</v>
      </c>
      <c r="F22" s="23" t="n">
        <f aca="false">+Data_EUKLEMS!P21</f>
        <v>64734.7395090615</v>
      </c>
      <c r="G22" s="85" t="n">
        <f aca="false">+C22/SUM(C22:D23)</f>
        <v>0.18980890439897</v>
      </c>
      <c r="H22" s="86" t="n">
        <f aca="false">+D22/SUM(C22:D23)</f>
        <v>0.509980503651679</v>
      </c>
      <c r="I22" s="85" t="n">
        <f aca="false">+E22/SUM(E22:F23)</f>
        <v>0.181119467428806</v>
      </c>
      <c r="J22" s="86" t="n">
        <f aca="false">+F22/SUM(E22:F23)</f>
        <v>0.540269664049058</v>
      </c>
      <c r="K22" s="87" t="n">
        <f aca="false">+C22/(C22+D22)</f>
        <v>0.271237178235816</v>
      </c>
      <c r="L22" s="26" t="n">
        <f aca="false">+D22/(C22+D22)</f>
        <v>0.728762821764184</v>
      </c>
      <c r="M22" s="87" t="n">
        <f aca="false">+E22/(E22+F22)</f>
        <v>0.251070413353411</v>
      </c>
      <c r="N22" s="26" t="n">
        <f aca="false">+F22/(E22+F22)</f>
        <v>0.748929586646588</v>
      </c>
      <c r="O22" s="90"/>
    </row>
    <row r="23" customFormat="false" ht="13" hidden="false" customHeight="false" outlineLevel="0" collapsed="false">
      <c r="A23" s="92" t="n">
        <v>1986</v>
      </c>
      <c r="B23" s="92" t="s">
        <v>32</v>
      </c>
      <c r="C23" s="22" t="n">
        <f aca="false">+Data_EUKLEMS!M22</f>
        <v>25621.31</v>
      </c>
      <c r="D23" s="84" t="n">
        <f aca="false">+Data_EUKLEMS!N22</f>
        <v>17312.0892081214</v>
      </c>
      <c r="E23" s="84" t="n">
        <f aca="false">+Data_EUKLEMS!O22</f>
        <v>19738.72</v>
      </c>
      <c r="F23" s="23" t="n">
        <f aca="false">+Data_EUKLEMS!P22</f>
        <v>13644.2426172313</v>
      </c>
      <c r="G23" s="85" t="n">
        <f aca="false">+C23/SUM(C22:D23)</f>
        <v>0.17915629285097</v>
      </c>
      <c r="H23" s="86" t="n">
        <f aca="false">+D23/SUM(C22:D23)</f>
        <v>0.12105429909838</v>
      </c>
      <c r="I23" s="85" t="n">
        <f aca="false">+E23/SUM(E22:F23)</f>
        <v>0.164737383729885</v>
      </c>
      <c r="J23" s="86" t="n">
        <f aca="false">+F23/SUM(E22:F23)</f>
        <v>0.11387348479225</v>
      </c>
      <c r="K23" s="87" t="n">
        <f aca="false">+C23/(C23+D23)</f>
        <v>0.596768727204656</v>
      </c>
      <c r="L23" s="26" t="n">
        <f aca="false">+D23/(C23+D23)</f>
        <v>0.403231272795344</v>
      </c>
      <c r="M23" s="87" t="n">
        <f aca="false">+E23/(E23+F23)</f>
        <v>0.591281254043386</v>
      </c>
      <c r="N23" s="26" t="n">
        <f aca="false">+F23/(E23+F23)</f>
        <v>0.408718745956614</v>
      </c>
      <c r="O23" s="90"/>
    </row>
    <row r="24" customFormat="false" ht="13" hidden="false" customHeight="false" outlineLevel="0" collapsed="false">
      <c r="A24" s="92" t="n">
        <v>1987</v>
      </c>
      <c r="B24" s="92" t="s">
        <v>31</v>
      </c>
      <c r="C24" s="22" t="n">
        <f aca="false">+Data_EUKLEMS!M23</f>
        <v>28193.66</v>
      </c>
      <c r="D24" s="84" t="n">
        <f aca="false">+Data_EUKLEMS!N23</f>
        <v>74425.3460151625</v>
      </c>
      <c r="E24" s="84" t="n">
        <f aca="false">+Data_EUKLEMS!O23</f>
        <v>21415.18</v>
      </c>
      <c r="F24" s="23" t="n">
        <f aca="false">+Data_EUKLEMS!P23</f>
        <v>63620.4211626508</v>
      </c>
      <c r="G24" s="85" t="n">
        <f aca="false">+C24/SUM(C24:D25)</f>
        <v>0.190833280591741</v>
      </c>
      <c r="H24" s="86" t="n">
        <f aca="false">+D24/SUM(C24:D25)</f>
        <v>0.503759814768602</v>
      </c>
      <c r="I24" s="85" t="n">
        <f aca="false">+E24/SUM(E24:F25)</f>
        <v>0.178334824785731</v>
      </c>
      <c r="J24" s="86" t="n">
        <f aca="false">+F24/SUM(E24:F25)</f>
        <v>0.529798799768938</v>
      </c>
      <c r="K24" s="87" t="n">
        <f aca="false">+C24/(C24+D24)</f>
        <v>0.274741113705917</v>
      </c>
      <c r="L24" s="26" t="n">
        <f aca="false">+D24/(C24+D24)</f>
        <v>0.725258886294083</v>
      </c>
      <c r="M24" s="87" t="n">
        <f aca="false">+E24/(E24+F24)</f>
        <v>0.251837815070401</v>
      </c>
      <c r="N24" s="26" t="n">
        <f aca="false">+F24/(E24+F24)</f>
        <v>0.748162184929599</v>
      </c>
      <c r="O24" s="90"/>
    </row>
    <row r="25" customFormat="false" ht="13" hidden="false" customHeight="false" outlineLevel="0" collapsed="false">
      <c r="A25" s="92" t="n">
        <v>1987</v>
      </c>
      <c r="B25" s="92" t="s">
        <v>32</v>
      </c>
      <c r="C25" s="22" t="n">
        <f aca="false">+Data_EUKLEMS!M24</f>
        <v>27142.53</v>
      </c>
      <c r="D25" s="84" t="n">
        <f aca="false">+Data_EUKLEMS!N24</f>
        <v>17978.2078732006</v>
      </c>
      <c r="E25" s="84" t="n">
        <f aca="false">+Data_EUKLEMS!O24</f>
        <v>20825.57</v>
      </c>
      <c r="F25" s="23" t="n">
        <f aca="false">+Data_EUKLEMS!P24</f>
        <v>14222.9460350432</v>
      </c>
      <c r="G25" s="85" t="n">
        <f aca="false">+C25/SUM(C24:D25)</f>
        <v>0.183718539680898</v>
      </c>
      <c r="H25" s="86" t="n">
        <f aca="false">+D25/SUM(C24:D25)</f>
        <v>0.121688364958758</v>
      </c>
      <c r="I25" s="85" t="n">
        <f aca="false">+E25/SUM(E24:F25)</f>
        <v>0.173424849896801</v>
      </c>
      <c r="J25" s="86" t="n">
        <f aca="false">+F25/SUM(E24:F25)</f>
        <v>0.118441525548529</v>
      </c>
      <c r="K25" s="87" t="n">
        <f aca="false">+C25/(C25+D25)</f>
        <v>0.60155332734754</v>
      </c>
      <c r="L25" s="26" t="n">
        <f aca="false">+D25/(C25+D25)</f>
        <v>0.39844667265246</v>
      </c>
      <c r="M25" s="87" t="n">
        <f aca="false">+E25/(E25+F25)</f>
        <v>0.59419263226944</v>
      </c>
      <c r="N25" s="26" t="n">
        <f aca="false">+F25/(E25+F25)</f>
        <v>0.40580736773056</v>
      </c>
      <c r="O25" s="90"/>
    </row>
    <row r="26" customFormat="false" ht="13" hidden="false" customHeight="false" outlineLevel="0" collapsed="false">
      <c r="A26" s="92" t="n">
        <v>1988</v>
      </c>
      <c r="B26" s="92" t="s">
        <v>31</v>
      </c>
      <c r="C26" s="22" t="n">
        <f aca="false">+Data_EUKLEMS!M25</f>
        <v>29928.89</v>
      </c>
      <c r="D26" s="84" t="n">
        <f aca="false">+Data_EUKLEMS!N25</f>
        <v>75520.5521818568</v>
      </c>
      <c r="E26" s="84" t="n">
        <f aca="false">+Data_EUKLEMS!O25</f>
        <v>22716.28</v>
      </c>
      <c r="F26" s="23" t="n">
        <f aca="false">+Data_EUKLEMS!P25</f>
        <v>64247.7729303273</v>
      </c>
      <c r="G26" s="85" t="n">
        <f aca="false">+C26/SUM(C26:D27)</f>
        <v>0.19654988470389</v>
      </c>
      <c r="H26" s="86" t="n">
        <f aca="false">+D26/SUM(C26:D27)</f>
        <v>0.495960786521588</v>
      </c>
      <c r="I26" s="85" t="n">
        <f aca="false">+E26/SUM(E26:F27)</f>
        <v>0.183336223156766</v>
      </c>
      <c r="J26" s="86" t="n">
        <f aca="false">+F26/SUM(E26:F27)</f>
        <v>0.518524337403822</v>
      </c>
      <c r="K26" s="87" t="n">
        <f aca="false">+C26/(C26+D26)</f>
        <v>0.283822174690929</v>
      </c>
      <c r="L26" s="26" t="n">
        <f aca="false">+D26/(C26+D26)</f>
        <v>0.716177825309071</v>
      </c>
      <c r="M26" s="87" t="n">
        <f aca="false">+E26/(E26+F26)</f>
        <v>0.261214596543695</v>
      </c>
      <c r="N26" s="26" t="n">
        <f aca="false">+F26/(E26+F26)</f>
        <v>0.738785403456305</v>
      </c>
      <c r="O26" s="90"/>
    </row>
    <row r="27" customFormat="false" ht="13" hidden="false" customHeight="false" outlineLevel="0" collapsed="false">
      <c r="A27" s="92" t="n">
        <v>1988</v>
      </c>
      <c r="B27" s="92" t="s">
        <v>32</v>
      </c>
      <c r="C27" s="22" t="n">
        <f aca="false">+Data_EUKLEMS!M26</f>
        <v>28178.91</v>
      </c>
      <c r="D27" s="84" t="n">
        <f aca="false">+Data_EUKLEMS!N26</f>
        <v>18642.8640800556</v>
      </c>
      <c r="E27" s="84" t="n">
        <f aca="false">+Data_EUKLEMS!O26</f>
        <v>21908.04</v>
      </c>
      <c r="F27" s="23" t="n">
        <f aca="false">+Data_EUKLEMS!P26</f>
        <v>15032.9358133703</v>
      </c>
      <c r="G27" s="85" t="n">
        <f aca="false">+C27/SUM(C26:D27)</f>
        <v>0.18505736469282</v>
      </c>
      <c r="H27" s="86" t="n">
        <f aca="false">+D27/SUM(C26:D27)</f>
        <v>0.122431964081702</v>
      </c>
      <c r="I27" s="85" t="n">
        <f aca="false">+E27/SUM(E26:F27)</f>
        <v>0.176813162646672</v>
      </c>
      <c r="J27" s="86" t="n">
        <f aca="false">+F27/SUM(E26:F27)</f>
        <v>0.12132627679274</v>
      </c>
      <c r="K27" s="87" t="n">
        <f aca="false">+C27/(C27+D27)</f>
        <v>0.601833453636761</v>
      </c>
      <c r="L27" s="26" t="n">
        <f aca="false">+D27/(C27+D27)</f>
        <v>0.398166546363239</v>
      </c>
      <c r="M27" s="87" t="n">
        <f aca="false">+E27/(E27+F27)</f>
        <v>0.593055259576297</v>
      </c>
      <c r="N27" s="26" t="n">
        <f aca="false">+F27/(E27+F27)</f>
        <v>0.406944740423703</v>
      </c>
      <c r="O27" s="90"/>
    </row>
    <row r="28" customFormat="false" ht="13" hidden="false" customHeight="false" outlineLevel="0" collapsed="false">
      <c r="A28" s="92" t="n">
        <v>1989</v>
      </c>
      <c r="B28" s="92" t="s">
        <v>31</v>
      </c>
      <c r="C28" s="22" t="n">
        <f aca="false">+Data_EUKLEMS!M27</f>
        <v>30449.95</v>
      </c>
      <c r="D28" s="84" t="n">
        <f aca="false">+Data_EUKLEMS!N27</f>
        <v>76745.3468282667</v>
      </c>
      <c r="E28" s="84" t="n">
        <f aca="false">+Data_EUKLEMS!O27</f>
        <v>23258.76</v>
      </c>
      <c r="F28" s="23" t="n">
        <f aca="false">+Data_EUKLEMS!P27</f>
        <v>64092.9036547449</v>
      </c>
      <c r="G28" s="85" t="n">
        <f aca="false">+C28/SUM(C28:D29)</f>
        <v>0.194922535614793</v>
      </c>
      <c r="H28" s="86" t="n">
        <f aca="false">+D28/SUM(C28:D29)</f>
        <v>0.491278231997179</v>
      </c>
      <c r="I28" s="85" t="n">
        <f aca="false">+E28/SUM(E28:F29)</f>
        <v>0.185004311048654</v>
      </c>
      <c r="J28" s="86" t="n">
        <f aca="false">+F28/SUM(E28:F29)</f>
        <v>0.509806347533311</v>
      </c>
      <c r="K28" s="87" t="n">
        <f aca="false">+C28/(C28+D28)</f>
        <v>0.284060503594506</v>
      </c>
      <c r="L28" s="26" t="n">
        <f aca="false">+D28/(C28+D28)</f>
        <v>0.715939496405494</v>
      </c>
      <c r="M28" s="87" t="n">
        <f aca="false">+E28/(E28+F28)</f>
        <v>0.266265793081281</v>
      </c>
      <c r="N28" s="26" t="n">
        <f aca="false">+F28/(E28+F28)</f>
        <v>0.733734206918719</v>
      </c>
      <c r="O28" s="90"/>
    </row>
    <row r="29" customFormat="false" ht="13" hidden="false" customHeight="false" outlineLevel="0" collapsed="false">
      <c r="A29" s="92" t="n">
        <v>1989</v>
      </c>
      <c r="B29" s="92" t="s">
        <v>32</v>
      </c>
      <c r="C29" s="22" t="n">
        <f aca="false">+Data_EUKLEMS!M28</f>
        <v>29787.37</v>
      </c>
      <c r="D29" s="84" t="n">
        <f aca="false">+Data_EUKLEMS!N28</f>
        <v>19232.980089929</v>
      </c>
      <c r="E29" s="84" t="n">
        <f aca="false">+Data_EUKLEMS!O28</f>
        <v>23338.6</v>
      </c>
      <c r="F29" s="23" t="n">
        <f aca="false">+Data_EUKLEMS!P28</f>
        <v>15029.8337211652</v>
      </c>
      <c r="G29" s="85" t="n">
        <f aca="false">+C29/SUM(C28:D29)</f>
        <v>0.190681091091973</v>
      </c>
      <c r="H29" s="86" t="n">
        <f aca="false">+D29/SUM(C28:D29)</f>
        <v>0.123118141296055</v>
      </c>
      <c r="I29" s="85" t="n">
        <f aca="false">+E29/SUM(E28:F29)</f>
        <v>0.185639372599405</v>
      </c>
      <c r="J29" s="86" t="n">
        <f aca="false">+F29/SUM(E28:F29)</f>
        <v>0.11954996881863</v>
      </c>
      <c r="K29" s="87" t="n">
        <f aca="false">+C29/(C29+D29)</f>
        <v>0.607653147016583</v>
      </c>
      <c r="L29" s="26" t="n">
        <f aca="false">+D29/(C29+D29)</f>
        <v>0.392346852983417</v>
      </c>
      <c r="M29" s="87" t="n">
        <f aca="false">+E29/(E29+F29)</f>
        <v>0.608276068020095</v>
      </c>
      <c r="N29" s="26" t="n">
        <f aca="false">+F29/(E29+F29)</f>
        <v>0.391723931979905</v>
      </c>
      <c r="O29" s="90"/>
    </row>
    <row r="30" customFormat="false" ht="13" hidden="false" customHeight="false" outlineLevel="0" collapsed="false">
      <c r="A30" s="92" t="n">
        <v>1990</v>
      </c>
      <c r="B30" s="92" t="s">
        <v>31</v>
      </c>
      <c r="C30" s="22" t="n">
        <f aca="false">+Data_EUKLEMS!M29</f>
        <v>31284.63</v>
      </c>
      <c r="D30" s="84" t="n">
        <f aca="false">+Data_EUKLEMS!N29</f>
        <v>76084.5867456385</v>
      </c>
      <c r="E30" s="84" t="n">
        <f aca="false">+Data_EUKLEMS!O29</f>
        <v>23801.97</v>
      </c>
      <c r="F30" s="23" t="n">
        <f aca="false">+Data_EUKLEMS!P29</f>
        <v>64772.1432619484</v>
      </c>
      <c r="G30" s="85" t="n">
        <f aca="false">+C30/SUM(C30:D31)</f>
        <v>0.197628889989711</v>
      </c>
      <c r="H30" s="86" t="n">
        <f aca="false">+D30/SUM(C30:D31)</f>
        <v>0.480635776221947</v>
      </c>
      <c r="I30" s="85" t="n">
        <f aca="false">+E30/SUM(E30:F31)</f>
        <v>0.183911460908896</v>
      </c>
      <c r="J30" s="86" t="n">
        <f aca="false">+F30/SUM(E30:F31)</f>
        <v>0.500477040072954</v>
      </c>
      <c r="K30" s="87" t="n">
        <f aca="false">+C30/(C30+D30)</f>
        <v>0.291374296546415</v>
      </c>
      <c r="L30" s="26" t="n">
        <f aca="false">+D30/(C30+D30)</f>
        <v>0.708625703453585</v>
      </c>
      <c r="M30" s="87" t="n">
        <f aca="false">+E30/(E30+F30)</f>
        <v>0.268723774062612</v>
      </c>
      <c r="N30" s="26" t="n">
        <f aca="false">+F30/(E30+F30)</f>
        <v>0.731276225937388</v>
      </c>
      <c r="O30" s="90"/>
    </row>
    <row r="31" customFormat="false" ht="13" hidden="false" customHeight="false" outlineLevel="0" collapsed="false">
      <c r="A31" s="92" t="n">
        <v>1990</v>
      </c>
      <c r="B31" s="92" t="s">
        <v>32</v>
      </c>
      <c r="C31" s="22" t="n">
        <f aca="false">+Data_EUKLEMS!M30</f>
        <v>30942.56</v>
      </c>
      <c r="D31" s="84" t="n">
        <f aca="false">+Data_EUKLEMS!N30</f>
        <v>19988.1054306403</v>
      </c>
      <c r="E31" s="84" t="n">
        <f aca="false">+Data_EUKLEMS!O30</f>
        <v>24792.92</v>
      </c>
      <c r="F31" s="23" t="n">
        <f aca="false">+Data_EUKLEMS!P30</f>
        <v>16053.7754379006</v>
      </c>
      <c r="G31" s="85" t="n">
        <f aca="false">+C31/SUM(C30:D31)</f>
        <v>0.195467991350386</v>
      </c>
      <c r="H31" s="86" t="n">
        <f aca="false">+D31/SUM(C30:D31)</f>
        <v>0.126267342437956</v>
      </c>
      <c r="I31" s="85" t="n">
        <f aca="false">+E31/SUM(E30:F31)</f>
        <v>0.19156826671899</v>
      </c>
      <c r="J31" s="86" t="n">
        <f aca="false">+F31/SUM(E30:F31)</f>
        <v>0.124043232299161</v>
      </c>
      <c r="K31" s="87" t="n">
        <f aca="false">+C31/(C31+D31)</f>
        <v>0.607542818032468</v>
      </c>
      <c r="L31" s="26" t="n">
        <f aca="false">+D31/(C31+D31)</f>
        <v>0.392457181967532</v>
      </c>
      <c r="M31" s="87" t="n">
        <f aca="false">+E31/(E31+F31)</f>
        <v>0.606974927450196</v>
      </c>
      <c r="N31" s="26" t="n">
        <f aca="false">+F31/(E31+F31)</f>
        <v>0.393025072549804</v>
      </c>
      <c r="O31" s="90"/>
    </row>
    <row r="32" customFormat="false" ht="13" hidden="false" customHeight="false" outlineLevel="0" collapsed="false">
      <c r="A32" s="92" t="n">
        <v>1991</v>
      </c>
      <c r="B32" s="92" t="s">
        <v>31</v>
      </c>
      <c r="C32" s="22" t="n">
        <f aca="false">+Data_EUKLEMS!M31</f>
        <v>31304.67</v>
      </c>
      <c r="D32" s="84" t="n">
        <f aca="false">+Data_EUKLEMS!N31</f>
        <v>74294.1764995288</v>
      </c>
      <c r="E32" s="84" t="n">
        <f aca="false">+Data_EUKLEMS!O31</f>
        <v>23551.99</v>
      </c>
      <c r="F32" s="23" t="n">
        <f aca="false">+Data_EUKLEMS!P31</f>
        <v>63286.7982903677</v>
      </c>
      <c r="G32" s="85" t="n">
        <f aca="false">+C32/SUM(C32:D33)</f>
        <v>0.19908726819763</v>
      </c>
      <c r="H32" s="86" t="n">
        <f aca="false">+D32/SUM(C32:D33)</f>
        <v>0.472486202291344</v>
      </c>
      <c r="I32" s="85" t="n">
        <f aca="false">+E32/SUM(E32:F33)</f>
        <v>0.183479887016097</v>
      </c>
      <c r="J32" s="86" t="n">
        <f aca="false">+F32/SUM(E32:F33)</f>
        <v>0.493030720543239</v>
      </c>
      <c r="K32" s="87" t="n">
        <f aca="false">+C32/(C32+D32)</f>
        <v>0.296448976837447</v>
      </c>
      <c r="L32" s="26" t="n">
        <f aca="false">+D32/(C32+D32)</f>
        <v>0.703551023162552</v>
      </c>
      <c r="M32" s="87" t="n">
        <f aca="false">+E32/(E32+F32)</f>
        <v>0.27121509251428</v>
      </c>
      <c r="N32" s="26" t="n">
        <f aca="false">+F32/(E32+F32)</f>
        <v>0.72878490748572</v>
      </c>
      <c r="O32" s="90"/>
    </row>
    <row r="33" customFormat="false" ht="13" hidden="false" customHeight="false" outlineLevel="0" collapsed="false">
      <c r="A33" s="92" t="n">
        <v>1991</v>
      </c>
      <c r="B33" s="92" t="s">
        <v>32</v>
      </c>
      <c r="C33" s="22" t="n">
        <f aca="false">+Data_EUKLEMS!M32</f>
        <v>31406.56</v>
      </c>
      <c r="D33" s="84" t="n">
        <f aca="false">+Data_EUKLEMS!N32</f>
        <v>20235.5375518227</v>
      </c>
      <c r="E33" s="84" t="n">
        <f aca="false">+Data_EUKLEMS!O32</f>
        <v>25069.87</v>
      </c>
      <c r="F33" s="23" t="n">
        <f aca="false">+Data_EUKLEMS!P32</f>
        <v>16454.1305854168</v>
      </c>
      <c r="G33" s="85" t="n">
        <f aca="false">+C33/SUM(C32:D33)</f>
        <v>0.199735254640441</v>
      </c>
      <c r="H33" s="86" t="n">
        <f aca="false">+D33/SUM(C32:D33)</f>
        <v>0.128691274870585</v>
      </c>
      <c r="I33" s="85" t="n">
        <f aca="false">+E33/SUM(E32:F33)</f>
        <v>0.195304809279735</v>
      </c>
      <c r="J33" s="86" t="n">
        <f aca="false">+F33/SUM(E32:F33)</f>
        <v>0.128184583160929</v>
      </c>
      <c r="K33" s="87" t="n">
        <f aca="false">+C33/(C33+D33)</f>
        <v>0.608158101411036</v>
      </c>
      <c r="L33" s="26" t="n">
        <f aca="false">+D33/(C33+D33)</f>
        <v>0.391841898588964</v>
      </c>
      <c r="M33" s="87" t="n">
        <f aca="false">+E33/(E33+F33)</f>
        <v>0.603744091285957</v>
      </c>
      <c r="N33" s="26" t="n">
        <f aca="false">+F33/(E33+F33)</f>
        <v>0.396255908714043</v>
      </c>
      <c r="O33" s="90"/>
    </row>
    <row r="34" customFormat="false" ht="13" hidden="false" customHeight="false" outlineLevel="0" collapsed="false">
      <c r="A34" s="92" t="n">
        <v>1992</v>
      </c>
      <c r="B34" s="92" t="s">
        <v>31</v>
      </c>
      <c r="C34" s="22" t="n">
        <f aca="false">+Data_EUKLEMS!M33</f>
        <v>31926.49</v>
      </c>
      <c r="D34" s="84" t="n">
        <f aca="false">+Data_EUKLEMS!N33</f>
        <v>74063.514652192</v>
      </c>
      <c r="E34" s="84" t="n">
        <f aca="false">+Data_EUKLEMS!O33</f>
        <v>23031.46</v>
      </c>
      <c r="F34" s="23" t="n">
        <f aca="false">+Data_EUKLEMS!P33</f>
        <v>59471.7896010883</v>
      </c>
      <c r="G34" s="85" t="n">
        <f aca="false">+C34/SUM(C34:D35)</f>
        <v>0.202638441267529</v>
      </c>
      <c r="H34" s="86" t="n">
        <f aca="false">+D34/SUM(C34:D35)</f>
        <v>0.470083468740691</v>
      </c>
      <c r="I34" s="85" t="n">
        <f aca="false">+E34/SUM(E34:F35)</f>
        <v>0.186900623716997</v>
      </c>
      <c r="J34" s="86" t="n">
        <f aca="false">+F34/SUM(E34:F35)</f>
        <v>0.482614413936824</v>
      </c>
      <c r="K34" s="87" t="n">
        <f aca="false">+C34/(C34+D34)</f>
        <v>0.30122170580865</v>
      </c>
      <c r="L34" s="26" t="n">
        <f aca="false">+D34/(C34+D34)</f>
        <v>0.69877829419135</v>
      </c>
      <c r="M34" s="87" t="n">
        <f aca="false">+E34/(E34+F34)</f>
        <v>0.279158216329168</v>
      </c>
      <c r="N34" s="26" t="n">
        <f aca="false">+F34/(E34+F34)</f>
        <v>0.720841783670831</v>
      </c>
      <c r="O34" s="90"/>
    </row>
    <row r="35" customFormat="false" ht="13" hidden="false" customHeight="false" outlineLevel="0" collapsed="false">
      <c r="A35" s="92" t="n">
        <v>1992</v>
      </c>
      <c r="B35" s="92" t="s">
        <v>32</v>
      </c>
      <c r="C35" s="22" t="n">
        <f aca="false">+Data_EUKLEMS!M34</f>
        <v>30319.57</v>
      </c>
      <c r="D35" s="84" t="n">
        <f aca="false">+Data_EUKLEMS!N34</f>
        <v>21244.3909246046</v>
      </c>
      <c r="E35" s="84" t="n">
        <f aca="false">+Data_EUKLEMS!O34</f>
        <v>24016.69</v>
      </c>
      <c r="F35" s="23" t="n">
        <f aca="false">+Data_EUKLEMS!P34</f>
        <v>16708.4346116913</v>
      </c>
      <c r="G35" s="85" t="n">
        <f aca="false">+C35/SUM(C34:D35)</f>
        <v>0.192439269230715</v>
      </c>
      <c r="H35" s="86" t="n">
        <f aca="false">+D35/SUM(C34:D35)</f>
        <v>0.134838820761065</v>
      </c>
      <c r="I35" s="85" t="n">
        <f aca="false">+E35/SUM(E34:F35)</f>
        <v>0.194895779104658</v>
      </c>
      <c r="J35" s="86" t="n">
        <f aca="false">+F35/SUM(E34:F35)</f>
        <v>0.135589183241521</v>
      </c>
      <c r="K35" s="87" t="n">
        <f aca="false">+C35/(C35+D35)</f>
        <v>0.5879992431988</v>
      </c>
      <c r="L35" s="26" t="n">
        <f aca="false">+D35/(C35+D35)</f>
        <v>0.4120007568012</v>
      </c>
      <c r="M35" s="87" t="n">
        <f aca="false">+E35/(E35+F35)</f>
        <v>0.589726617880142</v>
      </c>
      <c r="N35" s="26" t="n">
        <f aca="false">+F35/(E35+F35)</f>
        <v>0.410273382119859</v>
      </c>
      <c r="O35" s="90"/>
    </row>
    <row r="36" customFormat="false" ht="13" hidden="false" customHeight="false" outlineLevel="0" collapsed="false">
      <c r="A36" s="92" t="n">
        <v>1993</v>
      </c>
      <c r="B36" s="92" t="s">
        <v>31</v>
      </c>
      <c r="C36" s="22" t="n">
        <f aca="false">+Data_EUKLEMS!M35</f>
        <v>32232.93</v>
      </c>
      <c r="D36" s="84" t="n">
        <f aca="false">+Data_EUKLEMS!N35</f>
        <v>75972.2202643165</v>
      </c>
      <c r="E36" s="84" t="n">
        <f aca="false">+Data_EUKLEMS!O35</f>
        <v>23788.13</v>
      </c>
      <c r="F36" s="23" t="n">
        <f aca="false">+Data_EUKLEMS!P35</f>
        <v>57463.9172334931</v>
      </c>
      <c r="G36" s="85" t="n">
        <f aca="false">+C36/SUM(C36:D37)</f>
        <v>0.198876727963173</v>
      </c>
      <c r="H36" s="86" t="n">
        <f aca="false">+D36/SUM(C36:D37)</f>
        <v>0.468747538069444</v>
      </c>
      <c r="I36" s="85" t="n">
        <f aca="false">+E36/SUM(E36:F37)</f>
        <v>0.194401134900108</v>
      </c>
      <c r="J36" s="86" t="n">
        <f aca="false">+F36/SUM(E36:F37)</f>
        <v>0.469606090348293</v>
      </c>
      <c r="K36" s="87" t="n">
        <f aca="false">+C36/(C36+D36)</f>
        <v>0.297887207043874</v>
      </c>
      <c r="L36" s="26" t="n">
        <f aca="false">+D36/(C36+D36)</f>
        <v>0.702112792956126</v>
      </c>
      <c r="M36" s="87" t="n">
        <f aca="false">+E36/(E36+F36)</f>
        <v>0.292769607781578</v>
      </c>
      <c r="N36" s="26" t="n">
        <f aca="false">+F36/(E36+F36)</f>
        <v>0.707230392218422</v>
      </c>
      <c r="O36" s="90"/>
    </row>
    <row r="37" customFormat="false" ht="13" hidden="false" customHeight="false" outlineLevel="0" collapsed="false">
      <c r="A37" s="92" t="n">
        <v>1993</v>
      </c>
      <c r="B37" s="92" t="s">
        <v>32</v>
      </c>
      <c r="C37" s="22" t="n">
        <f aca="false">+Data_EUKLEMS!M36</f>
        <v>32401.11</v>
      </c>
      <c r="D37" s="84" t="n">
        <f aca="false">+Data_EUKLEMS!N36</f>
        <v>21468.6608695869</v>
      </c>
      <c r="E37" s="84" t="n">
        <f aca="false">+Data_EUKLEMS!O36</f>
        <v>25394.84</v>
      </c>
      <c r="F37" s="23" t="n">
        <f aca="false">+Data_EUKLEMS!P36</f>
        <v>15719.3222653527</v>
      </c>
      <c r="G37" s="85" t="n">
        <f aca="false">+C37/SUM(C36:D37)</f>
        <v>0.199914396214518</v>
      </c>
      <c r="H37" s="86" t="n">
        <f aca="false">+D37/SUM(C36:D37)</f>
        <v>0.132461337752865</v>
      </c>
      <c r="I37" s="85" t="n">
        <f aca="false">+E37/SUM(E36:F37)</f>
        <v>0.207531475429412</v>
      </c>
      <c r="J37" s="86" t="n">
        <f aca="false">+F37/SUM(E36:F37)</f>
        <v>0.128461299322188</v>
      </c>
      <c r="K37" s="87" t="n">
        <f aca="false">+C37/(C37+D37)</f>
        <v>0.601471093657326</v>
      </c>
      <c r="L37" s="26" t="n">
        <f aca="false">+D37/(C37+D37)</f>
        <v>0.398528906342674</v>
      </c>
      <c r="M37" s="87" t="n">
        <f aca="false">+E37/(E37+F37)</f>
        <v>0.61766648280708</v>
      </c>
      <c r="N37" s="26" t="n">
        <f aca="false">+F37/(E37+F37)</f>
        <v>0.38233351719292</v>
      </c>
      <c r="O37" s="90"/>
    </row>
    <row r="38" customFormat="false" ht="13" hidden="false" customHeight="false" outlineLevel="0" collapsed="false">
      <c r="A38" s="92" t="n">
        <v>1994</v>
      </c>
      <c r="B38" s="92" t="s">
        <v>31</v>
      </c>
      <c r="C38" s="22" t="n">
        <f aca="false">+Data_EUKLEMS!M37</f>
        <v>33483.62</v>
      </c>
      <c r="D38" s="84" t="n">
        <f aca="false">+Data_EUKLEMS!N37</f>
        <v>77213.6722534349</v>
      </c>
      <c r="E38" s="84" t="n">
        <f aca="false">+Data_EUKLEMS!O37</f>
        <v>24504.25</v>
      </c>
      <c r="F38" s="23" t="n">
        <f aca="false">+Data_EUKLEMS!P37</f>
        <v>58587.447900712</v>
      </c>
      <c r="G38" s="85" t="n">
        <f aca="false">+C38/SUM(C38:D39)</f>
        <v>0.201111468675479</v>
      </c>
      <c r="H38" s="86" t="n">
        <f aca="false">+D38/SUM(C38:D39)</f>
        <v>0.463765716750918</v>
      </c>
      <c r="I38" s="85" t="n">
        <f aca="false">+E38/SUM(E38:F39)</f>
        <v>0.195708897556534</v>
      </c>
      <c r="J38" s="86" t="n">
        <f aca="false">+F38/SUM(E38:F39)</f>
        <v>0.46792229263492</v>
      </c>
      <c r="K38" s="87" t="n">
        <f aca="false">+C38/(C38+D38)</f>
        <v>0.302479124090418</v>
      </c>
      <c r="L38" s="26" t="n">
        <f aca="false">+D38/(C38+D38)</f>
        <v>0.697520875909582</v>
      </c>
      <c r="M38" s="87" t="n">
        <f aca="false">+E38/(E38+F38)</f>
        <v>0.294906117206567</v>
      </c>
      <c r="N38" s="26" t="n">
        <f aca="false">+F38/(E38+F38)</f>
        <v>0.705093882793433</v>
      </c>
      <c r="O38" s="90"/>
    </row>
    <row r="39" customFormat="false" ht="13" hidden="false" customHeight="false" outlineLevel="0" collapsed="false">
      <c r="A39" s="92" t="n">
        <v>1994</v>
      </c>
      <c r="B39" s="92" t="s">
        <v>32</v>
      </c>
      <c r="C39" s="22" t="n">
        <f aca="false">+Data_EUKLEMS!M38</f>
        <v>33404.97</v>
      </c>
      <c r="D39" s="84" t="n">
        <f aca="false">+Data_EUKLEMS!N38</f>
        <v>22390.5798531007</v>
      </c>
      <c r="E39" s="84" t="n">
        <f aca="false">+Data_EUKLEMS!O38</f>
        <v>26118.68</v>
      </c>
      <c r="F39" s="23" t="n">
        <f aca="false">+Data_EUKLEMS!P38</f>
        <v>15997.2662378048</v>
      </c>
      <c r="G39" s="85" t="n">
        <f aca="false">+C39/SUM(C38:D39)</f>
        <v>0.200639075994779</v>
      </c>
      <c r="H39" s="86" t="n">
        <f aca="false">+D39/SUM(C38:D39)</f>
        <v>0.134483738578824</v>
      </c>
      <c r="I39" s="85" t="n">
        <f aca="false">+E39/SUM(E38:F39)</f>
        <v>0.208602918613379</v>
      </c>
      <c r="J39" s="86" t="n">
        <f aca="false">+F39/SUM(E38:F39)</f>
        <v>0.127765891195166</v>
      </c>
      <c r="K39" s="87" t="n">
        <f aca="false">+C39/(C39+D39)</f>
        <v>0.598703123957897</v>
      </c>
      <c r="L39" s="26" t="n">
        <f aca="false">+D39/(C39+D39)</f>
        <v>0.401296876042103</v>
      </c>
      <c r="M39" s="87" t="n">
        <f aca="false">+E39/(E39+F39)</f>
        <v>0.620161300722597</v>
      </c>
      <c r="N39" s="26" t="n">
        <f aca="false">+F39/(E39+F39)</f>
        <v>0.379838699277403</v>
      </c>
      <c r="O39" s="90"/>
    </row>
    <row r="40" customFormat="false" ht="13" hidden="false" customHeight="false" outlineLevel="0" collapsed="false">
      <c r="A40" s="92" t="n">
        <v>1995</v>
      </c>
      <c r="B40" s="92" t="s">
        <v>31</v>
      </c>
      <c r="C40" s="22" t="n">
        <f aca="false">+Data_EUKLEMS!M39</f>
        <v>34526.75</v>
      </c>
      <c r="D40" s="84" t="n">
        <f aca="false">+Data_EUKLEMS!N39</f>
        <v>77814.8046957234</v>
      </c>
      <c r="E40" s="84" t="n">
        <f aca="false">+Data_EUKLEMS!O39</f>
        <v>25125.95</v>
      </c>
      <c r="F40" s="23" t="n">
        <f aca="false">+Data_EUKLEMS!P39</f>
        <v>58652.9269764284</v>
      </c>
      <c r="G40" s="85" t="n">
        <f aca="false">+C40/SUM(C40:D41)</f>
        <v>0.202819002807227</v>
      </c>
      <c r="H40" s="86" t="n">
        <f aca="false">+D40/SUM(C40:D41)</f>
        <v>0.457104161035305</v>
      </c>
      <c r="I40" s="85" t="n">
        <f aca="false">+E40/SUM(E40:F41)</f>
        <v>0.196962868468914</v>
      </c>
      <c r="J40" s="86" t="n">
        <f aca="false">+F40/SUM(E40:F41)</f>
        <v>0.459781570104814</v>
      </c>
      <c r="K40" s="87" t="n">
        <f aca="false">+C40/(C40+D40)</f>
        <v>0.307337299127785</v>
      </c>
      <c r="L40" s="26" t="n">
        <f aca="false">+D40/(C40+D40)</f>
        <v>0.692662700872215</v>
      </c>
      <c r="M40" s="87" t="n">
        <f aca="false">+E40/(E40+F40)</f>
        <v>0.299907935111965</v>
      </c>
      <c r="N40" s="26" t="n">
        <f aca="false">+F40/(E40+F40)</f>
        <v>0.700092064888035</v>
      </c>
      <c r="O40" s="90"/>
    </row>
    <row r="41" customFormat="false" ht="13" hidden="false" customHeight="false" outlineLevel="0" collapsed="false">
      <c r="A41" s="92" t="n">
        <v>1995</v>
      </c>
      <c r="B41" s="92" t="s">
        <v>32</v>
      </c>
      <c r="C41" s="22" t="n">
        <f aca="false">+Data_EUKLEMS!M40</f>
        <v>35190.77</v>
      </c>
      <c r="D41" s="84" t="n">
        <f aca="false">+Data_EUKLEMS!N40</f>
        <v>22701.9705237271</v>
      </c>
      <c r="E41" s="84" t="n">
        <f aca="false">+Data_EUKLEMS!O40</f>
        <v>27288.22</v>
      </c>
      <c r="F41" s="23" t="n">
        <f aca="false">+Data_EUKLEMS!P40</f>
        <v>16499.8408698571</v>
      </c>
      <c r="G41" s="85" t="n">
        <f aca="false">+C41/SUM(C40:D41)</f>
        <v>0.206719626939068</v>
      </c>
      <c r="H41" s="86" t="n">
        <f aca="false">+D41/SUM(C40:D41)</f>
        <v>0.1333572092184</v>
      </c>
      <c r="I41" s="85" t="n">
        <f aca="false">+E41/SUM(E40:F41)</f>
        <v>0.213912950022219</v>
      </c>
      <c r="J41" s="86" t="n">
        <f aca="false">+F41/SUM(E40:F41)</f>
        <v>0.129342611404053</v>
      </c>
      <c r="K41" s="87" t="n">
        <f aca="false">+C41/(C41+D41)</f>
        <v>0.60786153292531</v>
      </c>
      <c r="L41" s="26" t="n">
        <f aca="false">+D41/(C41+D41)</f>
        <v>0.39213846707469</v>
      </c>
      <c r="M41" s="87" t="n">
        <f aca="false">+E41/(E41+F41)</f>
        <v>0.623188592002362</v>
      </c>
      <c r="N41" s="26" t="n">
        <f aca="false">+F41/(E41+F41)</f>
        <v>0.376811407997638</v>
      </c>
      <c r="O41" s="90"/>
    </row>
    <row r="42" customFormat="false" ht="13" hidden="false" customHeight="false" outlineLevel="0" collapsed="false">
      <c r="A42" s="92" t="n">
        <v>1996</v>
      </c>
      <c r="B42" s="92" t="s">
        <v>31</v>
      </c>
      <c r="C42" s="22" t="n">
        <f aca="false">+Data_EUKLEMS!M41</f>
        <v>34974.51</v>
      </c>
      <c r="D42" s="84" t="n">
        <f aca="false">+Data_EUKLEMS!N41</f>
        <v>79256.0318662073</v>
      </c>
      <c r="E42" s="84" t="n">
        <f aca="false">+Data_EUKLEMS!O41</f>
        <v>25763.22</v>
      </c>
      <c r="F42" s="23" t="n">
        <f aca="false">+Data_EUKLEMS!P41</f>
        <v>60438.972822613</v>
      </c>
      <c r="G42" s="85" t="n">
        <f aca="false">+C42/SUM(C42:D43)</f>
        <v>0.201057609589362</v>
      </c>
      <c r="H42" s="86" t="n">
        <f aca="false">+D42/SUM(C42:D43)</f>
        <v>0.455618343546713</v>
      </c>
      <c r="I42" s="85" t="n">
        <f aca="false">+E42/SUM(E42:F43)</f>
        <v>0.194440394395254</v>
      </c>
      <c r="J42" s="86" t="n">
        <f aca="false">+F42/SUM(E42:F43)</f>
        <v>0.45614553275844</v>
      </c>
      <c r="K42" s="87" t="n">
        <f aca="false">+C42/(C42+D42)</f>
        <v>0.306174771025458</v>
      </c>
      <c r="L42" s="26" t="n">
        <f aca="false">+D42/(C42+D42)</f>
        <v>0.693825228974542</v>
      </c>
      <c r="M42" s="87" t="n">
        <f aca="false">+E42/(E42+F42)</f>
        <v>0.298869659302236</v>
      </c>
      <c r="N42" s="26" t="n">
        <f aca="false">+F42/(E42+F42)</f>
        <v>0.701130340697764</v>
      </c>
      <c r="O42" s="90"/>
    </row>
    <row r="43" customFormat="false" ht="13" hidden="false" customHeight="false" outlineLevel="0" collapsed="false">
      <c r="A43" s="92" t="n">
        <v>1996</v>
      </c>
      <c r="B43" s="92" t="s">
        <v>32</v>
      </c>
      <c r="C43" s="22" t="n">
        <f aca="false">+Data_EUKLEMS!M42</f>
        <v>36499.73</v>
      </c>
      <c r="D43" s="84" t="n">
        <f aca="false">+Data_EUKLEMS!N42</f>
        <v>23222.4080220672</v>
      </c>
      <c r="E43" s="84" t="n">
        <f aca="false">+Data_EUKLEMS!O42</f>
        <v>28914.2</v>
      </c>
      <c r="F43" s="23" t="n">
        <f aca="false">+Data_EUKLEMS!P42</f>
        <v>17382.9269824537</v>
      </c>
      <c r="G43" s="85" t="n">
        <f aca="false">+C43/SUM(C42:D43)</f>
        <v>0.209825626276312</v>
      </c>
      <c r="H43" s="86" t="n">
        <f aca="false">+D43/SUM(C42:D43)</f>
        <v>0.133498420587613</v>
      </c>
      <c r="I43" s="85" t="n">
        <f aca="false">+E43/SUM(E42:F43)</f>
        <v>0.218221497608732</v>
      </c>
      <c r="J43" s="86" t="n">
        <f aca="false">+F43/SUM(E42:F43)</f>
        <v>0.131192575237575</v>
      </c>
      <c r="K43" s="87" t="n">
        <f aca="false">+C43/(C43+D43)</f>
        <v>0.611159131418126</v>
      </c>
      <c r="L43" s="26" t="n">
        <f aca="false">+D43/(C43+D43)</f>
        <v>0.388840868581875</v>
      </c>
      <c r="M43" s="87" t="n">
        <f aca="false">+E43/(E43+F43)</f>
        <v>0.624535514071064</v>
      </c>
      <c r="N43" s="26" t="n">
        <f aca="false">+F43/(E43+F43)</f>
        <v>0.375464485928936</v>
      </c>
      <c r="O43" s="90"/>
    </row>
    <row r="44" customFormat="false" ht="13" hidden="false" customHeight="false" outlineLevel="0" collapsed="false">
      <c r="A44" s="92" t="n">
        <v>1997</v>
      </c>
      <c r="B44" s="92" t="s">
        <v>31</v>
      </c>
      <c r="C44" s="22" t="n">
        <f aca="false">+Data_EUKLEMS!M43</f>
        <v>36145.87</v>
      </c>
      <c r="D44" s="84" t="n">
        <f aca="false">+Data_EUKLEMS!N43</f>
        <v>80290.1987533493</v>
      </c>
      <c r="E44" s="84" t="n">
        <f aca="false">+Data_EUKLEMS!O43</f>
        <v>26618.19</v>
      </c>
      <c r="F44" s="23" t="n">
        <f aca="false">+Data_EUKLEMS!P43</f>
        <v>61814.3204237046</v>
      </c>
      <c r="G44" s="85" t="n">
        <f aca="false">+C44/SUM(C44:D45)</f>
        <v>0.202487340398901</v>
      </c>
      <c r="H44" s="86" t="n">
        <f aca="false">+D44/SUM(C44:D45)</f>
        <v>0.449781643260071</v>
      </c>
      <c r="I44" s="85" t="n">
        <f aca="false">+E44/SUM(E44:F45)</f>
        <v>0.194348563360388</v>
      </c>
      <c r="J44" s="86" t="n">
        <f aca="false">+F44/SUM(E44:F45)</f>
        <v>0.451327621053336</v>
      </c>
      <c r="K44" s="87" t="n">
        <f aca="false">+C44/(C44+D44)</f>
        <v>0.310435334918161</v>
      </c>
      <c r="L44" s="26" t="n">
        <f aca="false">+D44/(C44+D44)</f>
        <v>0.689564665081839</v>
      </c>
      <c r="M44" s="87" t="n">
        <f aca="false">+E44/(E44+F44)</f>
        <v>0.301000049331008</v>
      </c>
      <c r="N44" s="26" t="n">
        <f aca="false">+F44/(E44+F44)</f>
        <v>0.698999950668992</v>
      </c>
      <c r="O44" s="90"/>
    </row>
    <row r="45" customFormat="false" ht="13" hidden="false" customHeight="false" outlineLevel="0" collapsed="false">
      <c r="A45" s="92" t="n">
        <v>1997</v>
      </c>
      <c r="B45" s="92" t="s">
        <v>32</v>
      </c>
      <c r="C45" s="22" t="n">
        <f aca="false">+Data_EUKLEMS!M44</f>
        <v>37663.68</v>
      </c>
      <c r="D45" s="84" t="n">
        <f aca="false">+Data_EUKLEMS!N44</f>
        <v>24409.5344877284</v>
      </c>
      <c r="E45" s="84" t="n">
        <f aca="false">+Data_EUKLEMS!O44</f>
        <v>31038.08</v>
      </c>
      <c r="F45" s="23" t="n">
        <f aca="false">+Data_EUKLEMS!P44</f>
        <v>17490.4940307291</v>
      </c>
      <c r="G45" s="85" t="n">
        <f aca="false">+C45/SUM(C44:D45)</f>
        <v>0.210990035454543</v>
      </c>
      <c r="H45" s="86" t="n">
        <f aca="false">+D45/SUM(C44:D45)</f>
        <v>0.136740980886485</v>
      </c>
      <c r="I45" s="85" t="n">
        <f aca="false">+E45/SUM(E44:F45)</f>
        <v>0.226619700943783</v>
      </c>
      <c r="J45" s="86" t="n">
        <f aca="false">+F45/SUM(E44:F45)</f>
        <v>0.127704114642492</v>
      </c>
      <c r="K45" s="87" t="n">
        <f aca="false">+C45/(C45+D45)</f>
        <v>0.606762197041462</v>
      </c>
      <c r="L45" s="26" t="n">
        <f aca="false">+D45/(C45+D45)</f>
        <v>0.393237802958538</v>
      </c>
      <c r="M45" s="87" t="n">
        <f aca="false">+E45/(E45+F45)</f>
        <v>0.639583598321809</v>
      </c>
      <c r="N45" s="26" t="n">
        <f aca="false">+F45/(E45+F45)</f>
        <v>0.360416401678191</v>
      </c>
      <c r="O45" s="90"/>
    </row>
    <row r="46" customFormat="false" ht="13" hidden="false" customHeight="false" outlineLevel="0" collapsed="false">
      <c r="A46" s="92" t="n">
        <v>1998</v>
      </c>
      <c r="B46" s="92" t="s">
        <v>31</v>
      </c>
      <c r="C46" s="22" t="n">
        <f aca="false">+Data_EUKLEMS!M45</f>
        <v>37646.58</v>
      </c>
      <c r="D46" s="84" t="n">
        <f aca="false">+Data_EUKLEMS!N45</f>
        <v>81605.6771027758</v>
      </c>
      <c r="E46" s="84" t="n">
        <f aca="false">+Data_EUKLEMS!O45</f>
        <v>28224.15</v>
      </c>
      <c r="F46" s="23" t="n">
        <f aca="false">+Data_EUKLEMS!P45</f>
        <v>61067.9019266382</v>
      </c>
      <c r="G46" s="85" t="n">
        <f aca="false">+C46/SUM(C46:D47)</f>
        <v>0.204291282033136</v>
      </c>
      <c r="H46" s="86" t="n">
        <f aca="false">+D46/SUM(C46:D47)</f>
        <v>0.442837792875427</v>
      </c>
      <c r="I46" s="85" t="n">
        <f aca="false">+E46/SUM(E46:F47)</f>
        <v>0.202628758731612</v>
      </c>
      <c r="J46" s="86" t="n">
        <f aca="false">+F46/SUM(E46:F47)</f>
        <v>0.438422881317542</v>
      </c>
      <c r="K46" s="87" t="n">
        <f aca="false">+C46/(C46+D46)</f>
        <v>0.315688616002923</v>
      </c>
      <c r="L46" s="26" t="n">
        <f aca="false">+D46/(C46+D46)</f>
        <v>0.684311383997077</v>
      </c>
      <c r="M46" s="87" t="n">
        <f aca="false">+E46/(E46+F46)</f>
        <v>0.31608804357177</v>
      </c>
      <c r="N46" s="26" t="n">
        <f aca="false">+F46/(E46+F46)</f>
        <v>0.68391195642823</v>
      </c>
      <c r="O46" s="90"/>
    </row>
    <row r="47" customFormat="false" ht="13" hidden="false" customHeight="false" outlineLevel="0" collapsed="false">
      <c r="A47" s="92" t="n">
        <v>1998</v>
      </c>
      <c r="B47" s="92" t="s">
        <v>32</v>
      </c>
      <c r="C47" s="22" t="n">
        <f aca="false">+Data_EUKLEMS!M46</f>
        <v>40075.69</v>
      </c>
      <c r="D47" s="84" t="n">
        <f aca="false">+Data_EUKLEMS!N46</f>
        <v>24950.9884706655</v>
      </c>
      <c r="E47" s="84" t="n">
        <f aca="false">+Data_EUKLEMS!O46</f>
        <v>32115.32</v>
      </c>
      <c r="F47" s="23" t="n">
        <f aca="false">+Data_EUKLEMS!P46</f>
        <v>17882.5796906629</v>
      </c>
      <c r="G47" s="85" t="n">
        <f aca="false">+C47/SUM(C46:D47)</f>
        <v>0.217472983959301</v>
      </c>
      <c r="H47" s="86" t="n">
        <f aca="false">+D47/SUM(C46:D47)</f>
        <v>0.135397941132136</v>
      </c>
      <c r="I47" s="85" t="n">
        <f aca="false">+E47/SUM(E46:F47)</f>
        <v>0.230564514001963</v>
      </c>
      <c r="J47" s="86" t="n">
        <f aca="false">+F47/SUM(E46:F47)</f>
        <v>0.128383845948883</v>
      </c>
      <c r="K47" s="87" t="n">
        <f aca="false">+C47/(C47+D47)</f>
        <v>0.616296125567581</v>
      </c>
      <c r="L47" s="26" t="n">
        <f aca="false">+D47/(C47+D47)</f>
        <v>0.383703874432419</v>
      </c>
      <c r="M47" s="87" t="n">
        <f aca="false">+E47/(E47+F47)</f>
        <v>0.642333381975993</v>
      </c>
      <c r="N47" s="26" t="n">
        <f aca="false">+F47/(E47+F47)</f>
        <v>0.357666618024006</v>
      </c>
      <c r="O47" s="90"/>
    </row>
    <row r="48" customFormat="false" ht="13" hidden="false" customHeight="false" outlineLevel="0" collapsed="false">
      <c r="A48" s="92" t="n">
        <v>1999</v>
      </c>
      <c r="B48" s="92" t="s">
        <v>31</v>
      </c>
      <c r="C48" s="22" t="n">
        <f aca="false">+Data_EUKLEMS!M47</f>
        <v>38281.19</v>
      </c>
      <c r="D48" s="84" t="n">
        <f aca="false">+Data_EUKLEMS!N47</f>
        <v>82296.1945400054</v>
      </c>
      <c r="E48" s="84" t="n">
        <f aca="false">+Data_EUKLEMS!O47</f>
        <v>29448.53</v>
      </c>
      <c r="F48" s="23" t="n">
        <f aca="false">+Data_EUKLEMS!P47</f>
        <v>63814.6608937676</v>
      </c>
      <c r="G48" s="85" t="n">
        <f aca="false">+C48/SUM(C48:D49)</f>
        <v>0.204189816811551</v>
      </c>
      <c r="H48" s="86" t="n">
        <f aca="false">+D48/SUM(C48:D49)</f>
        <v>0.438963493230264</v>
      </c>
      <c r="I48" s="85" t="n">
        <f aca="false">+E48/SUM(E48:F49)</f>
        <v>0.201033488361843</v>
      </c>
      <c r="J48" s="86" t="n">
        <f aca="false">+F48/SUM(E48:F49)</f>
        <v>0.435637496611959</v>
      </c>
      <c r="K48" s="87" t="n">
        <f aca="false">+C48/(C48+D48)</f>
        <v>0.317482338384102</v>
      </c>
      <c r="L48" s="26" t="n">
        <f aca="false">+D48/(C48+D48)</f>
        <v>0.682517661615898</v>
      </c>
      <c r="M48" s="87" t="n">
        <f aca="false">+E48/(E48+F48)</f>
        <v>0.31575726412303</v>
      </c>
      <c r="N48" s="26" t="n">
        <f aca="false">+F48/(E48+F48)</f>
        <v>0.684242735876969</v>
      </c>
      <c r="O48" s="90"/>
    </row>
    <row r="49" customFormat="false" ht="13" hidden="false" customHeight="false" outlineLevel="0" collapsed="false">
      <c r="A49" s="92" t="n">
        <v>1999</v>
      </c>
      <c r="B49" s="92" t="s">
        <v>32</v>
      </c>
      <c r="C49" s="22" t="n">
        <f aca="false">+Data_EUKLEMS!M48</f>
        <v>41282.24</v>
      </c>
      <c r="D49" s="84" t="n">
        <f aca="false">+Data_EUKLEMS!N48</f>
        <v>25618.8236890272</v>
      </c>
      <c r="E49" s="84" t="n">
        <f aca="false">+Data_EUKLEMS!O48</f>
        <v>33490.67</v>
      </c>
      <c r="F49" s="23" t="n">
        <f aca="false">+Data_EUKLEMS!P48</f>
        <v>19731.8328081456</v>
      </c>
      <c r="G49" s="85" t="n">
        <f aca="false">+C49/SUM(C48:D49)</f>
        <v>0.220197256751174</v>
      </c>
      <c r="H49" s="86" t="n">
        <f aca="false">+D49/SUM(C48:D49)</f>
        <v>0.136649433207011</v>
      </c>
      <c r="I49" s="85" t="n">
        <f aca="false">+E49/SUM(E48:F49)</f>
        <v>0.228627582350471</v>
      </c>
      <c r="J49" s="86" t="n">
        <f aca="false">+F49/SUM(E48:F49)</f>
        <v>0.134701432675728</v>
      </c>
      <c r="K49" s="87" t="n">
        <f aca="false">+C49/(C49+D49)</f>
        <v>0.617064030429921</v>
      </c>
      <c r="L49" s="26" t="n">
        <f aca="false">+D49/(C49+D49)</f>
        <v>0.382935969570079</v>
      </c>
      <c r="M49" s="87" t="n">
        <f aca="false">+E49/(E49+F49)</f>
        <v>0.629257705537184</v>
      </c>
      <c r="N49" s="26" t="n">
        <f aca="false">+F49/(E49+F49)</f>
        <v>0.370742294462816</v>
      </c>
      <c r="O49" s="90"/>
    </row>
    <row r="50" customFormat="false" ht="13" hidden="false" customHeight="false" outlineLevel="0" collapsed="false">
      <c r="A50" s="92" t="n">
        <v>2000</v>
      </c>
      <c r="B50" s="92" t="s">
        <v>31</v>
      </c>
      <c r="C50" s="22" t="n">
        <f aca="false">+Data_EUKLEMS!M49</f>
        <v>39284.88</v>
      </c>
      <c r="D50" s="84" t="n">
        <f aca="false">+Data_EUKLEMS!N49</f>
        <v>83785.6997715598</v>
      </c>
      <c r="E50" s="84" t="n">
        <f aca="false">+Data_EUKLEMS!O49</f>
        <v>29336.66</v>
      </c>
      <c r="F50" s="23" t="n">
        <f aca="false">+Data_EUKLEMS!P49</f>
        <v>60435.3022087055</v>
      </c>
      <c r="G50" s="85" t="n">
        <f aca="false">+C50/SUM(C50:D51)</f>
        <v>0.205059061155753</v>
      </c>
      <c r="H50" s="86" t="n">
        <f aca="false">+D50/SUM(C50:D51)</f>
        <v>0.437344264089233</v>
      </c>
      <c r="I50" s="85" t="n">
        <f aca="false">+E50/SUM(E50:F51)</f>
        <v>0.206679358811054</v>
      </c>
      <c r="J50" s="86" t="n">
        <f aca="false">+F50/SUM(E50:F51)</f>
        <v>0.425772037786426</v>
      </c>
      <c r="K50" s="87" t="n">
        <f aca="false">+C50/(C50+D50)</f>
        <v>0.319206101676936</v>
      </c>
      <c r="L50" s="26" t="n">
        <f aca="false">+D50/(C50+D50)</f>
        <v>0.680793898323064</v>
      </c>
      <c r="M50" s="87" t="n">
        <f aca="false">+E50/(E50+F50)</f>
        <v>0.326790896380286</v>
      </c>
      <c r="N50" s="26" t="n">
        <f aca="false">+F50/(E50+F50)</f>
        <v>0.673209103619714</v>
      </c>
      <c r="O50" s="90"/>
    </row>
    <row r="51" customFormat="false" ht="13" hidden="false" customHeight="false" outlineLevel="0" collapsed="false">
      <c r="A51" s="92" t="n">
        <v>2000</v>
      </c>
      <c r="B51" s="92" t="s">
        <v>32</v>
      </c>
      <c r="C51" s="22" t="n">
        <f aca="false">+Data_EUKLEMS!M50</f>
        <v>42288.13</v>
      </c>
      <c r="D51" s="84" t="n">
        <f aca="false">+Data_EUKLEMS!N50</f>
        <v>26219.6568638026</v>
      </c>
      <c r="E51" s="84" t="n">
        <f aca="false">+Data_EUKLEMS!O50</f>
        <v>33749.9</v>
      </c>
      <c r="F51" s="23" t="n">
        <f aca="false">+Data_EUKLEMS!P50</f>
        <v>18421.0012139526</v>
      </c>
      <c r="G51" s="85" t="n">
        <f aca="false">+C51/SUM(C50:D51)</f>
        <v>0.220735413620518</v>
      </c>
      <c r="H51" s="86" t="n">
        <f aca="false">+D51/SUM(C50:D51)</f>
        <v>0.136861261134496</v>
      </c>
      <c r="I51" s="85" t="n">
        <f aca="false">+E51/SUM(E50:F51)</f>
        <v>0.237771024102171</v>
      </c>
      <c r="J51" s="86" t="n">
        <f aca="false">+F51/SUM(E50:F51)</f>
        <v>0.129777579300349</v>
      </c>
      <c r="K51" s="87" t="n">
        <f aca="false">+C51/(C51+D51)</f>
        <v>0.617274793653329</v>
      </c>
      <c r="L51" s="26" t="n">
        <f aca="false">+D51/(C51+D51)</f>
        <v>0.382725206346671</v>
      </c>
      <c r="M51" s="87" t="n">
        <f aca="false">+E51/(E51+F51)</f>
        <v>0.646910427358573</v>
      </c>
      <c r="N51" s="26" t="n">
        <f aca="false">+F51/(E51+F51)</f>
        <v>0.353089572641427</v>
      </c>
      <c r="O51" s="90"/>
    </row>
    <row r="52" customFormat="false" ht="13" hidden="false" customHeight="false" outlineLevel="0" collapsed="false">
      <c r="A52" s="92" t="n">
        <v>2001</v>
      </c>
      <c r="B52" s="92" t="s">
        <v>31</v>
      </c>
      <c r="C52" s="22" t="n">
        <f aca="false">+Data_EUKLEMS!M51</f>
        <v>39253.25</v>
      </c>
      <c r="D52" s="84" t="n">
        <f aca="false">+Data_EUKLEMS!N51</f>
        <v>81984.391670729</v>
      </c>
      <c r="E52" s="84" t="n">
        <f aca="false">+Data_EUKLEMS!O51</f>
        <v>28751.91</v>
      </c>
      <c r="F52" s="23" t="n">
        <f aca="false">+Data_EUKLEMS!P51</f>
        <v>57824.8392367914</v>
      </c>
      <c r="G52" s="85" t="n">
        <f aca="false">+C52/SUM(C52:D53)</f>
        <v>0.206677542146809</v>
      </c>
      <c r="H52" s="86" t="n">
        <f aca="false">+D52/SUM(C52:D53)</f>
        <v>0.431666997380027</v>
      </c>
      <c r="I52" s="85" t="n">
        <f aca="false">+E52/SUM(E52:F53)</f>
        <v>0.20718202306965</v>
      </c>
      <c r="J52" s="86" t="n">
        <f aca="false">+F52/SUM(E52:F53)</f>
        <v>0.416677263415048</v>
      </c>
      <c r="K52" s="87" t="n">
        <f aca="false">+C52/(C52+D52)</f>
        <v>0.323771144498245</v>
      </c>
      <c r="L52" s="26" t="n">
        <f aca="false">+D52/(C52+D52)</f>
        <v>0.676228855501755</v>
      </c>
      <c r="M52" s="87" t="n">
        <f aca="false">+E52/(E52+F52)</f>
        <v>0.332097361629532</v>
      </c>
      <c r="N52" s="26" t="n">
        <f aca="false">+F52/(E52+F52)</f>
        <v>0.667902638370468</v>
      </c>
      <c r="O52" s="90"/>
    </row>
    <row r="53" customFormat="false" ht="13" hidden="false" customHeight="false" outlineLevel="0" collapsed="false">
      <c r="A53" s="92" t="n">
        <v>2001</v>
      </c>
      <c r="B53" s="92" t="s">
        <v>32</v>
      </c>
      <c r="C53" s="22" t="n">
        <f aca="false">+Data_EUKLEMS!M52</f>
        <v>42327.29</v>
      </c>
      <c r="D53" s="84" t="n">
        <f aca="false">+Data_EUKLEMS!N52</f>
        <v>26360.1544913531</v>
      </c>
      <c r="E53" s="84" t="n">
        <f aca="false">+Data_EUKLEMS!O52</f>
        <v>33839.73</v>
      </c>
      <c r="F53" s="23" t="n">
        <f aca="false">+Data_EUKLEMS!P52</f>
        <v>18359.6055509036</v>
      </c>
      <c r="G53" s="85" t="n">
        <f aca="false">+C53/SUM(C52:D53)</f>
        <v>0.222863081730435</v>
      </c>
      <c r="H53" s="86" t="n">
        <f aca="false">+D53/SUM(C52:D53)</f>
        <v>0.138792378742729</v>
      </c>
      <c r="I53" s="85" t="n">
        <f aca="false">+E53/SUM(E52:F53)</f>
        <v>0.243844103627576</v>
      </c>
      <c r="J53" s="86" t="n">
        <f aca="false">+F53/SUM(E52:F53)</f>
        <v>0.132296609887726</v>
      </c>
      <c r="K53" s="87" t="n">
        <f aca="false">+C53/(C53+D53)</f>
        <v>0.616230379706854</v>
      </c>
      <c r="L53" s="26" t="n">
        <f aca="false">+D53/(C53+D53)</f>
        <v>0.383769620293146</v>
      </c>
      <c r="M53" s="87" t="n">
        <f aca="false">+E53/(E53+F53)</f>
        <v>0.648278941539405</v>
      </c>
      <c r="N53" s="26" t="n">
        <f aca="false">+F53/(E53+F53)</f>
        <v>0.351721058460595</v>
      </c>
      <c r="O53" s="90"/>
    </row>
    <row r="54" customFormat="false" ht="13" hidden="false" customHeight="false" outlineLevel="0" collapsed="false">
      <c r="A54" s="92" t="n">
        <v>2002</v>
      </c>
      <c r="B54" s="92" t="s">
        <v>31</v>
      </c>
      <c r="C54" s="22" t="n">
        <f aca="false">+Data_EUKLEMS!M53</f>
        <v>39591.75</v>
      </c>
      <c r="D54" s="84" t="n">
        <f aca="false">+Data_EUKLEMS!N53</f>
        <v>79690.6473469789</v>
      </c>
      <c r="E54" s="84" t="n">
        <f aca="false">+Data_EUKLEMS!O53</f>
        <v>29188.86</v>
      </c>
      <c r="F54" s="23" t="n">
        <f aca="false">+Data_EUKLEMS!P53</f>
        <v>57223.6177424484</v>
      </c>
      <c r="G54" s="85" t="n">
        <f aca="false">+C54/SUM(C54:D55)</f>
        <v>0.209718390650693</v>
      </c>
      <c r="H54" s="86" t="n">
        <f aca="false">+D54/SUM(C54:D55)</f>
        <v>0.422123152210255</v>
      </c>
      <c r="I54" s="85" t="n">
        <f aca="false">+E54/SUM(E54:F55)</f>
        <v>0.210526558079882</v>
      </c>
      <c r="J54" s="86" t="n">
        <f aca="false">+F54/SUM(E54:F55)</f>
        <v>0.412729078292079</v>
      </c>
      <c r="K54" s="87" t="n">
        <f aca="false">+C54/(C54+D54)</f>
        <v>0.331916115710117</v>
      </c>
      <c r="L54" s="26" t="n">
        <f aca="false">+D54/(C54+D54)</f>
        <v>0.668083884289883</v>
      </c>
      <c r="M54" s="87" t="n">
        <f aca="false">+E54/(E54+F54)</f>
        <v>0.337785245401678</v>
      </c>
      <c r="N54" s="26" t="n">
        <f aca="false">+F54/(E54+F54)</f>
        <v>0.662214754598322</v>
      </c>
      <c r="O54" s="90"/>
    </row>
    <row r="55" customFormat="false" ht="13" hidden="false" customHeight="false" outlineLevel="0" collapsed="false">
      <c r="A55" s="92" t="n">
        <v>2002</v>
      </c>
      <c r="B55" s="92" t="s">
        <v>32</v>
      </c>
      <c r="C55" s="22" t="n">
        <f aca="false">+Data_EUKLEMS!M54</f>
        <v>43836.16</v>
      </c>
      <c r="D55" s="84" t="n">
        <f aca="false">+Data_EUKLEMS!N54</f>
        <v>25666.7460170162</v>
      </c>
      <c r="E55" s="84" t="n">
        <f aca="false">+Data_EUKLEMS!O54</f>
        <v>34282.59</v>
      </c>
      <c r="F55" s="23" t="n">
        <f aca="false">+Data_EUKLEMS!P54</f>
        <v>17951.8576916557</v>
      </c>
      <c r="G55" s="85" t="n">
        <f aca="false">+C55/SUM(C54:D55)</f>
        <v>0.232201125929172</v>
      </c>
      <c r="H55" s="86" t="n">
        <f aca="false">+D55/SUM(C54:D55)</f>
        <v>0.135957331209879</v>
      </c>
      <c r="I55" s="85" t="n">
        <f aca="false">+E55/SUM(E54:F55)</f>
        <v>0.247265418202828</v>
      </c>
      <c r="J55" s="86" t="n">
        <f aca="false">+F55/SUM(E54:F55)</f>
        <v>0.129478945425211</v>
      </c>
      <c r="K55" s="87" t="n">
        <f aca="false">+C55/(C55+D55)</f>
        <v>0.630709743118766</v>
      </c>
      <c r="L55" s="26" t="n">
        <f aca="false">+D55/(C55+D55)</f>
        <v>0.369290256881234</v>
      </c>
      <c r="M55" s="87" t="n">
        <f aca="false">+E55/(E55+F55)</f>
        <v>0.656321479694263</v>
      </c>
      <c r="N55" s="26" t="n">
        <f aca="false">+F55/(E55+F55)</f>
        <v>0.343678520305737</v>
      </c>
      <c r="O55" s="90"/>
    </row>
    <row r="56" customFormat="false" ht="13" hidden="false" customHeight="false" outlineLevel="0" collapsed="false">
      <c r="A56" s="92" t="n">
        <v>2003</v>
      </c>
      <c r="B56" s="92" t="s">
        <v>31</v>
      </c>
      <c r="C56" s="22" t="n">
        <f aca="false">+Data_EUKLEMS!M55</f>
        <v>40052.39</v>
      </c>
      <c r="D56" s="84" t="n">
        <f aca="false">+Data_EUKLEMS!N55</f>
        <v>78658.4567547345</v>
      </c>
      <c r="E56" s="84" t="n">
        <f aca="false">+Data_EUKLEMS!O55</f>
        <v>30320.4</v>
      </c>
      <c r="F56" s="23" t="n">
        <f aca="false">+Data_EUKLEMS!P55</f>
        <v>58261.6678971434</v>
      </c>
      <c r="G56" s="85" t="n">
        <f aca="false">+C56/SUM(C56:D57)</f>
        <v>0.211343955848316</v>
      </c>
      <c r="H56" s="86" t="n">
        <f aca="false">+D56/SUM(C56:D57)</f>
        <v>0.415056115539404</v>
      </c>
      <c r="I56" s="85" t="n">
        <f aca="false">+E56/SUM(E56:F57)</f>
        <v>0.212212443003311</v>
      </c>
      <c r="J56" s="86" t="n">
        <f aca="false">+F56/SUM(E56:F57)</f>
        <v>0.407773343290338</v>
      </c>
      <c r="K56" s="87" t="n">
        <f aca="false">+C56/(C56+D56)</f>
        <v>0.337394527079326</v>
      </c>
      <c r="L56" s="26" t="n">
        <f aca="false">+D56/(C56+D56)</f>
        <v>0.662605472920674</v>
      </c>
      <c r="M56" s="87" t="n">
        <f aca="false">+E56/(E56+F56)</f>
        <v>0.342285980896341</v>
      </c>
      <c r="N56" s="26" t="n">
        <f aca="false">+F56/(E56+F56)</f>
        <v>0.657714019103659</v>
      </c>
      <c r="O56" s="90"/>
    </row>
    <row r="57" customFormat="false" ht="13" hidden="false" customHeight="false" outlineLevel="0" collapsed="false">
      <c r="A57" s="92" t="n">
        <v>2003</v>
      </c>
      <c r="B57" s="92" t="s">
        <v>32</v>
      </c>
      <c r="C57" s="22" t="n">
        <f aca="false">+Data_EUKLEMS!M56</f>
        <v>45535.07</v>
      </c>
      <c r="D57" s="84" t="n">
        <f aca="false">+Data_EUKLEMS!N56</f>
        <v>25266.9076798859</v>
      </c>
      <c r="E57" s="84" t="n">
        <f aca="false">+Data_EUKLEMS!O56</f>
        <v>36098.44</v>
      </c>
      <c r="F57" s="23" t="n">
        <f aca="false">+Data_EUKLEMS!P56</f>
        <v>18197.0706788074</v>
      </c>
      <c r="G57" s="85" t="n">
        <f aca="false">+C57/SUM(C56:D57)</f>
        <v>0.240274346265727</v>
      </c>
      <c r="H57" s="86" t="n">
        <f aca="false">+D57/SUM(C56:D57)</f>
        <v>0.133325582346553</v>
      </c>
      <c r="I57" s="85" t="n">
        <f aca="false">+E57/SUM(E56:F57)</f>
        <v>0.252652937989223</v>
      </c>
      <c r="J57" s="86" t="n">
        <f aca="false">+F57/SUM(E56:F57)</f>
        <v>0.127361275717129</v>
      </c>
      <c r="K57" s="87" t="n">
        <f aca="false">+C57/(C57+D57)</f>
        <v>0.643132741374484</v>
      </c>
      <c r="L57" s="26" t="n">
        <f aca="false">+D57/(C57+D57)</f>
        <v>0.356867258625516</v>
      </c>
      <c r="M57" s="87" t="n">
        <f aca="false">+E57/(E57+F57)</f>
        <v>0.664851284179743</v>
      </c>
      <c r="N57" s="26" t="n">
        <f aca="false">+F57/(E57+F57)</f>
        <v>0.335148715820258</v>
      </c>
      <c r="O57" s="90"/>
    </row>
    <row r="58" customFormat="false" ht="13" hidden="false" customHeight="false" outlineLevel="0" collapsed="false">
      <c r="A58" s="92" t="n">
        <v>2004</v>
      </c>
      <c r="B58" s="92" t="s">
        <v>31</v>
      </c>
      <c r="C58" s="22" t="n">
        <f aca="false">+Data_EUKLEMS!M57</f>
        <v>41236.63</v>
      </c>
      <c r="D58" s="84" t="n">
        <f aca="false">+Data_EUKLEMS!N57</f>
        <v>79261.6784230577</v>
      </c>
      <c r="E58" s="84" t="n">
        <f aca="false">+Data_EUKLEMS!O57</f>
        <v>30764.26</v>
      </c>
      <c r="F58" s="23" t="n">
        <f aca="false">+Data_EUKLEMS!P57</f>
        <v>55961.1350491723</v>
      </c>
      <c r="G58" s="85" t="n">
        <f aca="false">+C58/SUM(C58:D59)</f>
        <v>0.213792824961269</v>
      </c>
      <c r="H58" s="86" t="n">
        <f aca="false">+D58/SUM(C58:D59)</f>
        <v>0.410935087111559</v>
      </c>
      <c r="I58" s="85" t="n">
        <f aca="false">+E58/SUM(E58:F59)</f>
        <v>0.219508844119394</v>
      </c>
      <c r="J58" s="86" t="n">
        <f aca="false">+F58/SUM(E58:F59)</f>
        <v>0.399293338121999</v>
      </c>
      <c r="K58" s="87" t="n">
        <f aca="false">+C58/(C58+D58)</f>
        <v>0.342217501138873</v>
      </c>
      <c r="L58" s="26" t="n">
        <f aca="false">+D58/(C58+D58)</f>
        <v>0.657782498861127</v>
      </c>
      <c r="M58" s="87" t="n">
        <f aca="false">+E58/(E58+F58)</f>
        <v>0.35473185198588</v>
      </c>
      <c r="N58" s="26" t="n">
        <f aca="false">+F58/(E58+F58)</f>
        <v>0.64526814801412</v>
      </c>
      <c r="O58" s="90"/>
    </row>
    <row r="59" customFormat="false" ht="13" hidden="false" customHeight="false" outlineLevel="0" collapsed="false">
      <c r="A59" s="92" t="n">
        <v>2004</v>
      </c>
      <c r="B59" s="92" t="s">
        <v>32</v>
      </c>
      <c r="C59" s="22" t="n">
        <f aca="false">+Data_EUKLEMS!M58</f>
        <v>46390.43</v>
      </c>
      <c r="D59" s="84" t="n">
        <f aca="false">+Data_EUKLEMS!N58</f>
        <v>25992.5241144972</v>
      </c>
      <c r="E59" s="84" t="n">
        <f aca="false">+Data_EUKLEMS!O58</f>
        <v>35631.04</v>
      </c>
      <c r="F59" s="23" t="n">
        <f aca="false">+Data_EUKLEMS!P58</f>
        <v>17793.9999978407</v>
      </c>
      <c r="G59" s="85" t="n">
        <f aca="false">+C59/SUM(C58:D59)</f>
        <v>0.240512890623409</v>
      </c>
      <c r="H59" s="86" t="n">
        <f aca="false">+D59/SUM(C58:D59)</f>
        <v>0.134759197303763</v>
      </c>
      <c r="I59" s="85" t="n">
        <f aca="false">+E59/SUM(E58:F59)</f>
        <v>0.254234244710319</v>
      </c>
      <c r="J59" s="86" t="n">
        <f aca="false">+F59/SUM(E58:F59)</f>
        <v>0.126963573048288</v>
      </c>
      <c r="K59" s="87" t="n">
        <f aca="false">+C59/(C59+D59)</f>
        <v>0.640902689970603</v>
      </c>
      <c r="L59" s="26" t="n">
        <f aca="false">+D59/(C59+D59)</f>
        <v>0.359097310029397</v>
      </c>
      <c r="M59" s="87" t="n">
        <f aca="false">+E59/(E59+F59)</f>
        <v>0.666935204942104</v>
      </c>
      <c r="N59" s="26" t="n">
        <f aca="false">+F59/(E59+F59)</f>
        <v>0.333064795057896</v>
      </c>
      <c r="O59" s="90"/>
    </row>
    <row r="60" customFormat="false" ht="13" hidden="false" customHeight="false" outlineLevel="0" collapsed="false">
      <c r="A60" s="91" t="n">
        <v>2005</v>
      </c>
      <c r="B60" s="91" t="s">
        <v>31</v>
      </c>
      <c r="C60" s="22" t="n">
        <f aca="false">+Data_EUKLEMS!M59</f>
        <v>40981.46</v>
      </c>
      <c r="D60" s="84" t="n">
        <f aca="false">+Data_EUKLEMS!N59</f>
        <v>79143.6653848853</v>
      </c>
      <c r="E60" s="84" t="n">
        <f aca="false">+Data_EUKLEMS!O59</f>
        <v>29174.83</v>
      </c>
      <c r="F60" s="23" t="n">
        <f aca="false">+Data_EUKLEMS!P59</f>
        <v>53503.1201305422</v>
      </c>
      <c r="G60" s="85" t="n">
        <f aca="false">+C60/SUM(C60:D61)</f>
        <v>0.208866506875627</v>
      </c>
      <c r="H60" s="86" t="n">
        <f aca="false">+D60/SUM(C60:D61)</f>
        <v>0.403364373311114</v>
      </c>
      <c r="I60" s="85" t="n">
        <f aca="false">+E60/SUM(E60:F61)</f>
        <v>0.208204084265379</v>
      </c>
      <c r="J60" s="86" t="n">
        <f aca="false">+F60/SUM(E60:F61)</f>
        <v>0.381821183949319</v>
      </c>
      <c r="K60" s="87" t="n">
        <f aca="false">+C60/(C60+D60)</f>
        <v>0.341156438910627</v>
      </c>
      <c r="L60" s="26" t="n">
        <f aca="false">+D60/(C60+D60)</f>
        <v>0.658843561089373</v>
      </c>
      <c r="M60" s="87" t="n">
        <f aca="false">+E60/(E60+F60)</f>
        <v>0.352873165746552</v>
      </c>
      <c r="N60" s="26" t="n">
        <f aca="false">+F60/(E60+F60)</f>
        <v>0.647126834253448</v>
      </c>
      <c r="O60" s="90"/>
    </row>
    <row r="61" customFormat="false" ht="13" hidden="false" customHeight="false" outlineLevel="0" collapsed="false">
      <c r="A61" s="93" t="n">
        <v>2005</v>
      </c>
      <c r="B61" s="93" t="s">
        <v>32</v>
      </c>
      <c r="C61" s="47" t="n">
        <f aca="false">+Data_EUKLEMS!M60</f>
        <v>48677.26</v>
      </c>
      <c r="D61" s="94" t="n">
        <f aca="false">+Data_EUKLEMS!N60</f>
        <v>27406.4784153939</v>
      </c>
      <c r="E61" s="94" t="n">
        <f aca="false">+Data_EUKLEMS!O60</f>
        <v>38793.27</v>
      </c>
      <c r="F61" s="48" t="n">
        <f aca="false">+Data_EUKLEMS!P60</f>
        <v>18654.8974859282</v>
      </c>
      <c r="G61" s="95" t="n">
        <f aca="false">+C61/SUM(C60:D61)</f>
        <v>0.248088995864879</v>
      </c>
      <c r="H61" s="96" t="n">
        <f aca="false">+D61/SUM(C60:D61)</f>
        <v>0.13968012394838</v>
      </c>
      <c r="I61" s="95" t="n">
        <f aca="false">+E61/SUM(E60:F61)</f>
        <v>0.276845392278536</v>
      </c>
      <c r="J61" s="96" t="n">
        <f aca="false">+F61/SUM(E60:F61)</f>
        <v>0.133129339506766</v>
      </c>
      <c r="K61" s="97" t="n">
        <f aca="false">+C61/(C61+D61)</f>
        <v>0.639785334078053</v>
      </c>
      <c r="L61" s="51" t="n">
        <f aca="false">+D61/(C61+D61)</f>
        <v>0.360214665921947</v>
      </c>
      <c r="M61" s="97" t="n">
        <f aca="false">+E61/(E61+F61)</f>
        <v>0.675274281107441</v>
      </c>
      <c r="N61" s="51" t="n">
        <f aca="false">+F61/(E61+F61)</f>
        <v>0.324725718892559</v>
      </c>
      <c r="O61" s="90"/>
    </row>
    <row r="62" customFormat="false" ht="13" hidden="false" customHeight="false" outlineLevel="0" collapsed="false">
      <c r="A62" s="98"/>
      <c r="B62" s="99"/>
      <c r="C62" s="100"/>
      <c r="D62" s="100"/>
      <c r="E62" s="100"/>
      <c r="F62" s="100"/>
      <c r="G62" s="101"/>
      <c r="H62" s="102"/>
      <c r="I62" s="102"/>
      <c r="J62" s="103"/>
      <c r="K62" s="104"/>
      <c r="L62" s="105"/>
      <c r="M62" s="105"/>
      <c r="N62" s="106"/>
      <c r="O62" s="90"/>
    </row>
    <row r="63" customFormat="false" ht="13" hidden="false" customHeight="false" outlineLevel="0" collapsed="false">
      <c r="A63" s="3" t="s">
        <v>57</v>
      </c>
      <c r="B63" s="71"/>
      <c r="C63" s="84"/>
      <c r="D63" s="84"/>
      <c r="E63" s="84"/>
      <c r="F63" s="107"/>
      <c r="G63" s="108" t="s">
        <v>58</v>
      </c>
      <c r="H63" s="108"/>
      <c r="I63" s="108"/>
      <c r="J63" s="108"/>
      <c r="K63" s="108" t="s">
        <v>59</v>
      </c>
      <c r="L63" s="108"/>
      <c r="M63" s="108"/>
      <c r="N63" s="108"/>
      <c r="O63" s="90"/>
    </row>
    <row r="64" customFormat="false" ht="13" hidden="false" customHeight="false" outlineLevel="0" collapsed="false">
      <c r="A64" s="3"/>
      <c r="B64" s="21"/>
      <c r="D64" s="69"/>
      <c r="E64" s="69"/>
      <c r="F64" s="109"/>
      <c r="G64" s="108" t="s">
        <v>48</v>
      </c>
      <c r="H64" s="108"/>
      <c r="I64" s="108" t="s">
        <v>41</v>
      </c>
      <c r="J64" s="108"/>
      <c r="K64" s="110" t="s">
        <v>48</v>
      </c>
      <c r="L64" s="110"/>
      <c r="M64" s="111" t="s">
        <v>41</v>
      </c>
      <c r="N64" s="111"/>
      <c r="O64" s="90"/>
    </row>
    <row r="65" customFormat="false" ht="13" hidden="false" customHeight="false" outlineLevel="0" collapsed="false">
      <c r="A65" s="3"/>
      <c r="B65" s="112"/>
      <c r="C65" s="112"/>
      <c r="D65" s="112"/>
      <c r="E65" s="112"/>
      <c r="F65" s="59"/>
      <c r="G65" s="56" t="s">
        <v>60</v>
      </c>
      <c r="H65" s="7" t="s">
        <v>61</v>
      </c>
      <c r="I65" s="56" t="s">
        <v>60</v>
      </c>
      <c r="J65" s="7" t="s">
        <v>61</v>
      </c>
      <c r="K65" s="56" t="s">
        <v>60</v>
      </c>
      <c r="L65" s="7" t="s">
        <v>61</v>
      </c>
      <c r="M65" s="7" t="s">
        <v>60</v>
      </c>
      <c r="N65" s="7" t="s">
        <v>61</v>
      </c>
      <c r="O65" s="70"/>
    </row>
    <row r="66" customFormat="false" ht="12.8" hidden="false" customHeight="false" outlineLevel="0" collapsed="false">
      <c r="A66" s="3" t="s">
        <v>62</v>
      </c>
      <c r="B66" s="113"/>
      <c r="C66" s="114"/>
      <c r="D66" s="114"/>
      <c r="E66" s="115"/>
      <c r="F66" s="116"/>
      <c r="G66" s="117" t="n">
        <f aca="false">+AVERAGE(SUM(G4:G5),SUM(G6:G7),SUM(G8:G9),SUM(G10:G11),SUM(G12:G13),SUM(G14:G15),SUM(G16:G17),SUM(G18:G19),SUM(G20:G21),SUM(G22:G23),SUM(G24:G25),SUM(G26:G27),SUM(G28:G29),SUM(G30:G31),SUM(G32:G33),SUM(G34:G35),SUM(G36:G37),SUM(G38:G39),SUM(G40:G41),SUM(G42:G43),SUM(G44:G45),SUM(G46:G47),SUM(G48:G49),SUM(G50:G51),SUM(G52:G53),SUM(G54:G55),SUM(G56:G57),SUM(G58:G59),SUM(G60:G61))</f>
        <v>0.386701451209946</v>
      </c>
      <c r="H66" s="118" t="n">
        <f aca="false">+AVERAGE(SUM(H4:H5),SUM(H6:H7),SUM(H8:H9),SUM(H10:H11),SUM(H12:H13),SUM(H14:H15),SUM(H16:H17),SUM(H18:H19),SUM(H20:H21),SUM(H22:H23),SUM(H24:H25),SUM(H26:H27),SUM(H28:H29),SUM(H30:H31),SUM(H32:H33),SUM(H34:H35),SUM(H36:H37),SUM(H38:H39),SUM(H40:H41),SUM(H42:H43),SUM(H44:H45),SUM(H46:H47),SUM(H48:H49),SUM(H50:H51),SUM(H52:H53),SUM(H54:H55),SUM(H56:H57),SUM(H58:H59),SUM(H60:H61))</f>
        <v>0.613298548790054</v>
      </c>
      <c r="I66" s="117" t="n">
        <f aca="false">+AVERAGE(SUM(I4:I5),SUM(I6:I7),SUM(I8:I9),SUM(I10:I11),SUM(I12:I13),SUM(I14:I15),SUM(I16:I17),SUM(I18:I19),SUM(I20:I21),SUM(I22:I23),SUM(I24:I25),SUM(I26:I27),SUM(I28:I29),SUM(I30:I31),SUM(I32:I33),SUM(I34:I35),SUM(I36:I37),SUM(I38:I39),SUM(I40:I41),SUM(I42:I43),SUM(I44:I45),SUM(I46:I47),SUM(I48:I49),SUM(I50:I51),SUM(I52:I53),SUM(I54:I55),SUM(I56:I57),SUM(I58:I59),SUM(I60:I61))</f>
        <v>0.375838018876813</v>
      </c>
      <c r="J66" s="118" t="n">
        <f aca="false">+AVERAGE(SUM(J4:J5),SUM(J6:J7),SUM(J8:J9),SUM(J10:J11),SUM(J12:J13),SUM(J14:J15),SUM(J16:J17),SUM(J18:J19),SUM(J20:J21),SUM(J22:J23),SUM(J24:J25),SUM(J26:J27),SUM(J28:J29),SUM(J30:J31),SUM(J32:J33),SUM(J34:J35),SUM(J36:J37),SUM(J38:J39),SUM(J40:J41),SUM(J42:J43),SUM(J44:J45),SUM(J46:J47),SUM(J48:J49),SUM(J50:J51),SUM(J52:J53),SUM(J54:J55),SUM(J56:J57),SUM(J58:J59),SUM(J60:J61))</f>
        <v>0.624161981123187</v>
      </c>
      <c r="K66" s="19" t="n">
        <f aca="false">+AVERAGE(K4,K6,K8,K10,K12,K14,K16,K18,K20,K22,K24,K26,K28,K30,K32,K34,K36,K38,K40,K42,K44,K46,K48,K50,K52,K54,K56,K58,K60)</f>
        <v>0.287052412412573</v>
      </c>
      <c r="L66" s="118" t="n">
        <f aca="false">+AVERAGE(L4,L6,L8,L10,L12,L14,L16,L18,L20,L22,L24,L26,L28,L30,L32,L34,L36,L38,L40,L42,L44,L46,L48,L50,L52,L54,L56,L58,L60)</f>
        <v>0.712947587587427</v>
      </c>
      <c r="M66" s="118" t="n">
        <f aca="false">+AVERAGE(M4,M6,M8,M10,M12,M14,M16,M18,M20,M22,M24,M26,M28,M30,M32,M34,M36,M38,M40,M42,M44,M46,M48,M50,M52,M54,M56,M58,M60)</f>
        <v>0.273386661542235</v>
      </c>
      <c r="N66" s="62" t="n">
        <f aca="false">+AVERAGE(N4,N6,N8,N10,N12,N14,N16,N18,N20,N22,N24,N26,N28,N30,N32,N34,N36,N38,N40,N42,N44,N46,N48,N50,N52,N54,N56,N58,N60)</f>
        <v>0.726613338457765</v>
      </c>
      <c r="O66" s="119" t="s">
        <v>9</v>
      </c>
      <c r="P66" s="120"/>
    </row>
    <row r="67" customFormat="false" ht="12.8" hidden="false" customHeight="false" outlineLevel="0" collapsed="false">
      <c r="A67" s="3"/>
      <c r="B67" s="121"/>
      <c r="C67" s="122"/>
      <c r="D67" s="122"/>
      <c r="E67" s="112"/>
      <c r="F67" s="123"/>
      <c r="G67" s="124"/>
      <c r="H67" s="125"/>
      <c r="I67" s="124"/>
      <c r="J67" s="125"/>
      <c r="K67" s="44" t="n">
        <f aca="false">+AVERAGE(K5,K7,K9,K11,K13,K15,K17,K19,K21,K23,K25,K27,K29,K31,K33,K35,K37,K39,K41,K43,K45,K47,K49,K51,K53,K55,K57,K59,K61)</f>
        <v>0.600885983068394</v>
      </c>
      <c r="L67" s="126" t="n">
        <f aca="false">+AVERAGE(L5,L7,L9,L11,L13,L15,L17,L19,L21,L23,L25,L27,L29,L31,L33,L35,L37,L39,L41,L43,L45,L47,L49,L51,L53,L55,L57,L59,L61)</f>
        <v>0.399114016931606</v>
      </c>
      <c r="M67" s="126" t="n">
        <f aca="false">+AVERAGE(M5,M7,M9,M11,M13,M15,M17,M19,M21,M23,M25,M27,M29,M31,M33,M35,M37,M39,M41,M43,M45,M47,M49,M51,M53,M55,M57,M59,M61)</f>
        <v>0.603728055751762</v>
      </c>
      <c r="N67" s="66" t="n">
        <f aca="false">+AVERAGE(N5,N7,N9,N11,N13,N15,N17,N19,N21,N23,N25,N27,N29,N31,N33,N35,N37,N39,N41,N43,N45,N47,N49,N51,N53,N55,N57,N59,N61)</f>
        <v>0.396271944248238</v>
      </c>
      <c r="O67" s="127" t="s">
        <v>8</v>
      </c>
      <c r="P67" s="120"/>
    </row>
    <row r="68" customFormat="false" ht="13" hidden="false" customHeight="false" outlineLevel="0" collapsed="false">
      <c r="A68" s="21"/>
      <c r="B68" s="21"/>
      <c r="D68" s="69"/>
      <c r="E68" s="120"/>
      <c r="F68" s="128"/>
      <c r="G68" s="69"/>
      <c r="H68" s="69"/>
      <c r="I68" s="69"/>
      <c r="J68" s="69"/>
      <c r="K68" s="117"/>
      <c r="L68" s="117"/>
      <c r="M68" s="117"/>
      <c r="N68" s="117"/>
      <c r="O68" s="117"/>
    </row>
    <row r="69" customFormat="false" ht="13" hidden="false" customHeight="false" outlineLevel="0" collapsed="false">
      <c r="A69" s="129"/>
      <c r="B69" s="6"/>
      <c r="C69" s="130"/>
      <c r="D69" s="130"/>
      <c r="E69" s="130"/>
      <c r="F69" s="130"/>
      <c r="G69" s="56" t="s">
        <v>50</v>
      </c>
      <c r="H69" s="58" t="s">
        <v>51</v>
      </c>
      <c r="I69" s="58" t="s">
        <v>52</v>
      </c>
      <c r="J69" s="57" t="s">
        <v>29</v>
      </c>
    </row>
    <row r="70" customFormat="false" ht="13" hidden="false" customHeight="false" outlineLevel="0" collapsed="false">
      <c r="A70" s="131" t="n">
        <v>1977</v>
      </c>
      <c r="B70" s="115"/>
      <c r="C70" s="114"/>
      <c r="D70" s="114"/>
      <c r="E70" s="114"/>
      <c r="F70" s="113"/>
      <c r="G70" s="19" t="n">
        <f aca="false">+G4+G5</f>
        <v>0.297235217177486</v>
      </c>
      <c r="H70" s="117" t="n">
        <f aca="false">+H4+H5</f>
        <v>0.702764782822514</v>
      </c>
      <c r="I70" s="117" t="n">
        <f aca="false">+I4+I5</f>
        <v>0.259428941204192</v>
      </c>
      <c r="J70" s="62" t="n">
        <f aca="false">+J4+J5</f>
        <v>0.740571058795808</v>
      </c>
    </row>
    <row r="71" customFormat="false" ht="13" hidden="false" customHeight="false" outlineLevel="0" collapsed="false">
      <c r="A71" s="92" t="n">
        <v>1978</v>
      </c>
      <c r="G71" s="19" t="n">
        <f aca="false">+G6+G7</f>
        <v>0.299659053786191</v>
      </c>
      <c r="H71" s="117" t="n">
        <f aca="false">+H6+H7</f>
        <v>0.700340946213809</v>
      </c>
      <c r="I71" s="117" t="n">
        <f aca="false">+I6+I7</f>
        <v>0.258323560345463</v>
      </c>
      <c r="J71" s="62" t="n">
        <f aca="false">+J6+J7</f>
        <v>0.741676439654537</v>
      </c>
    </row>
    <row r="72" customFormat="false" ht="13" hidden="false" customHeight="false" outlineLevel="0" collapsed="false">
      <c r="A72" s="92" t="n">
        <v>1979</v>
      </c>
      <c r="G72" s="19" t="n">
        <f aca="false">+G8+G9</f>
        <v>0.309426591191092</v>
      </c>
      <c r="H72" s="117" t="n">
        <f aca="false">+H8+H9</f>
        <v>0.690573408808908</v>
      </c>
      <c r="I72" s="117" t="n">
        <f aca="false">+I8+I9</f>
        <v>0.267864299428437</v>
      </c>
      <c r="J72" s="62" t="n">
        <f aca="false">+J8+J9</f>
        <v>0.732135700571563</v>
      </c>
    </row>
    <row r="73" customFormat="false" ht="13" hidden="false" customHeight="false" outlineLevel="0" collapsed="false">
      <c r="A73" s="92" t="n">
        <v>1980</v>
      </c>
      <c r="G73" s="19" t="n">
        <f aca="false">+G10+G11</f>
        <v>0.320699880011569</v>
      </c>
      <c r="H73" s="117" t="n">
        <f aca="false">+H10+H11</f>
        <v>0.679300119988431</v>
      </c>
      <c r="I73" s="117" t="n">
        <f aca="false">+I10+I11</f>
        <v>0.278009649677397</v>
      </c>
      <c r="J73" s="62" t="n">
        <f aca="false">+J10+J11</f>
        <v>0.721990350322603</v>
      </c>
    </row>
    <row r="74" customFormat="false" ht="13" hidden="false" customHeight="false" outlineLevel="0" collapsed="false">
      <c r="A74" s="92" t="n">
        <v>1981</v>
      </c>
      <c r="G74" s="19" t="n">
        <f aca="false">+G12+G13</f>
        <v>0.329501744365926</v>
      </c>
      <c r="H74" s="117" t="n">
        <f aca="false">+H12+H13</f>
        <v>0.670498255634074</v>
      </c>
      <c r="I74" s="117" t="n">
        <f aca="false">+I12+I13</f>
        <v>0.286892643664137</v>
      </c>
      <c r="J74" s="62" t="n">
        <f aca="false">+J12+J13</f>
        <v>0.713107356335863</v>
      </c>
    </row>
    <row r="75" customFormat="false" ht="13" hidden="false" customHeight="false" outlineLevel="0" collapsed="false">
      <c r="A75" s="92" t="n">
        <v>1982</v>
      </c>
      <c r="G75" s="19" t="n">
        <f aca="false">+G14+G15</f>
        <v>0.346209445097909</v>
      </c>
      <c r="H75" s="117" t="n">
        <f aca="false">+H14+H15</f>
        <v>0.653790554902091</v>
      </c>
      <c r="I75" s="117" t="n">
        <f aca="false">+I14+I15</f>
        <v>0.30634961465198</v>
      </c>
      <c r="J75" s="62" t="n">
        <f aca="false">+J14+J15</f>
        <v>0.69365038534802</v>
      </c>
    </row>
    <row r="76" customFormat="false" ht="13" hidden="false" customHeight="false" outlineLevel="0" collapsed="false">
      <c r="A76" s="92" t="n">
        <v>1983</v>
      </c>
      <c r="G76" s="19" t="n">
        <f aca="false">+G16+G17</f>
        <v>0.343882071919324</v>
      </c>
      <c r="H76" s="117" t="n">
        <f aca="false">+H16+H17</f>
        <v>0.656117928080676</v>
      </c>
      <c r="I76" s="117" t="n">
        <f aca="false">+I16+I17</f>
        <v>0.312314656014571</v>
      </c>
      <c r="J76" s="62" t="n">
        <f aca="false">+J16+J17</f>
        <v>0.687685343985428</v>
      </c>
    </row>
    <row r="77" customFormat="false" ht="13" hidden="false" customHeight="false" outlineLevel="0" collapsed="false">
      <c r="A77" s="92" t="n">
        <v>1984</v>
      </c>
      <c r="G77" s="19" t="n">
        <f aca="false">+G18+G19</f>
        <v>0.361814786300487</v>
      </c>
      <c r="H77" s="117" t="n">
        <f aca="false">+H18+H19</f>
        <v>0.638185213699513</v>
      </c>
      <c r="I77" s="117" t="n">
        <f aca="false">+I18+I19</f>
        <v>0.335244694299365</v>
      </c>
      <c r="J77" s="62" t="n">
        <f aca="false">+J18+J19</f>
        <v>0.664755305700635</v>
      </c>
    </row>
    <row r="78" customFormat="false" ht="13" hidden="false" customHeight="false" outlineLevel="0" collapsed="false">
      <c r="A78" s="92" t="n">
        <v>1985</v>
      </c>
      <c r="G78" s="19" t="n">
        <f aca="false">+G20+G21</f>
        <v>0.36746190139484</v>
      </c>
      <c r="H78" s="117" t="n">
        <f aca="false">+H20+H21</f>
        <v>0.63253809860516</v>
      </c>
      <c r="I78" s="117" t="n">
        <f aca="false">+I20+I21</f>
        <v>0.339872889100019</v>
      </c>
      <c r="J78" s="62" t="n">
        <f aca="false">+J20+J21</f>
        <v>0.660127110899981</v>
      </c>
    </row>
    <row r="79" customFormat="false" ht="13" hidden="false" customHeight="false" outlineLevel="0" collapsed="false">
      <c r="A79" s="92" t="n">
        <v>1986</v>
      </c>
      <c r="G79" s="19" t="n">
        <f aca="false">+G22+G23</f>
        <v>0.36896519724994</v>
      </c>
      <c r="H79" s="117" t="n">
        <f aca="false">+H22+H23</f>
        <v>0.631034802750059</v>
      </c>
      <c r="I79" s="117" t="n">
        <f aca="false">+I22+I23</f>
        <v>0.345856851158691</v>
      </c>
      <c r="J79" s="62" t="n">
        <f aca="false">+J22+J23</f>
        <v>0.654143148841309</v>
      </c>
    </row>
    <row r="80" customFormat="false" ht="13" hidden="false" customHeight="false" outlineLevel="0" collapsed="false">
      <c r="A80" s="92" t="n">
        <v>1987</v>
      </c>
      <c r="G80" s="19" t="n">
        <f aca="false">+G24+G25</f>
        <v>0.37455182027264</v>
      </c>
      <c r="H80" s="117" t="n">
        <f aca="false">+H24+H25</f>
        <v>0.62544817972736</v>
      </c>
      <c r="I80" s="117" t="n">
        <f aca="false">+I24+I25</f>
        <v>0.351759674682533</v>
      </c>
      <c r="J80" s="62" t="n">
        <f aca="false">+J24+J25</f>
        <v>0.648240325317467</v>
      </c>
    </row>
    <row r="81" customFormat="false" ht="13" hidden="false" customHeight="false" outlineLevel="0" collapsed="false">
      <c r="A81" s="92" t="n">
        <v>1988</v>
      </c>
      <c r="G81" s="19" t="n">
        <f aca="false">+G26+G27</f>
        <v>0.38160724939671</v>
      </c>
      <c r="H81" s="117" t="n">
        <f aca="false">+H26+H27</f>
        <v>0.61839275060329</v>
      </c>
      <c r="I81" s="117" t="n">
        <f aca="false">+I26+I27</f>
        <v>0.360149385803438</v>
      </c>
      <c r="J81" s="62" t="n">
        <f aca="false">+J26+J27</f>
        <v>0.639850614196562</v>
      </c>
    </row>
    <row r="82" customFormat="false" ht="13" hidden="false" customHeight="false" outlineLevel="0" collapsed="false">
      <c r="A82" s="92" t="n">
        <v>1989</v>
      </c>
      <c r="G82" s="19" t="n">
        <f aca="false">+G28+G29</f>
        <v>0.385603626706767</v>
      </c>
      <c r="H82" s="117" t="n">
        <f aca="false">+H28+H29</f>
        <v>0.614396373293233</v>
      </c>
      <c r="I82" s="117" t="n">
        <f aca="false">+I28+I29</f>
        <v>0.370643683648059</v>
      </c>
      <c r="J82" s="62" t="n">
        <f aca="false">+J28+J29</f>
        <v>0.629356316351941</v>
      </c>
    </row>
    <row r="83" customFormat="false" ht="13" hidden="false" customHeight="false" outlineLevel="0" collapsed="false">
      <c r="A83" s="92" t="n">
        <v>1990</v>
      </c>
      <c r="G83" s="19" t="n">
        <f aca="false">+G30+G31</f>
        <v>0.393096881340097</v>
      </c>
      <c r="H83" s="117" t="n">
        <f aca="false">+H30+H31</f>
        <v>0.606903118659903</v>
      </c>
      <c r="I83" s="117" t="n">
        <f aca="false">+I30+I31</f>
        <v>0.375479727627886</v>
      </c>
      <c r="J83" s="62" t="n">
        <f aca="false">+J30+J31</f>
        <v>0.624520272372114</v>
      </c>
    </row>
    <row r="84" customFormat="false" ht="13" hidden="false" customHeight="false" outlineLevel="0" collapsed="false">
      <c r="A84" s="92" t="n">
        <v>1991</v>
      </c>
      <c r="G84" s="19" t="n">
        <f aca="false">+G32+G33</f>
        <v>0.398822522838071</v>
      </c>
      <c r="H84" s="117" t="n">
        <f aca="false">+H32+H33</f>
        <v>0.601177477161929</v>
      </c>
      <c r="I84" s="117" t="n">
        <f aca="false">+I32+I33</f>
        <v>0.378784696295832</v>
      </c>
      <c r="J84" s="62" t="n">
        <f aca="false">+J32+J33</f>
        <v>0.621215303704168</v>
      </c>
    </row>
    <row r="85" customFormat="false" ht="13" hidden="false" customHeight="false" outlineLevel="0" collapsed="false">
      <c r="A85" s="92" t="n">
        <v>1992</v>
      </c>
      <c r="G85" s="19" t="n">
        <f aca="false">+G34+G35</f>
        <v>0.395077710498244</v>
      </c>
      <c r="H85" s="117" t="n">
        <f aca="false">+H34+H35</f>
        <v>0.604922289501756</v>
      </c>
      <c r="I85" s="117" t="n">
        <f aca="false">+I34+I35</f>
        <v>0.381796402821655</v>
      </c>
      <c r="J85" s="62" t="n">
        <f aca="false">+J34+J35</f>
        <v>0.618203597178345</v>
      </c>
    </row>
    <row r="86" customFormat="false" ht="13" hidden="false" customHeight="false" outlineLevel="0" collapsed="false">
      <c r="A86" s="92" t="n">
        <v>1993</v>
      </c>
      <c r="G86" s="19" t="n">
        <f aca="false">+G36+G37</f>
        <v>0.398791124177691</v>
      </c>
      <c r="H86" s="117" t="n">
        <f aca="false">+H36+H37</f>
        <v>0.601208875822309</v>
      </c>
      <c r="I86" s="117" t="n">
        <f aca="false">+I36+I37</f>
        <v>0.40193261032952</v>
      </c>
      <c r="J86" s="62" t="n">
        <f aca="false">+J36+J37</f>
        <v>0.59806738967048</v>
      </c>
    </row>
    <row r="87" customFormat="false" ht="13" hidden="false" customHeight="false" outlineLevel="0" collapsed="false">
      <c r="A87" s="92" t="n">
        <v>1994</v>
      </c>
      <c r="G87" s="19" t="n">
        <f aca="false">+G38+G39</f>
        <v>0.401750544670258</v>
      </c>
      <c r="H87" s="117" t="n">
        <f aca="false">+H38+H39</f>
        <v>0.598249455329742</v>
      </c>
      <c r="I87" s="117" t="n">
        <f aca="false">+I38+I39</f>
        <v>0.404311816169914</v>
      </c>
      <c r="J87" s="62" t="n">
        <f aca="false">+J38+J39</f>
        <v>0.595688183830086</v>
      </c>
    </row>
    <row r="88" customFormat="false" ht="13" hidden="false" customHeight="false" outlineLevel="0" collapsed="false">
      <c r="A88" s="92" t="n">
        <v>1995</v>
      </c>
      <c r="G88" s="19" t="n">
        <f aca="false">+G40+G41</f>
        <v>0.409538629746295</v>
      </c>
      <c r="H88" s="117" t="n">
        <f aca="false">+H40+H41</f>
        <v>0.590461370253705</v>
      </c>
      <c r="I88" s="117" t="n">
        <f aca="false">+I40+I41</f>
        <v>0.410875818491133</v>
      </c>
      <c r="J88" s="62" t="n">
        <f aca="false">+J40+J41</f>
        <v>0.589124181508867</v>
      </c>
    </row>
    <row r="89" customFormat="false" ht="13" hidden="false" customHeight="false" outlineLevel="0" collapsed="false">
      <c r="A89" s="92" t="n">
        <v>1996</v>
      </c>
      <c r="G89" s="19" t="n">
        <f aca="false">+G42+G43</f>
        <v>0.410883235865674</v>
      </c>
      <c r="H89" s="117" t="n">
        <f aca="false">+H42+H43</f>
        <v>0.589116764134326</v>
      </c>
      <c r="I89" s="117" t="n">
        <f aca="false">+I42+I43</f>
        <v>0.412661892003986</v>
      </c>
      <c r="J89" s="62" t="n">
        <f aca="false">+J42+J43</f>
        <v>0.587338107996014</v>
      </c>
    </row>
    <row r="90" customFormat="false" ht="13" hidden="false" customHeight="false" outlineLevel="0" collapsed="false">
      <c r="A90" s="92" t="n">
        <v>1997</v>
      </c>
      <c r="G90" s="19" t="n">
        <f aca="false">+G44+G45</f>
        <v>0.413477375853444</v>
      </c>
      <c r="H90" s="117" t="n">
        <f aca="false">+H44+H45</f>
        <v>0.586522624146556</v>
      </c>
      <c r="I90" s="117" t="n">
        <f aca="false">+I44+I45</f>
        <v>0.420968264304172</v>
      </c>
      <c r="J90" s="62" t="n">
        <f aca="false">+J44+J45</f>
        <v>0.579031735695829</v>
      </c>
    </row>
    <row r="91" customFormat="false" ht="13" hidden="false" customHeight="false" outlineLevel="0" collapsed="false">
      <c r="A91" s="92" t="n">
        <v>1998</v>
      </c>
      <c r="G91" s="19" t="n">
        <f aca="false">+G46+G47</f>
        <v>0.421764265992436</v>
      </c>
      <c r="H91" s="117" t="n">
        <f aca="false">+H46+H47</f>
        <v>0.578235734007563</v>
      </c>
      <c r="I91" s="117" t="n">
        <f aca="false">+I46+I47</f>
        <v>0.433193272733575</v>
      </c>
      <c r="J91" s="62" t="n">
        <f aca="false">+J46+J47</f>
        <v>0.566806727266425</v>
      </c>
    </row>
    <row r="92" customFormat="false" ht="13" hidden="false" customHeight="false" outlineLevel="0" collapsed="false">
      <c r="A92" s="92" t="n">
        <v>1999</v>
      </c>
      <c r="G92" s="19" t="n">
        <f aca="false">+G48+G49</f>
        <v>0.424387073562725</v>
      </c>
      <c r="H92" s="117" t="n">
        <f aca="false">+H48+H49</f>
        <v>0.575612926437275</v>
      </c>
      <c r="I92" s="117" t="n">
        <f aca="false">+I48+I49</f>
        <v>0.429661070712313</v>
      </c>
      <c r="J92" s="62" t="n">
        <f aca="false">+J48+J49</f>
        <v>0.570338929287687</v>
      </c>
    </row>
    <row r="93" customFormat="false" ht="13" hidden="false" customHeight="false" outlineLevel="0" collapsed="false">
      <c r="A93" s="92" t="n">
        <v>2000</v>
      </c>
      <c r="G93" s="19" t="n">
        <f aca="false">+G50+G51</f>
        <v>0.425794474776271</v>
      </c>
      <c r="H93" s="117" t="n">
        <f aca="false">+H50+H51</f>
        <v>0.574205525223729</v>
      </c>
      <c r="I93" s="117" t="n">
        <f aca="false">+I50+I51</f>
        <v>0.444450382913225</v>
      </c>
      <c r="J93" s="62" t="n">
        <f aca="false">+J50+J51</f>
        <v>0.555549617086775</v>
      </c>
    </row>
    <row r="94" customFormat="false" ht="13" hidden="false" customHeight="false" outlineLevel="0" collapsed="false">
      <c r="A94" s="92" t="n">
        <v>2001</v>
      </c>
      <c r="G94" s="19" t="n">
        <f aca="false">+G52+G53</f>
        <v>0.429540623877244</v>
      </c>
      <c r="H94" s="117" t="n">
        <f aca="false">+H52+H53</f>
        <v>0.570459376122756</v>
      </c>
      <c r="I94" s="117" t="n">
        <f aca="false">+I52+I53</f>
        <v>0.451026126697227</v>
      </c>
      <c r="J94" s="62" t="n">
        <f aca="false">+J52+J53</f>
        <v>0.548973873302773</v>
      </c>
    </row>
    <row r="95" customFormat="false" ht="13" hidden="false" customHeight="false" outlineLevel="0" collapsed="false">
      <c r="A95" s="92" t="n">
        <v>2002</v>
      </c>
      <c r="G95" s="19" t="n">
        <f aca="false">+G54+G55</f>
        <v>0.441919516579866</v>
      </c>
      <c r="H95" s="117" t="n">
        <f aca="false">+H54+H55</f>
        <v>0.558080483420134</v>
      </c>
      <c r="I95" s="117" t="n">
        <f aca="false">+I54+I55</f>
        <v>0.45779197628271</v>
      </c>
      <c r="J95" s="62" t="n">
        <f aca="false">+J54+J55</f>
        <v>0.54220802371729</v>
      </c>
    </row>
    <row r="96" customFormat="false" ht="13" hidden="false" customHeight="false" outlineLevel="0" collapsed="false">
      <c r="A96" s="92" t="n">
        <v>2003</v>
      </c>
      <c r="G96" s="19" t="n">
        <f aca="false">+G56+G57</f>
        <v>0.451618302114043</v>
      </c>
      <c r="H96" s="117" t="n">
        <f aca="false">+H56+H57</f>
        <v>0.548381697885957</v>
      </c>
      <c r="I96" s="117" t="n">
        <f aca="false">+I56+I57</f>
        <v>0.464865380992534</v>
      </c>
      <c r="J96" s="62" t="n">
        <f aca="false">+J56+J57</f>
        <v>0.535134619007466</v>
      </c>
    </row>
    <row r="97" customFormat="false" ht="13" hidden="false" customHeight="false" outlineLevel="0" collapsed="false">
      <c r="A97" s="92" t="n">
        <v>2004</v>
      </c>
      <c r="G97" s="19" t="n">
        <f aca="false">+G58+G59</f>
        <v>0.454305715584678</v>
      </c>
      <c r="H97" s="117" t="n">
        <f aca="false">+H58+H59</f>
        <v>0.545694284415322</v>
      </c>
      <c r="I97" s="117" t="n">
        <f aca="false">+I58+I59</f>
        <v>0.473743088829713</v>
      </c>
      <c r="J97" s="62" t="n">
        <f aca="false">+J58+J59</f>
        <v>0.526256911170287</v>
      </c>
    </row>
    <row r="98" customFormat="false" ht="13" hidden="false" customHeight="false" outlineLevel="0" collapsed="false">
      <c r="A98" s="93" t="n">
        <v>2005</v>
      </c>
      <c r="B98" s="112"/>
      <c r="C98" s="122"/>
      <c r="D98" s="122"/>
      <c r="E98" s="122"/>
      <c r="F98" s="121"/>
      <c r="G98" s="44" t="n">
        <f aca="false">+G60+G61</f>
        <v>0.456955502740506</v>
      </c>
      <c r="H98" s="132" t="n">
        <f aca="false">+H60+H61</f>
        <v>0.543044497259494</v>
      </c>
      <c r="I98" s="132" t="n">
        <f aca="false">+I60+I61</f>
        <v>0.485049476543915</v>
      </c>
      <c r="J98" s="66" t="n">
        <f aca="false">+J60+J61</f>
        <v>0.514950523456085</v>
      </c>
    </row>
  </sheetData>
  <mergeCells count="18">
    <mergeCell ref="C1:F1"/>
    <mergeCell ref="G1:J1"/>
    <mergeCell ref="K1:N1"/>
    <mergeCell ref="A2:A3"/>
    <mergeCell ref="C2:D2"/>
    <mergeCell ref="E2:F2"/>
    <mergeCell ref="G2:H2"/>
    <mergeCell ref="I2:J2"/>
    <mergeCell ref="K2:L2"/>
    <mergeCell ref="M2:N2"/>
    <mergeCell ref="A63:A65"/>
    <mergeCell ref="G63:J63"/>
    <mergeCell ref="K63:N63"/>
    <mergeCell ref="G64:H64"/>
    <mergeCell ref="I64:J64"/>
    <mergeCell ref="K64:L64"/>
    <mergeCell ref="M64:N64"/>
    <mergeCell ref="A66:A67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ADC5E7"/>
    <pageSetUpPr fitToPage="false"/>
  </sheetPr>
  <dimension ref="A1:D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6" activeCellId="0" sqref="A36"/>
    </sheetView>
  </sheetViews>
  <sheetFormatPr defaultColWidth="11.66015625" defaultRowHeight="13" zeroHeight="false" outlineLevelRow="0" outlineLevelCol="0"/>
  <cols>
    <col collapsed="false" customWidth="true" hidden="false" outlineLevel="0" max="1" min="1" style="1" width="19"/>
  </cols>
  <sheetData>
    <row r="1" customFormat="false" ht="13" hidden="false" customHeight="false" outlineLevel="0" collapsed="false">
      <c r="A1" s="1" t="s">
        <v>0</v>
      </c>
      <c r="B1" s="0" t="s">
        <v>63</v>
      </c>
    </row>
    <row r="2" customFormat="false" ht="13" hidden="false" customHeight="false" outlineLevel="0" collapsed="false">
      <c r="A2" s="1" t="n">
        <v>1977</v>
      </c>
      <c r="B2" s="0" t="n">
        <v>1.575711</v>
      </c>
    </row>
    <row r="3" customFormat="false" ht="13" hidden="false" customHeight="false" outlineLevel="0" collapsed="false">
      <c r="A3" s="1" t="n">
        <v>1978</v>
      </c>
      <c r="B3" s="0" t="n">
        <v>1.533631</v>
      </c>
    </row>
    <row r="4" customFormat="false" ht="13" hidden="false" customHeight="false" outlineLevel="0" collapsed="false">
      <c r="A4" s="1" t="n">
        <v>1979</v>
      </c>
      <c r="B4" s="0" t="n">
        <v>1.52834</v>
      </c>
    </row>
    <row r="5" customFormat="false" ht="13" hidden="false" customHeight="false" outlineLevel="0" collapsed="false">
      <c r="A5" s="1" t="n">
        <v>1980</v>
      </c>
      <c r="B5" s="0" t="n">
        <v>1.51275</v>
      </c>
    </row>
    <row r="6" customFormat="false" ht="13" hidden="false" customHeight="false" outlineLevel="0" collapsed="false">
      <c r="A6" s="1" t="n">
        <v>1981</v>
      </c>
      <c r="B6" s="0" t="n">
        <v>1.506576</v>
      </c>
    </row>
    <row r="7" customFormat="false" ht="13" hidden="false" customHeight="false" outlineLevel="0" collapsed="false">
      <c r="A7" s="1" t="n">
        <v>1982</v>
      </c>
      <c r="B7" s="0" t="n">
        <v>1.538833</v>
      </c>
    </row>
    <row r="8" customFormat="false" ht="13" hidden="false" customHeight="false" outlineLevel="0" collapsed="false">
      <c r="A8" s="1" t="n">
        <v>1983</v>
      </c>
      <c r="B8" s="0" t="n">
        <v>1.604021</v>
      </c>
    </row>
    <row r="9" customFormat="false" ht="13" hidden="false" customHeight="false" outlineLevel="0" collapsed="false">
      <c r="A9" s="1" t="n">
        <v>1984</v>
      </c>
      <c r="B9" s="0" t="n">
        <v>1.643595</v>
      </c>
    </row>
    <row r="10" customFormat="false" ht="13" hidden="false" customHeight="false" outlineLevel="0" collapsed="false">
      <c r="A10" s="1" t="n">
        <v>1985</v>
      </c>
      <c r="B10" s="0" t="n">
        <v>1.651616</v>
      </c>
    </row>
    <row r="11" customFormat="false" ht="13" hidden="false" customHeight="false" outlineLevel="0" collapsed="false">
      <c r="A11" s="1" t="n">
        <v>1986</v>
      </c>
      <c r="B11" s="0" t="n">
        <v>1.674681</v>
      </c>
    </row>
    <row r="12" customFormat="false" ht="13" hidden="false" customHeight="false" outlineLevel="0" collapsed="false">
      <c r="A12" s="1" t="n">
        <v>1987</v>
      </c>
      <c r="B12" s="0" t="n">
        <v>1.681805</v>
      </c>
    </row>
    <row r="13" customFormat="false" ht="13" hidden="false" customHeight="false" outlineLevel="0" collapsed="false">
      <c r="A13" s="1" t="n">
        <v>1988</v>
      </c>
      <c r="B13" s="0" t="n">
        <v>1.695956</v>
      </c>
    </row>
    <row r="14" customFormat="false" ht="13" hidden="false" customHeight="false" outlineLevel="0" collapsed="false">
      <c r="A14" s="1" t="n">
        <v>1989</v>
      </c>
      <c r="B14" s="0" t="n">
        <v>1.734401</v>
      </c>
    </row>
    <row r="15" customFormat="false" ht="13" hidden="false" customHeight="false" outlineLevel="0" collapsed="false">
      <c r="A15" s="1" t="n">
        <v>1990</v>
      </c>
      <c r="B15" s="0" t="n">
        <v>1.719133</v>
      </c>
    </row>
    <row r="16" customFormat="false" ht="13" hidden="false" customHeight="false" outlineLevel="0" collapsed="false">
      <c r="A16" s="1" t="n">
        <v>1991</v>
      </c>
      <c r="B16" s="0" t="n">
        <v>1.719288</v>
      </c>
    </row>
    <row r="17" customFormat="false" ht="13" hidden="false" customHeight="false" outlineLevel="0" collapsed="false">
      <c r="A17" s="1" t="n">
        <v>1992</v>
      </c>
      <c r="B17" s="0" t="n">
        <v>1.7495</v>
      </c>
    </row>
    <row r="18" customFormat="false" ht="13" hidden="false" customHeight="false" outlineLevel="0" collapsed="false">
      <c r="A18" s="1" t="n">
        <v>1993</v>
      </c>
      <c r="B18" s="0" t="n">
        <v>1.877721</v>
      </c>
    </row>
    <row r="19" customFormat="false" ht="13" hidden="false" customHeight="false" outlineLevel="0" collapsed="false">
      <c r="A19" s="1" t="n">
        <v>1994</v>
      </c>
      <c r="B19" s="0" t="n">
        <v>1.872045</v>
      </c>
    </row>
    <row r="20" customFormat="false" ht="13" hidden="false" customHeight="false" outlineLevel="0" collapsed="false">
      <c r="A20" s="1" t="n">
        <v>1995</v>
      </c>
      <c r="B20" s="0" t="n">
        <v>1.864699</v>
      </c>
    </row>
    <row r="21" customFormat="false" ht="13" hidden="false" customHeight="false" outlineLevel="0" collapsed="false">
      <c r="A21" s="1" t="n">
        <v>1996</v>
      </c>
      <c r="B21" s="0" t="n">
        <v>1.861778</v>
      </c>
    </row>
    <row r="22" customFormat="false" ht="13" hidden="false" customHeight="false" outlineLevel="0" collapsed="false">
      <c r="A22" s="1" t="n">
        <v>1997</v>
      </c>
      <c r="B22" s="0" t="n">
        <v>1.911634</v>
      </c>
    </row>
    <row r="23" customFormat="false" ht="13" hidden="false" customHeight="false" outlineLevel="0" collapsed="false">
      <c r="A23" s="1" t="n">
        <v>1998</v>
      </c>
      <c r="B23" s="0" t="n">
        <v>1.947093</v>
      </c>
    </row>
    <row r="24" customFormat="false" ht="13" hidden="false" customHeight="false" outlineLevel="0" collapsed="false">
      <c r="A24" s="1" t="n">
        <v>1999</v>
      </c>
      <c r="B24" s="0" t="n">
        <v>1.905858</v>
      </c>
    </row>
    <row r="25" customFormat="false" ht="13" hidden="false" customHeight="false" outlineLevel="0" collapsed="false">
      <c r="A25" s="1" t="n">
        <v>2000</v>
      </c>
      <c r="B25" s="0" t="n">
        <v>1.994198</v>
      </c>
    </row>
    <row r="26" customFormat="false" ht="13" hidden="false" customHeight="false" outlineLevel="0" collapsed="false">
      <c r="A26" s="1" t="n">
        <v>2001</v>
      </c>
      <c r="B26" s="0" t="n">
        <v>2.025893</v>
      </c>
    </row>
    <row r="27" customFormat="false" ht="13" hidden="false" customHeight="false" outlineLevel="0" collapsed="false">
      <c r="A27" s="1" t="n">
        <v>2002</v>
      </c>
      <c r="B27" s="0" t="n">
        <v>1.981564</v>
      </c>
    </row>
    <row r="28" customFormat="false" ht="13" hidden="false" customHeight="false" outlineLevel="0" collapsed="false">
      <c r="A28" s="1" t="n">
        <v>2003</v>
      </c>
      <c r="B28" s="0" t="n">
        <v>1.961159</v>
      </c>
    </row>
    <row r="29" customFormat="false" ht="13" hidden="false" customHeight="false" outlineLevel="0" collapsed="false">
      <c r="A29" s="1" t="n">
        <v>2004</v>
      </c>
      <c r="B29" s="0" t="n">
        <v>2.027127</v>
      </c>
    </row>
    <row r="30" customFormat="false" ht="13" hidden="false" customHeight="false" outlineLevel="0" collapsed="false">
      <c r="A30" s="1" t="n">
        <v>2005</v>
      </c>
      <c r="B30" s="0" t="n">
        <v>2.058126</v>
      </c>
    </row>
    <row r="32" customFormat="false" ht="13" hidden="false" customHeight="false" outlineLevel="0" collapsed="false">
      <c r="A32" s="1" t="s">
        <v>42</v>
      </c>
      <c r="B32" s="133" t="n">
        <f aca="false">+LN(B30)-LN(B2)</f>
        <v>0.267089261041709</v>
      </c>
    </row>
    <row r="33" customFormat="false" ht="13" hidden="false" customHeight="false" outlineLevel="0" collapsed="false">
      <c r="A33" s="1" t="s">
        <v>43</v>
      </c>
      <c r="B33" s="133" t="n">
        <f aca="false">+LN(B14)-LN(B4)</f>
        <v>0.126479929750321</v>
      </c>
      <c r="D33" s="134"/>
    </row>
    <row r="34" customFormat="false" ht="13" hidden="false" customHeight="false" outlineLevel="0" collapsed="false">
      <c r="D34" s="133"/>
    </row>
    <row r="35" customFormat="false" ht="13" hidden="false" customHeight="false" outlineLevel="0" collapsed="false">
      <c r="A35" s="1" t="s">
        <v>64</v>
      </c>
      <c r="B35" s="0" t="n">
        <f aca="false">+AVERAGE(B2:B30)</f>
        <v>1.77099075862069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3D73"/>
    <pageSetUpPr fitToPage="false"/>
  </sheetPr>
  <dimension ref="B1:U38"/>
  <sheetViews>
    <sheetView showFormulas="false" showGridLines="true" showRowColHeaders="true" showZeros="true" rightToLeft="false" tabSelected="false" showOutlineSymbols="true" defaultGridColor="true" view="normal" topLeftCell="D1" colorId="64" zoomScale="100" zoomScaleNormal="100" zoomScalePageLayoutView="100" workbookViewId="0">
      <selection pane="topLeft" activeCell="P8" activeCellId="0" sqref="P8"/>
    </sheetView>
  </sheetViews>
  <sheetFormatPr defaultColWidth="11.66015625" defaultRowHeight="13" zeroHeight="false" outlineLevelRow="0" outlineLevelCol="0"/>
  <cols>
    <col collapsed="false" customWidth="true" hidden="false" outlineLevel="0" max="2" min="2" style="0" width="18"/>
    <col collapsed="false" customWidth="true" hidden="false" outlineLevel="0" max="6" min="6" style="0" width="5.16"/>
    <col collapsed="false" customWidth="true" hidden="false" outlineLevel="0" max="7" min="7" style="0" width="13.33"/>
    <col collapsed="false" customWidth="true" hidden="false" outlineLevel="0" max="8" min="8" style="0" width="13.17"/>
    <col collapsed="false" customWidth="true" hidden="false" outlineLevel="0" max="9" min="9" style="0" width="5.16"/>
    <col collapsed="false" customWidth="true" hidden="false" outlineLevel="0" max="10" min="10" style="0" width="20.33"/>
    <col collapsed="false" customWidth="true" hidden="false" outlineLevel="0" max="11" min="11" style="0" width="30.83"/>
    <col collapsed="false" customWidth="true" hidden="false" outlineLevel="0" max="12" min="12" style="0" width="2.5"/>
    <col collapsed="false" customWidth="true" hidden="false" outlineLevel="0" max="13" min="13" style="0" width="5.5"/>
    <col collapsed="false" customWidth="true" hidden="false" outlineLevel="0" max="14" min="14" style="0" width="55.66"/>
  </cols>
  <sheetData>
    <row r="1" customFormat="false" ht="13" hidden="false" customHeight="false" outlineLevel="0" collapsed="false">
      <c r="E1" s="135"/>
      <c r="F1" s="135"/>
      <c r="H1" s="135"/>
      <c r="K1" s="135"/>
      <c r="L1" s="135"/>
    </row>
    <row r="2" customFormat="false" ht="31.25" hidden="false" customHeight="true" outlineLevel="0" collapsed="false">
      <c r="B2" s="136" t="s">
        <v>65</v>
      </c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</row>
    <row r="3" customFormat="false" ht="28.35" hidden="false" customHeight="true" outlineLevel="0" collapsed="false">
      <c r="B3" s="137" t="s">
        <v>66</v>
      </c>
      <c r="C3" s="137"/>
      <c r="D3" s="137"/>
      <c r="E3" s="137"/>
      <c r="F3" s="137"/>
      <c r="G3" s="137"/>
      <c r="H3" s="137"/>
      <c r="I3" s="137"/>
      <c r="J3" s="137"/>
      <c r="K3" s="137"/>
      <c r="L3" s="137"/>
      <c r="M3" s="137"/>
      <c r="N3" s="137"/>
      <c r="O3" s="137"/>
    </row>
    <row r="4" customFormat="false" ht="13" hidden="false" customHeight="false" outlineLevel="0" collapsed="false">
      <c r="E4" s="135"/>
      <c r="F4" s="135"/>
      <c r="H4" s="135"/>
      <c r="K4" s="135"/>
      <c r="L4" s="135"/>
    </row>
    <row r="5" customFormat="false" ht="18" hidden="false" customHeight="false" outlineLevel="0" collapsed="false">
      <c r="B5" s="138" t="s">
        <v>67</v>
      </c>
      <c r="C5" s="138"/>
      <c r="D5" s="138"/>
      <c r="E5" s="138"/>
      <c r="F5" s="138"/>
      <c r="G5" s="138"/>
      <c r="H5" s="138"/>
      <c r="I5" s="138"/>
      <c r="J5" s="138"/>
      <c r="K5" s="138"/>
      <c r="L5" s="138"/>
      <c r="N5" s="139" t="s">
        <v>41</v>
      </c>
      <c r="O5" s="139"/>
    </row>
    <row r="6" customFormat="false" ht="13" hidden="false" customHeight="false" outlineLevel="0" collapsed="false">
      <c r="B6" s="140"/>
      <c r="C6" s="141"/>
      <c r="D6" s="3" t="s">
        <v>68</v>
      </c>
      <c r="E6" s="3"/>
      <c r="F6" s="142"/>
      <c r="G6" s="3" t="s">
        <v>69</v>
      </c>
      <c r="H6" s="143"/>
      <c r="I6" s="143"/>
      <c r="J6" s="144"/>
      <c r="K6" s="142"/>
      <c r="L6" s="145"/>
      <c r="N6" s="146"/>
      <c r="O6" s="147"/>
    </row>
    <row r="7" customFormat="false" ht="13" hidden="false" customHeight="false" outlineLevel="0" collapsed="false">
      <c r="B7" s="140"/>
      <c r="C7" s="141"/>
      <c r="D7" s="148" t="n">
        <v>1977</v>
      </c>
      <c r="E7" s="55" t="n">
        <v>2005</v>
      </c>
      <c r="F7" s="149"/>
      <c r="G7" s="3" t="s">
        <v>70</v>
      </c>
      <c r="H7" s="90"/>
      <c r="I7" s="90"/>
      <c r="J7" s="71"/>
      <c r="K7" s="149"/>
      <c r="L7" s="150"/>
      <c r="M7" s="32"/>
      <c r="N7" s="146"/>
      <c r="O7" s="147"/>
    </row>
    <row r="8" customFormat="false" ht="12.8" hidden="false" customHeight="false" outlineLevel="0" collapsed="false">
      <c r="B8" s="151" t="s">
        <v>71</v>
      </c>
      <c r="C8" s="141" t="s">
        <v>8</v>
      </c>
      <c r="D8" s="152" t="n">
        <f aca="false">+Shares_EUKLEMS!I5+Shares_EUKLEMS!J5</f>
        <v>0.215681750295028</v>
      </c>
      <c r="E8" s="153" t="n">
        <f aca="false">+Shares_EUKLEMS!I61+Shares_EUKLEMS!J61</f>
        <v>0.409974731785302</v>
      </c>
      <c r="F8" s="149"/>
      <c r="G8" s="154" t="n">
        <f aca="false">+E8-D8</f>
        <v>0.194292981490274</v>
      </c>
      <c r="H8" s="90"/>
      <c r="I8" s="90"/>
      <c r="J8" s="71"/>
      <c r="K8" s="149"/>
      <c r="L8" s="150"/>
      <c r="M8" s="32"/>
      <c r="N8" s="59"/>
      <c r="O8" s="155"/>
    </row>
    <row r="9" customFormat="false" ht="12.8" hidden="false" customHeight="false" outlineLevel="0" collapsed="false">
      <c r="B9" s="151"/>
      <c r="C9" s="46" t="s">
        <v>9</v>
      </c>
      <c r="D9" s="44" t="n">
        <f aca="false">+Shares_EUKLEMS!I4+Shares_EUKLEMS!J4</f>
        <v>0.784318249704972</v>
      </c>
      <c r="E9" s="66" t="n">
        <f aca="false">+Shares_EUKLEMS!I60+Shares_EUKLEMS!J60</f>
        <v>0.590025268214698</v>
      </c>
      <c r="F9" s="71"/>
      <c r="G9" s="126" t="n">
        <f aca="false">+E9-D9</f>
        <v>-0.194292981490274</v>
      </c>
      <c r="H9" s="71"/>
      <c r="I9" s="71"/>
      <c r="J9" s="71"/>
      <c r="K9" s="71"/>
      <c r="L9" s="155"/>
      <c r="N9" s="59"/>
      <c r="O9" s="155"/>
    </row>
    <row r="10" customFormat="false" ht="15" hidden="false" customHeight="false" outlineLevel="0" collapsed="false">
      <c r="B10" s="59"/>
      <c r="C10" s="71"/>
      <c r="D10" s="71"/>
      <c r="E10" s="71"/>
      <c r="F10" s="71"/>
      <c r="G10" s="71"/>
      <c r="H10" s="156"/>
      <c r="I10" s="149"/>
      <c r="J10" s="157" t="s">
        <v>41</v>
      </c>
      <c r="K10" s="157"/>
      <c r="L10" s="155"/>
      <c r="N10" s="59"/>
      <c r="O10" s="158"/>
    </row>
    <row r="11" customFormat="false" ht="15" hidden="false" customHeight="false" outlineLevel="0" collapsed="false">
      <c r="B11" s="159"/>
      <c r="C11" s="160"/>
      <c r="D11" s="54" t="s">
        <v>33</v>
      </c>
      <c r="E11" s="54"/>
      <c r="F11" s="71"/>
      <c r="G11" s="161" t="s">
        <v>72</v>
      </c>
      <c r="H11" s="162" t="s">
        <v>73</v>
      </c>
      <c r="I11" s="71"/>
      <c r="J11" s="163" t="s">
        <v>74</v>
      </c>
      <c r="K11" s="163"/>
      <c r="L11" s="155"/>
      <c r="N11" s="164" t="s">
        <v>75</v>
      </c>
      <c r="O11" s="165" t="n">
        <f aca="false">+LN(1+J13)</f>
        <v>0.241850501776614</v>
      </c>
    </row>
    <row r="12" customFormat="false" ht="15" hidden="false" customHeight="false" outlineLevel="0" collapsed="false">
      <c r="B12" s="166" t="s">
        <v>76</v>
      </c>
      <c r="C12" s="167"/>
      <c r="D12" s="56" t="s">
        <v>77</v>
      </c>
      <c r="E12" s="57" t="s">
        <v>78</v>
      </c>
      <c r="F12" s="149"/>
      <c r="G12" s="59"/>
      <c r="H12" s="150"/>
      <c r="I12" s="149"/>
      <c r="J12" s="168" t="s">
        <v>79</v>
      </c>
      <c r="K12" s="168"/>
      <c r="L12" s="155"/>
      <c r="N12" s="169" t="s">
        <v>80</v>
      </c>
      <c r="O12" s="170" t="n">
        <f aca="false">+Data_EUKLEMS!I69</f>
        <v>0.69249550222969</v>
      </c>
    </row>
    <row r="13" customFormat="false" ht="15" hidden="false" customHeight="false" outlineLevel="0" collapsed="false">
      <c r="B13" s="166"/>
      <c r="C13" s="59" t="s">
        <v>8</v>
      </c>
      <c r="D13" s="19" t="n">
        <f aca="false">+Shares_EUKLEMS!M67</f>
        <v>0.603728055751762</v>
      </c>
      <c r="E13" s="62" t="n">
        <f aca="false">+Shares_EUKLEMS!N67</f>
        <v>0.396271944248238</v>
      </c>
      <c r="F13" s="149"/>
      <c r="G13" s="19" t="n">
        <f aca="false">+D13*(G8/D18)+D14*(G9/D18)</f>
        <v>0.170773075545771</v>
      </c>
      <c r="H13" s="171" t="n">
        <f aca="false">E13*(G8/E18)+E14*(G9/E18)</f>
        <v>-0.102830701535401</v>
      </c>
      <c r="I13" s="71"/>
      <c r="J13" s="172" t="n">
        <f aca="false">+G13-H13</f>
        <v>0.273603777081172</v>
      </c>
      <c r="K13" s="172"/>
      <c r="L13" s="173"/>
      <c r="N13" s="169" t="s">
        <v>81</v>
      </c>
      <c r="O13" s="170" t="n">
        <f aca="false">+Data_EUKLEMS!AM60</f>
        <v>0.296623326121805</v>
      </c>
    </row>
    <row r="14" customFormat="false" ht="15" hidden="false" customHeight="false" outlineLevel="0" collapsed="false">
      <c r="B14" s="166"/>
      <c r="C14" s="174" t="s">
        <v>9</v>
      </c>
      <c r="D14" s="44" t="n">
        <f aca="false">+Shares_EUKLEMS!M66</f>
        <v>0.273386661542235</v>
      </c>
      <c r="E14" s="66" t="n">
        <f aca="false">+Shares_EUKLEMS!N66</f>
        <v>0.726613338457765</v>
      </c>
      <c r="F14" s="71"/>
      <c r="G14" s="63"/>
      <c r="H14" s="175"/>
      <c r="I14" s="71"/>
      <c r="J14" s="176"/>
      <c r="K14" s="71"/>
      <c r="L14" s="155"/>
      <c r="N14" s="169" t="s">
        <v>82</v>
      </c>
      <c r="O14" s="177" t="n">
        <v>1.41</v>
      </c>
    </row>
    <row r="15" customFormat="false" ht="15" hidden="false" customHeight="false" outlineLevel="0" collapsed="false">
      <c r="B15" s="59"/>
      <c r="C15" s="71"/>
      <c r="D15" s="71"/>
      <c r="E15" s="71"/>
      <c r="F15" s="71"/>
      <c r="G15" s="71"/>
      <c r="H15" s="71"/>
      <c r="I15" s="71"/>
      <c r="J15" s="71"/>
      <c r="K15" s="71"/>
      <c r="L15" s="155"/>
      <c r="N15" s="178" t="s">
        <v>83</v>
      </c>
      <c r="O15" s="179" t="n">
        <f aca="false">+O14*O13+O12</f>
        <v>1.11073439206144</v>
      </c>
    </row>
    <row r="16" customFormat="false" ht="15" hidden="false" customHeight="false" outlineLevel="0" collapsed="false">
      <c r="B16" s="140"/>
      <c r="C16" s="141"/>
      <c r="D16" s="54" t="s">
        <v>33</v>
      </c>
      <c r="E16" s="54"/>
      <c r="F16" s="149"/>
      <c r="G16" s="71"/>
      <c r="H16" s="149"/>
      <c r="I16" s="149"/>
      <c r="J16" s="176"/>
      <c r="K16" s="71"/>
      <c r="L16" s="155"/>
      <c r="N16" s="169"/>
      <c r="O16" s="177"/>
      <c r="R16" s="180"/>
      <c r="S16" s="133"/>
    </row>
    <row r="17" customFormat="false" ht="15" hidden="false" customHeight="false" outlineLevel="0" collapsed="false">
      <c r="B17" s="151" t="s">
        <v>84</v>
      </c>
      <c r="C17" s="144"/>
      <c r="D17" s="181" t="s">
        <v>60</v>
      </c>
      <c r="E17" s="55" t="s">
        <v>61</v>
      </c>
      <c r="F17" s="149"/>
      <c r="G17" s="71"/>
      <c r="H17" s="182"/>
      <c r="I17" s="182"/>
      <c r="J17" s="71"/>
      <c r="K17" s="183"/>
      <c r="L17" s="173"/>
      <c r="N17" s="184" t="s">
        <v>85</v>
      </c>
      <c r="O17" s="185" t="n">
        <f aca="false">+O11/O15</f>
        <v>0.217739275478594</v>
      </c>
      <c r="T17" s="180"/>
      <c r="U17" s="133"/>
    </row>
    <row r="18" customFormat="false" ht="12.8" hidden="false" customHeight="false" outlineLevel="0" collapsed="false">
      <c r="B18" s="151"/>
      <c r="C18" s="46"/>
      <c r="D18" s="44" t="n">
        <f aca="false">+Shares_EUKLEMS!I66</f>
        <v>0.375838018876813</v>
      </c>
      <c r="E18" s="66" t="n">
        <f aca="false">+Shares_EUKLEMS!J66</f>
        <v>0.624161981123187</v>
      </c>
      <c r="F18" s="71"/>
      <c r="G18" s="71"/>
      <c r="H18" s="71"/>
      <c r="I18" s="71"/>
      <c r="J18" s="71"/>
      <c r="K18" s="71"/>
      <c r="L18" s="155"/>
      <c r="N18" s="59"/>
      <c r="O18" s="155"/>
      <c r="T18" s="180"/>
    </row>
    <row r="19" customFormat="false" ht="12.8" hidden="false" customHeight="false" outlineLevel="0" collapsed="false">
      <c r="B19" s="63"/>
      <c r="C19" s="46"/>
      <c r="D19" s="46"/>
      <c r="E19" s="46"/>
      <c r="F19" s="46"/>
      <c r="G19" s="46"/>
      <c r="H19" s="46"/>
      <c r="I19" s="46"/>
      <c r="J19" s="46"/>
      <c r="K19" s="46"/>
      <c r="L19" s="175"/>
      <c r="N19" s="63"/>
      <c r="O19" s="175"/>
    </row>
    <row r="20" customFormat="false" ht="12.8" hidden="false" customHeight="false" outlineLevel="0" collapsed="false">
      <c r="B20" s="71"/>
      <c r="C20" s="71"/>
      <c r="D20" s="71"/>
      <c r="E20" s="71"/>
      <c r="F20" s="71"/>
      <c r="G20" s="71"/>
      <c r="H20" s="71"/>
      <c r="I20" s="71"/>
      <c r="J20" s="71"/>
      <c r="K20" s="71"/>
      <c r="L20" s="71"/>
      <c r="T20" s="180"/>
      <c r="U20" s="133"/>
    </row>
    <row r="21" customFormat="false" ht="12.8" hidden="false" customHeight="false" outlineLevel="0" collapsed="false">
      <c r="B21" s="71"/>
      <c r="C21" s="71"/>
      <c r="D21" s="71"/>
      <c r="E21" s="71"/>
      <c r="F21" s="71"/>
      <c r="G21" s="71"/>
      <c r="H21" s="71"/>
      <c r="I21" s="71"/>
      <c r="J21" s="71"/>
      <c r="K21" s="71"/>
      <c r="L21" s="71"/>
      <c r="T21" s="180"/>
    </row>
    <row r="22" customFormat="false" ht="12.8" hidden="false" customHeight="false" outlineLevel="0" collapsed="false">
      <c r="C22" s="71"/>
      <c r="D22" s="71"/>
      <c r="E22" s="71"/>
      <c r="F22" s="71"/>
      <c r="G22" s="71"/>
      <c r="H22" s="71"/>
      <c r="I22" s="71"/>
      <c r="J22" s="71"/>
      <c r="K22" s="183"/>
      <c r="L22" s="183"/>
      <c r="N22" s="71"/>
      <c r="O22" s="71"/>
      <c r="P22" s="71"/>
    </row>
    <row r="23" customFormat="false" ht="17.35" hidden="false" customHeight="false" outlineLevel="0" collapsed="false">
      <c r="B23" s="186" t="s">
        <v>86</v>
      </c>
      <c r="C23" s="186"/>
      <c r="D23" s="186"/>
      <c r="E23" s="186"/>
      <c r="F23" s="186"/>
      <c r="G23" s="186"/>
      <c r="H23" s="186"/>
      <c r="I23" s="186"/>
      <c r="J23" s="186"/>
      <c r="K23" s="186"/>
      <c r="L23" s="186"/>
      <c r="N23" s="187" t="s">
        <v>48</v>
      </c>
      <c r="O23" s="187"/>
      <c r="P23" s="71"/>
    </row>
    <row r="24" customFormat="false" ht="12.8" hidden="false" customHeight="false" outlineLevel="0" collapsed="false">
      <c r="B24" s="59"/>
      <c r="C24" s="21"/>
      <c r="D24" s="188" t="s">
        <v>68</v>
      </c>
      <c r="E24" s="188"/>
      <c r="F24" s="149"/>
      <c r="G24" s="188" t="s">
        <v>69</v>
      </c>
      <c r="H24" s="90"/>
      <c r="I24" s="90"/>
      <c r="J24" s="71"/>
      <c r="K24" s="149"/>
      <c r="L24" s="150"/>
      <c r="N24" s="59"/>
      <c r="O24" s="155"/>
      <c r="P24" s="71"/>
    </row>
    <row r="25" customFormat="false" ht="12.8" hidden="false" customHeight="false" outlineLevel="0" collapsed="false">
      <c r="B25" s="140"/>
      <c r="C25" s="141"/>
      <c r="D25" s="148" t="n">
        <v>1977</v>
      </c>
      <c r="E25" s="55" t="n">
        <v>2005</v>
      </c>
      <c r="F25" s="149"/>
      <c r="G25" s="3" t="s">
        <v>70</v>
      </c>
      <c r="H25" s="90"/>
      <c r="I25" s="90"/>
      <c r="J25" s="71"/>
      <c r="K25" s="149"/>
      <c r="L25" s="150"/>
      <c r="N25" s="59"/>
      <c r="O25" s="155"/>
      <c r="P25" s="71"/>
    </row>
    <row r="26" customFormat="false" ht="12.8" hidden="false" customHeight="false" outlineLevel="0" collapsed="false">
      <c r="B26" s="151" t="s">
        <v>71</v>
      </c>
      <c r="C26" s="141" t="s">
        <v>8</v>
      </c>
      <c r="D26" s="152" t="n">
        <f aca="false">+Shares_EUKLEMS!G5+Shares_EUKLEMS!H5</f>
        <v>0.252942872760076</v>
      </c>
      <c r="E26" s="153" t="n">
        <f aca="false">+Shares_EUKLEMS!G61+Shares_EUKLEMS!H61</f>
        <v>0.387769119813259</v>
      </c>
      <c r="F26" s="149"/>
      <c r="G26" s="154" t="n">
        <f aca="false">+E26-D26</f>
        <v>0.134826247053183</v>
      </c>
      <c r="H26" s="90"/>
      <c r="I26" s="90"/>
      <c r="J26" s="71"/>
      <c r="K26" s="149"/>
      <c r="L26" s="150"/>
      <c r="N26" s="59"/>
      <c r="O26" s="155"/>
      <c r="P26" s="71"/>
    </row>
    <row r="27" customFormat="false" ht="12.8" hidden="false" customHeight="false" outlineLevel="0" collapsed="false">
      <c r="B27" s="151"/>
      <c r="C27" s="46" t="s">
        <v>9</v>
      </c>
      <c r="D27" s="44" t="n">
        <f aca="false">+Shares_EUKLEMS!G4+Shares_EUKLEMS!H4</f>
        <v>0.747057127239924</v>
      </c>
      <c r="E27" s="66" t="n">
        <f aca="false">+Shares_EUKLEMS!G60+Shares_EUKLEMS!H60</f>
        <v>0.612230880186741</v>
      </c>
      <c r="F27" s="71"/>
      <c r="G27" s="126" t="n">
        <f aca="false">+E27-D27</f>
        <v>-0.134826247053183</v>
      </c>
      <c r="H27" s="71"/>
      <c r="I27" s="71"/>
      <c r="J27" s="71"/>
      <c r="K27" s="71"/>
      <c r="L27" s="155"/>
      <c r="M27" s="32"/>
      <c r="N27" s="59"/>
      <c r="O27" s="155"/>
      <c r="P27" s="71"/>
    </row>
    <row r="28" customFormat="false" ht="16" hidden="false" customHeight="false" outlineLevel="0" collapsed="false">
      <c r="B28" s="59"/>
      <c r="C28" s="71"/>
      <c r="D28" s="71"/>
      <c r="E28" s="71"/>
      <c r="F28" s="71"/>
      <c r="G28" s="71"/>
      <c r="H28" s="156"/>
      <c r="I28" s="149"/>
      <c r="J28" s="157" t="s">
        <v>48</v>
      </c>
      <c r="K28" s="157"/>
      <c r="L28" s="155"/>
      <c r="M28" s="32"/>
      <c r="N28" s="59"/>
      <c r="O28" s="158"/>
      <c r="P28" s="71"/>
    </row>
    <row r="29" customFormat="false" ht="16" hidden="false" customHeight="false" outlineLevel="0" collapsed="false">
      <c r="B29" s="159"/>
      <c r="C29" s="160"/>
      <c r="D29" s="54" t="s">
        <v>33</v>
      </c>
      <c r="E29" s="54"/>
      <c r="F29" s="71"/>
      <c r="G29" s="161" t="s">
        <v>72</v>
      </c>
      <c r="H29" s="162" t="s">
        <v>73</v>
      </c>
      <c r="I29" s="71"/>
      <c r="J29" s="163" t="s">
        <v>74</v>
      </c>
      <c r="K29" s="163"/>
      <c r="L29" s="155"/>
      <c r="N29" s="169" t="s">
        <v>75</v>
      </c>
      <c r="O29" s="170" t="n">
        <f aca="false">+LN(1+J31)</f>
        <v>0.16416848174651</v>
      </c>
      <c r="P29" s="71"/>
    </row>
    <row r="30" customFormat="false" ht="16" hidden="false" customHeight="false" outlineLevel="0" collapsed="false">
      <c r="B30" s="166" t="s">
        <v>76</v>
      </c>
      <c r="C30" s="167"/>
      <c r="D30" s="56" t="s">
        <v>77</v>
      </c>
      <c r="E30" s="57" t="s">
        <v>78</v>
      </c>
      <c r="F30" s="149"/>
      <c r="G30" s="59"/>
      <c r="H30" s="150"/>
      <c r="I30" s="149"/>
      <c r="J30" s="168" t="s">
        <v>79</v>
      </c>
      <c r="K30" s="168"/>
      <c r="L30" s="155"/>
      <c r="N30" s="169" t="s">
        <v>80</v>
      </c>
      <c r="O30" s="170" t="n">
        <f aca="false">+Data_EUKLEMS!G69</f>
        <v>0.687893197183725</v>
      </c>
      <c r="P30" s="71"/>
    </row>
    <row r="31" customFormat="false" ht="16" hidden="false" customHeight="false" outlineLevel="0" collapsed="false">
      <c r="B31" s="166"/>
      <c r="C31" s="59" t="s">
        <v>8</v>
      </c>
      <c r="D31" s="19" t="n">
        <f aca="false">+Shares_EUKLEMS!K67</f>
        <v>0.600885983068394</v>
      </c>
      <c r="E31" s="62" t="n">
        <f aca="false">+Shares_EUKLEMS!L67</f>
        <v>0.399114016931606</v>
      </c>
      <c r="F31" s="149"/>
      <c r="G31" s="19" t="n">
        <f aca="false">D31*(G26/D36)+D32*(G27/D36)</f>
        <v>0.109420335502832</v>
      </c>
      <c r="H31" s="171" t="n">
        <f aca="false">E31*(G26/E36)+E32*(G27/E36)</f>
        <v>-0.0689925039188524</v>
      </c>
      <c r="I31" s="71"/>
      <c r="J31" s="172" t="n">
        <f aca="false">+G31-H31</f>
        <v>0.178412839421685</v>
      </c>
      <c r="K31" s="172"/>
      <c r="L31" s="173"/>
      <c r="N31" s="169" t="s">
        <v>81</v>
      </c>
      <c r="O31" s="170" t="n">
        <f aca="false">+w_prem_KM!B32</f>
        <v>0.267089261041709</v>
      </c>
      <c r="P31" s="71"/>
    </row>
    <row r="32" customFormat="false" ht="16" hidden="false" customHeight="false" outlineLevel="0" collapsed="false">
      <c r="B32" s="166"/>
      <c r="C32" s="174" t="s">
        <v>9</v>
      </c>
      <c r="D32" s="44" t="n">
        <f aca="false">+Shares_EUKLEMS!K66</f>
        <v>0.287052412412573</v>
      </c>
      <c r="E32" s="66" t="n">
        <f aca="false">+Shares_EUKLEMS!L66</f>
        <v>0.712947587587427</v>
      </c>
      <c r="F32" s="71"/>
      <c r="G32" s="63"/>
      <c r="H32" s="175"/>
      <c r="I32" s="71"/>
      <c r="J32" s="176"/>
      <c r="K32" s="71"/>
      <c r="L32" s="155"/>
      <c r="N32" s="169" t="s">
        <v>82</v>
      </c>
      <c r="O32" s="177" t="n">
        <v>1.41</v>
      </c>
      <c r="P32" s="71"/>
    </row>
    <row r="33" customFormat="false" ht="16" hidden="false" customHeight="false" outlineLevel="0" collapsed="false">
      <c r="B33" s="59"/>
      <c r="C33" s="71"/>
      <c r="D33" s="71"/>
      <c r="E33" s="71"/>
      <c r="F33" s="71"/>
      <c r="G33" s="71"/>
      <c r="H33" s="71"/>
      <c r="I33" s="71"/>
      <c r="J33" s="71"/>
      <c r="K33" s="71"/>
      <c r="L33" s="155"/>
      <c r="N33" s="169" t="s">
        <v>83</v>
      </c>
      <c r="O33" s="170" t="n">
        <f aca="false">+O32*O31+O30</f>
        <v>1.06448905525253</v>
      </c>
      <c r="P33" s="71"/>
    </row>
    <row r="34" customFormat="false" ht="16" hidden="false" customHeight="false" outlineLevel="0" collapsed="false">
      <c r="B34" s="140"/>
      <c r="C34" s="141"/>
      <c r="D34" s="54" t="s">
        <v>33</v>
      </c>
      <c r="E34" s="54"/>
      <c r="F34" s="149"/>
      <c r="G34" s="71"/>
      <c r="H34" s="149"/>
      <c r="I34" s="149"/>
      <c r="J34" s="176"/>
      <c r="K34" s="71"/>
      <c r="L34" s="155"/>
      <c r="N34" s="169"/>
      <c r="O34" s="158"/>
      <c r="P34" s="71"/>
    </row>
    <row r="35" customFormat="false" ht="16" hidden="false" customHeight="false" outlineLevel="0" collapsed="false">
      <c r="B35" s="151" t="s">
        <v>84</v>
      </c>
      <c r="C35" s="144"/>
      <c r="D35" s="181" t="s">
        <v>60</v>
      </c>
      <c r="E35" s="55" t="s">
        <v>61</v>
      </c>
      <c r="F35" s="149"/>
      <c r="G35" s="71"/>
      <c r="H35" s="182"/>
      <c r="I35" s="182"/>
      <c r="J35" s="71"/>
      <c r="K35" s="183"/>
      <c r="L35" s="173"/>
      <c r="N35" s="169"/>
      <c r="O35" s="177"/>
      <c r="P35" s="71"/>
    </row>
    <row r="36" customFormat="false" ht="16" hidden="false" customHeight="false" outlineLevel="0" collapsed="false">
      <c r="B36" s="151"/>
      <c r="C36" s="46"/>
      <c r="D36" s="44" t="n">
        <f aca="false">+Shares_EUKLEMS!G66</f>
        <v>0.386701451209946</v>
      </c>
      <c r="E36" s="66" t="n">
        <f aca="false">+Shares_EUKLEMS!H66</f>
        <v>0.613298548790054</v>
      </c>
      <c r="F36" s="71"/>
      <c r="G36" s="71"/>
      <c r="H36" s="71"/>
      <c r="I36" s="71"/>
      <c r="J36" s="71"/>
      <c r="K36" s="71"/>
      <c r="L36" s="155"/>
      <c r="N36" s="189" t="s">
        <v>85</v>
      </c>
      <c r="O36" s="190" t="n">
        <f aca="false">+O29/O33</f>
        <v>0.15422279913208</v>
      </c>
      <c r="P36" s="71"/>
    </row>
    <row r="37" customFormat="false" ht="13" hidden="false" customHeight="false" outlineLevel="0" collapsed="false">
      <c r="B37" s="63"/>
      <c r="C37" s="46"/>
      <c r="D37" s="46"/>
      <c r="E37" s="46"/>
      <c r="F37" s="46"/>
      <c r="G37" s="46"/>
      <c r="H37" s="46"/>
      <c r="I37" s="46"/>
      <c r="J37" s="46"/>
      <c r="K37" s="46"/>
      <c r="L37" s="175"/>
      <c r="N37" s="63"/>
      <c r="O37" s="175"/>
      <c r="P37" s="71"/>
    </row>
    <row r="38" customFormat="false" ht="18" hidden="false" customHeight="false" outlineLevel="0" collapsed="false"/>
  </sheetData>
  <mergeCells count="26">
    <mergeCell ref="B2:O2"/>
    <mergeCell ref="B3:O3"/>
    <mergeCell ref="B5:L5"/>
    <mergeCell ref="N5:O5"/>
    <mergeCell ref="D6:E6"/>
    <mergeCell ref="B8:B9"/>
    <mergeCell ref="J10:K10"/>
    <mergeCell ref="D11:E11"/>
    <mergeCell ref="J11:K11"/>
    <mergeCell ref="B12:B14"/>
    <mergeCell ref="J12:K12"/>
    <mergeCell ref="J13:K13"/>
    <mergeCell ref="D16:E16"/>
    <mergeCell ref="B17:B18"/>
    <mergeCell ref="B23:L23"/>
    <mergeCell ref="N23:O23"/>
    <mergeCell ref="D24:E24"/>
    <mergeCell ref="B26:B27"/>
    <mergeCell ref="J28:K28"/>
    <mergeCell ref="D29:E29"/>
    <mergeCell ref="J29:K29"/>
    <mergeCell ref="B30:B32"/>
    <mergeCell ref="J30:K30"/>
    <mergeCell ref="J31:K31"/>
    <mergeCell ref="D34:E34"/>
    <mergeCell ref="B35:B36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A1467E"/>
    <pageSetUpPr fitToPage="false"/>
  </sheetPr>
  <dimension ref="B1:S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Q17" activeCellId="0" sqref="Q17"/>
    </sheetView>
  </sheetViews>
  <sheetFormatPr defaultColWidth="11.66015625" defaultRowHeight="13" zeroHeight="false" outlineLevelRow="0" outlineLevelCol="0"/>
  <cols>
    <col collapsed="false" customWidth="true" hidden="false" outlineLevel="0" max="2" min="2" style="0" width="18"/>
    <col collapsed="false" customWidth="true" hidden="false" outlineLevel="0" max="6" min="6" style="0" width="5.16"/>
    <col collapsed="false" customWidth="true" hidden="false" outlineLevel="0" max="7" min="7" style="0" width="13.33"/>
    <col collapsed="false" customWidth="true" hidden="false" outlineLevel="0" max="8" min="8" style="0" width="13.17"/>
    <col collapsed="false" customWidth="true" hidden="false" outlineLevel="0" max="9" min="9" style="0" width="5.16"/>
    <col collapsed="false" customWidth="true" hidden="false" outlineLevel="0" max="10" min="10" style="0" width="20.33"/>
    <col collapsed="false" customWidth="true" hidden="false" outlineLevel="0" max="11" min="11" style="0" width="30.83"/>
    <col collapsed="false" customWidth="true" hidden="false" outlineLevel="0" max="12" min="12" style="0" width="2.5"/>
    <col collapsed="false" customWidth="true" hidden="false" outlineLevel="0" max="13" min="13" style="0" width="5.5"/>
    <col collapsed="false" customWidth="true" hidden="false" outlineLevel="0" max="14" min="14" style="0" width="55.66"/>
  </cols>
  <sheetData>
    <row r="1" customFormat="false" ht="13" hidden="false" customHeight="false" outlineLevel="0" collapsed="false">
      <c r="E1" s="135"/>
      <c r="F1" s="135"/>
      <c r="H1" s="135"/>
      <c r="K1" s="135"/>
      <c r="L1" s="135"/>
    </row>
    <row r="2" customFormat="false" ht="31.25" hidden="false" customHeight="true" outlineLevel="0" collapsed="false">
      <c r="B2" s="191" t="s">
        <v>65</v>
      </c>
      <c r="C2" s="191"/>
      <c r="D2" s="191"/>
      <c r="E2" s="191"/>
      <c r="F2" s="191"/>
      <c r="G2" s="191"/>
      <c r="H2" s="191"/>
      <c r="I2" s="191"/>
      <c r="J2" s="191"/>
      <c r="K2" s="191"/>
      <c r="L2" s="191"/>
      <c r="M2" s="191"/>
      <c r="N2" s="191"/>
      <c r="O2" s="191"/>
    </row>
    <row r="3" customFormat="false" ht="28.35" hidden="false" customHeight="true" outlineLevel="0" collapsed="false">
      <c r="B3" s="192" t="s">
        <v>87</v>
      </c>
      <c r="C3" s="192"/>
      <c r="D3" s="192"/>
      <c r="E3" s="192"/>
      <c r="F3" s="192"/>
      <c r="G3" s="192"/>
      <c r="H3" s="192"/>
      <c r="I3" s="192"/>
      <c r="J3" s="192"/>
      <c r="K3" s="192"/>
      <c r="L3" s="192"/>
      <c r="M3" s="192"/>
      <c r="N3" s="192"/>
      <c r="O3" s="192"/>
    </row>
    <row r="4" customFormat="false" ht="13" hidden="false" customHeight="false" outlineLevel="0" collapsed="false">
      <c r="E4" s="135"/>
      <c r="F4" s="135"/>
      <c r="H4" s="135"/>
      <c r="K4" s="135"/>
      <c r="L4" s="135"/>
    </row>
    <row r="5" customFormat="false" ht="18" hidden="false" customHeight="false" outlineLevel="0" collapsed="false">
      <c r="B5" s="138" t="s">
        <v>67</v>
      </c>
      <c r="C5" s="138"/>
      <c r="D5" s="138"/>
      <c r="E5" s="138"/>
      <c r="F5" s="138"/>
      <c r="G5" s="138"/>
      <c r="H5" s="138"/>
      <c r="I5" s="138"/>
      <c r="J5" s="138"/>
      <c r="K5" s="138"/>
      <c r="L5" s="138"/>
      <c r="N5" s="139" t="s">
        <v>41</v>
      </c>
      <c r="O5" s="139"/>
    </row>
    <row r="6" customFormat="false" ht="13" hidden="false" customHeight="false" outlineLevel="0" collapsed="false">
      <c r="B6" s="140"/>
      <c r="C6" s="141"/>
      <c r="D6" s="3" t="s">
        <v>68</v>
      </c>
      <c r="E6" s="3"/>
      <c r="F6" s="142"/>
      <c r="G6" s="3" t="s">
        <v>69</v>
      </c>
      <c r="H6" s="143"/>
      <c r="I6" s="143"/>
      <c r="J6" s="144"/>
      <c r="K6" s="142"/>
      <c r="L6" s="145"/>
      <c r="N6" s="146"/>
      <c r="O6" s="147"/>
    </row>
    <row r="7" customFormat="false" ht="13" hidden="false" customHeight="false" outlineLevel="0" collapsed="false">
      <c r="B7" s="140"/>
      <c r="C7" s="141"/>
      <c r="D7" s="148" t="n">
        <v>1977</v>
      </c>
      <c r="E7" s="55" t="n">
        <v>2005</v>
      </c>
      <c r="F7" s="149"/>
      <c r="G7" s="3" t="s">
        <v>70</v>
      </c>
      <c r="H7" s="90"/>
      <c r="I7" s="90"/>
      <c r="J7" s="71"/>
      <c r="K7" s="149"/>
      <c r="L7" s="150"/>
      <c r="M7" s="32"/>
      <c r="N7" s="146"/>
      <c r="O7" s="147"/>
    </row>
    <row r="8" customFormat="false" ht="12.8" hidden="false" customHeight="false" outlineLevel="0" collapsed="false">
      <c r="B8" s="151" t="s">
        <v>71</v>
      </c>
      <c r="C8" s="141" t="s">
        <v>8</v>
      </c>
      <c r="D8" s="152" t="n">
        <f aca="false">+Data_EUKLEMS!U2</f>
        <v>0.193286598561935</v>
      </c>
      <c r="E8" s="153" t="n">
        <f aca="false">+Data_EUKLEMS!U30</f>
        <v>0.324471725268443</v>
      </c>
      <c r="F8" s="149"/>
      <c r="G8" s="154" t="n">
        <f aca="false">+E8-D8</f>
        <v>0.131185126706508</v>
      </c>
      <c r="H8" s="90"/>
      <c r="I8" s="90"/>
      <c r="J8" s="71"/>
      <c r="K8" s="149"/>
      <c r="L8" s="150"/>
      <c r="M8" s="32"/>
      <c r="N8" s="59"/>
      <c r="O8" s="155"/>
    </row>
    <row r="9" customFormat="false" ht="12.8" hidden="false" customHeight="false" outlineLevel="0" collapsed="false">
      <c r="B9" s="151"/>
      <c r="C9" s="46" t="s">
        <v>9</v>
      </c>
      <c r="D9" s="44" t="n">
        <f aca="false">+1-D8</f>
        <v>0.806713401438065</v>
      </c>
      <c r="E9" s="66" t="n">
        <f aca="false">+1-E8</f>
        <v>0.675528274731557</v>
      </c>
      <c r="F9" s="71"/>
      <c r="G9" s="126" t="n">
        <f aca="false">+E9-D9</f>
        <v>-0.131185126706508</v>
      </c>
      <c r="H9" s="71"/>
      <c r="I9" s="71"/>
      <c r="J9" s="71"/>
      <c r="K9" s="71"/>
      <c r="L9" s="155"/>
      <c r="N9" s="59"/>
      <c r="O9" s="155"/>
    </row>
    <row r="10" customFormat="false" ht="16" hidden="false" customHeight="false" outlineLevel="0" collapsed="false">
      <c r="B10" s="59"/>
      <c r="C10" s="71"/>
      <c r="D10" s="71"/>
      <c r="E10" s="71"/>
      <c r="F10" s="71"/>
      <c r="G10" s="71"/>
      <c r="H10" s="156"/>
      <c r="I10" s="149"/>
      <c r="J10" s="157" t="s">
        <v>41</v>
      </c>
      <c r="K10" s="157"/>
      <c r="L10" s="155"/>
      <c r="N10" s="59"/>
      <c r="O10" s="158"/>
    </row>
    <row r="11" customFormat="false" ht="16" hidden="false" customHeight="false" outlineLevel="0" collapsed="false">
      <c r="B11" s="159"/>
      <c r="C11" s="160"/>
      <c r="D11" s="54" t="s">
        <v>33</v>
      </c>
      <c r="E11" s="54"/>
      <c r="F11" s="71"/>
      <c r="G11" s="161" t="s">
        <v>72</v>
      </c>
      <c r="H11" s="162" t="s">
        <v>73</v>
      </c>
      <c r="I11" s="71"/>
      <c r="J11" s="163" t="s">
        <v>74</v>
      </c>
      <c r="K11" s="163"/>
      <c r="L11" s="155"/>
      <c r="N11" s="164" t="s">
        <v>75</v>
      </c>
      <c r="O11" s="165" t="n">
        <f aca="false">+LN(1+J13)</f>
        <v>0.169519260895902</v>
      </c>
    </row>
    <row r="12" customFormat="false" ht="16" hidden="false" customHeight="false" outlineLevel="0" collapsed="false">
      <c r="B12" s="166" t="s">
        <v>76</v>
      </c>
      <c r="C12" s="167"/>
      <c r="D12" s="56" t="s">
        <v>77</v>
      </c>
      <c r="E12" s="57" t="s">
        <v>78</v>
      </c>
      <c r="F12" s="149"/>
      <c r="G12" s="59"/>
      <c r="H12" s="150"/>
      <c r="I12" s="149"/>
      <c r="J12" s="168" t="s">
        <v>79</v>
      </c>
      <c r="K12" s="168"/>
      <c r="L12" s="155"/>
      <c r="N12" s="169" t="s">
        <v>80</v>
      </c>
      <c r="O12" s="170" t="n">
        <f aca="false">+Data_EUKLEMS!I69</f>
        <v>0.69249550222969</v>
      </c>
    </row>
    <row r="13" customFormat="false" ht="16" hidden="false" customHeight="false" outlineLevel="0" collapsed="false">
      <c r="B13" s="166"/>
      <c r="C13" s="59" t="s">
        <v>8</v>
      </c>
      <c r="D13" s="19" t="n">
        <f aca="false">+Shares_EUKLEMS!M67</f>
        <v>0.603728055751762</v>
      </c>
      <c r="E13" s="62" t="n">
        <f aca="false">+Shares_EUKLEMS!N67</f>
        <v>0.396271944248238</v>
      </c>
      <c r="F13" s="149"/>
      <c r="G13" s="19" t="n">
        <f aca="false">+D13*(G8/D18)+D14*(G9/D18)</f>
        <v>0.115304667115078</v>
      </c>
      <c r="H13" s="171" t="n">
        <f aca="false">E13*(G8/E18)+E14*(G9/E18)</f>
        <v>-0.0694304987589887</v>
      </c>
      <c r="I13" s="71"/>
      <c r="J13" s="172" t="n">
        <f aca="false">+G13-H13</f>
        <v>0.184735165874066</v>
      </c>
      <c r="K13" s="172"/>
      <c r="L13" s="173"/>
      <c r="N13" s="169" t="s">
        <v>81</v>
      </c>
      <c r="O13" s="170" t="n">
        <f aca="false">+Data_EUKLEMS!K69</f>
        <v>0.296623326121805</v>
      </c>
    </row>
    <row r="14" customFormat="false" ht="16" hidden="false" customHeight="false" outlineLevel="0" collapsed="false">
      <c r="B14" s="166"/>
      <c r="C14" s="174" t="s">
        <v>9</v>
      </c>
      <c r="D14" s="44" t="n">
        <f aca="false">+Shares_EUKLEMS!M66</f>
        <v>0.273386661542235</v>
      </c>
      <c r="E14" s="66" t="n">
        <f aca="false">+Shares_EUKLEMS!N66</f>
        <v>0.726613338457765</v>
      </c>
      <c r="F14" s="71"/>
      <c r="G14" s="63"/>
      <c r="H14" s="175"/>
      <c r="I14" s="71"/>
      <c r="J14" s="176"/>
      <c r="K14" s="71"/>
      <c r="L14" s="155"/>
      <c r="N14" s="169" t="s">
        <v>82</v>
      </c>
      <c r="O14" s="177" t="n">
        <v>1.41</v>
      </c>
    </row>
    <row r="15" customFormat="false" ht="16" hidden="false" customHeight="false" outlineLevel="0" collapsed="false">
      <c r="B15" s="59"/>
      <c r="C15" s="71"/>
      <c r="D15" s="71"/>
      <c r="E15" s="71"/>
      <c r="F15" s="71"/>
      <c r="G15" s="71"/>
      <c r="H15" s="71"/>
      <c r="I15" s="71"/>
      <c r="J15" s="71"/>
      <c r="K15" s="71"/>
      <c r="L15" s="155"/>
      <c r="N15" s="178" t="s">
        <v>83</v>
      </c>
      <c r="O15" s="179" t="n">
        <f aca="false">+O14*O13+O12</f>
        <v>1.11073439206144</v>
      </c>
    </row>
    <row r="16" customFormat="false" ht="15" hidden="false" customHeight="false" outlineLevel="0" collapsed="false">
      <c r="B16" s="140"/>
      <c r="C16" s="141"/>
      <c r="D16" s="54" t="s">
        <v>33</v>
      </c>
      <c r="E16" s="54"/>
      <c r="F16" s="149"/>
      <c r="G16" s="71"/>
      <c r="H16" s="149"/>
      <c r="I16" s="149"/>
      <c r="J16" s="176"/>
      <c r="K16" s="71"/>
      <c r="L16" s="155"/>
      <c r="N16" s="169"/>
      <c r="O16" s="177"/>
    </row>
    <row r="17" customFormat="false" ht="15" hidden="false" customHeight="false" outlineLevel="0" collapsed="false">
      <c r="B17" s="151" t="s">
        <v>84</v>
      </c>
      <c r="C17" s="144"/>
      <c r="D17" s="181" t="s">
        <v>60</v>
      </c>
      <c r="E17" s="55" t="s">
        <v>61</v>
      </c>
      <c r="F17" s="149"/>
      <c r="G17" s="71"/>
      <c r="H17" s="182"/>
      <c r="I17" s="182"/>
      <c r="J17" s="71"/>
      <c r="K17" s="183"/>
      <c r="L17" s="173"/>
      <c r="N17" s="184" t="s">
        <v>85</v>
      </c>
      <c r="O17" s="185" t="n">
        <f aca="false">+O11/O15</f>
        <v>0.15261907986957</v>
      </c>
    </row>
    <row r="18" customFormat="false" ht="12.8" hidden="false" customHeight="false" outlineLevel="0" collapsed="false">
      <c r="B18" s="151"/>
      <c r="C18" s="46"/>
      <c r="D18" s="44" t="n">
        <f aca="false">+Shares_EUKLEMS!I66</f>
        <v>0.375838018876813</v>
      </c>
      <c r="E18" s="66" t="n">
        <f aca="false">+Shares_EUKLEMS!J66</f>
        <v>0.624161981123187</v>
      </c>
      <c r="F18" s="71"/>
      <c r="G18" s="71"/>
      <c r="H18" s="71"/>
      <c r="I18" s="71"/>
      <c r="J18" s="71"/>
      <c r="K18" s="71"/>
      <c r="L18" s="155"/>
      <c r="N18" s="59"/>
      <c r="O18" s="155"/>
      <c r="R18" s="180"/>
      <c r="S18" s="133"/>
    </row>
    <row r="19" customFormat="false" ht="12.8" hidden="false" customHeight="false" outlineLevel="0" collapsed="false">
      <c r="B19" s="63"/>
      <c r="C19" s="46"/>
      <c r="D19" s="46"/>
      <c r="E19" s="46"/>
      <c r="F19" s="46"/>
      <c r="G19" s="46"/>
      <c r="H19" s="46"/>
      <c r="I19" s="46"/>
      <c r="J19" s="46"/>
      <c r="K19" s="46"/>
      <c r="L19" s="175"/>
      <c r="N19" s="63"/>
      <c r="O19" s="175"/>
    </row>
    <row r="20" customFormat="false" ht="12.8" hidden="false" customHeight="false" outlineLevel="0" collapsed="false">
      <c r="B20" s="71"/>
      <c r="C20" s="71"/>
      <c r="D20" s="71"/>
      <c r="E20" s="71"/>
      <c r="F20" s="71"/>
      <c r="G20" s="71"/>
      <c r="H20" s="71"/>
      <c r="I20" s="71"/>
      <c r="J20" s="71"/>
      <c r="K20" s="71"/>
      <c r="L20" s="71"/>
    </row>
    <row r="21" customFormat="false" ht="12.8" hidden="false" customHeight="false" outlineLevel="0" collapsed="false">
      <c r="B21" s="71"/>
      <c r="C21" s="71"/>
      <c r="D21" s="71"/>
      <c r="E21" s="71"/>
      <c r="F21" s="71"/>
      <c r="G21" s="71"/>
      <c r="H21" s="71"/>
      <c r="I21" s="71"/>
      <c r="J21" s="71"/>
      <c r="K21" s="71"/>
      <c r="L21" s="71"/>
    </row>
    <row r="22" customFormat="false" ht="12.8" hidden="false" customHeight="false" outlineLevel="0" collapsed="false">
      <c r="C22" s="71"/>
      <c r="D22" s="71"/>
      <c r="E22" s="71"/>
      <c r="F22" s="71"/>
      <c r="G22" s="71"/>
      <c r="H22" s="71"/>
      <c r="I22" s="71"/>
      <c r="J22" s="71"/>
      <c r="K22" s="183"/>
      <c r="L22" s="183"/>
      <c r="N22" s="71"/>
      <c r="O22" s="71"/>
      <c r="P22" s="71"/>
    </row>
    <row r="23" customFormat="false" ht="18" hidden="false" customHeight="false" outlineLevel="0" collapsed="false">
      <c r="B23" s="186" t="s">
        <v>86</v>
      </c>
      <c r="C23" s="186"/>
      <c r="D23" s="186"/>
      <c r="E23" s="186"/>
      <c r="F23" s="186"/>
      <c r="G23" s="186"/>
      <c r="H23" s="186"/>
      <c r="I23" s="186"/>
      <c r="J23" s="186"/>
      <c r="K23" s="186"/>
      <c r="L23" s="186"/>
      <c r="N23" s="187" t="s">
        <v>48</v>
      </c>
      <c r="O23" s="187"/>
      <c r="P23" s="71"/>
    </row>
    <row r="24" customFormat="false" ht="13" hidden="false" customHeight="false" outlineLevel="0" collapsed="false">
      <c r="B24" s="59"/>
      <c r="C24" s="21"/>
      <c r="D24" s="188" t="s">
        <v>68</v>
      </c>
      <c r="E24" s="188"/>
      <c r="F24" s="149"/>
      <c r="G24" s="188" t="s">
        <v>69</v>
      </c>
      <c r="H24" s="90"/>
      <c r="I24" s="90"/>
      <c r="J24" s="71"/>
      <c r="K24" s="149"/>
      <c r="L24" s="150"/>
      <c r="N24" s="59"/>
      <c r="O24" s="155"/>
      <c r="P24" s="71"/>
    </row>
    <row r="25" customFormat="false" ht="13" hidden="false" customHeight="false" outlineLevel="0" collapsed="false">
      <c r="B25" s="140"/>
      <c r="C25" s="141"/>
      <c r="D25" s="148" t="n">
        <v>1977</v>
      </c>
      <c r="E25" s="55" t="n">
        <v>2005</v>
      </c>
      <c r="F25" s="149"/>
      <c r="G25" s="3" t="s">
        <v>70</v>
      </c>
      <c r="H25" s="90"/>
      <c r="I25" s="90"/>
      <c r="J25" s="71"/>
      <c r="K25" s="149"/>
      <c r="L25" s="150"/>
      <c r="N25" s="59"/>
      <c r="O25" s="155"/>
      <c r="P25" s="71"/>
    </row>
    <row r="26" customFormat="false" ht="13" hidden="false" customHeight="false" outlineLevel="0" collapsed="false">
      <c r="B26" s="151" t="s">
        <v>71</v>
      </c>
      <c r="C26" s="141" t="s">
        <v>8</v>
      </c>
      <c r="D26" s="152" t="n">
        <f aca="false">+Data_EUKLEMS!Y2</f>
        <v>0.193286598561935</v>
      </c>
      <c r="E26" s="153" t="n">
        <f aca="false">+Data_EUKLEMS!Y30</f>
        <v>0.232115987687897</v>
      </c>
      <c r="F26" s="149"/>
      <c r="G26" s="154" t="n">
        <f aca="false">+E26-D26</f>
        <v>0.0388293891259621</v>
      </c>
      <c r="H26" s="90"/>
      <c r="I26" s="90"/>
      <c r="J26" s="71"/>
      <c r="K26" s="149"/>
      <c r="L26" s="150"/>
      <c r="N26" s="59"/>
      <c r="O26" s="155"/>
      <c r="P26" s="71"/>
    </row>
    <row r="27" customFormat="false" ht="13" hidden="false" customHeight="false" outlineLevel="0" collapsed="false">
      <c r="B27" s="151"/>
      <c r="C27" s="46" t="s">
        <v>9</v>
      </c>
      <c r="D27" s="44" t="n">
        <f aca="false">+1-D26</f>
        <v>0.806713401438065</v>
      </c>
      <c r="E27" s="66" t="n">
        <f aca="false">+1-E26</f>
        <v>0.767884012312103</v>
      </c>
      <c r="F27" s="71"/>
      <c r="G27" s="126" t="n">
        <f aca="false">+E27-D27</f>
        <v>-0.0388293891259621</v>
      </c>
      <c r="H27" s="71"/>
      <c r="I27" s="71"/>
      <c r="J27" s="71"/>
      <c r="K27" s="71"/>
      <c r="L27" s="155"/>
      <c r="M27" s="32"/>
      <c r="N27" s="59"/>
      <c r="O27" s="155"/>
      <c r="P27" s="71"/>
    </row>
    <row r="28" customFormat="false" ht="16" hidden="false" customHeight="false" outlineLevel="0" collapsed="false">
      <c r="B28" s="59"/>
      <c r="C28" s="71"/>
      <c r="D28" s="71"/>
      <c r="E28" s="71"/>
      <c r="F28" s="71"/>
      <c r="G28" s="71"/>
      <c r="H28" s="156"/>
      <c r="I28" s="149"/>
      <c r="J28" s="157" t="s">
        <v>48</v>
      </c>
      <c r="K28" s="157"/>
      <c r="L28" s="155"/>
      <c r="M28" s="32"/>
      <c r="N28" s="59"/>
      <c r="O28" s="158"/>
      <c r="P28" s="71"/>
    </row>
    <row r="29" customFormat="false" ht="16" hidden="false" customHeight="false" outlineLevel="0" collapsed="false">
      <c r="B29" s="159"/>
      <c r="C29" s="160"/>
      <c r="D29" s="54" t="s">
        <v>33</v>
      </c>
      <c r="E29" s="54"/>
      <c r="F29" s="71"/>
      <c r="G29" s="161" t="s">
        <v>72</v>
      </c>
      <c r="H29" s="162" t="s">
        <v>73</v>
      </c>
      <c r="I29" s="71"/>
      <c r="J29" s="163" t="s">
        <v>74</v>
      </c>
      <c r="K29" s="163"/>
      <c r="L29" s="155"/>
      <c r="N29" s="169" t="s">
        <v>75</v>
      </c>
      <c r="O29" s="170" t="n">
        <f aca="false">+LN(1+J31)</f>
        <v>0.050105625666111</v>
      </c>
      <c r="P29" s="71"/>
    </row>
    <row r="30" customFormat="false" ht="16" hidden="false" customHeight="false" outlineLevel="0" collapsed="false">
      <c r="B30" s="166" t="s">
        <v>76</v>
      </c>
      <c r="C30" s="167"/>
      <c r="D30" s="56" t="s">
        <v>77</v>
      </c>
      <c r="E30" s="57" t="s">
        <v>78</v>
      </c>
      <c r="F30" s="149"/>
      <c r="G30" s="59"/>
      <c r="H30" s="150"/>
      <c r="I30" s="149"/>
      <c r="J30" s="168" t="s">
        <v>79</v>
      </c>
      <c r="K30" s="168"/>
      <c r="L30" s="155"/>
      <c r="N30" s="169" t="s">
        <v>80</v>
      </c>
      <c r="O30" s="170" t="n">
        <f aca="false">+Data_EUKLEMS!G69</f>
        <v>0.687893197183725</v>
      </c>
      <c r="P30" s="71"/>
    </row>
    <row r="31" customFormat="false" ht="16" hidden="false" customHeight="false" outlineLevel="0" collapsed="false">
      <c r="B31" s="166"/>
      <c r="C31" s="59" t="s">
        <v>8</v>
      </c>
      <c r="D31" s="19" t="n">
        <f aca="false">+Shares_EUKLEMS!K67</f>
        <v>0.600885983068394</v>
      </c>
      <c r="E31" s="62" t="n">
        <f aca="false">+Shares_EUKLEMS!L67</f>
        <v>0.399114016931606</v>
      </c>
      <c r="F31" s="149"/>
      <c r="G31" s="19" t="n">
        <f aca="false">D31*(G26/D36)+D32*(G27/D36)</f>
        <v>0.0315125940118829</v>
      </c>
      <c r="H31" s="171" t="n">
        <f aca="false">E31*(G26/E36)+E32*(G27/E36)</f>
        <v>-0.0198695494385664</v>
      </c>
      <c r="I31" s="71"/>
      <c r="J31" s="172" t="n">
        <f aca="false">+G31-H31</f>
        <v>0.0513821434504493</v>
      </c>
      <c r="K31" s="172"/>
      <c r="L31" s="173"/>
      <c r="N31" s="169" t="s">
        <v>81</v>
      </c>
      <c r="O31" s="170" t="n">
        <f aca="false">+w_prem_KM!B32</f>
        <v>0.267089261041709</v>
      </c>
      <c r="P31" s="71"/>
    </row>
    <row r="32" customFormat="false" ht="16" hidden="false" customHeight="false" outlineLevel="0" collapsed="false">
      <c r="B32" s="166"/>
      <c r="C32" s="174" t="s">
        <v>9</v>
      </c>
      <c r="D32" s="44" t="n">
        <f aca="false">+Shares_EUKLEMS!K66</f>
        <v>0.287052412412573</v>
      </c>
      <c r="E32" s="66" t="n">
        <f aca="false">+Shares_EUKLEMS!L66</f>
        <v>0.712947587587427</v>
      </c>
      <c r="F32" s="71"/>
      <c r="G32" s="63"/>
      <c r="H32" s="175"/>
      <c r="I32" s="71"/>
      <c r="J32" s="176"/>
      <c r="K32" s="71"/>
      <c r="L32" s="155"/>
      <c r="N32" s="169" t="s">
        <v>82</v>
      </c>
      <c r="O32" s="177" t="n">
        <v>1.41</v>
      </c>
      <c r="P32" s="71"/>
    </row>
    <row r="33" customFormat="false" ht="16" hidden="false" customHeight="false" outlineLevel="0" collapsed="false">
      <c r="B33" s="59"/>
      <c r="C33" s="71"/>
      <c r="D33" s="71"/>
      <c r="E33" s="71"/>
      <c r="F33" s="71"/>
      <c r="G33" s="71"/>
      <c r="H33" s="71"/>
      <c r="I33" s="71"/>
      <c r="J33" s="71"/>
      <c r="K33" s="71"/>
      <c r="L33" s="155"/>
      <c r="N33" s="169" t="s">
        <v>83</v>
      </c>
      <c r="O33" s="170" t="n">
        <f aca="false">+O32*O31+O30</f>
        <v>1.06448905525253</v>
      </c>
      <c r="P33" s="71"/>
    </row>
    <row r="34" customFormat="false" ht="16" hidden="false" customHeight="false" outlineLevel="0" collapsed="false">
      <c r="B34" s="140"/>
      <c r="C34" s="141"/>
      <c r="D34" s="54" t="s">
        <v>33</v>
      </c>
      <c r="E34" s="54"/>
      <c r="F34" s="149"/>
      <c r="G34" s="71"/>
      <c r="H34" s="149"/>
      <c r="I34" s="149"/>
      <c r="J34" s="176"/>
      <c r="K34" s="71"/>
      <c r="L34" s="155"/>
      <c r="N34" s="169"/>
      <c r="O34" s="158"/>
      <c r="P34" s="71"/>
    </row>
    <row r="35" customFormat="false" ht="16" hidden="false" customHeight="false" outlineLevel="0" collapsed="false">
      <c r="B35" s="151" t="s">
        <v>84</v>
      </c>
      <c r="C35" s="144"/>
      <c r="D35" s="181" t="s">
        <v>60</v>
      </c>
      <c r="E35" s="55" t="s">
        <v>61</v>
      </c>
      <c r="F35" s="149"/>
      <c r="G35" s="71"/>
      <c r="H35" s="182"/>
      <c r="I35" s="182"/>
      <c r="J35" s="71"/>
      <c r="K35" s="183"/>
      <c r="L35" s="173"/>
      <c r="N35" s="169"/>
      <c r="O35" s="177"/>
      <c r="P35" s="71"/>
    </row>
    <row r="36" customFormat="false" ht="15" hidden="false" customHeight="false" outlineLevel="0" collapsed="false">
      <c r="B36" s="151"/>
      <c r="C36" s="46"/>
      <c r="D36" s="44" t="n">
        <f aca="false">+Shares_EUKLEMS!G66</f>
        <v>0.386701451209946</v>
      </c>
      <c r="E36" s="66" t="n">
        <f aca="false">+Shares_EUKLEMS!H66</f>
        <v>0.613298548790054</v>
      </c>
      <c r="F36" s="71"/>
      <c r="G36" s="71"/>
      <c r="H36" s="71"/>
      <c r="I36" s="71"/>
      <c r="J36" s="71"/>
      <c r="K36" s="71"/>
      <c r="L36" s="155"/>
      <c r="N36" s="189" t="s">
        <v>85</v>
      </c>
      <c r="O36" s="190" t="n">
        <f aca="false">+O29/O33</f>
        <v>0.0470701182119943</v>
      </c>
      <c r="P36" s="71"/>
    </row>
    <row r="37" customFormat="false" ht="13" hidden="false" customHeight="false" outlineLevel="0" collapsed="false">
      <c r="B37" s="63"/>
      <c r="C37" s="46"/>
      <c r="D37" s="46"/>
      <c r="E37" s="46"/>
      <c r="F37" s="46"/>
      <c r="G37" s="46"/>
      <c r="H37" s="46"/>
      <c r="I37" s="46"/>
      <c r="J37" s="46"/>
      <c r="K37" s="46"/>
      <c r="L37" s="175"/>
      <c r="N37" s="63"/>
      <c r="O37" s="175"/>
      <c r="P37" s="71"/>
    </row>
    <row r="38" customFormat="false" ht="12.8" hidden="false" customHeight="false" outlineLevel="0" collapsed="false"/>
  </sheetData>
  <mergeCells count="26">
    <mergeCell ref="B2:O2"/>
    <mergeCell ref="B3:O3"/>
    <mergeCell ref="B5:L5"/>
    <mergeCell ref="N5:O5"/>
    <mergeCell ref="D6:E6"/>
    <mergeCell ref="B8:B9"/>
    <mergeCell ref="J10:K10"/>
    <mergeCell ref="D11:E11"/>
    <mergeCell ref="J11:K11"/>
    <mergeCell ref="B12:B14"/>
    <mergeCell ref="J12:K12"/>
    <mergeCell ref="J13:K13"/>
    <mergeCell ref="D16:E16"/>
    <mergeCell ref="B17:B18"/>
    <mergeCell ref="B23:L23"/>
    <mergeCell ref="N23:O23"/>
    <mergeCell ref="D24:E24"/>
    <mergeCell ref="B26:B27"/>
    <mergeCell ref="J28:K28"/>
    <mergeCell ref="D29:E29"/>
    <mergeCell ref="J29:K29"/>
    <mergeCell ref="B30:B32"/>
    <mergeCell ref="J30:K30"/>
    <mergeCell ref="J31:K31"/>
    <mergeCell ref="D34:E34"/>
    <mergeCell ref="B35:B36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599D"/>
    <pageSetUpPr fitToPage="false"/>
  </sheetPr>
  <dimension ref="B2:G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0" activeCellId="0" sqref="C20"/>
    </sheetView>
  </sheetViews>
  <sheetFormatPr defaultColWidth="45.2109375" defaultRowHeight="18" zeroHeight="false" outlineLevelRow="0" outlineLevelCol="0"/>
  <cols>
    <col collapsed="false" customWidth="true" hidden="false" outlineLevel="0" max="1" min="1" style="193" width="6.16"/>
    <col collapsed="false" customWidth="true" hidden="false" outlineLevel="0" max="2" min="2" style="193" width="5.5"/>
    <col collapsed="false" customWidth="false" hidden="false" outlineLevel="0" max="1024" min="3" style="193" width="45.16"/>
  </cols>
  <sheetData>
    <row r="2" customFormat="false" ht="18" hidden="false" customHeight="false" outlineLevel="0" collapsed="false">
      <c r="C2" s="194"/>
      <c r="D2" s="195"/>
      <c r="E2" s="196" t="s">
        <v>88</v>
      </c>
      <c r="F2" s="196" t="s">
        <v>89</v>
      </c>
      <c r="G2" s="197" t="s">
        <v>90</v>
      </c>
    </row>
    <row r="3" customFormat="false" ht="18" hidden="false" customHeight="false" outlineLevel="0" collapsed="false">
      <c r="C3" s="198" t="s">
        <v>91</v>
      </c>
      <c r="D3" s="199" t="s">
        <v>92</v>
      </c>
      <c r="E3" s="200" t="n">
        <f aca="false">Demand_Shifts_KM_Meth_EUKLEMS!J13*100</f>
        <v>27.3603777081172</v>
      </c>
      <c r="F3" s="201"/>
      <c r="G3" s="202"/>
    </row>
    <row r="4" customFormat="false" ht="18" hidden="false" customHeight="false" outlineLevel="0" collapsed="false">
      <c r="C4" s="198"/>
      <c r="D4" s="203" t="s">
        <v>93</v>
      </c>
      <c r="E4" s="204" t="n">
        <f aca="false">+Demand_Shifts_KM_Meth_EUKLEMS!J31*100</f>
        <v>17.8412839421685</v>
      </c>
      <c r="F4" s="205"/>
      <c r="G4" s="206"/>
    </row>
    <row r="5" customFormat="false" ht="18" hidden="false" customHeight="false" outlineLevel="0" collapsed="false">
      <c r="C5" s="207" t="s">
        <v>94</v>
      </c>
      <c r="D5" s="199" t="s">
        <v>95</v>
      </c>
      <c r="E5" s="200" t="n">
        <f aca="false">(((Demand_Shifts_KM_Meth_EUKLEMS!D31*Demand_Shifts_KM_Meth_EUKLEMS!G8/Demand_Shifts_KM_Meth_EUKLEMS!D36)+(Demand_Shifts_KM_Meth_EUKLEMS!D32*Demand_Shifts_KM_Meth_EUKLEMS!G9/Demand_Shifts_KM_Meth_EUKLEMS!D36))-((Demand_Shifts_KM_Meth_EUKLEMS!E31*Demand_Shifts_KM_Meth_EUKLEMS!G8/Demand_Shifts_KM_Meth_EUKLEMS!E36) + (Demand_Shifts_KM_Meth_EUKLEMS!E32*Demand_Shifts_KM_Meth_EUKLEMS!G9/Demand_Shifts_KM_Meth_EUKLEMS!E36)))*100</f>
        <v>25.7103963545844</v>
      </c>
      <c r="F5" s="208" t="n">
        <f aca="false">+E5-E4</f>
        <v>7.86911241241591</v>
      </c>
      <c r="G5" s="209" t="n">
        <f aca="false">+F5/F8</f>
        <v>0.873979874670649</v>
      </c>
    </row>
    <row r="6" customFormat="false" ht="18" hidden="false" customHeight="false" outlineLevel="0" collapsed="false">
      <c r="C6" s="210" t="s">
        <v>96</v>
      </c>
      <c r="D6" s="211" t="s">
        <v>97</v>
      </c>
      <c r="E6" s="204" t="n">
        <f aca="false">(((Demand_Shifts_KM_Meth_EUKLEMS!D31*Demand_Shifts_KM_Meth_EUKLEMS!G26/Demand_Shifts_KM_Meth_EUKLEMS!D18)+(Demand_Shifts_KM_Meth_EUKLEMS!D32*Demand_Shifts_KM_Meth_EUKLEMS!G27/Demand_Shifts_KM_Meth_EUKLEMS!D18))-((Demand_Shifts_KM_Meth_EUKLEMS!E31*Demand_Shifts_KM_Meth_EUKLEMS!G26/Demand_Shifts_KM_Meth_EUKLEMS!E18) + (Demand_Shifts_KM_Meth_EUKLEMS!E32*Demand_Shifts_KM_Meth_EUKLEMS!G27/Demand_Shifts_KM_Meth_EUKLEMS!E18)))*100</f>
        <v>18.0374783297341</v>
      </c>
      <c r="F6" s="212" t="n">
        <f aca="false">+E6-E4</f>
        <v>0.196194387565566</v>
      </c>
      <c r="G6" s="213" t="n">
        <f aca="false">F6/F8</f>
        <v>0.02179025247944</v>
      </c>
    </row>
    <row r="7" customFormat="false" ht="18" hidden="false" customHeight="false" outlineLevel="0" collapsed="false">
      <c r="C7" s="214" t="s">
        <v>98</v>
      </c>
      <c r="D7" s="215" t="s">
        <v>99</v>
      </c>
      <c r="E7" s="216" t="n">
        <f aca="false">(((Demand_Shifts_KM_Meth_EUKLEMS!D13*Demand_Shifts_KM_Meth_EUKLEMS!G26/Demand_Shifts_KM_Meth_EUKLEMS!D36)+(Demand_Shifts_KM_Meth_EUKLEMS!D14*Demand_Shifts_KM_Meth_EUKLEMS!G27/Demand_Shifts_KM_Meth_EUKLEMS!D36))-((Demand_Shifts_KM_Meth_EUKLEMS!E13*Demand_Shifts_KM_Meth_EUKLEMS!G26/Demand_Shifts_KM_Meth_EUKLEMS!E36) + (Demand_Shifts_KM_Meth_EUKLEMS!E14*Demand_Shifts_KM_Meth_EUKLEMS!G27/Demand_Shifts_KM_Meth_EUKLEMS!E36)))*100</f>
        <v>18.7797455817993</v>
      </c>
      <c r="F7" s="217" t="n">
        <f aca="false">+E7-E4</f>
        <v>0.938461639630837</v>
      </c>
      <c r="G7" s="218" t="n">
        <f aca="false">F7/F8</f>
        <v>0.104229872849912</v>
      </c>
    </row>
    <row r="8" customFormat="false" ht="18" hidden="false" customHeight="false" outlineLevel="0" collapsed="false">
      <c r="D8" s="211"/>
      <c r="E8" s="211"/>
      <c r="F8" s="219" t="n">
        <f aca="false">F5+F7+F6</f>
        <v>9.00376843961231</v>
      </c>
      <c r="G8" s="211"/>
    </row>
    <row r="13" customFormat="false" ht="18" hidden="false" customHeight="false" outlineLevel="0" collapsed="false">
      <c r="B13" s="220" t="s">
        <v>100</v>
      </c>
      <c r="C13" s="220"/>
      <c r="D13" s="220"/>
      <c r="E13" s="220"/>
      <c r="F13" s="220"/>
      <c r="G13" s="221"/>
    </row>
    <row r="14" customFormat="false" ht="18" hidden="false" customHeight="true" outlineLevel="0" collapsed="false">
      <c r="B14" s="222" t="n">
        <v>1</v>
      </c>
      <c r="C14" s="223" t="s">
        <v>101</v>
      </c>
      <c r="D14" s="223"/>
      <c r="E14" s="223"/>
      <c r="F14" s="223"/>
      <c r="G14" s="221"/>
    </row>
    <row r="15" customFormat="false" ht="18" hidden="false" customHeight="false" outlineLevel="0" collapsed="false">
      <c r="B15" s="222"/>
      <c r="C15" s="223"/>
      <c r="D15" s="223"/>
      <c r="E15" s="223"/>
      <c r="F15" s="223"/>
    </row>
    <row r="16" customFormat="false" ht="18" hidden="false" customHeight="true" outlineLevel="0" collapsed="false">
      <c r="B16" s="222" t="n">
        <v>2</v>
      </c>
      <c r="C16" s="223" t="s">
        <v>102</v>
      </c>
      <c r="D16" s="223"/>
      <c r="E16" s="223"/>
      <c r="F16" s="223"/>
    </row>
    <row r="17" customFormat="false" ht="18" hidden="false" customHeight="false" outlineLevel="0" collapsed="false">
      <c r="B17" s="222"/>
      <c r="C17" s="223"/>
      <c r="D17" s="223"/>
      <c r="E17" s="223"/>
      <c r="F17" s="223"/>
    </row>
    <row r="18" customFormat="false" ht="18" hidden="false" customHeight="true" outlineLevel="0" collapsed="false">
      <c r="B18" s="222" t="n">
        <v>3</v>
      </c>
      <c r="C18" s="223" t="s">
        <v>103</v>
      </c>
      <c r="D18" s="223"/>
      <c r="E18" s="223"/>
      <c r="F18" s="223"/>
    </row>
    <row r="19" customFormat="false" ht="18" hidden="false" customHeight="false" outlineLevel="0" collapsed="false">
      <c r="B19" s="222"/>
      <c r="C19" s="222"/>
      <c r="D19" s="223"/>
      <c r="E19" s="223"/>
      <c r="F19" s="223"/>
    </row>
  </sheetData>
  <mergeCells count="8">
    <mergeCell ref="C3:C4"/>
    <mergeCell ref="B13:F13"/>
    <mergeCell ref="B14:B15"/>
    <mergeCell ref="C14:F15"/>
    <mergeCell ref="B16:B17"/>
    <mergeCell ref="C16:F17"/>
    <mergeCell ref="B18:B19"/>
    <mergeCell ref="C18:F1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CD4D1"/>
    <pageSetUpPr fitToPage="false"/>
  </sheetPr>
  <dimension ref="A1:AE131"/>
  <sheetViews>
    <sheetView showFormulas="false" showGridLines="true" showRowColHeaders="true" showZeros="true" rightToLeft="false" tabSelected="false" showOutlineSymbols="true" defaultGridColor="true" view="normal" topLeftCell="A98" colorId="64" zoomScale="100" zoomScaleNormal="100" zoomScalePageLayoutView="100" workbookViewId="0">
      <selection pane="topLeft" activeCell="A128" activeCellId="0" sqref="A128"/>
    </sheetView>
  </sheetViews>
  <sheetFormatPr defaultColWidth="11.66015625" defaultRowHeight="12.8" zeroHeight="false" outlineLevelRow="0" outlineLevelCol="0"/>
  <cols>
    <col collapsed="false" customWidth="true" hidden="false" outlineLevel="0" max="1" min="1" style="0" width="17"/>
    <col collapsed="false" customWidth="true" hidden="false" outlineLevel="0" max="2" min="2" style="0" width="19.5"/>
    <col collapsed="false" customWidth="true" hidden="false" outlineLevel="0" max="5" min="4" style="2" width="11.5"/>
    <col collapsed="false" customWidth="true" hidden="false" outlineLevel="0" max="6" min="6" style="2" width="20.83"/>
    <col collapsed="false" customWidth="true" hidden="false" outlineLevel="0" max="7" min="7" style="2" width="18.33"/>
    <col collapsed="false" customWidth="true" hidden="false" outlineLevel="0" max="8" min="8" style="2" width="11.5"/>
    <col collapsed="false" customWidth="true" hidden="false" outlineLevel="0" max="10" min="10" style="1" width="16.14"/>
    <col collapsed="false" customWidth="true" hidden="false" outlineLevel="0" max="11" min="11" style="0" width="22.5"/>
    <col collapsed="false" customWidth="true" hidden="false" outlineLevel="0" max="16" min="16" style="1" width="16.99"/>
    <col collapsed="false" customWidth="true" hidden="false" outlineLevel="0" max="18" min="17" style="1" width="12.75"/>
    <col collapsed="false" customWidth="true" hidden="false" outlineLevel="0" max="19" min="19" style="1" width="32.14"/>
    <col collapsed="false" customWidth="true" hidden="false" outlineLevel="0" max="20" min="20" style="1" width="12.75"/>
    <col collapsed="false" customWidth="true" hidden="false" outlineLevel="0" max="21" min="21" style="42" width="33.52"/>
    <col collapsed="false" customWidth="true" hidden="false" outlineLevel="0" max="22" min="22" style="0" width="24.63"/>
  </cols>
  <sheetData>
    <row r="1" customFormat="false" ht="13.8" hidden="false" customHeight="false" outlineLevel="0" collapsed="false">
      <c r="A1" s="2" t="s">
        <v>15</v>
      </c>
      <c r="B1" s="0" t="s">
        <v>104</v>
      </c>
      <c r="C1" s="0" t="s">
        <v>1</v>
      </c>
      <c r="D1" s="2" t="s">
        <v>105</v>
      </c>
      <c r="E1" s="2" t="s">
        <v>106</v>
      </c>
      <c r="F1" s="2" t="s">
        <v>107</v>
      </c>
      <c r="G1" s="2" t="s">
        <v>108</v>
      </c>
      <c r="H1" s="2" t="s">
        <v>109</v>
      </c>
      <c r="I1" s="2" t="s">
        <v>108</v>
      </c>
      <c r="J1" s="1" t="s">
        <v>110</v>
      </c>
      <c r="K1" s="0" t="s">
        <v>111</v>
      </c>
      <c r="L1" s="1" t="s">
        <v>112</v>
      </c>
      <c r="M1" s="1" t="s">
        <v>76</v>
      </c>
      <c r="N1" s="1" t="s">
        <v>113</v>
      </c>
      <c r="O1" s="0" t="s">
        <v>114</v>
      </c>
      <c r="Q1" s="1" t="s">
        <v>8</v>
      </c>
      <c r="R1" s="1" t="s">
        <v>9</v>
      </c>
      <c r="S1" s="1" t="s">
        <v>10</v>
      </c>
      <c r="T1" s="1" t="s">
        <v>11</v>
      </c>
      <c r="U1" s="224" t="s">
        <v>12</v>
      </c>
      <c r="V1" s="224" t="s">
        <v>13</v>
      </c>
      <c r="X1" s="1" t="s">
        <v>115</v>
      </c>
      <c r="Y1" s="225"/>
      <c r="Z1" s="1"/>
      <c r="AA1" s="1"/>
    </row>
    <row r="2" customFormat="false" ht="13.8" hidden="false" customHeight="false" outlineLevel="0" collapsed="false">
      <c r="A2" s="115" t="n">
        <v>1977</v>
      </c>
      <c r="B2" s="115" t="s">
        <v>39</v>
      </c>
      <c r="C2" s="115" t="s">
        <v>39</v>
      </c>
      <c r="D2" s="226" t="n">
        <v>13153.64</v>
      </c>
      <c r="E2" s="227" t="n">
        <v>12.21277</v>
      </c>
      <c r="F2" s="227" t="n">
        <v>9.195492</v>
      </c>
      <c r="G2" s="227" t="n">
        <v>1.328126</v>
      </c>
      <c r="H2" s="227" t="n">
        <v>12.21277</v>
      </c>
      <c r="I2" s="228" t="n">
        <v>1</v>
      </c>
      <c r="J2" s="12" t="n">
        <f aca="false">+D2/I2</f>
        <v>13153.64</v>
      </c>
      <c r="K2" s="229" t="n">
        <f aca="false">+SUM(J2:J5)</f>
        <v>97236.4874150796</v>
      </c>
      <c r="L2" s="230" t="n">
        <f aca="false">(J2+J4)/K2</f>
        <v>0.265688741816825</v>
      </c>
      <c r="M2" s="230" t="n">
        <f aca="false">+J2/SUM(J2:J3)</f>
        <v>0.489928816098371</v>
      </c>
      <c r="N2" s="230" t="n">
        <f aca="false">(J2+J3)/SUM(J2:J5)</f>
        <v>0.276110997887547</v>
      </c>
      <c r="P2" s="1" t="n">
        <v>1977</v>
      </c>
      <c r="Q2" s="28" t="n">
        <v>482531.2</v>
      </c>
      <c r="R2" s="28" t="n">
        <v>1464646.7</v>
      </c>
      <c r="S2" s="29" t="n">
        <f aca="false">+Q2/(Q2+R2)</f>
        <v>0.247810536469215</v>
      </c>
      <c r="T2" s="30" t="n">
        <v>1</v>
      </c>
      <c r="U2" s="31" t="n">
        <f aca="false">+Q2*$T$31/T2</f>
        <v>593624.556001983</v>
      </c>
      <c r="V2" s="32" t="n">
        <f aca="false">+R2*$T$31</f>
        <v>1801852.9102103</v>
      </c>
      <c r="W2" s="0" t="n">
        <f aca="false">+U2/(U2+V2)</f>
        <v>0.247810536469215</v>
      </c>
      <c r="Y2" s="231"/>
      <c r="Z2" s="1"/>
      <c r="AA2" s="1"/>
      <c r="AE2" s="232"/>
    </row>
    <row r="3" customFormat="false" ht="13.8" hidden="false" customHeight="false" outlineLevel="0" collapsed="false">
      <c r="A3" s="0" t="n">
        <v>1977</v>
      </c>
      <c r="B3" s="0" t="s">
        <v>40</v>
      </c>
      <c r="C3" s="0" t="s">
        <v>39</v>
      </c>
      <c r="D3" s="67" t="n">
        <v>18187.92</v>
      </c>
      <c r="E3" s="68" t="n">
        <v>12.21277</v>
      </c>
      <c r="F3" s="68" t="n">
        <v>9.195492</v>
      </c>
      <c r="G3" s="68" t="n">
        <v>1.328126</v>
      </c>
      <c r="H3" s="68" t="n">
        <v>9.195492</v>
      </c>
      <c r="I3" s="233" t="n">
        <f aca="false">+G3</f>
        <v>1.328126</v>
      </c>
      <c r="J3" s="28" t="n">
        <f aca="false">+D3/I3</f>
        <v>13694.4235712575</v>
      </c>
      <c r="K3" s="234" t="n">
        <f aca="false">+SUM(J2:J5)</f>
        <v>97236.4874150796</v>
      </c>
      <c r="L3" s="43" t="n">
        <f aca="false">(J3+J5)/K3</f>
        <v>0.734311258183175</v>
      </c>
      <c r="M3" s="43" t="n">
        <f aca="false">+J3/SUM(J2:J3)</f>
        <v>0.510071183901629</v>
      </c>
      <c r="N3" s="43" t="n">
        <f aca="false">(J2+J3)/SUM(J2:J5)</f>
        <v>0.276110997887547</v>
      </c>
      <c r="P3" s="1" t="n">
        <v>1978</v>
      </c>
      <c r="Q3" s="28" t="n">
        <v>545869.8</v>
      </c>
      <c r="R3" s="28" t="n">
        <v>1653674.6</v>
      </c>
      <c r="S3" s="29" t="n">
        <f aca="false">+Q3/(Q3+R3)</f>
        <v>0.248174030949318</v>
      </c>
      <c r="T3" s="30" t="n">
        <v>1.00501886726656</v>
      </c>
      <c r="U3" s="31" t="n">
        <f aca="false">+Q3*$T$31/T3</f>
        <v>668192.060586606</v>
      </c>
      <c r="V3" s="32" t="n">
        <f aca="false">+R3*$T$31</f>
        <v>2034400.78112412</v>
      </c>
      <c r="W3" s="0" t="n">
        <f aca="false">+U3/(U3+V3)</f>
        <v>0.247241112413975</v>
      </c>
      <c r="Y3" s="231"/>
      <c r="Z3" s="235"/>
      <c r="AA3" s="235"/>
      <c r="AE3" s="232"/>
    </row>
    <row r="4" customFormat="false" ht="13.8" hidden="false" customHeight="false" outlineLevel="0" collapsed="false">
      <c r="A4" s="0" t="n">
        <v>1977</v>
      </c>
      <c r="B4" s="0" t="s">
        <v>39</v>
      </c>
      <c r="C4" s="0" t="s">
        <v>40</v>
      </c>
      <c r="D4" s="67" t="n">
        <v>12681</v>
      </c>
      <c r="E4" s="68" t="n">
        <v>12.21277</v>
      </c>
      <c r="F4" s="68" t="n">
        <v>9.195492</v>
      </c>
      <c r="G4" s="68" t="n">
        <v>1.328126</v>
      </c>
      <c r="H4" s="68" t="n">
        <v>12.21277</v>
      </c>
      <c r="I4" s="233" t="n">
        <v>1</v>
      </c>
      <c r="J4" s="28" t="n">
        <f aca="false">+D4/I4</f>
        <v>12681</v>
      </c>
      <c r="K4" s="234" t="n">
        <f aca="false">+SUM(J2:J5)</f>
        <v>97236.4874150796</v>
      </c>
      <c r="L4" s="1"/>
      <c r="M4" s="43" t="n">
        <f aca="false">+J4/SUM(J4:J5)</f>
        <v>0.180157464928276</v>
      </c>
      <c r="N4" s="43" t="n">
        <f aca="false">(J4+J5)/SUM(J2:J5)</f>
        <v>0.723889002112453</v>
      </c>
      <c r="P4" s="1" t="n">
        <v>1979</v>
      </c>
      <c r="Q4" s="28" t="n">
        <v>615522.1</v>
      </c>
      <c r="R4" s="28" t="n">
        <v>1841235.1</v>
      </c>
      <c r="S4" s="29" t="n">
        <f aca="false">+Q4/(Q4+R4)</f>
        <v>0.250542503752508</v>
      </c>
      <c r="T4" s="30" t="n">
        <v>0.975327507099565</v>
      </c>
      <c r="U4" s="31" t="n">
        <f aca="false">+Q4*$T$31/T4</f>
        <v>776389.469096247</v>
      </c>
      <c r="V4" s="32" t="n">
        <f aca="false">+R4*$T$31</f>
        <v>2265143.41193433</v>
      </c>
      <c r="W4" s="0" t="n">
        <f aca="false">+U4/(U4+V4)</f>
        <v>0.255262559855404</v>
      </c>
      <c r="Y4" s="231"/>
      <c r="Z4" s="235"/>
      <c r="AA4" s="235"/>
      <c r="AE4" s="232"/>
    </row>
    <row r="5" customFormat="false" ht="13.8" hidden="false" customHeight="false" outlineLevel="0" collapsed="false">
      <c r="A5" s="112" t="n">
        <v>1977</v>
      </c>
      <c r="B5" s="112" t="s">
        <v>40</v>
      </c>
      <c r="C5" s="112" t="s">
        <v>40</v>
      </c>
      <c r="D5" s="236" t="n">
        <v>76642.73</v>
      </c>
      <c r="E5" s="237" t="n">
        <v>12.21277</v>
      </c>
      <c r="F5" s="237" t="n">
        <v>9.195492</v>
      </c>
      <c r="G5" s="237" t="n">
        <v>1.328126</v>
      </c>
      <c r="H5" s="237" t="n">
        <v>9.195492</v>
      </c>
      <c r="I5" s="238" t="n">
        <f aca="false">+G5</f>
        <v>1.328126</v>
      </c>
      <c r="J5" s="35" t="n">
        <f aca="false">+D5/I5</f>
        <v>57707.423843822</v>
      </c>
      <c r="K5" s="239" t="n">
        <f aca="false">+SUM(J2:J5)</f>
        <v>97236.4874150796</v>
      </c>
      <c r="L5" s="34"/>
      <c r="M5" s="240" t="n">
        <f aca="false">+J5/SUM(J4:J5)</f>
        <v>0.819842535071724</v>
      </c>
      <c r="N5" s="240" t="n">
        <f aca="false">(J4+J5)/SUM(J2:J5)</f>
        <v>0.723889002112453</v>
      </c>
      <c r="P5" s="1" t="n">
        <v>1980</v>
      </c>
      <c r="Q5" s="28" t="n">
        <v>700998.8</v>
      </c>
      <c r="R5" s="28" t="n">
        <v>1981644.5</v>
      </c>
      <c r="S5" s="29" t="n">
        <f aca="false">+Q5/(Q5+R5)</f>
        <v>0.261308985805157</v>
      </c>
      <c r="T5" s="30" t="n">
        <v>0.934867520065265</v>
      </c>
      <c r="U5" s="31" t="n">
        <f aca="false">+Q5*$T$31/T5</f>
        <v>922472.994950287</v>
      </c>
      <c r="V5" s="32" t="n">
        <f aca="false">+R5*$T$31</f>
        <v>2437879.32566075</v>
      </c>
      <c r="W5" s="0" t="n">
        <f aca="false">+U5/(U5+V5)</f>
        <v>0.274516749119493</v>
      </c>
      <c r="Y5" s="231"/>
      <c r="Z5" s="235"/>
      <c r="AA5" s="235"/>
      <c r="AE5" s="232"/>
    </row>
    <row r="6" customFormat="false" ht="13.8" hidden="false" customHeight="false" outlineLevel="0" collapsed="false">
      <c r="A6" s="115" t="n">
        <v>1978</v>
      </c>
      <c r="B6" s="115" t="s">
        <v>39</v>
      </c>
      <c r="C6" s="115" t="s">
        <v>39</v>
      </c>
      <c r="D6" s="226" t="n">
        <v>13860.1</v>
      </c>
      <c r="E6" s="227" t="n">
        <v>12.86044</v>
      </c>
      <c r="F6" s="227" t="n">
        <v>9.86051</v>
      </c>
      <c r="G6" s="227" t="n">
        <v>1.304237</v>
      </c>
      <c r="H6" s="227" t="n">
        <v>12.86044</v>
      </c>
      <c r="I6" s="228" t="n">
        <v>1</v>
      </c>
      <c r="J6" s="12" t="n">
        <f aca="false">+D6/I6</f>
        <v>13860.1</v>
      </c>
      <c r="K6" s="229" t="n">
        <f aca="false">+SUM(J6:J9)</f>
        <v>104475.873623621</v>
      </c>
      <c r="L6" s="230" t="n">
        <f aca="false">(J6+J8)/K6</f>
        <v>0.263642207953479</v>
      </c>
      <c r="M6" s="230" t="n">
        <f aca="false">+J6/SUM(J6:J7)</f>
        <v>0.478492611180314</v>
      </c>
      <c r="N6" s="230" t="n">
        <f aca="false">(J6+J7)/SUM(J6:J9)</f>
        <v>0.277252273736086</v>
      </c>
      <c r="P6" s="1" t="n">
        <v>1981</v>
      </c>
      <c r="Q6" s="28" t="n">
        <v>774814.1</v>
      </c>
      <c r="R6" s="28" t="n">
        <v>2224168.2</v>
      </c>
      <c r="S6" s="29" t="n">
        <f aca="false">+Q6/(Q6+R6)</f>
        <v>0.258359010655048</v>
      </c>
      <c r="T6" s="30" t="n">
        <v>0.935257045811786</v>
      </c>
      <c r="U6" s="31" t="n">
        <f aca="false">+Q6*$T$31/T6</f>
        <v>1019184.90982387</v>
      </c>
      <c r="V6" s="32" t="n">
        <f aca="false">+R6*$T$31</f>
        <v>2736239.35654053</v>
      </c>
      <c r="W6" s="0" t="n">
        <f aca="false">+U6/(U6+V6)</f>
        <v>0.271390084724177</v>
      </c>
      <c r="Y6" s="231"/>
      <c r="Z6" s="235"/>
      <c r="AA6" s="235"/>
      <c r="AE6" s="232"/>
    </row>
    <row r="7" customFormat="false" ht="13.8" hidden="false" customHeight="false" outlineLevel="0" collapsed="false">
      <c r="A7" s="0" t="n">
        <v>1978</v>
      </c>
      <c r="B7" s="0" t="s">
        <v>40</v>
      </c>
      <c r="C7" s="0" t="s">
        <v>39</v>
      </c>
      <c r="D7" s="67" t="n">
        <v>19701.9</v>
      </c>
      <c r="E7" s="68" t="n">
        <v>12.86044</v>
      </c>
      <c r="F7" s="68" t="n">
        <v>9.86051</v>
      </c>
      <c r="G7" s="68" t="n">
        <v>1.304237</v>
      </c>
      <c r="H7" s="68" t="n">
        <v>9.86051</v>
      </c>
      <c r="I7" s="233" t="n">
        <f aca="false">+G7</f>
        <v>1.304237</v>
      </c>
      <c r="J7" s="28" t="n">
        <f aca="false">+D7/I7</f>
        <v>15106.0735127128</v>
      </c>
      <c r="K7" s="234" t="n">
        <f aca="false">+SUM(J6:J9)</f>
        <v>104475.873623621</v>
      </c>
      <c r="L7" s="43" t="n">
        <f aca="false">(J7+J9)/K7</f>
        <v>0.736357792046521</v>
      </c>
      <c r="M7" s="43" t="n">
        <f aca="false">+J7/SUM(J6:J7)</f>
        <v>0.521507388819686</v>
      </c>
      <c r="N7" s="43" t="n">
        <f aca="false">(J6+J7)/SUM(J6:J9)</f>
        <v>0.277252273736086</v>
      </c>
      <c r="P7" s="1" t="n">
        <v>1982</v>
      </c>
      <c r="Q7" s="28" t="n">
        <v>822025.5</v>
      </c>
      <c r="R7" s="28" t="n">
        <v>2303555.5</v>
      </c>
      <c r="S7" s="29" t="n">
        <f aca="false">+Q7/(Q7+R7)</f>
        <v>0.26299926317699</v>
      </c>
      <c r="T7" s="30" t="n">
        <v>0.954998165901633</v>
      </c>
      <c r="U7" s="31" t="n">
        <f aca="false">+Q7*$T$31/T7</f>
        <v>1058934.77493809</v>
      </c>
      <c r="V7" s="32" t="n">
        <f aca="false">+R7*$T$31</f>
        <v>2833904.02716638</v>
      </c>
      <c r="W7" s="0" t="n">
        <f aca="false">+U7/(U7+V7)</f>
        <v>0.272021223782919</v>
      </c>
      <c r="Y7" s="231"/>
      <c r="Z7" s="235"/>
      <c r="AA7" s="235"/>
      <c r="AE7" s="232"/>
    </row>
    <row r="8" customFormat="false" ht="13.8" hidden="false" customHeight="false" outlineLevel="0" collapsed="false">
      <c r="A8" s="0" t="n">
        <v>1978</v>
      </c>
      <c r="B8" s="0" t="s">
        <v>39</v>
      </c>
      <c r="C8" s="0" t="s">
        <v>40</v>
      </c>
      <c r="D8" s="67" t="n">
        <v>13684.15</v>
      </c>
      <c r="E8" s="68" t="n">
        <v>12.86044</v>
      </c>
      <c r="F8" s="68" t="n">
        <v>9.86051</v>
      </c>
      <c r="G8" s="68" t="n">
        <v>1.304237</v>
      </c>
      <c r="H8" s="68" t="n">
        <v>12.86044</v>
      </c>
      <c r="I8" s="233" t="n">
        <v>1</v>
      </c>
      <c r="J8" s="28" t="n">
        <f aca="false">+D8/I8</f>
        <v>13684.15</v>
      </c>
      <c r="K8" s="234" t="n">
        <f aca="false">+SUM(J6:J9)</f>
        <v>104475.873623621</v>
      </c>
      <c r="L8" s="1"/>
      <c r="M8" s="43" t="n">
        <f aca="false">+J8/SUM(J8:J9)</f>
        <v>0.181223736551739</v>
      </c>
      <c r="N8" s="43" t="n">
        <f aca="false">(J8+J9)/SUM(J6:J9)</f>
        <v>0.722747726263914</v>
      </c>
      <c r="P8" s="1" t="n">
        <v>1983</v>
      </c>
      <c r="Q8" s="28" t="n">
        <v>923787.8</v>
      </c>
      <c r="R8" s="28" t="n">
        <v>2467423.5</v>
      </c>
      <c r="S8" s="29" t="n">
        <f aca="false">+Q8/(Q8+R8)</f>
        <v>0.272406440731074</v>
      </c>
      <c r="T8" s="30" t="n">
        <v>1.03646306107974</v>
      </c>
      <c r="U8" s="31" t="n">
        <f aca="false">+Q8*$T$31/T8</f>
        <v>1096490.44582493</v>
      </c>
      <c r="V8" s="32" t="n">
        <f aca="false">+R8*$T$31</f>
        <v>3035499.42398825</v>
      </c>
      <c r="W8" s="0" t="n">
        <f aca="false">+U8/(U8+V8)</f>
        <v>0.265366198943392</v>
      </c>
      <c r="Y8" s="231"/>
      <c r="Z8" s="235"/>
      <c r="AA8" s="235"/>
      <c r="AE8" s="232"/>
    </row>
    <row r="9" customFormat="false" ht="13.8" hidden="false" customHeight="false" outlineLevel="0" collapsed="false">
      <c r="A9" s="112" t="n">
        <v>1978</v>
      </c>
      <c r="B9" s="112" t="s">
        <v>40</v>
      </c>
      <c r="C9" s="112" t="s">
        <v>40</v>
      </c>
      <c r="D9" s="236" t="n">
        <v>80635.17</v>
      </c>
      <c r="E9" s="237" t="n">
        <v>12.86044</v>
      </c>
      <c r="F9" s="237" t="n">
        <v>9.86051</v>
      </c>
      <c r="G9" s="237" t="n">
        <v>1.304237</v>
      </c>
      <c r="H9" s="237" t="n">
        <v>9.86051</v>
      </c>
      <c r="I9" s="238" t="n">
        <f aca="false">+G9</f>
        <v>1.304237</v>
      </c>
      <c r="J9" s="35" t="n">
        <f aca="false">+D9/I9</f>
        <v>61825.5501109078</v>
      </c>
      <c r="K9" s="239" t="n">
        <f aca="false">+SUM(J6:J9)</f>
        <v>104475.873623621</v>
      </c>
      <c r="L9" s="34"/>
      <c r="M9" s="240" t="n">
        <f aca="false">+J9/SUM(J8:J9)</f>
        <v>0.81877626344826</v>
      </c>
      <c r="N9" s="240" t="n">
        <f aca="false">(J8+J9)/SUM(J6:J9)</f>
        <v>0.722747726263914</v>
      </c>
      <c r="P9" s="1" t="n">
        <v>1984</v>
      </c>
      <c r="Q9" s="28" t="n">
        <v>1028662.7</v>
      </c>
      <c r="R9" s="28" t="n">
        <v>2739072.7</v>
      </c>
      <c r="S9" s="29" t="n">
        <f aca="false">+Q9/(Q9+R9)</f>
        <v>0.273018827171356</v>
      </c>
      <c r="T9" s="30" t="n">
        <v>1.05127009152682</v>
      </c>
      <c r="U9" s="31" t="n">
        <f aca="false">+Q9*$T$31/T9</f>
        <v>1203774.50604496</v>
      </c>
      <c r="V9" s="32" t="n">
        <f aca="false">+R9*$T$31</f>
        <v>3369690.53067378</v>
      </c>
      <c r="W9" s="0" t="n">
        <f aca="false">+U9/(U9+V9)</f>
        <v>0.263208419957358</v>
      </c>
      <c r="Y9" s="231"/>
      <c r="Z9" s="235"/>
      <c r="AA9" s="235"/>
      <c r="AE9" s="232"/>
    </row>
    <row r="10" customFormat="false" ht="13.8" hidden="false" customHeight="false" outlineLevel="0" collapsed="false">
      <c r="A10" s="115" t="n">
        <v>1979</v>
      </c>
      <c r="B10" s="115" t="s">
        <v>39</v>
      </c>
      <c r="C10" s="115" t="s">
        <v>39</v>
      </c>
      <c r="D10" s="226" t="n">
        <v>14207.82</v>
      </c>
      <c r="E10" s="227" t="n">
        <v>14.70313</v>
      </c>
      <c r="F10" s="227" t="n">
        <v>11.01444</v>
      </c>
      <c r="G10" s="227" t="n">
        <v>1.334896</v>
      </c>
      <c r="H10" s="227" t="n">
        <v>14.70313</v>
      </c>
      <c r="I10" s="228" t="n">
        <v>1</v>
      </c>
      <c r="J10" s="12" t="n">
        <f aca="false">+D10/I10</f>
        <v>14207.82</v>
      </c>
      <c r="K10" s="229" t="n">
        <f aca="false">+SUM(J10:J13)</f>
        <v>102488.278460165</v>
      </c>
      <c r="L10" s="230" t="n">
        <f aca="false">(J10+J12)/K10</f>
        <v>0.273191338762536</v>
      </c>
      <c r="M10" s="230" t="n">
        <f aca="false">+J10/SUM(J10:J11)</f>
        <v>0.493676139264438</v>
      </c>
      <c r="N10" s="230" t="n">
        <f aca="false">(J10+J11)/SUM(J10:J13)</f>
        <v>0.280809057026561</v>
      </c>
      <c r="P10" s="1" t="n">
        <v>1985</v>
      </c>
      <c r="Q10" s="28" t="n">
        <v>1133712.9</v>
      </c>
      <c r="R10" s="28" t="n">
        <v>2916436.7</v>
      </c>
      <c r="S10" s="29" t="n">
        <f aca="false">+Q10/(Q10+R10)</f>
        <v>0.279918771395506</v>
      </c>
      <c r="T10" s="30" t="n">
        <v>1.08799689374474</v>
      </c>
      <c r="U10" s="31" t="n">
        <f aca="false">+Q10*$T$31/T10</f>
        <v>1281922.85637974</v>
      </c>
      <c r="V10" s="32" t="n">
        <f aca="false">+R10*$T$31</f>
        <v>3587889.11710868</v>
      </c>
      <c r="W10" s="0" t="n">
        <f aca="false">+U10/(U10+V10)</f>
        <v>0.263238676022527</v>
      </c>
      <c r="Y10" s="231"/>
      <c r="Z10" s="235"/>
      <c r="AA10" s="235"/>
      <c r="AE10" s="232"/>
    </row>
    <row r="11" customFormat="false" ht="13.8" hidden="false" customHeight="false" outlineLevel="0" collapsed="false">
      <c r="A11" s="0" t="n">
        <v>1979</v>
      </c>
      <c r="B11" s="0" t="s">
        <v>40</v>
      </c>
      <c r="C11" s="0" t="s">
        <v>39</v>
      </c>
      <c r="D11" s="67" t="n">
        <v>19451.86</v>
      </c>
      <c r="E11" s="68" t="n">
        <v>14.70313</v>
      </c>
      <c r="F11" s="68" t="n">
        <v>11.01444</v>
      </c>
      <c r="G11" s="68" t="n">
        <v>1.334896</v>
      </c>
      <c r="H11" s="68" t="n">
        <v>11.01444</v>
      </c>
      <c r="I11" s="233" t="n">
        <f aca="false">+G11</f>
        <v>1.334896</v>
      </c>
      <c r="J11" s="28" t="n">
        <f aca="false">+D11/I11</f>
        <v>14571.8168306744</v>
      </c>
      <c r="K11" s="234" t="n">
        <f aca="false">+SUM(J10:J13)</f>
        <v>102488.278460165</v>
      </c>
      <c r="L11" s="43" t="n">
        <f aca="false">(J11+J13)/K11</f>
        <v>0.726808661237464</v>
      </c>
      <c r="M11" s="43" t="n">
        <f aca="false">+J11/SUM(J10:J11)</f>
        <v>0.506323860735562</v>
      </c>
      <c r="N11" s="43" t="n">
        <f aca="false">(J10+J11)/SUM(J10:J13)</f>
        <v>0.280809057026561</v>
      </c>
      <c r="P11" s="1" t="n">
        <v>1986</v>
      </c>
      <c r="Q11" s="28" t="n">
        <v>1237163.2</v>
      </c>
      <c r="R11" s="28" t="n">
        <v>3039827.4</v>
      </c>
      <c r="S11" s="29" t="n">
        <f aca="false">+Q11/(Q11+R11)</f>
        <v>0.289260210204811</v>
      </c>
      <c r="T11" s="30" t="n">
        <v>1.12233440245433</v>
      </c>
      <c r="U11" s="31" t="n">
        <f aca="false">+Q11*$T$31/T11</f>
        <v>1356098.31384864</v>
      </c>
      <c r="V11" s="32" t="n">
        <f aca="false">+R11*$T$31</f>
        <v>3739688.10855684</v>
      </c>
      <c r="W11" s="0" t="n">
        <f aca="false">+U11/(U11+V11)</f>
        <v>0.266121497534916</v>
      </c>
      <c r="Y11" s="231"/>
      <c r="Z11" s="235"/>
      <c r="AA11" s="235"/>
      <c r="AE11" s="232"/>
    </row>
    <row r="12" customFormat="false" ht="13.8" hidden="false" customHeight="false" outlineLevel="0" collapsed="false">
      <c r="A12" s="0" t="n">
        <v>1979</v>
      </c>
      <c r="B12" s="0" t="s">
        <v>39</v>
      </c>
      <c r="C12" s="0" t="s">
        <v>40</v>
      </c>
      <c r="D12" s="67" t="n">
        <v>13791.09</v>
      </c>
      <c r="E12" s="68" t="n">
        <v>14.70313</v>
      </c>
      <c r="F12" s="68" t="n">
        <v>11.01444</v>
      </c>
      <c r="G12" s="68" t="n">
        <v>1.334896</v>
      </c>
      <c r="H12" s="68" t="n">
        <v>14.70313</v>
      </c>
      <c r="I12" s="233" t="n">
        <v>1</v>
      </c>
      <c r="J12" s="28" t="n">
        <f aca="false">+D12/I12</f>
        <v>13791.09</v>
      </c>
      <c r="K12" s="234" t="n">
        <f aca="false">+SUM(J10:J13)</f>
        <v>102488.278460165</v>
      </c>
      <c r="L12" s="1"/>
      <c r="M12" s="43" t="n">
        <f aca="false">+J12/SUM(J12:J13)</f>
        <v>0.187102756137108</v>
      </c>
      <c r="N12" s="43" t="n">
        <f aca="false">(J12+J13)/SUM(J10:J13)</f>
        <v>0.719190942973439</v>
      </c>
      <c r="P12" s="1" t="n">
        <v>1987</v>
      </c>
      <c r="Q12" s="28" t="n">
        <v>1378498.3</v>
      </c>
      <c r="R12" s="28" t="n">
        <v>3177492.1</v>
      </c>
      <c r="S12" s="29" t="n">
        <f aca="false">+Q12/(Q12+R12)</f>
        <v>0.30256830655306</v>
      </c>
      <c r="T12" s="30" t="n">
        <v>1.1419967885238</v>
      </c>
      <c r="U12" s="31" t="n">
        <f aca="false">+Q12*$T$31/T12</f>
        <v>1485004.63906885</v>
      </c>
      <c r="V12" s="32" t="n">
        <f aca="false">+R12*$T$31</f>
        <v>3909047.408877</v>
      </c>
      <c r="W12" s="0" t="n">
        <f aca="false">+U12/(U12+V12)</f>
        <v>0.275304099009271</v>
      </c>
      <c r="Y12" s="231"/>
      <c r="Z12" s="235"/>
      <c r="AA12" s="235"/>
      <c r="AE12" s="232"/>
    </row>
    <row r="13" customFormat="false" ht="13.8" hidden="false" customHeight="false" outlineLevel="0" collapsed="false">
      <c r="A13" s="112" t="n">
        <v>1979</v>
      </c>
      <c r="B13" s="112" t="s">
        <v>40</v>
      </c>
      <c r="C13" s="112" t="s">
        <v>40</v>
      </c>
      <c r="D13" s="236" t="n">
        <v>79983.7</v>
      </c>
      <c r="E13" s="237" t="n">
        <v>14.70313</v>
      </c>
      <c r="F13" s="237" t="n">
        <v>11.01444</v>
      </c>
      <c r="G13" s="237" t="n">
        <v>1.334896</v>
      </c>
      <c r="H13" s="237" t="n">
        <v>11.01444</v>
      </c>
      <c r="I13" s="238" t="n">
        <f aca="false">+G13</f>
        <v>1.334896</v>
      </c>
      <c r="J13" s="35" t="n">
        <f aca="false">+D13/I13</f>
        <v>59917.5516294902</v>
      </c>
      <c r="K13" s="239" t="n">
        <f aca="false">+SUM(J10:J13)</f>
        <v>102488.278460165</v>
      </c>
      <c r="L13" s="34"/>
      <c r="M13" s="240" t="n">
        <f aca="false">+J13/SUM(J12:J13)</f>
        <v>0.812897243862892</v>
      </c>
      <c r="N13" s="240" t="n">
        <f aca="false">(J12+J13)/SUM(J10:J13)</f>
        <v>0.719190942973439</v>
      </c>
      <c r="P13" s="1" t="n">
        <v>1988</v>
      </c>
      <c r="Q13" s="28" t="n">
        <v>1497604.4</v>
      </c>
      <c r="R13" s="28" t="n">
        <v>3412110.3</v>
      </c>
      <c r="S13" s="29" t="n">
        <f aca="false">+Q13/(Q13+R13)</f>
        <v>0.305028803404809</v>
      </c>
      <c r="T13" s="30" t="n">
        <v>1.16526324348539</v>
      </c>
      <c r="U13" s="31" t="n">
        <f aca="false">+Q13*$T$31/T13</f>
        <v>1581100.65282966</v>
      </c>
      <c r="V13" s="32" t="n">
        <f aca="false">+R13*$T$31</f>
        <v>4197681.85325072</v>
      </c>
      <c r="W13" s="0" t="n">
        <f aca="false">+U13/(U13+V13)</f>
        <v>0.273604457542058</v>
      </c>
      <c r="Y13" s="231"/>
      <c r="Z13" s="235"/>
      <c r="AA13" s="235"/>
      <c r="AE13" s="232"/>
    </row>
    <row r="14" customFormat="false" ht="13.8" hidden="false" customHeight="false" outlineLevel="0" collapsed="false">
      <c r="A14" s="115" t="n">
        <v>1980</v>
      </c>
      <c r="B14" s="115" t="s">
        <v>39</v>
      </c>
      <c r="C14" s="115" t="s">
        <v>39</v>
      </c>
      <c r="D14" s="226" t="n">
        <v>14989.71</v>
      </c>
      <c r="E14" s="227" t="n">
        <v>15.58792</v>
      </c>
      <c r="F14" s="227" t="n">
        <v>12.42422</v>
      </c>
      <c r="G14" s="227" t="n">
        <v>1.25464</v>
      </c>
      <c r="H14" s="227" t="n">
        <v>15.58792</v>
      </c>
      <c r="I14" s="228" t="n">
        <v>1</v>
      </c>
      <c r="J14" s="12" t="n">
        <f aca="false">+D14/I14</f>
        <v>14989.71</v>
      </c>
      <c r="K14" s="229" t="n">
        <f aca="false">+SUM(J14:J17)</f>
        <v>106475.721879742</v>
      </c>
      <c r="L14" s="230" t="n">
        <f aca="false">(J14+J16)/K14</f>
        <v>0.278798579393786</v>
      </c>
      <c r="M14" s="230" t="n">
        <f aca="false">+J14/SUM(J14:J15)</f>
        <v>0.481994549575569</v>
      </c>
      <c r="N14" s="230" t="n">
        <f aca="false">(J14+J15)/SUM(J14:J17)</f>
        <v>0.292079119283722</v>
      </c>
      <c r="P14" s="1" t="n">
        <v>1989</v>
      </c>
      <c r="Q14" s="28" t="n">
        <v>1631049.1</v>
      </c>
      <c r="R14" s="28" t="n">
        <v>3640174.7</v>
      </c>
      <c r="S14" s="29" t="n">
        <f aca="false">+Q14/(Q14+R14)</f>
        <v>0.309425128183706</v>
      </c>
      <c r="T14" s="30" t="n">
        <v>1.17588217489672</v>
      </c>
      <c r="U14" s="31" t="n">
        <f aca="false">+Q14*$T$31/T14</f>
        <v>1706434.74815787</v>
      </c>
      <c r="V14" s="32" t="n">
        <f aca="false">+R14*$T$31</f>
        <v>4478253.61356354</v>
      </c>
      <c r="W14" s="0" t="n">
        <f aca="false">+U14/(U14+V14)</f>
        <v>0.275912810533741</v>
      </c>
      <c r="Y14" s="231"/>
      <c r="Z14" s="235"/>
      <c r="AA14" s="235"/>
      <c r="AE14" s="232"/>
    </row>
    <row r="15" customFormat="false" ht="13.8" hidden="false" customHeight="false" outlineLevel="0" collapsed="false">
      <c r="A15" s="0" t="n">
        <v>1980</v>
      </c>
      <c r="B15" s="0" t="s">
        <v>40</v>
      </c>
      <c r="C15" s="0" t="s">
        <v>39</v>
      </c>
      <c r="D15" s="67" t="n">
        <v>20211.78</v>
      </c>
      <c r="E15" s="68" t="n">
        <v>15.58792</v>
      </c>
      <c r="F15" s="68" t="n">
        <v>12.42422</v>
      </c>
      <c r="G15" s="68" t="n">
        <v>1.25464</v>
      </c>
      <c r="H15" s="68" t="n">
        <v>12.42422</v>
      </c>
      <c r="I15" s="233" t="n">
        <f aca="false">+G15</f>
        <v>1.25464</v>
      </c>
      <c r="J15" s="28" t="n">
        <f aca="false">+D15/I15</f>
        <v>16109.6250717337</v>
      </c>
      <c r="K15" s="234" t="n">
        <f aca="false">+SUM(J14:J17)</f>
        <v>106475.721879742</v>
      </c>
      <c r="L15" s="43" t="n">
        <f aca="false">(J15+J17)/K15</f>
        <v>0.721201420606214</v>
      </c>
      <c r="M15" s="43" t="n">
        <f aca="false">+J15/SUM(J14:J15)</f>
        <v>0.518005450424431</v>
      </c>
      <c r="N15" s="43" t="n">
        <f aca="false">(J14+J15)/SUM(J14:J17)</f>
        <v>0.292079119283722</v>
      </c>
      <c r="P15" s="1" t="n">
        <v>1990</v>
      </c>
      <c r="Q15" s="28" t="n">
        <v>1795716.7</v>
      </c>
      <c r="R15" s="28" t="n">
        <v>3782393</v>
      </c>
      <c r="S15" s="29" t="n">
        <f aca="false">+Q15/(Q15+R15)</f>
        <v>0.321922084106736</v>
      </c>
      <c r="T15" s="30" t="n">
        <v>1.20154845485178</v>
      </c>
      <c r="U15" s="31" t="n">
        <f aca="false">+Q15*$T$31/T15</f>
        <v>1838581.94242646</v>
      </c>
      <c r="V15" s="32" t="n">
        <f aca="false">+R15*$T$31</f>
        <v>4653214.89107857</v>
      </c>
      <c r="W15" s="0" t="n">
        <f aca="false">+U15/(U15+V15)</f>
        <v>0.283216186455081</v>
      </c>
      <c r="Y15" s="231"/>
      <c r="Z15" s="235"/>
      <c r="AA15" s="235"/>
      <c r="AE15" s="232"/>
    </row>
    <row r="16" customFormat="false" ht="13.8" hidden="false" customHeight="false" outlineLevel="0" collapsed="false">
      <c r="A16" s="0" t="n">
        <v>1980</v>
      </c>
      <c r="B16" s="0" t="s">
        <v>39</v>
      </c>
      <c r="C16" s="0" t="s">
        <v>40</v>
      </c>
      <c r="D16" s="67" t="n">
        <v>14695.57</v>
      </c>
      <c r="E16" s="68" t="n">
        <v>15.58792</v>
      </c>
      <c r="F16" s="68" t="n">
        <v>12.42422</v>
      </c>
      <c r="G16" s="68" t="n">
        <v>1.25464</v>
      </c>
      <c r="H16" s="68" t="n">
        <v>15.58792</v>
      </c>
      <c r="I16" s="233" t="n">
        <v>1</v>
      </c>
      <c r="J16" s="28" t="n">
        <f aca="false">+D16/I16</f>
        <v>14695.57</v>
      </c>
      <c r="K16" s="234" t="n">
        <f aca="false">+SUM(J14:J17)</f>
        <v>106475.721879742</v>
      </c>
      <c r="L16" s="1"/>
      <c r="M16" s="43" t="n">
        <f aca="false">+J16/SUM(J16:J17)</f>
        <v>0.194962515746889</v>
      </c>
      <c r="N16" s="43" t="n">
        <f aca="false">(J16+J17)/SUM(J14:J17)</f>
        <v>0.707920880716278</v>
      </c>
      <c r="P16" s="1" t="n">
        <v>1991</v>
      </c>
      <c r="Q16" s="28" t="n">
        <v>1905325.5</v>
      </c>
      <c r="R16" s="28" t="n">
        <v>3840629.3</v>
      </c>
      <c r="S16" s="29" t="n">
        <f aca="false">+Q16/(Q16+R16)</f>
        <v>0.331594237392887</v>
      </c>
      <c r="T16" s="30" t="n">
        <v>1.24370263484069</v>
      </c>
      <c r="U16" s="31" t="n">
        <f aca="false">+Q16*$T$31/T16</f>
        <v>1884686.34329305</v>
      </c>
      <c r="V16" s="32" t="n">
        <f aca="false">+R16*$T$31</f>
        <v>4724858.95830303</v>
      </c>
      <c r="W16" s="0" t="n">
        <f aca="false">+U16/(U16+V16)</f>
        <v>0.285146142025524</v>
      </c>
      <c r="Y16" s="231"/>
      <c r="Z16" s="235"/>
      <c r="AA16" s="235"/>
      <c r="AE16" s="232"/>
    </row>
    <row r="17" customFormat="false" ht="13.8" hidden="false" customHeight="false" outlineLevel="0" collapsed="false">
      <c r="A17" s="112" t="n">
        <v>1980</v>
      </c>
      <c r="B17" s="112" t="s">
        <v>40</v>
      </c>
      <c r="C17" s="112" t="s">
        <v>40</v>
      </c>
      <c r="D17" s="236" t="n">
        <v>76132.58</v>
      </c>
      <c r="E17" s="237" t="n">
        <v>15.58792</v>
      </c>
      <c r="F17" s="237" t="n">
        <v>12.42422</v>
      </c>
      <c r="G17" s="237" t="n">
        <v>1.25464</v>
      </c>
      <c r="H17" s="237" t="n">
        <v>12.42422</v>
      </c>
      <c r="I17" s="238" t="n">
        <f aca="false">+G17</f>
        <v>1.25464</v>
      </c>
      <c r="J17" s="35" t="n">
        <f aca="false">+D17/I17</f>
        <v>60680.8168080087</v>
      </c>
      <c r="K17" s="239" t="n">
        <f aca="false">+SUM(J14:J17)</f>
        <v>106475.721879742</v>
      </c>
      <c r="L17" s="34"/>
      <c r="M17" s="240" t="n">
        <f aca="false">+J17/SUM(J16:J17)</f>
        <v>0.805037484253111</v>
      </c>
      <c r="N17" s="240" t="n">
        <f aca="false">(J16+J17)/SUM(J14:J17)</f>
        <v>0.707920880716278</v>
      </c>
      <c r="P17" s="1" t="n">
        <v>1992</v>
      </c>
      <c r="Q17" s="28" t="n">
        <v>2064348.8</v>
      </c>
      <c r="R17" s="28" t="n">
        <v>4014442.4</v>
      </c>
      <c r="S17" s="29" t="n">
        <f aca="false">+Q17/(Q17+R17)</f>
        <v>0.339598570189415</v>
      </c>
      <c r="T17" s="30" t="n">
        <v>1.29413774454613</v>
      </c>
      <c r="U17" s="31" t="n">
        <f aca="false">+Q17*$T$31/T17</f>
        <v>1962406.76949513</v>
      </c>
      <c r="V17" s="32" t="n">
        <f aca="false">+R17*$T$31</f>
        <v>4938689.11957514</v>
      </c>
      <c r="W17" s="0" t="n">
        <f aca="false">+U17/(U17+V17)</f>
        <v>0.284361614595608</v>
      </c>
      <c r="Y17" s="231"/>
      <c r="Z17" s="235"/>
      <c r="AA17" s="235"/>
      <c r="AE17" s="232"/>
    </row>
    <row r="18" customFormat="false" ht="13.8" hidden="false" customHeight="false" outlineLevel="0" collapsed="false">
      <c r="A18" s="115" t="n">
        <v>1981</v>
      </c>
      <c r="B18" s="115" t="s">
        <v>39</v>
      </c>
      <c r="C18" s="115" t="s">
        <v>39</v>
      </c>
      <c r="D18" s="226" t="n">
        <v>15638.55</v>
      </c>
      <c r="E18" s="227" t="n">
        <v>17.05522</v>
      </c>
      <c r="F18" s="227" t="n">
        <v>13.28246</v>
      </c>
      <c r="G18" s="227" t="n">
        <v>1.284041</v>
      </c>
      <c r="H18" s="227" t="n">
        <v>17.05522</v>
      </c>
      <c r="I18" s="228" t="n">
        <v>1</v>
      </c>
      <c r="J18" s="12" t="n">
        <f aca="false">+D18/I18</f>
        <v>15638.55</v>
      </c>
      <c r="K18" s="229" t="n">
        <f aca="false">+SUM(J18:J21)</f>
        <v>107708.006818614</v>
      </c>
      <c r="L18" s="230" t="n">
        <f aca="false">(J18+J20)/K18</f>
        <v>0.28796540680799</v>
      </c>
      <c r="M18" s="230" t="n">
        <f aca="false">+J18/SUM(J18:J19)</f>
        <v>0.488070892892598</v>
      </c>
      <c r="N18" s="230" t="n">
        <f aca="false">(J18+J19)/SUM(J18:J21)</f>
        <v>0.297485351478092</v>
      </c>
      <c r="P18" s="1" t="n">
        <v>1993</v>
      </c>
      <c r="Q18" s="28" t="n">
        <v>2187496.5</v>
      </c>
      <c r="R18" s="28" t="n">
        <v>4203133.6</v>
      </c>
      <c r="S18" s="29" t="n">
        <f aca="false">+Q18/(Q18+R18)</f>
        <v>0.342297467662852</v>
      </c>
      <c r="T18" s="30" t="n">
        <v>1.30914117074934</v>
      </c>
      <c r="U18" s="31" t="n">
        <f aca="false">+Q18*$T$31/T18</f>
        <v>2055641.34422162</v>
      </c>
      <c r="V18" s="32" t="n">
        <f aca="false">+R18*$T$31</f>
        <v>5170822.77190992</v>
      </c>
      <c r="W18" s="0" t="n">
        <f aca="false">+U18/(U18+V18)</f>
        <v>0.284460188438885</v>
      </c>
      <c r="Y18" s="231"/>
      <c r="Z18" s="235"/>
      <c r="AA18" s="235"/>
      <c r="AE18" s="232"/>
    </row>
    <row r="19" customFormat="false" ht="13.8" hidden="false" customHeight="false" outlineLevel="0" collapsed="false">
      <c r="A19" s="0" t="n">
        <v>1981</v>
      </c>
      <c r="B19" s="0" t="s">
        <v>40</v>
      </c>
      <c r="C19" s="0" t="s">
        <v>39</v>
      </c>
      <c r="D19" s="67" t="n">
        <v>21062.13</v>
      </c>
      <c r="E19" s="68" t="n">
        <v>17.05522</v>
      </c>
      <c r="F19" s="68" t="n">
        <v>13.28246</v>
      </c>
      <c r="G19" s="68" t="n">
        <v>1.284041</v>
      </c>
      <c r="H19" s="68" t="n">
        <v>13.28246</v>
      </c>
      <c r="I19" s="233" t="n">
        <f aca="false">+G19</f>
        <v>1.284041</v>
      </c>
      <c r="J19" s="28" t="n">
        <f aca="false">+D19/I19</f>
        <v>16403.0042654401</v>
      </c>
      <c r="K19" s="234" t="n">
        <f aca="false">+SUM(J18:J21)</f>
        <v>107708.006818614</v>
      </c>
      <c r="L19" s="43" t="n">
        <f aca="false">(J19+J21)/K19</f>
        <v>0.71203459319201</v>
      </c>
      <c r="M19" s="43" t="n">
        <f aca="false">+J19/SUM(J18:J19)</f>
        <v>0.511929107107402</v>
      </c>
      <c r="N19" s="43" t="n">
        <f aca="false">(J18+J19)/SUM(J18:J21)</f>
        <v>0.297485351478092</v>
      </c>
      <c r="P19" s="1" t="n">
        <v>1994</v>
      </c>
      <c r="Q19" s="28" t="n">
        <v>2294898.6</v>
      </c>
      <c r="R19" s="28" t="n">
        <v>4483162.1</v>
      </c>
      <c r="S19" s="29" t="n">
        <f aca="false">+Q19/(Q19+R19)</f>
        <v>0.338577463609908</v>
      </c>
      <c r="T19" s="30" t="n">
        <v>1.32428870974348</v>
      </c>
      <c r="U19" s="31" t="n">
        <f aca="false">+Q19*$T$31/T19</f>
        <v>2131902.22400759</v>
      </c>
      <c r="V19" s="32" t="n">
        <f aca="false">+R19*$T$31</f>
        <v>5515322.34826975</v>
      </c>
      <c r="W19" s="0" t="n">
        <f aca="false">+U19/(U19+V19)</f>
        <v>0.278781171372441</v>
      </c>
      <c r="Y19" s="231"/>
      <c r="Z19" s="235"/>
      <c r="AA19" s="235"/>
      <c r="AE19" s="232"/>
    </row>
    <row r="20" customFormat="false" ht="13.8" hidden="false" customHeight="false" outlineLevel="0" collapsed="false">
      <c r="A20" s="0" t="n">
        <v>1981</v>
      </c>
      <c r="B20" s="0" t="s">
        <v>39</v>
      </c>
      <c r="C20" s="0" t="s">
        <v>40</v>
      </c>
      <c r="D20" s="67" t="n">
        <v>15377.63</v>
      </c>
      <c r="E20" s="68" t="n">
        <v>17.05522</v>
      </c>
      <c r="F20" s="68" t="n">
        <v>13.28246</v>
      </c>
      <c r="G20" s="68" t="n">
        <v>1.284041</v>
      </c>
      <c r="H20" s="68" t="n">
        <v>17.05522</v>
      </c>
      <c r="I20" s="233" t="n">
        <v>1</v>
      </c>
      <c r="J20" s="28" t="n">
        <f aca="false">+D20/I20</f>
        <v>15377.63</v>
      </c>
      <c r="K20" s="234" t="n">
        <f aca="false">+SUM(J18:J21)</f>
        <v>107708.006818614</v>
      </c>
      <c r="L20" s="1"/>
      <c r="M20" s="43" t="n">
        <f aca="false">+J20/SUM(J20:J21)</f>
        <v>0.203229165384666</v>
      </c>
      <c r="N20" s="43" t="n">
        <f aca="false">(J20+J21)/SUM(J18:J21)</f>
        <v>0.702514648521908</v>
      </c>
      <c r="P20" s="1" t="n">
        <v>1995</v>
      </c>
      <c r="Q20" s="28" t="n">
        <v>2432663.1</v>
      </c>
      <c r="R20" s="28" t="n">
        <v>4672272.3</v>
      </c>
      <c r="S20" s="29" t="n">
        <f aca="false">+Q20/(Q20+R20)</f>
        <v>0.342390600764646</v>
      </c>
      <c r="T20" s="30" t="n">
        <v>1.33272723657341</v>
      </c>
      <c r="U20" s="31" t="n">
        <f aca="false">+Q20*$T$31/T20</f>
        <v>2245572.86796359</v>
      </c>
      <c r="V20" s="32" t="n">
        <f aca="false">+R20*$T$31</f>
        <v>5747971.4671463</v>
      </c>
      <c r="W20" s="0" t="n">
        <f aca="false">+U20/(U20+V20)</f>
        <v>0.280923301832505</v>
      </c>
      <c r="Y20" s="231"/>
      <c r="Z20" s="235"/>
      <c r="AA20" s="235"/>
      <c r="AE20" s="232"/>
    </row>
    <row r="21" customFormat="false" ht="13.8" hidden="false" customHeight="false" outlineLevel="0" collapsed="false">
      <c r="A21" s="0" t="n">
        <v>1981</v>
      </c>
      <c r="B21" s="0" t="s">
        <v>40</v>
      </c>
      <c r="C21" s="0" t="s">
        <v>40</v>
      </c>
      <c r="D21" s="67" t="n">
        <v>77413.32</v>
      </c>
      <c r="E21" s="68" t="n">
        <v>17.05522</v>
      </c>
      <c r="F21" s="68" t="n">
        <v>13.28246</v>
      </c>
      <c r="G21" s="68" t="n">
        <v>1.284041</v>
      </c>
      <c r="H21" s="68" t="n">
        <v>13.28246</v>
      </c>
      <c r="I21" s="238" t="n">
        <f aca="false">+G21</f>
        <v>1.284041</v>
      </c>
      <c r="J21" s="28" t="n">
        <f aca="false">+D21/I21</f>
        <v>60288.8225531739</v>
      </c>
      <c r="K21" s="234" t="n">
        <f aca="false">+SUM(J18:J21)</f>
        <v>107708.006818614</v>
      </c>
      <c r="L21" s="1"/>
      <c r="M21" s="43" t="n">
        <f aca="false">+J21/SUM(J20:J21)</f>
        <v>0.796770834615333</v>
      </c>
      <c r="N21" s="43" t="n">
        <f aca="false">(J20+J21)/SUM(J18:J21)</f>
        <v>0.702514648521908</v>
      </c>
      <c r="P21" s="1" t="n">
        <v>1996</v>
      </c>
      <c r="Q21" s="28" t="n">
        <v>2596419</v>
      </c>
      <c r="R21" s="28" t="n">
        <v>4911269.1</v>
      </c>
      <c r="S21" s="29" t="n">
        <f aca="false">+Q21/(Q21+R21)</f>
        <v>0.345834691774156</v>
      </c>
      <c r="T21" s="30" t="n">
        <v>1.35832075610999</v>
      </c>
      <c r="U21" s="31" t="n">
        <f aca="false">+Q21*$T$31/T21</f>
        <v>2351575.35248589</v>
      </c>
      <c r="V21" s="32" t="n">
        <f aca="false">+R21*$T$31</f>
        <v>6041992.59839314</v>
      </c>
      <c r="W21" s="0" t="n">
        <f aca="false">+U21/(U21+V21)</f>
        <v>0.280163973920008</v>
      </c>
      <c r="Y21" s="231"/>
      <c r="Z21" s="235"/>
      <c r="AA21" s="235"/>
      <c r="AE21" s="232"/>
    </row>
    <row r="22" customFormat="false" ht="13.8" hidden="false" customHeight="false" outlineLevel="0" collapsed="false">
      <c r="A22" s="115" t="n">
        <v>1982</v>
      </c>
      <c r="B22" s="115" t="s">
        <v>39</v>
      </c>
      <c r="C22" s="115" t="s">
        <v>39</v>
      </c>
      <c r="D22" s="226" t="n">
        <v>17419.31</v>
      </c>
      <c r="E22" s="227" t="n">
        <v>17.36989</v>
      </c>
      <c r="F22" s="227" t="n">
        <v>14.55987</v>
      </c>
      <c r="G22" s="227" t="n">
        <v>1.192997</v>
      </c>
      <c r="H22" s="227" t="n">
        <v>17.36989</v>
      </c>
      <c r="I22" s="228" t="n">
        <v>1</v>
      </c>
      <c r="J22" s="12" t="n">
        <f aca="false">+D22/I22</f>
        <v>17419.31</v>
      </c>
      <c r="K22" s="229" t="n">
        <f aca="false">+SUM(J22:J25)</f>
        <v>111571.04797095</v>
      </c>
      <c r="L22" s="230" t="n">
        <f aca="false">(J22+J24)/K22</f>
        <v>0.305586445767518</v>
      </c>
      <c r="M22" s="230" t="n">
        <f aca="false">+J22/SUM(J22:J23)</f>
        <v>0.49989108590789</v>
      </c>
      <c r="N22" s="230" t="n">
        <f aca="false">(J22+J23)/SUM(J22:J25)</f>
        <v>0.312323054416681</v>
      </c>
      <c r="P22" s="1" t="n">
        <v>1997</v>
      </c>
      <c r="Q22" s="28" t="n">
        <v>2791246.1</v>
      </c>
      <c r="R22" s="28" t="n">
        <v>5196363.9</v>
      </c>
      <c r="S22" s="29" t="n">
        <f aca="false">+Q22/(Q22+R22)</f>
        <v>0.349446968492453</v>
      </c>
      <c r="T22" s="30" t="n">
        <v>1.38689911779533</v>
      </c>
      <c r="U22" s="31" t="n">
        <f aca="false">+Q22*$T$31/T22</f>
        <v>2475937.71593439</v>
      </c>
      <c r="V22" s="32" t="n">
        <f aca="false">+R22*$T$31</f>
        <v>6392724.89107903</v>
      </c>
      <c r="W22" s="0" t="n">
        <f aca="false">+U22/(U22+V22)</f>
        <v>0.279178251067573</v>
      </c>
      <c r="Y22" s="231"/>
      <c r="Z22" s="235"/>
      <c r="AA22" s="235"/>
      <c r="AE22" s="232"/>
    </row>
    <row r="23" customFormat="false" ht="13.8" hidden="false" customHeight="false" outlineLevel="0" collapsed="false">
      <c r="A23" s="0" t="n">
        <v>1982</v>
      </c>
      <c r="B23" s="0" t="s">
        <v>40</v>
      </c>
      <c r="C23" s="0" t="s">
        <v>39</v>
      </c>
      <c r="D23" s="67" t="n">
        <v>20790.24</v>
      </c>
      <c r="E23" s="68" t="n">
        <v>17.36989</v>
      </c>
      <c r="F23" s="68" t="n">
        <v>14.55987</v>
      </c>
      <c r="G23" s="68" t="n">
        <v>1.192997</v>
      </c>
      <c r="H23" s="68" t="n">
        <v>14.55987</v>
      </c>
      <c r="I23" s="233" t="n">
        <f aca="false">+G23</f>
        <v>1.192997</v>
      </c>
      <c r="J23" s="28" t="n">
        <f aca="false">+D23/I23</f>
        <v>17426.9004867573</v>
      </c>
      <c r="K23" s="234" t="n">
        <f aca="false">+SUM(J22:J25)</f>
        <v>111571.04797095</v>
      </c>
      <c r="L23" s="43" t="n">
        <f aca="false">(J23+J25)/K23</f>
        <v>0.694413554232482</v>
      </c>
      <c r="M23" s="43" t="n">
        <f aca="false">+J23/SUM(J22:J23)</f>
        <v>0.50010891409211</v>
      </c>
      <c r="N23" s="43" t="n">
        <f aca="false">(J22+J23)/SUM(J22:J25)</f>
        <v>0.312323054416681</v>
      </c>
      <c r="P23" s="1" t="n">
        <v>1998</v>
      </c>
      <c r="Q23" s="28" t="n">
        <v>3002597</v>
      </c>
      <c r="R23" s="28" t="n">
        <v>5420280</v>
      </c>
      <c r="S23" s="29" t="n">
        <f aca="false">+Q23/(Q23+R23)</f>
        <v>0.356481164333754</v>
      </c>
      <c r="T23" s="30" t="n">
        <v>1.41485341476657</v>
      </c>
      <c r="U23" s="31" t="n">
        <f aca="false">+Q23*$T$31/T23</f>
        <v>2610790.70082375</v>
      </c>
      <c r="V23" s="32" t="n">
        <f aca="false">+R23*$T$31</f>
        <v>6668193.28658215</v>
      </c>
      <c r="W23" s="0" t="n">
        <f aca="false">+U23/(U23+V23)</f>
        <v>0.281366009938944</v>
      </c>
      <c r="Y23" s="231"/>
      <c r="Z23" s="235"/>
      <c r="AA23" s="235"/>
      <c r="AE23" s="232"/>
    </row>
    <row r="24" customFormat="false" ht="13.8" hidden="false" customHeight="false" outlineLevel="0" collapsed="false">
      <c r="A24" s="0" t="n">
        <v>1982</v>
      </c>
      <c r="B24" s="0" t="s">
        <v>39</v>
      </c>
      <c r="C24" s="0" t="s">
        <v>40</v>
      </c>
      <c r="D24" s="67" t="n">
        <v>16675.29</v>
      </c>
      <c r="E24" s="68" t="n">
        <v>17.36989</v>
      </c>
      <c r="F24" s="68" t="n">
        <v>14.55987</v>
      </c>
      <c r="G24" s="68" t="n">
        <v>1.192997</v>
      </c>
      <c r="H24" s="68" t="n">
        <v>17.36989</v>
      </c>
      <c r="I24" s="233" t="n">
        <v>1</v>
      </c>
      <c r="J24" s="28" t="n">
        <f aca="false">+D24/I24</f>
        <v>16675.29</v>
      </c>
      <c r="K24" s="234" t="n">
        <f aca="false">+SUM(J22:J25)</f>
        <v>111571.04797095</v>
      </c>
      <c r="L24" s="1"/>
      <c r="M24" s="43" t="n">
        <f aca="false">+J24/SUM(J24:J25)</f>
        <v>0.217338876780748</v>
      </c>
      <c r="N24" s="43" t="n">
        <f aca="false">(J24+J25)/SUM(J22:J25)</f>
        <v>0.687676945583319</v>
      </c>
      <c r="P24" s="1" t="n">
        <v>1999</v>
      </c>
      <c r="Q24" s="28" t="n">
        <v>3232440.9</v>
      </c>
      <c r="R24" s="28" t="n">
        <v>5726309.1</v>
      </c>
      <c r="S24" s="29" t="n">
        <f aca="false">+Q24/(Q24+R24)</f>
        <v>0.360813830054416</v>
      </c>
      <c r="T24" s="30" t="n">
        <v>1.43652577094945</v>
      </c>
      <c r="U24" s="31" t="n">
        <f aca="false">+Q24*$T$31/T24</f>
        <v>2768239.2993203</v>
      </c>
      <c r="V24" s="32" t="n">
        <f aca="false">+R24*$T$31</f>
        <v>7044679.5917396</v>
      </c>
      <c r="W24" s="0" t="n">
        <f aca="false">+U24/(U24+V24)</f>
        <v>0.282101516383909</v>
      </c>
      <c r="Y24" s="231"/>
      <c r="Z24" s="235"/>
      <c r="AA24" s="235"/>
      <c r="AE24" s="232"/>
    </row>
    <row r="25" customFormat="false" ht="13.8" hidden="false" customHeight="false" outlineLevel="0" collapsed="false">
      <c r="A25" s="112" t="n">
        <v>1982</v>
      </c>
      <c r="B25" s="112" t="s">
        <v>40</v>
      </c>
      <c r="C25" s="112" t="s">
        <v>40</v>
      </c>
      <c r="D25" s="236" t="n">
        <v>71638.93</v>
      </c>
      <c r="E25" s="237" t="n">
        <v>17.36989</v>
      </c>
      <c r="F25" s="237" t="n">
        <v>14.55987</v>
      </c>
      <c r="G25" s="237" t="n">
        <v>1.192997</v>
      </c>
      <c r="H25" s="237" t="n">
        <v>14.55987</v>
      </c>
      <c r="I25" s="238" t="n">
        <f aca="false">+G25</f>
        <v>1.192997</v>
      </c>
      <c r="J25" s="35" t="n">
        <f aca="false">+D25/I25</f>
        <v>60049.5474841932</v>
      </c>
      <c r="K25" s="239" t="n">
        <f aca="false">+SUM(J22:J25)</f>
        <v>111571.04797095</v>
      </c>
      <c r="L25" s="34"/>
      <c r="M25" s="240" t="n">
        <f aca="false">+J25/SUM(J24:J25)</f>
        <v>0.782661123219252</v>
      </c>
      <c r="N25" s="240" t="n">
        <f aca="false">(J24+J25)/SUM(J22:J25)</f>
        <v>0.687676945583319</v>
      </c>
      <c r="P25" s="1" t="n">
        <v>2000</v>
      </c>
      <c r="Q25" s="28" t="n">
        <v>3490682</v>
      </c>
      <c r="R25" s="28" t="n">
        <v>6045191.3</v>
      </c>
      <c r="S25" s="29" t="n">
        <f aca="false">+Q25/(Q25+R25)</f>
        <v>0.36605792570671</v>
      </c>
      <c r="T25" s="30" t="n">
        <v>1.45327824645163</v>
      </c>
      <c r="U25" s="31" t="n">
        <f aca="false">+Q25*$T$31/T25</f>
        <v>2954935.27026872</v>
      </c>
      <c r="V25" s="32" t="n">
        <f aca="false">+R25*$T$31</f>
        <v>7436978.17137949</v>
      </c>
      <c r="W25" s="0" t="n">
        <f aca="false">+U25/(U25+V25)</f>
        <v>0.284349488365258</v>
      </c>
      <c r="Y25" s="231"/>
      <c r="Z25" s="235"/>
      <c r="AA25" s="235"/>
      <c r="AE25" s="232"/>
    </row>
    <row r="26" customFormat="false" ht="13.8" hidden="false" customHeight="false" outlineLevel="0" collapsed="false">
      <c r="A26" s="0" t="n">
        <v>1983</v>
      </c>
      <c r="B26" s="0" t="s">
        <v>39</v>
      </c>
      <c r="C26" s="0" t="s">
        <v>39</v>
      </c>
      <c r="D26" s="67" t="n">
        <v>16804.96</v>
      </c>
      <c r="E26" s="68" t="n">
        <v>18.97113</v>
      </c>
      <c r="F26" s="68" t="n">
        <v>14.51405</v>
      </c>
      <c r="G26" s="68" t="n">
        <v>1.307087</v>
      </c>
      <c r="H26" s="68" t="n">
        <v>18.97113</v>
      </c>
      <c r="I26" s="228" t="n">
        <v>1</v>
      </c>
      <c r="J26" s="28" t="n">
        <f aca="false">+D26/I26</f>
        <v>16804.96</v>
      </c>
      <c r="K26" s="234" t="n">
        <f aca="false">+SUM(J26:J29)</f>
        <v>108376.923494825</v>
      </c>
      <c r="L26" s="43" t="n">
        <f aca="false">(J26+J28)/K26</f>
        <v>0.308938830521415</v>
      </c>
      <c r="M26" s="43" t="n">
        <f aca="false">+J26/SUM(J26:J27)</f>
        <v>0.480687044190732</v>
      </c>
      <c r="N26" s="43" t="n">
        <f aca="false">(J26+J27)/SUM(J26:J29)</f>
        <v>0.322580601734667</v>
      </c>
      <c r="P26" s="1" t="n">
        <v>2001</v>
      </c>
      <c r="Q26" s="28" t="n">
        <v>3752530</v>
      </c>
      <c r="R26" s="28" t="n">
        <v>6139776.2</v>
      </c>
      <c r="S26" s="29" t="n">
        <f aca="false">+Q26/(Q26+R26)</f>
        <v>0.379338237629563</v>
      </c>
      <c r="T26" s="30" t="n">
        <v>1.44971058891512</v>
      </c>
      <c r="U26" s="31" t="n">
        <f aca="false">+Q26*$T$31/T26</f>
        <v>3184412.49973912</v>
      </c>
      <c r="V26" s="32" t="n">
        <f aca="false">+R26*$T$31</f>
        <v>7553339.39168399</v>
      </c>
      <c r="W26" s="0" t="n">
        <f aca="false">+U26/(U26+V26)</f>
        <v>0.296562309498202</v>
      </c>
      <c r="Y26" s="231"/>
      <c r="Z26" s="235"/>
      <c r="AA26" s="235"/>
      <c r="AE26" s="232"/>
    </row>
    <row r="27" customFormat="false" ht="13.8" hidden="false" customHeight="false" outlineLevel="0" collapsed="false">
      <c r="A27" s="0" t="n">
        <v>1983</v>
      </c>
      <c r="B27" s="0" t="s">
        <v>40</v>
      </c>
      <c r="C27" s="0" t="s">
        <v>39</v>
      </c>
      <c r="D27" s="67" t="n">
        <v>23730.6</v>
      </c>
      <c r="E27" s="68" t="n">
        <v>18.97113</v>
      </c>
      <c r="F27" s="68" t="n">
        <v>14.51405</v>
      </c>
      <c r="G27" s="68" t="n">
        <v>1.307087</v>
      </c>
      <c r="H27" s="68" t="n">
        <v>14.51405</v>
      </c>
      <c r="I27" s="233" t="n">
        <f aca="false">+G27</f>
        <v>1.307087</v>
      </c>
      <c r="J27" s="28" t="n">
        <f aca="false">+D27/I27</f>
        <v>18155.3331951125</v>
      </c>
      <c r="K27" s="234" t="n">
        <f aca="false">+SUM(J26:J29)</f>
        <v>108376.923494825</v>
      </c>
      <c r="L27" s="43" t="n">
        <f aca="false">(J27+J29)/K27</f>
        <v>0.691061169478585</v>
      </c>
      <c r="M27" s="43" t="n">
        <f aca="false">+J27/SUM(J26:J27)</f>
        <v>0.519312955809268</v>
      </c>
      <c r="N27" s="43" t="n">
        <f aca="false">(J26+J27)/SUM(J26:J29)</f>
        <v>0.322580601734667</v>
      </c>
      <c r="P27" s="1" t="n">
        <v>2002</v>
      </c>
      <c r="Q27" s="28" t="n">
        <v>3937459.7</v>
      </c>
      <c r="R27" s="28" t="n">
        <v>6278393.8</v>
      </c>
      <c r="S27" s="29" t="n">
        <f aca="false">+Q27/(Q27+R27)</f>
        <v>0.385426406124559</v>
      </c>
      <c r="T27" s="30" t="n">
        <v>1.46935834940428</v>
      </c>
      <c r="U27" s="31" t="n">
        <f aca="false">+Q27*$T$31/T27</f>
        <v>3296665.28451484</v>
      </c>
      <c r="V27" s="32" t="n">
        <f aca="false">+R27*$T$31</f>
        <v>7723870.97856181</v>
      </c>
      <c r="W27" s="0" t="n">
        <f aca="false">+U27/(U27+V27)</f>
        <v>0.299138372745075</v>
      </c>
      <c r="Y27" s="231"/>
      <c r="Z27" s="235"/>
      <c r="AA27" s="235"/>
      <c r="AE27" s="232"/>
    </row>
    <row r="28" customFormat="false" ht="13.8" hidden="false" customHeight="false" outlineLevel="0" collapsed="false">
      <c r="A28" s="0" t="n">
        <v>1983</v>
      </c>
      <c r="B28" s="0" t="s">
        <v>39</v>
      </c>
      <c r="C28" s="0" t="s">
        <v>40</v>
      </c>
      <c r="D28" s="67" t="n">
        <v>16676.88</v>
      </c>
      <c r="E28" s="68" t="n">
        <v>18.97113</v>
      </c>
      <c r="F28" s="68" t="n">
        <v>14.51405</v>
      </c>
      <c r="G28" s="68" t="n">
        <v>1.307087</v>
      </c>
      <c r="H28" s="68" t="n">
        <v>18.97113</v>
      </c>
      <c r="I28" s="233" t="n">
        <v>1</v>
      </c>
      <c r="J28" s="28" t="n">
        <f aca="false">+D28/I28</f>
        <v>16676.88</v>
      </c>
      <c r="K28" s="234" t="n">
        <f aca="false">+SUM(J26:J29)</f>
        <v>108376.923494825</v>
      </c>
      <c r="L28" s="1"/>
      <c r="M28" s="43" t="n">
        <f aca="false">+J28/SUM(J28:J29)</f>
        <v>0.227153983122341</v>
      </c>
      <c r="N28" s="43" t="n">
        <f aca="false">(J28+J29)/SUM(J26:J29)</f>
        <v>0.677419398265333</v>
      </c>
      <c r="P28" s="1" t="n">
        <v>2003</v>
      </c>
      <c r="Q28" s="28" t="n">
        <v>4143699.9</v>
      </c>
      <c r="R28" s="28" t="n">
        <v>6540154.7</v>
      </c>
      <c r="S28" s="29" t="n">
        <f aca="false">+Q28/(Q28+R28)</f>
        <v>0.387846901248544</v>
      </c>
      <c r="T28" s="30" t="n">
        <v>1.48369104445121</v>
      </c>
      <c r="U28" s="31" t="n">
        <f aca="false">+Q28*$T$31/T28</f>
        <v>3435826.91683503</v>
      </c>
      <c r="V28" s="32" t="n">
        <f aca="false">+R28*$T$31</f>
        <v>8045897.19788438</v>
      </c>
      <c r="W28" s="0" t="n">
        <f aca="false">+U28/(U28+V28)</f>
        <v>0.299243117366873</v>
      </c>
      <c r="Y28" s="231"/>
      <c r="Z28" s="235"/>
      <c r="AA28" s="235"/>
      <c r="AE28" s="232"/>
    </row>
    <row r="29" customFormat="false" ht="13.8" hidden="false" customHeight="false" outlineLevel="0" collapsed="false">
      <c r="A29" s="112" t="n">
        <v>1983</v>
      </c>
      <c r="B29" s="112" t="s">
        <v>40</v>
      </c>
      <c r="C29" s="112" t="s">
        <v>40</v>
      </c>
      <c r="D29" s="236" t="n">
        <v>74163.79</v>
      </c>
      <c r="E29" s="237" t="n">
        <v>18.97113</v>
      </c>
      <c r="F29" s="237" t="n">
        <v>14.51405</v>
      </c>
      <c r="G29" s="237" t="n">
        <v>1.307087</v>
      </c>
      <c r="H29" s="237" t="n">
        <v>14.51405</v>
      </c>
      <c r="I29" s="238" t="n">
        <f aca="false">+G29</f>
        <v>1.307087</v>
      </c>
      <c r="J29" s="35" t="n">
        <f aca="false">+D29/I29</f>
        <v>56739.7502997123</v>
      </c>
      <c r="K29" s="239" t="n">
        <f aca="false">+SUM(J26:J29)</f>
        <v>108376.923494825</v>
      </c>
      <c r="L29" s="34"/>
      <c r="M29" s="240" t="n">
        <f aca="false">+J29/SUM(J28:J29)</f>
        <v>0.772846016877659</v>
      </c>
      <c r="N29" s="240" t="n">
        <f aca="false">(J28+J29)/SUM(J26:J29)</f>
        <v>0.677419398265333</v>
      </c>
      <c r="P29" s="1" t="n">
        <v>2004</v>
      </c>
      <c r="Q29" s="28" t="n">
        <v>4358832.8</v>
      </c>
      <c r="R29" s="28" t="n">
        <v>6998572.3</v>
      </c>
      <c r="S29" s="29" t="n">
        <f aca="false">+Q29/(Q29+R29)</f>
        <v>0.383787736866056</v>
      </c>
      <c r="T29" s="30" t="n">
        <v>1.47626281961712</v>
      </c>
      <c r="U29" s="31" t="n">
        <f aca="false">+Q29*$T$31/T29</f>
        <v>3632394.30764066</v>
      </c>
      <c r="V29" s="32" t="n">
        <f aca="false">+R29*$T$31</f>
        <v>8609856.46987237</v>
      </c>
      <c r="W29" s="0" t="n">
        <f aca="false">+U29/(U29+V29)</f>
        <v>0.296709679752089</v>
      </c>
      <c r="Y29" s="231"/>
      <c r="Z29" s="235"/>
      <c r="AA29" s="235"/>
      <c r="AE29" s="232"/>
    </row>
    <row r="30" customFormat="false" ht="13.8" hidden="false" customHeight="false" outlineLevel="0" collapsed="false">
      <c r="A30" s="0" t="n">
        <v>1984</v>
      </c>
      <c r="B30" s="0" t="s">
        <v>39</v>
      </c>
      <c r="C30" s="0" t="s">
        <v>39</v>
      </c>
      <c r="D30" s="67" t="n">
        <v>18202.73</v>
      </c>
      <c r="E30" s="68" t="n">
        <v>20.63444</v>
      </c>
      <c r="F30" s="68" t="n">
        <v>15.38307</v>
      </c>
      <c r="G30" s="68" t="n">
        <v>1.341373</v>
      </c>
      <c r="H30" s="68" t="n">
        <v>20.63444</v>
      </c>
      <c r="I30" s="228" t="n">
        <v>1</v>
      </c>
      <c r="J30" s="28" t="n">
        <f aca="false">+D30/I30</f>
        <v>18202.73</v>
      </c>
      <c r="K30" s="234" t="n">
        <f aca="false">+SUM(J30:J33)</f>
        <v>109980.018045137</v>
      </c>
      <c r="L30" s="43" t="n">
        <f aca="false">(J30+J32)/K30</f>
        <v>0.328047045647809</v>
      </c>
      <c r="M30" s="43" t="n">
        <f aca="false">+J30/SUM(J30:J31)</f>
        <v>0.514330672074851</v>
      </c>
      <c r="N30" s="43" t="n">
        <f aca="false">(J30+J31)/SUM(J30:J33)</f>
        <v>0.32179575921631</v>
      </c>
      <c r="P30" s="1" t="n">
        <v>2005</v>
      </c>
      <c r="Q30" s="28" t="n">
        <v>4671814.5</v>
      </c>
      <c r="R30" s="28" t="n">
        <v>7440750.6</v>
      </c>
      <c r="S30" s="29" t="n">
        <f aca="false">+Q30/(Q30+R30)</f>
        <v>0.385699846517234</v>
      </c>
      <c r="T30" s="30" t="n">
        <v>1.45556006766842</v>
      </c>
      <c r="U30" s="31" t="n">
        <f aca="false">+Q30*$T$31/T30</f>
        <v>3948588.85959345</v>
      </c>
      <c r="V30" s="32" t="n">
        <f aca="false">+R30*$T$31</f>
        <v>9153837.66116366</v>
      </c>
      <c r="W30" s="0" t="n">
        <f aca="false">+U30/(U30+V30)</f>
        <v>0.301363175236131</v>
      </c>
      <c r="Y30" s="231"/>
      <c r="Z30" s="235"/>
      <c r="AA30" s="235"/>
      <c r="AE30" s="232"/>
    </row>
    <row r="31" customFormat="false" ht="13.8" hidden="false" customHeight="false" outlineLevel="0" collapsed="false">
      <c r="A31" s="0" t="n">
        <v>1984</v>
      </c>
      <c r="B31" s="0" t="s">
        <v>40</v>
      </c>
      <c r="C31" s="0" t="s">
        <v>39</v>
      </c>
      <c r="D31" s="67" t="n">
        <v>23056.02</v>
      </c>
      <c r="E31" s="68" t="n">
        <v>20.63444</v>
      </c>
      <c r="F31" s="68" t="n">
        <v>15.38307</v>
      </c>
      <c r="G31" s="68" t="n">
        <v>1.341373</v>
      </c>
      <c r="H31" s="68" t="n">
        <v>15.38307</v>
      </c>
      <c r="I31" s="233" t="n">
        <f aca="false">+G31</f>
        <v>1.341373</v>
      </c>
      <c r="J31" s="28" t="n">
        <f aca="false">+D31/I31</f>
        <v>17188.3734054584</v>
      </c>
      <c r="K31" s="234" t="n">
        <f aca="false">+SUM(J30:J33)</f>
        <v>109980.018045137</v>
      </c>
      <c r="L31" s="43" t="n">
        <f aca="false">(J31+J33)/K31</f>
        <v>0.671952954352191</v>
      </c>
      <c r="M31" s="43" t="n">
        <f aca="false">+J31/SUM(J30:J31)</f>
        <v>0.485669327925149</v>
      </c>
      <c r="N31" s="43" t="n">
        <f aca="false">(J30+J31)/SUM(J30:J33)</f>
        <v>0.32179575921631</v>
      </c>
      <c r="P31" s="1" t="s">
        <v>33</v>
      </c>
      <c r="Q31" s="28"/>
      <c r="S31" s="41" t="n">
        <f aca="false">+AVERAGE(S2:S30)</f>
        <v>0.319928791411257</v>
      </c>
      <c r="T31" s="41" t="n">
        <f aca="false">+AVERAGE(T2:T30)</f>
        <v>1.23023040997553</v>
      </c>
      <c r="Y31" s="231"/>
      <c r="Z31" s="235"/>
      <c r="AA31" s="235"/>
      <c r="AE31" s="232"/>
    </row>
    <row r="32" customFormat="false" ht="13.8" hidden="false" customHeight="false" outlineLevel="0" collapsed="false">
      <c r="A32" s="0" t="n">
        <v>1984</v>
      </c>
      <c r="B32" s="0" t="s">
        <v>39</v>
      </c>
      <c r="C32" s="0" t="s">
        <v>40</v>
      </c>
      <c r="D32" s="67" t="n">
        <v>17875.89</v>
      </c>
      <c r="E32" s="68" t="n">
        <v>20.63444</v>
      </c>
      <c r="F32" s="68" t="n">
        <v>15.38307</v>
      </c>
      <c r="G32" s="68" t="n">
        <v>1.341373</v>
      </c>
      <c r="H32" s="68" t="n">
        <v>20.63444</v>
      </c>
      <c r="I32" s="233" t="n">
        <v>1</v>
      </c>
      <c r="J32" s="28" t="n">
        <f aca="false">+D32/I32</f>
        <v>17875.89</v>
      </c>
      <c r="K32" s="234" t="n">
        <f aca="false">+SUM(J30:J33)</f>
        <v>109980.018045137</v>
      </c>
      <c r="L32" s="1"/>
      <c r="M32" s="43" t="n">
        <f aca="false">+J32/SUM(J32:J33)</f>
        <v>0.239658803005167</v>
      </c>
      <c r="N32" s="43" t="n">
        <f aca="false">(J32+J33)/SUM(J30:J33)</f>
        <v>0.67820424078369</v>
      </c>
      <c r="Q32" s="28"/>
      <c r="Y32" s="231"/>
      <c r="Z32" s="235"/>
      <c r="AA32" s="235"/>
      <c r="AE32" s="232"/>
    </row>
    <row r="33" customFormat="false" ht="13.8" hidden="false" customHeight="false" outlineLevel="0" collapsed="false">
      <c r="A33" s="0" t="n">
        <v>1984</v>
      </c>
      <c r="B33" s="0" t="s">
        <v>40</v>
      </c>
      <c r="C33" s="0" t="s">
        <v>40</v>
      </c>
      <c r="D33" s="67" t="n">
        <v>76073.32</v>
      </c>
      <c r="E33" s="68" t="n">
        <v>20.63444</v>
      </c>
      <c r="F33" s="68" t="n">
        <v>15.38307</v>
      </c>
      <c r="G33" s="68" t="n">
        <v>1.341373</v>
      </c>
      <c r="H33" s="68" t="n">
        <v>15.38307</v>
      </c>
      <c r="I33" s="238" t="n">
        <f aca="false">+G33</f>
        <v>1.341373</v>
      </c>
      <c r="J33" s="28" t="n">
        <f aca="false">+D33/I33</f>
        <v>56713.0246396789</v>
      </c>
      <c r="K33" s="234" t="n">
        <f aca="false">+SUM(J30:J33)</f>
        <v>109980.018045137</v>
      </c>
      <c r="L33" s="1"/>
      <c r="M33" s="43" t="n">
        <f aca="false">+J33/SUM(J32:J33)</f>
        <v>0.760341196994833</v>
      </c>
      <c r="N33" s="43" t="n">
        <f aca="false">(J32+J33)/SUM(J30:J33)</f>
        <v>0.67820424078369</v>
      </c>
      <c r="Q33" s="28"/>
      <c r="S33" s="0" t="s">
        <v>34</v>
      </c>
      <c r="T33" s="241" t="n">
        <f aca="false">+G130</f>
        <v>0.346005453634852</v>
      </c>
      <c r="Y33" s="231"/>
      <c r="Z33" s="235"/>
      <c r="AA33" s="235"/>
      <c r="AE33" s="232"/>
    </row>
    <row r="34" customFormat="false" ht="13.8" hidden="false" customHeight="false" outlineLevel="0" collapsed="false">
      <c r="A34" s="115" t="n">
        <v>1985</v>
      </c>
      <c r="B34" s="115" t="s">
        <v>39</v>
      </c>
      <c r="C34" s="115" t="s">
        <v>39</v>
      </c>
      <c r="D34" s="226" t="n">
        <v>19958.21</v>
      </c>
      <c r="E34" s="227" t="n">
        <v>21.03277</v>
      </c>
      <c r="F34" s="227" t="n">
        <v>15.90849</v>
      </c>
      <c r="G34" s="227" t="n">
        <v>1.32211</v>
      </c>
      <c r="H34" s="227" t="n">
        <v>21.03277</v>
      </c>
      <c r="I34" s="228" t="n">
        <v>1</v>
      </c>
      <c r="J34" s="12" t="n">
        <f aca="false">+D34/I34</f>
        <v>19958.21</v>
      </c>
      <c r="K34" s="229" t="n">
        <f aca="false">+SUM(J34:J37)</f>
        <v>115880.684234368</v>
      </c>
      <c r="L34" s="230" t="n">
        <f aca="false">(J34+J36)/K34</f>
        <v>0.333871086934138</v>
      </c>
      <c r="M34" s="230" t="n">
        <f aca="false">+J34/SUM(J34:J35)</f>
        <v>0.521721971161993</v>
      </c>
      <c r="N34" s="230" t="n">
        <f aca="false">(J34+J35)/SUM(J34:J37)</f>
        <v>0.330119676312497</v>
      </c>
      <c r="Q34" s="28"/>
      <c r="S34" s="0" t="s">
        <v>35</v>
      </c>
      <c r="T34" s="241" t="n">
        <f aca="false">+LN(T30/T2)</f>
        <v>0.37539075279095</v>
      </c>
      <c r="Y34" s="231"/>
      <c r="Z34" s="235"/>
      <c r="AA34" s="235"/>
      <c r="AE34" s="232"/>
    </row>
    <row r="35" customFormat="false" ht="13.8" hidden="false" customHeight="false" outlineLevel="0" collapsed="false">
      <c r="A35" s="0" t="n">
        <v>1985</v>
      </c>
      <c r="B35" s="0" t="s">
        <v>40</v>
      </c>
      <c r="C35" s="0" t="s">
        <v>39</v>
      </c>
      <c r="D35" s="67" t="n">
        <v>24189.7</v>
      </c>
      <c r="E35" s="68" t="n">
        <v>21.03277</v>
      </c>
      <c r="F35" s="68" t="n">
        <v>15.90849</v>
      </c>
      <c r="G35" s="68" t="n">
        <v>1.32211</v>
      </c>
      <c r="H35" s="68" t="n">
        <v>15.90849</v>
      </c>
      <c r="I35" s="233" t="n">
        <f aca="false">+G35</f>
        <v>1.32211</v>
      </c>
      <c r="J35" s="28" t="n">
        <f aca="false">+D35/I35</f>
        <v>18296.2839703202</v>
      </c>
      <c r="K35" s="234" t="n">
        <f aca="false">+SUM(J34:J37)</f>
        <v>115880.684234368</v>
      </c>
      <c r="L35" s="43" t="n">
        <f aca="false">(J35+J37)/K35</f>
        <v>0.666128913065862</v>
      </c>
      <c r="M35" s="43" t="n">
        <f aca="false">+J35/SUM(J34:J35)</f>
        <v>0.478278028838007</v>
      </c>
      <c r="N35" s="43" t="n">
        <f aca="false">(J34+J35)/SUM(J34:J37)</f>
        <v>0.330119676312497</v>
      </c>
      <c r="Q35" s="28"/>
      <c r="Y35" s="231"/>
      <c r="Z35" s="235"/>
      <c r="AA35" s="235"/>
      <c r="AE35" s="232"/>
    </row>
    <row r="36" customFormat="false" ht="13.8" hidden="false" customHeight="false" outlineLevel="0" collapsed="false">
      <c r="A36" s="0" t="n">
        <v>1985</v>
      </c>
      <c r="B36" s="0" t="s">
        <v>39</v>
      </c>
      <c r="C36" s="0" t="s">
        <v>40</v>
      </c>
      <c r="D36" s="67" t="n">
        <v>18731</v>
      </c>
      <c r="E36" s="68" t="n">
        <v>21.03277</v>
      </c>
      <c r="F36" s="68" t="n">
        <v>15.90849</v>
      </c>
      <c r="G36" s="68" t="n">
        <v>1.32211</v>
      </c>
      <c r="H36" s="68" t="n">
        <v>21.03277</v>
      </c>
      <c r="I36" s="233" t="n">
        <v>1</v>
      </c>
      <c r="J36" s="28" t="n">
        <f aca="false">+D36/I36</f>
        <v>18731</v>
      </c>
      <c r="K36" s="234" t="n">
        <f aca="false">+SUM(J34:J37)</f>
        <v>115880.684234368</v>
      </c>
      <c r="L36" s="1"/>
      <c r="M36" s="43" t="n">
        <f aca="false">+J36/SUM(J36:J37)</f>
        <v>0.241297427276619</v>
      </c>
      <c r="N36" s="43" t="n">
        <f aca="false">(J36+J37)/SUM(J34:J37)</f>
        <v>0.669880323687503</v>
      </c>
      <c r="Q36" s="28"/>
      <c r="Y36" s="231"/>
      <c r="Z36" s="235"/>
      <c r="AA36" s="235"/>
    </row>
    <row r="37" customFormat="false" ht="13.8" hidden="false" customHeight="false" outlineLevel="0" collapsed="false">
      <c r="A37" s="0" t="n">
        <v>1985</v>
      </c>
      <c r="B37" s="0" t="s">
        <v>40</v>
      </c>
      <c r="C37" s="0" t="s">
        <v>40</v>
      </c>
      <c r="D37" s="67" t="n">
        <v>77865.92</v>
      </c>
      <c r="E37" s="68" t="n">
        <v>21.03277</v>
      </c>
      <c r="F37" s="68" t="n">
        <v>15.90849</v>
      </c>
      <c r="G37" s="68" t="n">
        <v>1.32211</v>
      </c>
      <c r="H37" s="68" t="n">
        <v>15.90849</v>
      </c>
      <c r="I37" s="238" t="n">
        <f aca="false">+G37</f>
        <v>1.32211</v>
      </c>
      <c r="J37" s="28" t="n">
        <f aca="false">+D37/I37</f>
        <v>58895.1902640476</v>
      </c>
      <c r="K37" s="234" t="n">
        <f aca="false">+SUM(J34:J37)</f>
        <v>115880.684234368</v>
      </c>
      <c r="L37" s="1"/>
      <c r="M37" s="43" t="n">
        <f aca="false">+J37/SUM(J36:J37)</f>
        <v>0.758702572723381</v>
      </c>
      <c r="N37" s="43" t="n">
        <f aca="false">(J36+J37)/SUM(J34:J37)</f>
        <v>0.669880323687503</v>
      </c>
      <c r="Q37" s="28"/>
      <c r="Y37" s="231"/>
      <c r="Z37" s="235"/>
      <c r="AA37" s="235"/>
    </row>
    <row r="38" customFormat="false" ht="13.8" hidden="false" customHeight="false" outlineLevel="0" collapsed="false">
      <c r="A38" s="115" t="n">
        <v>1986</v>
      </c>
      <c r="B38" s="115" t="s">
        <v>39</v>
      </c>
      <c r="C38" s="115" t="s">
        <v>39</v>
      </c>
      <c r="D38" s="226" t="n">
        <v>20668.34</v>
      </c>
      <c r="E38" s="227" t="n">
        <v>22.31482</v>
      </c>
      <c r="F38" s="227" t="n">
        <v>16.6621</v>
      </c>
      <c r="G38" s="227" t="n">
        <v>1.339256</v>
      </c>
      <c r="H38" s="227" t="n">
        <v>22.31482</v>
      </c>
      <c r="I38" s="228" t="n">
        <v>1</v>
      </c>
      <c r="J38" s="12" t="n">
        <f aca="false">+D38/I38</f>
        <v>20668.34</v>
      </c>
      <c r="K38" s="229" t="n">
        <f aca="false">+SUM(J38:J41)</f>
        <v>115729.78319443</v>
      </c>
      <c r="L38" s="230" t="n">
        <f aca="false">(J38+J40)/K38</f>
        <v>0.34036087265301</v>
      </c>
      <c r="M38" s="230" t="n">
        <f aca="false">+J38/SUM(J38:J39)</f>
        <v>0.521985840362601</v>
      </c>
      <c r="N38" s="230" t="n">
        <f aca="false">(J38+J39)/SUM(J38:J41)</f>
        <v>0.342138333277428</v>
      </c>
      <c r="Q38" s="28"/>
      <c r="Y38" s="231"/>
      <c r="Z38" s="235"/>
      <c r="AA38" s="235"/>
    </row>
    <row r="39" customFormat="false" ht="13.8" hidden="false" customHeight="false" outlineLevel="0" collapsed="false">
      <c r="A39" s="0" t="n">
        <v>1986</v>
      </c>
      <c r="B39" s="0" t="s">
        <v>40</v>
      </c>
      <c r="C39" s="0" t="s">
        <v>39</v>
      </c>
      <c r="D39" s="67" t="n">
        <v>25348.44</v>
      </c>
      <c r="E39" s="68" t="n">
        <v>22.31482</v>
      </c>
      <c r="F39" s="68" t="n">
        <v>16.6621</v>
      </c>
      <c r="G39" s="68" t="n">
        <v>1.339256</v>
      </c>
      <c r="H39" s="68" t="n">
        <v>16.6621</v>
      </c>
      <c r="I39" s="233" t="n">
        <f aca="false">+G39</f>
        <v>1.339256</v>
      </c>
      <c r="J39" s="28" t="n">
        <f aca="false">+D39/I39</f>
        <v>18927.2551327005</v>
      </c>
      <c r="K39" s="234" t="n">
        <f aca="false">+SUM(J38:J41)</f>
        <v>115729.78319443</v>
      </c>
      <c r="L39" s="43" t="n">
        <f aca="false">(J39+J41)/K39</f>
        <v>0.65963912734699</v>
      </c>
      <c r="M39" s="43" t="n">
        <f aca="false">+J39/SUM(J38:J39)</f>
        <v>0.478014159637399</v>
      </c>
      <c r="N39" s="43" t="n">
        <f aca="false">(J38+J39)/SUM(J38:J41)</f>
        <v>0.342138333277428</v>
      </c>
      <c r="Q39" s="28"/>
      <c r="Y39" s="231"/>
      <c r="Z39" s="235"/>
      <c r="AA39" s="235"/>
    </row>
    <row r="40" customFormat="false" ht="13.8" hidden="false" customHeight="false" outlineLevel="0" collapsed="false">
      <c r="A40" s="0" t="n">
        <v>1986</v>
      </c>
      <c r="B40" s="0" t="s">
        <v>39</v>
      </c>
      <c r="C40" s="0" t="s">
        <v>40</v>
      </c>
      <c r="D40" s="67" t="n">
        <v>18721.55</v>
      </c>
      <c r="E40" s="68" t="n">
        <v>22.31482</v>
      </c>
      <c r="F40" s="68" t="n">
        <v>16.6621</v>
      </c>
      <c r="G40" s="68" t="n">
        <v>1.339256</v>
      </c>
      <c r="H40" s="68" t="n">
        <v>22.31482</v>
      </c>
      <c r="I40" s="233" t="n">
        <v>1</v>
      </c>
      <c r="J40" s="28" t="n">
        <f aca="false">+D40/I40</f>
        <v>18721.55</v>
      </c>
      <c r="K40" s="234" t="n">
        <f aca="false">+SUM(J38:J41)</f>
        <v>115729.78319443</v>
      </c>
      <c r="L40" s="1"/>
      <c r="M40" s="43" t="n">
        <f aca="false">+J40/SUM(J40:J41)</f>
        <v>0.245902011653694</v>
      </c>
      <c r="N40" s="43" t="n">
        <f aca="false">(J40+J41)/SUM(J38:J41)</f>
        <v>0.657861666722572</v>
      </c>
      <c r="Q40" s="28"/>
      <c r="Y40" s="231"/>
      <c r="Z40" s="235"/>
      <c r="AA40" s="235"/>
    </row>
    <row r="41" customFormat="false" ht="13.8" hidden="false" customHeight="false" outlineLevel="0" collapsed="false">
      <c r="A41" s="0" t="n">
        <v>1986</v>
      </c>
      <c r="B41" s="0" t="s">
        <v>40</v>
      </c>
      <c r="C41" s="0" t="s">
        <v>40</v>
      </c>
      <c r="D41" s="67" t="n">
        <v>76890.22</v>
      </c>
      <c r="E41" s="68" t="n">
        <v>22.31482</v>
      </c>
      <c r="F41" s="68" t="n">
        <v>16.6621</v>
      </c>
      <c r="G41" s="68" t="n">
        <v>1.339256</v>
      </c>
      <c r="H41" s="68" t="n">
        <v>16.6621</v>
      </c>
      <c r="I41" s="238" t="n">
        <f aca="false">+G41</f>
        <v>1.339256</v>
      </c>
      <c r="J41" s="28" t="n">
        <f aca="false">+D41/I41</f>
        <v>57412.6380617298</v>
      </c>
      <c r="K41" s="234" t="n">
        <f aca="false">+SUM(J38:J41)</f>
        <v>115729.78319443</v>
      </c>
      <c r="L41" s="1"/>
      <c r="M41" s="43" t="n">
        <f aca="false">+J41/SUM(J40:J41)</f>
        <v>0.754097988346306</v>
      </c>
      <c r="N41" s="43" t="n">
        <f aca="false">(J40+J41)/SUM(J38:J41)</f>
        <v>0.657861666722572</v>
      </c>
      <c r="Q41" s="28"/>
      <c r="Y41" s="231"/>
      <c r="Z41" s="235"/>
      <c r="AA41" s="235"/>
    </row>
    <row r="42" customFormat="false" ht="13.8" hidden="false" customHeight="false" outlineLevel="0" collapsed="false">
      <c r="A42" s="115" t="n">
        <v>1987</v>
      </c>
      <c r="B42" s="115" t="s">
        <v>39</v>
      </c>
      <c r="C42" s="115" t="s">
        <v>39</v>
      </c>
      <c r="D42" s="226" t="n">
        <v>22031.92</v>
      </c>
      <c r="E42" s="227" t="n">
        <v>23.22883</v>
      </c>
      <c r="F42" s="227" t="n">
        <v>16.75436</v>
      </c>
      <c r="G42" s="227" t="n">
        <v>1.386435</v>
      </c>
      <c r="H42" s="227" t="n">
        <v>23.22883</v>
      </c>
      <c r="I42" s="228" t="n">
        <v>1</v>
      </c>
      <c r="J42" s="12" t="n">
        <f aca="false">+D42/I42</f>
        <v>22031.92</v>
      </c>
      <c r="K42" s="229" t="n">
        <f aca="false">+SUM(J42:J45)</f>
        <v>118833.830724628</v>
      </c>
      <c r="L42" s="230" t="n">
        <f aca="false">(J42+J44)/K42</f>
        <v>0.344945709063173</v>
      </c>
      <c r="M42" s="230" t="n">
        <f aca="false">+J42/SUM(J42:J43)</f>
        <v>0.522473940124224</v>
      </c>
      <c r="N42" s="230" t="n">
        <f aca="false">(J42+J43)/SUM(J42:J45)</f>
        <v>0.354852292287886</v>
      </c>
      <c r="Q42" s="28"/>
      <c r="Y42" s="231"/>
      <c r="Z42" s="235"/>
      <c r="AA42" s="235"/>
    </row>
    <row r="43" customFormat="false" ht="13.8" hidden="false" customHeight="false" outlineLevel="0" collapsed="false">
      <c r="A43" s="0" t="n">
        <v>1987</v>
      </c>
      <c r="B43" s="0" t="s">
        <v>40</v>
      </c>
      <c r="C43" s="0" t="s">
        <v>39</v>
      </c>
      <c r="D43" s="67" t="n">
        <v>27918</v>
      </c>
      <c r="E43" s="68" t="n">
        <v>23.22883</v>
      </c>
      <c r="F43" s="68" t="n">
        <v>16.75436</v>
      </c>
      <c r="G43" s="68" t="n">
        <v>1.386435</v>
      </c>
      <c r="H43" s="68" t="n">
        <v>16.75436</v>
      </c>
      <c r="I43" s="233" t="n">
        <f aca="false">+G43</f>
        <v>1.386435</v>
      </c>
      <c r="J43" s="28" t="n">
        <f aca="false">+D43/I43</f>
        <v>20136.537233985</v>
      </c>
      <c r="K43" s="234" t="n">
        <f aca="false">+SUM(J42:J45)</f>
        <v>118833.830724628</v>
      </c>
      <c r="L43" s="43" t="n">
        <f aca="false">(J43+J45)/K43</f>
        <v>0.655054290936827</v>
      </c>
      <c r="M43" s="43" t="n">
        <f aca="false">+J43/SUM(J42:J43)</f>
        <v>0.477526059875776</v>
      </c>
      <c r="N43" s="43" t="n">
        <f aca="false">(J42+J43)/SUM(J42:J45)</f>
        <v>0.354852292287886</v>
      </c>
      <c r="Q43" s="28"/>
      <c r="Y43" s="231"/>
      <c r="Z43" s="235"/>
      <c r="AA43" s="235"/>
    </row>
    <row r="44" customFormat="false" ht="13.8" hidden="false" customHeight="false" outlineLevel="0" collapsed="false">
      <c r="A44" s="0" t="n">
        <v>1987</v>
      </c>
      <c r="B44" s="0" t="s">
        <v>39</v>
      </c>
      <c r="C44" s="0" t="s">
        <v>40</v>
      </c>
      <c r="D44" s="67" t="n">
        <v>18959.3</v>
      </c>
      <c r="E44" s="68" t="n">
        <v>23.22883</v>
      </c>
      <c r="F44" s="68" t="n">
        <v>16.75436</v>
      </c>
      <c r="G44" s="68" t="n">
        <v>1.386435</v>
      </c>
      <c r="H44" s="68" t="n">
        <v>23.22883</v>
      </c>
      <c r="I44" s="233" t="n">
        <v>1</v>
      </c>
      <c r="J44" s="28" t="n">
        <f aca="false">+D44/I44</f>
        <v>18959.3</v>
      </c>
      <c r="K44" s="234" t="n">
        <f aca="false">+SUM(J42:J45)</f>
        <v>118833.830724628</v>
      </c>
      <c r="L44" s="1"/>
      <c r="M44" s="43" t="n">
        <f aca="false">+J44/SUM(J44:J45)</f>
        <v>0.247299388717045</v>
      </c>
      <c r="N44" s="43" t="n">
        <f aca="false">(J44+J45)/SUM(J42:J45)</f>
        <v>0.645147707712114</v>
      </c>
      <c r="Q44" s="28"/>
      <c r="Y44" s="231"/>
      <c r="Z44" s="235"/>
      <c r="AA44" s="235"/>
    </row>
    <row r="45" customFormat="false" ht="13.8" hidden="false" customHeight="false" outlineLevel="0" collapsed="false">
      <c r="A45" s="112" t="n">
        <v>1987</v>
      </c>
      <c r="B45" s="112" t="s">
        <v>40</v>
      </c>
      <c r="C45" s="112" t="s">
        <v>40</v>
      </c>
      <c r="D45" s="236" t="n">
        <v>80005.72</v>
      </c>
      <c r="E45" s="237" t="n">
        <v>23.22883</v>
      </c>
      <c r="F45" s="237" t="n">
        <v>16.75436</v>
      </c>
      <c r="G45" s="237" t="n">
        <v>1.386435</v>
      </c>
      <c r="H45" s="237" t="n">
        <v>16.75436</v>
      </c>
      <c r="I45" s="238" t="n">
        <f aca="false">+G45</f>
        <v>1.386435</v>
      </c>
      <c r="J45" s="35" t="n">
        <f aca="false">+D45/I45</f>
        <v>57706.0734906433</v>
      </c>
      <c r="K45" s="239" t="n">
        <f aca="false">+SUM(J42:J45)</f>
        <v>118833.830724628</v>
      </c>
      <c r="L45" s="34"/>
      <c r="M45" s="240" t="n">
        <f aca="false">+J45/SUM(J44:J45)</f>
        <v>0.752700611282955</v>
      </c>
      <c r="N45" s="240" t="n">
        <f aca="false">(J44+J45)/SUM(J42:J45)</f>
        <v>0.645147707712114</v>
      </c>
      <c r="Q45" s="28"/>
      <c r="Y45" s="231"/>
      <c r="Z45" s="235"/>
      <c r="AA45" s="235"/>
    </row>
    <row r="46" customFormat="false" ht="13.8" hidden="false" customHeight="false" outlineLevel="0" collapsed="false">
      <c r="A46" s="0" t="n">
        <v>1988</v>
      </c>
      <c r="B46" s="0" t="s">
        <v>39</v>
      </c>
      <c r="C46" s="0" t="s">
        <v>39</v>
      </c>
      <c r="D46" s="67" t="n">
        <v>23001.63</v>
      </c>
      <c r="E46" s="68" t="n">
        <v>24.43253</v>
      </c>
      <c r="F46" s="68" t="n">
        <v>17.665</v>
      </c>
      <c r="G46" s="68" t="n">
        <v>1.383104</v>
      </c>
      <c r="H46" s="68" t="n">
        <v>24.43253</v>
      </c>
      <c r="I46" s="228" t="n">
        <v>1</v>
      </c>
      <c r="J46" s="28" t="n">
        <f aca="false">+D46/I46</f>
        <v>23001.63</v>
      </c>
      <c r="K46" s="234" t="n">
        <f aca="false">+SUM(J46:J49)</f>
        <v>121958.365041877</v>
      </c>
      <c r="L46" s="43" t="n">
        <f aca="false">(J46+J48)/K46</f>
        <v>0.353073116265657</v>
      </c>
      <c r="M46" s="43" t="n">
        <f aca="false">+J46/SUM(J46:J47)</f>
        <v>0.524560037869424</v>
      </c>
      <c r="N46" s="43" t="n">
        <f aca="false">(J46+J47)/SUM(J46:J49)</f>
        <v>0.359543811087514</v>
      </c>
      <c r="Q46" s="28"/>
      <c r="Y46" s="231"/>
      <c r="Z46" s="235"/>
      <c r="AA46" s="235"/>
    </row>
    <row r="47" customFormat="false" ht="13.8" hidden="false" customHeight="false" outlineLevel="0" collapsed="false">
      <c r="A47" s="0" t="n">
        <v>1988</v>
      </c>
      <c r="B47" s="0" t="s">
        <v>40</v>
      </c>
      <c r="C47" s="0" t="s">
        <v>39</v>
      </c>
      <c r="D47" s="67" t="n">
        <v>28834.6</v>
      </c>
      <c r="E47" s="68" t="n">
        <v>24.43253</v>
      </c>
      <c r="F47" s="68" t="n">
        <v>17.665</v>
      </c>
      <c r="G47" s="68" t="n">
        <v>1.383104</v>
      </c>
      <c r="H47" s="68" t="n">
        <v>17.665</v>
      </c>
      <c r="I47" s="233" t="n">
        <f aca="false">+G47</f>
        <v>1.383104</v>
      </c>
      <c r="J47" s="28" t="n">
        <f aca="false">+D47/I47</f>
        <v>20847.7453611587</v>
      </c>
      <c r="K47" s="234" t="n">
        <f aca="false">+SUM(J46:J49)</f>
        <v>121958.365041877</v>
      </c>
      <c r="L47" s="43" t="n">
        <f aca="false">(J47+J49)/K47</f>
        <v>0.646926883734343</v>
      </c>
      <c r="M47" s="43" t="n">
        <f aca="false">+J47/SUM(J46:J47)</f>
        <v>0.475439962130576</v>
      </c>
      <c r="N47" s="43" t="n">
        <f aca="false">(J46+J47)/SUM(J46:J49)</f>
        <v>0.359543811087514</v>
      </c>
      <c r="Q47" s="28"/>
      <c r="Y47" s="231"/>
      <c r="Z47" s="235"/>
      <c r="AA47" s="235"/>
    </row>
    <row r="48" customFormat="false" ht="13.8" hidden="false" customHeight="false" outlineLevel="0" collapsed="false">
      <c r="A48" s="0" t="n">
        <v>1988</v>
      </c>
      <c r="B48" s="0" t="s">
        <v>39</v>
      </c>
      <c r="C48" s="0" t="s">
        <v>40</v>
      </c>
      <c r="D48" s="67" t="n">
        <v>20058.59</v>
      </c>
      <c r="E48" s="68" t="n">
        <v>24.43253</v>
      </c>
      <c r="F48" s="68" t="n">
        <v>17.665</v>
      </c>
      <c r="G48" s="68" t="n">
        <v>1.383104</v>
      </c>
      <c r="H48" s="68" t="n">
        <v>24.43253</v>
      </c>
      <c r="I48" s="233" t="n">
        <v>1</v>
      </c>
      <c r="J48" s="28" t="n">
        <f aca="false">+D48/I48</f>
        <v>20058.59</v>
      </c>
      <c r="K48" s="234" t="n">
        <f aca="false">+SUM(J46:J49)</f>
        <v>121958.365041877</v>
      </c>
      <c r="L48" s="1"/>
      <c r="M48" s="43" t="n">
        <f aca="false">+J48/SUM(J48:J49)</f>
        <v>0.25680257908843</v>
      </c>
      <c r="N48" s="43" t="n">
        <f aca="false">(J48+J49)/SUM(J46:J49)</f>
        <v>0.640456188912486</v>
      </c>
      <c r="Q48" s="28"/>
      <c r="Y48" s="231"/>
      <c r="Z48" s="235"/>
      <c r="AA48" s="235"/>
    </row>
    <row r="49" customFormat="false" ht="13.8" hidden="false" customHeight="false" outlineLevel="0" collapsed="false">
      <c r="A49" s="112" t="n">
        <v>1988</v>
      </c>
      <c r="B49" s="112" t="s">
        <v>40</v>
      </c>
      <c r="C49" s="112" t="s">
        <v>40</v>
      </c>
      <c r="D49" s="236" t="n">
        <v>80289.74</v>
      </c>
      <c r="E49" s="237" t="n">
        <v>24.43253</v>
      </c>
      <c r="F49" s="237" t="n">
        <v>17.665</v>
      </c>
      <c r="G49" s="237" t="n">
        <v>1.383104</v>
      </c>
      <c r="H49" s="237" t="n">
        <v>17.665</v>
      </c>
      <c r="I49" s="238" t="n">
        <f aca="false">+G49</f>
        <v>1.383104</v>
      </c>
      <c r="J49" s="35" t="n">
        <f aca="false">+D49/I49</f>
        <v>58050.3996807182</v>
      </c>
      <c r="K49" s="239" t="n">
        <f aca="false">+SUM(J46:J49)</f>
        <v>121958.365041877</v>
      </c>
      <c r="L49" s="34"/>
      <c r="M49" s="240" t="n">
        <f aca="false">+J49/SUM(J48:J49)</f>
        <v>0.74319742091157</v>
      </c>
      <c r="N49" s="240" t="n">
        <f aca="false">(J48+J49)/SUM(J46:J49)</f>
        <v>0.640456188912486</v>
      </c>
      <c r="Q49" s="28"/>
      <c r="Y49" s="231"/>
      <c r="Z49" s="235"/>
      <c r="AA49" s="235"/>
    </row>
    <row r="50" customFormat="false" ht="13.8" hidden="false" customHeight="false" outlineLevel="0" collapsed="false">
      <c r="A50" s="0" t="n">
        <v>1989</v>
      </c>
      <c r="B50" s="0" t="s">
        <v>39</v>
      </c>
      <c r="C50" s="0" t="s">
        <v>39</v>
      </c>
      <c r="D50" s="67" t="n">
        <v>25237.81</v>
      </c>
      <c r="E50" s="68" t="n">
        <v>24.60059</v>
      </c>
      <c r="F50" s="68" t="n">
        <v>17.54447</v>
      </c>
      <c r="G50" s="68" t="n">
        <v>1.402185</v>
      </c>
      <c r="H50" s="68" t="n">
        <v>24.60059</v>
      </c>
      <c r="I50" s="228" t="n">
        <v>1</v>
      </c>
      <c r="J50" s="28" t="n">
        <f aca="false">+D50/I50</f>
        <v>25237.81</v>
      </c>
      <c r="K50" s="234" t="n">
        <f aca="false">+SUM(J50:J53)</f>
        <v>128244.952760834</v>
      </c>
      <c r="L50" s="43" t="n">
        <f aca="false">(J50+J52)/K50</f>
        <v>0.362403891922941</v>
      </c>
      <c r="M50" s="43" t="n">
        <f aca="false">+J50/SUM(J50:J51)</f>
        <v>0.535936652108753</v>
      </c>
      <c r="N50" s="43" t="n">
        <f aca="false">(J50+J51)/SUM(J50:J53)</f>
        <v>0.367195986446229</v>
      </c>
      <c r="Q50" s="28"/>
      <c r="Y50" s="231"/>
      <c r="Z50" s="235"/>
      <c r="AA50" s="235"/>
    </row>
    <row r="51" customFormat="false" ht="13.8" hidden="false" customHeight="false" outlineLevel="0" collapsed="false">
      <c r="A51" s="0" t="n">
        <v>1989</v>
      </c>
      <c r="B51" s="0" t="s">
        <v>40</v>
      </c>
      <c r="C51" s="0" t="s">
        <v>39</v>
      </c>
      <c r="D51" s="67" t="n">
        <v>30642.26</v>
      </c>
      <c r="E51" s="68" t="n">
        <v>24.60059</v>
      </c>
      <c r="F51" s="68" t="n">
        <v>17.54447</v>
      </c>
      <c r="G51" s="68" t="n">
        <v>1.402185</v>
      </c>
      <c r="H51" s="68" t="n">
        <v>17.54447</v>
      </c>
      <c r="I51" s="233" t="n">
        <f aca="false">+G51</f>
        <v>1.402185</v>
      </c>
      <c r="J51" s="28" t="n">
        <f aca="false">+D51/I51</f>
        <v>21853.2219357645</v>
      </c>
      <c r="K51" s="234" t="n">
        <f aca="false">+SUM(J50:J53)</f>
        <v>128244.952760834</v>
      </c>
      <c r="L51" s="43" t="n">
        <f aca="false">(J51+J53)/K51</f>
        <v>0.637596108077059</v>
      </c>
      <c r="M51" s="43" t="n">
        <f aca="false">+J51/SUM(J50:J51)</f>
        <v>0.464063347891247</v>
      </c>
      <c r="N51" s="43" t="n">
        <f aca="false">(J50+J51)/SUM(J50:J53)</f>
        <v>0.367195986446229</v>
      </c>
      <c r="Q51" s="28"/>
      <c r="Y51" s="231"/>
      <c r="Z51" s="235"/>
      <c r="AA51" s="235"/>
    </row>
    <row r="52" customFormat="false" ht="13.8" hidden="false" customHeight="false" outlineLevel="0" collapsed="false">
      <c r="A52" s="0" t="n">
        <v>1989</v>
      </c>
      <c r="B52" s="0" t="s">
        <v>39</v>
      </c>
      <c r="C52" s="0" t="s">
        <v>40</v>
      </c>
      <c r="D52" s="67" t="n">
        <v>21238.66</v>
      </c>
      <c r="E52" s="68" t="n">
        <v>24.60059</v>
      </c>
      <c r="F52" s="68" t="n">
        <v>17.54447</v>
      </c>
      <c r="G52" s="68" t="n">
        <v>1.402185</v>
      </c>
      <c r="H52" s="68" t="n">
        <v>24.60059</v>
      </c>
      <c r="I52" s="233" t="n">
        <v>1</v>
      </c>
      <c r="J52" s="28" t="n">
        <f aca="false">+D52/I52</f>
        <v>21238.66</v>
      </c>
      <c r="K52" s="234" t="n">
        <f aca="false">+SUM(J50:J53)</f>
        <v>128244.952760834</v>
      </c>
      <c r="L52" s="1"/>
      <c r="M52" s="43" t="n">
        <f aca="false">+J52/SUM(J52:J53)</f>
        <v>0.261708365832142</v>
      </c>
      <c r="N52" s="43" t="n">
        <f aca="false">(J52+J53)/SUM(J50:J53)</f>
        <v>0.63280401355377</v>
      </c>
      <c r="Q52" s="28"/>
      <c r="Y52" s="231"/>
      <c r="Z52" s="235"/>
      <c r="AA52" s="235"/>
    </row>
    <row r="53" customFormat="false" ht="13.8" hidden="false" customHeight="false" outlineLevel="0" collapsed="false">
      <c r="A53" s="112" t="n">
        <v>1989</v>
      </c>
      <c r="B53" s="112" t="s">
        <v>40</v>
      </c>
      <c r="C53" s="112" t="s">
        <v>40</v>
      </c>
      <c r="D53" s="236" t="n">
        <v>84012.28</v>
      </c>
      <c r="E53" s="237" t="n">
        <v>24.60059</v>
      </c>
      <c r="F53" s="237" t="n">
        <v>17.54447</v>
      </c>
      <c r="G53" s="237" t="n">
        <v>1.402185</v>
      </c>
      <c r="H53" s="237" t="n">
        <v>17.54447</v>
      </c>
      <c r="I53" s="238" t="n">
        <f aca="false">+G53</f>
        <v>1.402185</v>
      </c>
      <c r="J53" s="35" t="n">
        <f aca="false">+D53/I53</f>
        <v>59915.2608250695</v>
      </c>
      <c r="K53" s="239" t="n">
        <f aca="false">+SUM(J50:J53)</f>
        <v>128244.952760834</v>
      </c>
      <c r="L53" s="34"/>
      <c r="M53" s="240" t="n">
        <f aca="false">+J53/SUM(J52:J53)</f>
        <v>0.738291634167857</v>
      </c>
      <c r="N53" s="240" t="n">
        <f aca="false">(J52+J53)/SUM(J50:J53)</f>
        <v>0.63280401355377</v>
      </c>
      <c r="Q53" s="28"/>
      <c r="Y53" s="231"/>
      <c r="Z53" s="235"/>
      <c r="AA53" s="235"/>
    </row>
    <row r="54" customFormat="false" ht="13.8" hidden="false" customHeight="false" outlineLevel="0" collapsed="false">
      <c r="A54" s="0" t="n">
        <v>1990</v>
      </c>
      <c r="B54" s="0" t="s">
        <v>39</v>
      </c>
      <c r="C54" s="0" t="s">
        <v>39</v>
      </c>
      <c r="D54" s="67" t="n">
        <v>25931.39</v>
      </c>
      <c r="E54" s="68" t="n">
        <v>26.5161</v>
      </c>
      <c r="F54" s="68" t="n">
        <v>17.93941</v>
      </c>
      <c r="G54" s="68" t="n">
        <v>1.478092</v>
      </c>
      <c r="H54" s="68" t="n">
        <v>26.5161</v>
      </c>
      <c r="I54" s="228" t="n">
        <v>1</v>
      </c>
      <c r="J54" s="28" t="n">
        <f aca="false">+D54/I54</f>
        <v>25931.39</v>
      </c>
      <c r="K54" s="234" t="n">
        <f aca="false">+SUM(J54:J57)</f>
        <v>126265.786420277</v>
      </c>
      <c r="L54" s="43" t="n">
        <f aca="false">(J54+J56)/K54</f>
        <v>0.368968200498361</v>
      </c>
      <c r="M54" s="43" t="n">
        <f aca="false">+J54/SUM(J54:J55)</f>
        <v>0.542329498760922</v>
      </c>
      <c r="N54" s="43" t="n">
        <f aca="false">(J54+J55)/SUM(J54:J57)</f>
        <v>0.37868393502469</v>
      </c>
      <c r="Q54" s="28"/>
      <c r="Y54" s="231"/>
      <c r="Z54" s="235"/>
      <c r="AA54" s="235"/>
    </row>
    <row r="55" customFormat="false" ht="13.8" hidden="false" customHeight="false" outlineLevel="0" collapsed="false">
      <c r="A55" s="0" t="n">
        <v>1990</v>
      </c>
      <c r="B55" s="0" t="s">
        <v>40</v>
      </c>
      <c r="C55" s="0" t="s">
        <v>39</v>
      </c>
      <c r="D55" s="67" t="n">
        <v>32345.73</v>
      </c>
      <c r="E55" s="68" t="n">
        <v>26.5161</v>
      </c>
      <c r="F55" s="68" t="n">
        <v>17.93941</v>
      </c>
      <c r="G55" s="68" t="n">
        <v>1.478092</v>
      </c>
      <c r="H55" s="68" t="n">
        <v>17.93941</v>
      </c>
      <c r="I55" s="233" t="n">
        <f aca="false">+G55</f>
        <v>1.478092</v>
      </c>
      <c r="J55" s="28" t="n">
        <f aca="false">+D55/I55</f>
        <v>21883.4348606176</v>
      </c>
      <c r="K55" s="234" t="n">
        <f aca="false">+SUM(J54:J57)</f>
        <v>126265.786420277</v>
      </c>
      <c r="L55" s="43" t="n">
        <f aca="false">(J55+J57)/K55</f>
        <v>0.631031799501639</v>
      </c>
      <c r="M55" s="43" t="n">
        <f aca="false">+J55/SUM(J54:J55)</f>
        <v>0.457670501239078</v>
      </c>
      <c r="N55" s="43" t="n">
        <f aca="false">(J54+J55)/SUM(J54:J57)</f>
        <v>0.37868393502469</v>
      </c>
      <c r="Q55" s="28"/>
      <c r="Y55" s="231"/>
      <c r="Z55" s="235"/>
      <c r="AA55" s="235"/>
    </row>
    <row r="56" customFormat="false" ht="13.8" hidden="false" customHeight="false" outlineLevel="0" collapsed="false">
      <c r="A56" s="0" t="n">
        <v>1990</v>
      </c>
      <c r="B56" s="0" t="s">
        <v>39</v>
      </c>
      <c r="C56" s="0" t="s">
        <v>40</v>
      </c>
      <c r="D56" s="67" t="n">
        <v>20656.67</v>
      </c>
      <c r="E56" s="68" t="n">
        <v>26.5161</v>
      </c>
      <c r="F56" s="68" t="n">
        <v>17.93941</v>
      </c>
      <c r="G56" s="68" t="n">
        <v>1.478092</v>
      </c>
      <c r="H56" s="68" t="n">
        <v>26.5161</v>
      </c>
      <c r="I56" s="233" t="n">
        <v>1</v>
      </c>
      <c r="J56" s="28" t="n">
        <f aca="false">+D56/I56</f>
        <v>20656.67</v>
      </c>
      <c r="K56" s="234" t="n">
        <f aca="false">+SUM(J54:J57)</f>
        <v>126265.786420277</v>
      </c>
      <c r="L56" s="1"/>
      <c r="M56" s="43" t="n">
        <f aca="false">+J56/SUM(J56:J57)</f>
        <v>0.263306779028977</v>
      </c>
      <c r="N56" s="43" t="n">
        <f aca="false">(J56+J57)/SUM(J54:J57)</f>
        <v>0.621316064975309</v>
      </c>
      <c r="Q56" s="28"/>
      <c r="Y56" s="231"/>
      <c r="Z56" s="235"/>
      <c r="AA56" s="235"/>
    </row>
    <row r="57" customFormat="false" ht="13.8" hidden="false" customHeight="false" outlineLevel="0" collapsed="false">
      <c r="A57" s="112" t="n">
        <v>1990</v>
      </c>
      <c r="B57" s="112" t="s">
        <v>40</v>
      </c>
      <c r="C57" s="112" t="s">
        <v>40</v>
      </c>
      <c r="D57" s="236" t="n">
        <v>85425.28</v>
      </c>
      <c r="E57" s="237" t="n">
        <v>26.5161</v>
      </c>
      <c r="F57" s="237" t="n">
        <v>17.93941</v>
      </c>
      <c r="G57" s="237" t="n">
        <v>1.478092</v>
      </c>
      <c r="H57" s="237" t="n">
        <v>17.93941</v>
      </c>
      <c r="I57" s="238" t="n">
        <f aca="false">+G57</f>
        <v>1.478092</v>
      </c>
      <c r="J57" s="35" t="n">
        <f aca="false">+D57/I57</f>
        <v>57794.2915596594</v>
      </c>
      <c r="K57" s="239" t="n">
        <f aca="false">+SUM(J54:J57)</f>
        <v>126265.786420277</v>
      </c>
      <c r="L57" s="34"/>
      <c r="M57" s="240" t="n">
        <f aca="false">+J57/SUM(J56:J57)</f>
        <v>0.736693220971023</v>
      </c>
      <c r="N57" s="240" t="n">
        <f aca="false">(J56+J57)/SUM(J54:J57)</f>
        <v>0.621316064975309</v>
      </c>
      <c r="Q57" s="28"/>
      <c r="Y57" s="231"/>
      <c r="Z57" s="235"/>
      <c r="AA57" s="235"/>
    </row>
    <row r="58" customFormat="false" ht="13.8" hidden="false" customHeight="false" outlineLevel="0" collapsed="false">
      <c r="A58" s="0" t="n">
        <v>1991</v>
      </c>
      <c r="B58" s="0" t="s">
        <v>39</v>
      </c>
      <c r="C58" s="0" t="s">
        <v>39</v>
      </c>
      <c r="D58" s="67" t="n">
        <v>25447.85</v>
      </c>
      <c r="E58" s="68" t="n">
        <v>27.97574</v>
      </c>
      <c r="F58" s="68" t="n">
        <v>19.2173</v>
      </c>
      <c r="G58" s="68" t="n">
        <v>1.455758</v>
      </c>
      <c r="H58" s="68" t="n">
        <v>27.97574</v>
      </c>
      <c r="I58" s="228" t="n">
        <v>1</v>
      </c>
      <c r="J58" s="28" t="n">
        <f aca="false">+D58/I58</f>
        <v>25447.85</v>
      </c>
      <c r="K58" s="234" t="n">
        <f aca="false">+SUM(J58:J61)</f>
        <v>123729.907619536</v>
      </c>
      <c r="L58" s="43" t="n">
        <f aca="false">(J58+J60)/K58</f>
        <v>0.370773735167298</v>
      </c>
      <c r="M58" s="43" t="n">
        <f aca="false">+J58/SUM(J58:J59)</f>
        <v>0.529510052284189</v>
      </c>
      <c r="N58" s="43" t="n">
        <f aca="false">(J58+J59)/SUM(J58:J61)</f>
        <v>0.388420549491317</v>
      </c>
      <c r="Q58" s="28"/>
      <c r="Y58" s="231"/>
      <c r="Z58" s="235"/>
      <c r="AA58" s="235"/>
    </row>
    <row r="59" customFormat="false" ht="13.8" hidden="false" customHeight="false" outlineLevel="0" collapsed="false">
      <c r="A59" s="0" t="n">
        <v>1991</v>
      </c>
      <c r="B59" s="0" t="s">
        <v>40</v>
      </c>
      <c r="C59" s="0" t="s">
        <v>39</v>
      </c>
      <c r="D59" s="67" t="n">
        <v>32916.71</v>
      </c>
      <c r="E59" s="68" t="n">
        <v>27.97574</v>
      </c>
      <c r="F59" s="68" t="n">
        <v>19.2173</v>
      </c>
      <c r="G59" s="68" t="n">
        <v>1.455758</v>
      </c>
      <c r="H59" s="68" t="n">
        <v>19.2173</v>
      </c>
      <c r="I59" s="233" t="n">
        <f aca="false">+G59</f>
        <v>1.455758</v>
      </c>
      <c r="J59" s="28" t="n">
        <f aca="false">+D59/I59</f>
        <v>22611.3887060899</v>
      </c>
      <c r="K59" s="234" t="n">
        <f aca="false">+SUM(J58:J61)</f>
        <v>123729.907619536</v>
      </c>
      <c r="L59" s="43" t="n">
        <f aca="false">(J59+J61)/K59</f>
        <v>0.629226264832702</v>
      </c>
      <c r="M59" s="43" t="n">
        <f aca="false">+J59/SUM(J58:J59)</f>
        <v>0.47048994771581</v>
      </c>
      <c r="N59" s="43" t="n">
        <f aca="false">(J58+J59)/SUM(J58:J61)</f>
        <v>0.388420549491317</v>
      </c>
      <c r="Q59" s="28"/>
      <c r="Y59" s="231"/>
      <c r="Z59" s="235"/>
      <c r="AA59" s="235"/>
    </row>
    <row r="60" customFormat="false" ht="13.8" hidden="false" customHeight="false" outlineLevel="0" collapsed="false">
      <c r="A60" s="0" t="n">
        <v>1991</v>
      </c>
      <c r="B60" s="0" t="s">
        <v>39</v>
      </c>
      <c r="C60" s="0" t="s">
        <v>40</v>
      </c>
      <c r="D60" s="67" t="n">
        <v>20427.95</v>
      </c>
      <c r="E60" s="68" t="n">
        <v>27.97574</v>
      </c>
      <c r="F60" s="68" t="n">
        <v>19.2173</v>
      </c>
      <c r="G60" s="68" t="n">
        <v>1.455758</v>
      </c>
      <c r="H60" s="68" t="n">
        <v>27.97574</v>
      </c>
      <c r="I60" s="233" t="n">
        <v>1</v>
      </c>
      <c r="J60" s="28" t="n">
        <f aca="false">+D60/I60</f>
        <v>20427.95</v>
      </c>
      <c r="K60" s="234" t="n">
        <f aca="false">+SUM(J58:J61)</f>
        <v>123729.907619536</v>
      </c>
      <c r="L60" s="1"/>
      <c r="M60" s="43" t="n">
        <f aca="false">+J60/SUM(J60:J61)</f>
        <v>0.269958628532359</v>
      </c>
      <c r="N60" s="43" t="n">
        <f aca="false">(J60+J61)/SUM(J58:J61)</f>
        <v>0.611579450508683</v>
      </c>
      <c r="Q60" s="28"/>
      <c r="Y60" s="231"/>
      <c r="Z60" s="235"/>
      <c r="AA60" s="235"/>
    </row>
    <row r="61" customFormat="false" ht="13.8" hidden="false" customHeight="false" outlineLevel="0" collapsed="false">
      <c r="A61" s="0" t="n">
        <v>1991</v>
      </c>
      <c r="B61" s="0" t="s">
        <v>40</v>
      </c>
      <c r="C61" s="0" t="s">
        <v>40</v>
      </c>
      <c r="D61" s="67" t="n">
        <v>80420.03</v>
      </c>
      <c r="E61" s="68" t="n">
        <v>27.97574</v>
      </c>
      <c r="F61" s="68" t="n">
        <v>19.2173</v>
      </c>
      <c r="G61" s="68" t="n">
        <v>1.455758</v>
      </c>
      <c r="H61" s="68" t="n">
        <v>19.2173</v>
      </c>
      <c r="I61" s="238" t="n">
        <f aca="false">+G61</f>
        <v>1.455758</v>
      </c>
      <c r="J61" s="28" t="n">
        <f aca="false">+D61/I61</f>
        <v>55242.7189134458</v>
      </c>
      <c r="K61" s="234" t="n">
        <f aca="false">+SUM(J58:J61)</f>
        <v>123729.907619536</v>
      </c>
      <c r="L61" s="1"/>
      <c r="M61" s="43" t="n">
        <f aca="false">+J61/SUM(J60:J61)</f>
        <v>0.730041371467642</v>
      </c>
      <c r="N61" s="43" t="n">
        <f aca="false">(J60+J61)/SUM(J58:J61)</f>
        <v>0.611579450508683</v>
      </c>
      <c r="Q61" s="28"/>
      <c r="Y61" s="231"/>
      <c r="Z61" s="242"/>
      <c r="AA61" s="242"/>
    </row>
    <row r="62" customFormat="false" ht="13.8" hidden="false" customHeight="false" outlineLevel="0" collapsed="false">
      <c r="A62" s="115" t="n">
        <v>1992</v>
      </c>
      <c r="B62" s="115" t="s">
        <v>39</v>
      </c>
      <c r="C62" s="115" t="s">
        <v>39</v>
      </c>
      <c r="D62" s="226" t="n">
        <v>25410.23</v>
      </c>
      <c r="E62" s="227" t="n">
        <v>29.87974</v>
      </c>
      <c r="F62" s="227" t="n">
        <v>19.98208</v>
      </c>
      <c r="G62" s="227" t="n">
        <v>1.495326</v>
      </c>
      <c r="H62" s="227" t="n">
        <v>29.87974</v>
      </c>
      <c r="I62" s="228" t="n">
        <v>1</v>
      </c>
      <c r="J62" s="12" t="n">
        <f aca="false">+D62/I62</f>
        <v>25410.23</v>
      </c>
      <c r="K62" s="229" t="n">
        <f aca="false">+SUM(J62:J65)</f>
        <v>122281.19955286</v>
      </c>
      <c r="L62" s="230" t="n">
        <f aca="false">(J62+J64)/K62</f>
        <v>0.377063932710837</v>
      </c>
      <c r="M62" s="230" t="n">
        <f aca="false">+J62/SUM(J62:J63)</f>
        <v>0.523170251739789</v>
      </c>
      <c r="N62" s="230" t="n">
        <f aca="false">(J62+J63)/SUM(J62:J65)</f>
        <v>0.397196912793813</v>
      </c>
      <c r="Q62" s="28"/>
      <c r="Y62" s="231"/>
      <c r="Z62" s="235"/>
      <c r="AA62" s="235"/>
    </row>
    <row r="63" customFormat="false" ht="13.8" hidden="false" customHeight="false" outlineLevel="0" collapsed="false">
      <c r="A63" s="0" t="n">
        <v>1992</v>
      </c>
      <c r="B63" s="0" t="s">
        <v>40</v>
      </c>
      <c r="C63" s="0" t="s">
        <v>39</v>
      </c>
      <c r="D63" s="67" t="n">
        <v>34630.98</v>
      </c>
      <c r="E63" s="68" t="n">
        <v>29.87974</v>
      </c>
      <c r="F63" s="68" t="n">
        <v>19.98208</v>
      </c>
      <c r="G63" s="68" t="n">
        <v>1.495326</v>
      </c>
      <c r="H63" s="68" t="n">
        <v>19.98208</v>
      </c>
      <c r="I63" s="233" t="n">
        <f aca="false">+G63</f>
        <v>1.495326</v>
      </c>
      <c r="J63" s="28" t="n">
        <f aca="false">+D63/I63</f>
        <v>23159.4849551202</v>
      </c>
      <c r="K63" s="234" t="n">
        <f aca="false">+SUM(J62:J65)</f>
        <v>122281.19955286</v>
      </c>
      <c r="L63" s="43" t="n">
        <f aca="false">(J63+J65)/K63</f>
        <v>0.622936067289163</v>
      </c>
      <c r="M63" s="43" t="n">
        <f aca="false">+J63/SUM(J62:J63)</f>
        <v>0.476829748260211</v>
      </c>
      <c r="N63" s="43" t="n">
        <f aca="false">(J62+J63)/SUM(J62:J65)</f>
        <v>0.397196912793813</v>
      </c>
      <c r="Q63" s="28"/>
      <c r="Y63" s="231"/>
      <c r="Z63" s="235"/>
      <c r="AA63" s="235"/>
    </row>
    <row r="64" customFormat="false" ht="13.8" hidden="false" customHeight="false" outlineLevel="0" collapsed="false">
      <c r="A64" s="0" t="n">
        <v>1992</v>
      </c>
      <c r="B64" s="0" t="s">
        <v>39</v>
      </c>
      <c r="C64" s="0" t="s">
        <v>40</v>
      </c>
      <c r="D64" s="67" t="n">
        <v>20697.6</v>
      </c>
      <c r="E64" s="68" t="n">
        <v>29.87974</v>
      </c>
      <c r="F64" s="68" t="n">
        <v>19.98208</v>
      </c>
      <c r="G64" s="68" t="n">
        <v>1.495326</v>
      </c>
      <c r="H64" s="68" t="n">
        <v>29.87974</v>
      </c>
      <c r="I64" s="233" t="n">
        <v>1</v>
      </c>
      <c r="J64" s="28" t="n">
        <f aca="false">+D64/I64</f>
        <v>20697.6</v>
      </c>
      <c r="K64" s="234" t="n">
        <f aca="false">+SUM(J62:J65)</f>
        <v>122281.19955286</v>
      </c>
      <c r="L64" s="1"/>
      <c r="M64" s="43" t="n">
        <f aca="false">+J64/SUM(J64:J65)</f>
        <v>0.280792065347095</v>
      </c>
      <c r="N64" s="43" t="n">
        <f aca="false">(J64+J65)/SUM(J62:J65)</f>
        <v>0.602803087206187</v>
      </c>
      <c r="Q64" s="28"/>
      <c r="Y64" s="231"/>
      <c r="Z64" s="235"/>
      <c r="AA64" s="235"/>
    </row>
    <row r="65" customFormat="false" ht="13.8" hidden="false" customHeight="false" outlineLevel="0" collapsed="false">
      <c r="A65" s="0" t="n">
        <v>1992</v>
      </c>
      <c r="B65" s="0" t="s">
        <v>40</v>
      </c>
      <c r="C65" s="0" t="s">
        <v>40</v>
      </c>
      <c r="D65" s="67" t="n">
        <v>79273.04</v>
      </c>
      <c r="E65" s="68" t="n">
        <v>29.87974</v>
      </c>
      <c r="F65" s="68" t="n">
        <v>19.98208</v>
      </c>
      <c r="G65" s="68" t="n">
        <v>1.495326</v>
      </c>
      <c r="H65" s="68" t="n">
        <v>19.98208</v>
      </c>
      <c r="I65" s="238" t="n">
        <f aca="false">+G65</f>
        <v>1.495326</v>
      </c>
      <c r="J65" s="28" t="n">
        <f aca="false">+D65/I65</f>
        <v>53013.8845977399</v>
      </c>
      <c r="K65" s="234" t="n">
        <f aca="false">+SUM(J62:J65)</f>
        <v>122281.19955286</v>
      </c>
      <c r="L65" s="1"/>
      <c r="M65" s="43" t="n">
        <f aca="false">+J65/SUM(J64:J65)</f>
        <v>0.719207934652905</v>
      </c>
      <c r="N65" s="43" t="n">
        <f aca="false">(J64+J65)/SUM(J62:J65)</f>
        <v>0.602803087206187</v>
      </c>
      <c r="Q65" s="28"/>
      <c r="Y65" s="231"/>
      <c r="Z65" s="235"/>
      <c r="AA65" s="235"/>
    </row>
    <row r="66" customFormat="false" ht="13.8" hidden="false" customHeight="false" outlineLevel="0" collapsed="false">
      <c r="A66" s="115" t="n">
        <v>1993</v>
      </c>
      <c r="B66" s="115" t="s">
        <v>39</v>
      </c>
      <c r="C66" s="115" t="s">
        <v>39</v>
      </c>
      <c r="D66" s="226" t="n">
        <v>27329.14</v>
      </c>
      <c r="E66" s="227" t="n">
        <v>31.03805</v>
      </c>
      <c r="F66" s="227" t="n">
        <v>19.4636</v>
      </c>
      <c r="G66" s="227" t="n">
        <v>1.594672</v>
      </c>
      <c r="H66" s="227" t="n">
        <v>31.03805</v>
      </c>
      <c r="I66" s="228" t="n">
        <v>1</v>
      </c>
      <c r="J66" s="12" t="n">
        <f aca="false">+D66/I66</f>
        <v>27329.14</v>
      </c>
      <c r="K66" s="229" t="n">
        <f aca="false">+SUM(J66:J69)</f>
        <v>122744.540548928</v>
      </c>
      <c r="L66" s="230" t="n">
        <f aca="false">(J66+J68)/K66</f>
        <v>0.406646762265598</v>
      </c>
      <c r="M66" s="230" t="n">
        <f aca="false">+J66/SUM(J66:J67)</f>
        <v>0.55374396095979</v>
      </c>
      <c r="N66" s="230" t="n">
        <f aca="false">(J66+J67)/SUM(J66:J69)</f>
        <v>0.402082135561964</v>
      </c>
      <c r="Q66" s="28"/>
      <c r="Y66" s="231"/>
      <c r="Z66" s="235"/>
      <c r="AA66" s="235"/>
    </row>
    <row r="67" customFormat="false" ht="12.8" hidden="false" customHeight="false" outlineLevel="0" collapsed="false">
      <c r="A67" s="0" t="n">
        <v>1993</v>
      </c>
      <c r="B67" s="0" t="s">
        <v>40</v>
      </c>
      <c r="C67" s="0" t="s">
        <v>39</v>
      </c>
      <c r="D67" s="67" t="n">
        <v>35121.45</v>
      </c>
      <c r="E67" s="68" t="n">
        <v>31.03805</v>
      </c>
      <c r="F67" s="68" t="n">
        <v>19.4636</v>
      </c>
      <c r="G67" s="68" t="n">
        <v>1.594672</v>
      </c>
      <c r="H67" s="68" t="n">
        <v>19.4636</v>
      </c>
      <c r="I67" s="233" t="n">
        <f aca="false">+G67</f>
        <v>1.594672</v>
      </c>
      <c r="J67" s="28" t="n">
        <f aca="false">+D67/I67</f>
        <v>22024.246992485</v>
      </c>
      <c r="K67" s="234" t="n">
        <f aca="false">+SUM(J66:J69)</f>
        <v>122744.540548928</v>
      </c>
      <c r="L67" s="43" t="n">
        <f aca="false">(J67+J69)/K67</f>
        <v>0.593353237734402</v>
      </c>
      <c r="M67" s="43" t="n">
        <f aca="false">+J67/SUM(J66:J67)</f>
        <v>0.44625603904021</v>
      </c>
      <c r="N67" s="43" t="n">
        <f aca="false">(J66+J67)/SUM(J66:J69)</f>
        <v>0.402082135561964</v>
      </c>
      <c r="Q67" s="28"/>
      <c r="Z67" s="235"/>
    </row>
    <row r="68" customFormat="false" ht="12.8" hidden="false" customHeight="false" outlineLevel="0" collapsed="false">
      <c r="A68" s="0" t="n">
        <v>1993</v>
      </c>
      <c r="B68" s="0" t="s">
        <v>39</v>
      </c>
      <c r="C68" s="0" t="s">
        <v>40</v>
      </c>
      <c r="D68" s="67" t="n">
        <v>22584.53</v>
      </c>
      <c r="E68" s="68" t="n">
        <v>31.03805</v>
      </c>
      <c r="F68" s="68" t="n">
        <v>19.4636</v>
      </c>
      <c r="G68" s="68" t="n">
        <v>1.594672</v>
      </c>
      <c r="H68" s="68" t="n">
        <v>31.03805</v>
      </c>
      <c r="I68" s="233" t="n">
        <v>1</v>
      </c>
      <c r="J68" s="28" t="n">
        <f aca="false">+D68/I68</f>
        <v>22584.53</v>
      </c>
      <c r="K68" s="234" t="n">
        <f aca="false">+SUM(J66:J69)</f>
        <v>122744.540548928</v>
      </c>
      <c r="L68" s="1"/>
      <c r="M68" s="43" t="n">
        <f aca="false">+J68/SUM(J68:J69)</f>
        <v>0.307728232976075</v>
      </c>
      <c r="N68" s="43" t="n">
        <f aca="false">(J68+J69)/SUM(J66:J69)</f>
        <v>0.597917864438036</v>
      </c>
      <c r="Q68" s="28"/>
    </row>
    <row r="69" customFormat="false" ht="12.8" hidden="false" customHeight="false" outlineLevel="0" collapsed="false">
      <c r="A69" s="0" t="n">
        <v>1993</v>
      </c>
      <c r="B69" s="0" t="s">
        <v>40</v>
      </c>
      <c r="C69" s="0" t="s">
        <v>40</v>
      </c>
      <c r="D69" s="67" t="n">
        <v>81019.9</v>
      </c>
      <c r="E69" s="68" t="n">
        <v>31.03805</v>
      </c>
      <c r="F69" s="68" t="n">
        <v>19.4636</v>
      </c>
      <c r="G69" s="68" t="n">
        <v>1.594672</v>
      </c>
      <c r="H69" s="68" t="n">
        <v>19.4636</v>
      </c>
      <c r="I69" s="238" t="n">
        <f aca="false">+G69</f>
        <v>1.594672</v>
      </c>
      <c r="J69" s="28" t="n">
        <f aca="false">+D69/I69</f>
        <v>50806.623556443</v>
      </c>
      <c r="K69" s="234" t="n">
        <f aca="false">+SUM(J66:J69)</f>
        <v>122744.540548928</v>
      </c>
      <c r="L69" s="1"/>
      <c r="M69" s="43" t="n">
        <f aca="false">+J69/SUM(J68:J69)</f>
        <v>0.692271767023925</v>
      </c>
      <c r="N69" s="43" t="n">
        <f aca="false">(J68+J69)/SUM(J66:J69)</f>
        <v>0.597917864438036</v>
      </c>
      <c r="Q69" s="28"/>
    </row>
    <row r="70" customFormat="false" ht="12.8" hidden="false" customHeight="false" outlineLevel="0" collapsed="false">
      <c r="A70" s="115" t="n">
        <v>1994</v>
      </c>
      <c r="B70" s="115" t="s">
        <v>39</v>
      </c>
      <c r="C70" s="115" t="s">
        <v>39</v>
      </c>
      <c r="D70" s="226" t="n">
        <v>27884.22</v>
      </c>
      <c r="E70" s="227" t="n">
        <v>32.34781</v>
      </c>
      <c r="F70" s="227" t="n">
        <v>18.97987</v>
      </c>
      <c r="G70" s="227" t="n">
        <v>1.704322</v>
      </c>
      <c r="H70" s="227" t="n">
        <v>32.34781</v>
      </c>
      <c r="I70" s="228" t="n">
        <v>1</v>
      </c>
      <c r="J70" s="12" t="n">
        <f aca="false">+D70/I70</f>
        <v>27884.22</v>
      </c>
      <c r="K70" s="229" t="n">
        <f aca="false">+SUM(J70:J73)</f>
        <v>123676.97511421</v>
      </c>
      <c r="L70" s="230" t="n">
        <f aca="false">(J70+J72)/K70</f>
        <v>0.409310625144679</v>
      </c>
      <c r="M70" s="230" t="n">
        <f aca="false">+J70/SUM(J70:J71)</f>
        <v>0.559559953257212</v>
      </c>
      <c r="N70" s="230" t="n">
        <f aca="false">(J70+J71)/SUM(J70:J73)</f>
        <v>0.402923892248065</v>
      </c>
      <c r="Q70" s="28"/>
    </row>
    <row r="71" customFormat="false" ht="12.8" hidden="false" customHeight="false" outlineLevel="0" collapsed="false">
      <c r="A71" s="0" t="n">
        <v>1994</v>
      </c>
      <c r="B71" s="0" t="s">
        <v>40</v>
      </c>
      <c r="C71" s="0" t="s">
        <v>39</v>
      </c>
      <c r="D71" s="67" t="n">
        <v>37406.78</v>
      </c>
      <c r="E71" s="68" t="n">
        <v>32.34781</v>
      </c>
      <c r="F71" s="68" t="n">
        <v>18.97987</v>
      </c>
      <c r="G71" s="68" t="n">
        <v>1.704322</v>
      </c>
      <c r="H71" s="68" t="n">
        <v>18.97987</v>
      </c>
      <c r="I71" s="233" t="n">
        <f aca="false">+G71</f>
        <v>1.704322</v>
      </c>
      <c r="J71" s="28" t="n">
        <f aca="false">+D71/I71</f>
        <v>21948.1881944844</v>
      </c>
      <c r="K71" s="234" t="n">
        <f aca="false">+SUM(J70:J73)</f>
        <v>123676.97511421</v>
      </c>
      <c r="L71" s="43" t="n">
        <f aca="false">(J71+J73)/K71</f>
        <v>0.590689374855321</v>
      </c>
      <c r="M71" s="43" t="n">
        <f aca="false">+J71/SUM(J70:J71)</f>
        <v>0.440440046742788</v>
      </c>
      <c r="N71" s="43" t="n">
        <f aca="false">(J70+J71)/SUM(J70:J73)</f>
        <v>0.402923892248065</v>
      </c>
      <c r="Q71" s="28"/>
    </row>
    <row r="72" customFormat="false" ht="12.8" hidden="false" customHeight="false" outlineLevel="0" collapsed="false">
      <c r="A72" s="0" t="n">
        <v>1994</v>
      </c>
      <c r="B72" s="0" t="s">
        <v>39</v>
      </c>
      <c r="C72" s="0" t="s">
        <v>40</v>
      </c>
      <c r="D72" s="67" t="n">
        <v>22738.08</v>
      </c>
      <c r="E72" s="68" t="n">
        <v>32.34781</v>
      </c>
      <c r="F72" s="68" t="n">
        <v>18.97987</v>
      </c>
      <c r="G72" s="68" t="n">
        <v>1.704322</v>
      </c>
      <c r="H72" s="68" t="n">
        <v>32.34781</v>
      </c>
      <c r="I72" s="233" t="n">
        <v>1</v>
      </c>
      <c r="J72" s="28" t="n">
        <f aca="false">+D72/I72</f>
        <v>22738.08</v>
      </c>
      <c r="K72" s="234" t="n">
        <f aca="false">+SUM(J70:J73)</f>
        <v>123676.97511421</v>
      </c>
      <c r="L72" s="1"/>
      <c r="M72" s="43" t="n">
        <f aca="false">+J72/SUM(J72:J73)</f>
        <v>0.307918117046012</v>
      </c>
      <c r="N72" s="43" t="n">
        <f aca="false">(J72+J73)/SUM(J70:J73)</f>
        <v>0.597076107751935</v>
      </c>
      <c r="Q72" s="28"/>
    </row>
    <row r="73" customFormat="false" ht="12.8" hidden="false" customHeight="false" outlineLevel="0" collapsed="false">
      <c r="A73" s="112" t="n">
        <v>1994</v>
      </c>
      <c r="B73" s="112" t="s">
        <v>40</v>
      </c>
      <c r="C73" s="112" t="s">
        <v>40</v>
      </c>
      <c r="D73" s="236" t="n">
        <v>87101.91</v>
      </c>
      <c r="E73" s="237" t="n">
        <v>32.34781</v>
      </c>
      <c r="F73" s="237" t="n">
        <v>18.97987</v>
      </c>
      <c r="G73" s="237" t="n">
        <v>1.704322</v>
      </c>
      <c r="H73" s="237" t="n">
        <v>18.97987</v>
      </c>
      <c r="I73" s="238" t="n">
        <f aca="false">+G73</f>
        <v>1.704322</v>
      </c>
      <c r="J73" s="35" t="n">
        <f aca="false">+D73/I73</f>
        <v>51106.4869197253</v>
      </c>
      <c r="K73" s="239" t="n">
        <f aca="false">+SUM(J70:J73)</f>
        <v>123676.97511421</v>
      </c>
      <c r="L73" s="34"/>
      <c r="M73" s="240" t="n">
        <f aca="false">+J73/SUM(J72:J73)</f>
        <v>0.692081882953988</v>
      </c>
      <c r="N73" s="240" t="n">
        <f aca="false">(J72+J73)/SUM(J70:J73)</f>
        <v>0.597076107751935</v>
      </c>
      <c r="Q73" s="28"/>
    </row>
    <row r="74" customFormat="false" ht="12.8" hidden="false" customHeight="false" outlineLevel="0" collapsed="false">
      <c r="A74" s="0" t="n">
        <v>1995</v>
      </c>
      <c r="B74" s="0" t="s">
        <v>39</v>
      </c>
      <c r="C74" s="0" t="s">
        <v>39</v>
      </c>
      <c r="D74" s="67" t="n">
        <v>29592.88</v>
      </c>
      <c r="E74" s="68" t="n">
        <v>32.67216</v>
      </c>
      <c r="F74" s="68" t="n">
        <v>19.96179</v>
      </c>
      <c r="G74" s="68" t="n">
        <v>1.636735</v>
      </c>
      <c r="H74" s="68" t="n">
        <v>32.67216</v>
      </c>
      <c r="I74" s="228" t="n">
        <v>1</v>
      </c>
      <c r="J74" s="28" t="n">
        <f aca="false">+D74/I74</f>
        <v>29592.88</v>
      </c>
      <c r="K74" s="234" t="n">
        <f aca="false">+SUM(J74:J77)</f>
        <v>128288.354404195</v>
      </c>
      <c r="L74" s="43" t="n">
        <f aca="false">(J74+J76)/K74</f>
        <v>0.414452662105871</v>
      </c>
      <c r="M74" s="43" t="n">
        <f aca="false">+J74/SUM(J74:J75)</f>
        <v>0.564689383539942</v>
      </c>
      <c r="N74" s="43" t="n">
        <f aca="false">(J74+J75)/SUM(J74:J77)</f>
        <v>0.408498415092936</v>
      </c>
      <c r="Q74" s="28"/>
    </row>
    <row r="75" customFormat="false" ht="12.8" hidden="false" customHeight="false" outlineLevel="0" collapsed="false">
      <c r="A75" s="0" t="n">
        <v>1995</v>
      </c>
      <c r="B75" s="0" t="s">
        <v>40</v>
      </c>
      <c r="C75" s="0" t="s">
        <v>39</v>
      </c>
      <c r="D75" s="67" t="n">
        <v>37338.36</v>
      </c>
      <c r="E75" s="68" t="n">
        <v>32.67216</v>
      </c>
      <c r="F75" s="68" t="n">
        <v>19.96179</v>
      </c>
      <c r="G75" s="68" t="n">
        <v>1.636735</v>
      </c>
      <c r="H75" s="68" t="n">
        <v>19.96179</v>
      </c>
      <c r="I75" s="233" t="n">
        <f aca="false">+G75</f>
        <v>1.636735</v>
      </c>
      <c r="J75" s="28" t="n">
        <f aca="false">+D75/I75</f>
        <v>22812.7094489945</v>
      </c>
      <c r="K75" s="234" t="n">
        <f aca="false">+SUM(J74:J77)</f>
        <v>128288.354404195</v>
      </c>
      <c r="L75" s="43" t="n">
        <f aca="false">(J75+J77)/K75</f>
        <v>0.585547337894129</v>
      </c>
      <c r="M75" s="43" t="n">
        <f aca="false">+J75/SUM(J74:J75)</f>
        <v>0.435310616460058</v>
      </c>
      <c r="N75" s="43" t="n">
        <f aca="false">(J74+J75)/SUM(J74:J77)</f>
        <v>0.408498415092936</v>
      </c>
      <c r="Q75" s="28"/>
    </row>
    <row r="76" customFormat="false" ht="12.8" hidden="false" customHeight="false" outlineLevel="0" collapsed="false">
      <c r="A76" s="0" t="n">
        <v>1995</v>
      </c>
      <c r="B76" s="0" t="s">
        <v>39</v>
      </c>
      <c r="C76" s="0" t="s">
        <v>40</v>
      </c>
      <c r="D76" s="67" t="n">
        <v>23576.57</v>
      </c>
      <c r="E76" s="68" t="n">
        <v>32.67216</v>
      </c>
      <c r="F76" s="68" t="n">
        <v>19.96179</v>
      </c>
      <c r="G76" s="68" t="n">
        <v>1.636735</v>
      </c>
      <c r="H76" s="68" t="n">
        <v>32.67216</v>
      </c>
      <c r="I76" s="233" t="n">
        <v>1</v>
      </c>
      <c r="J76" s="28" t="n">
        <f aca="false">+D76/I76</f>
        <v>23576.57</v>
      </c>
      <c r="K76" s="234" t="n">
        <f aca="false">+SUM(J74:J77)</f>
        <v>128288.354404195</v>
      </c>
      <c r="L76" s="1"/>
      <c r="M76" s="43" t="n">
        <f aca="false">+J76/SUM(J76:J77)</f>
        <v>0.310697297520973</v>
      </c>
      <c r="N76" s="43" t="n">
        <f aca="false">(J76+J77)/SUM(J74:J77)</f>
        <v>0.591501584907064</v>
      </c>
      <c r="Q76" s="28"/>
    </row>
    <row r="77" customFormat="false" ht="12.8" hidden="false" customHeight="false" outlineLevel="0" collapsed="false">
      <c r="A77" s="112" t="n">
        <v>1995</v>
      </c>
      <c r="B77" s="112" t="s">
        <v>40</v>
      </c>
      <c r="C77" s="112" t="s">
        <v>40</v>
      </c>
      <c r="D77" s="236" t="n">
        <v>85611.38</v>
      </c>
      <c r="E77" s="237" t="n">
        <v>32.67216</v>
      </c>
      <c r="F77" s="237" t="n">
        <v>19.96179</v>
      </c>
      <c r="G77" s="237" t="n">
        <v>1.636735</v>
      </c>
      <c r="H77" s="237" t="n">
        <v>19.96179</v>
      </c>
      <c r="I77" s="238" t="n">
        <f aca="false">+G77</f>
        <v>1.636735</v>
      </c>
      <c r="J77" s="35" t="n">
        <f aca="false">+D77/I77</f>
        <v>52306.1949552005</v>
      </c>
      <c r="K77" s="239" t="n">
        <f aca="false">+SUM(J74:J77)</f>
        <v>128288.354404195</v>
      </c>
      <c r="L77" s="34"/>
      <c r="M77" s="240" t="n">
        <f aca="false">+J77/SUM(J76:J77)</f>
        <v>0.689302702479027</v>
      </c>
      <c r="N77" s="240" t="n">
        <f aca="false">(J76+J77)/SUM(J74:J77)</f>
        <v>0.591501584907064</v>
      </c>
      <c r="Q77" s="28"/>
    </row>
    <row r="78" customFormat="false" ht="12.8" hidden="false" customHeight="false" outlineLevel="0" collapsed="false">
      <c r="A78" s="0" t="n">
        <v>1996</v>
      </c>
      <c r="B78" s="0" t="s">
        <v>39</v>
      </c>
      <c r="C78" s="0" t="s">
        <v>39</v>
      </c>
      <c r="D78" s="67" t="n">
        <v>30663.96</v>
      </c>
      <c r="E78" s="68" t="n">
        <v>33.94542</v>
      </c>
      <c r="F78" s="68" t="n">
        <v>20.24113</v>
      </c>
      <c r="G78" s="68" t="n">
        <v>1.677052</v>
      </c>
      <c r="H78" s="68" t="n">
        <v>33.94542</v>
      </c>
      <c r="I78" s="228" t="n">
        <v>1</v>
      </c>
      <c r="J78" s="28" t="n">
        <f aca="false">+D78/I78</f>
        <v>30663.96</v>
      </c>
      <c r="K78" s="234" t="n">
        <f aca="false">+SUM(J78:J81)</f>
        <v>129217.091504211</v>
      </c>
      <c r="L78" s="43" t="n">
        <f aca="false">(J78+J80)/K78</f>
        <v>0.419936011314971</v>
      </c>
      <c r="M78" s="43" t="n">
        <f aca="false">+J78/SUM(J78:J79)</f>
        <v>0.572575783712299</v>
      </c>
      <c r="N78" s="43" t="n">
        <f aca="false">(J78+J79)/SUM(J78:J81)</f>
        <v>0.414453013806334</v>
      </c>
      <c r="Q78" s="28"/>
    </row>
    <row r="79" customFormat="false" ht="12.8" hidden="false" customHeight="false" outlineLevel="0" collapsed="false">
      <c r="A79" s="0" t="n">
        <v>1996</v>
      </c>
      <c r="B79" s="0" t="s">
        <v>40</v>
      </c>
      <c r="C79" s="0" t="s">
        <v>39</v>
      </c>
      <c r="D79" s="67" t="n">
        <v>38388.48</v>
      </c>
      <c r="E79" s="68" t="n">
        <v>33.94542</v>
      </c>
      <c r="F79" s="68" t="n">
        <v>20.24113</v>
      </c>
      <c r="G79" s="68" t="n">
        <v>1.677052</v>
      </c>
      <c r="H79" s="68" t="n">
        <v>20.24113</v>
      </c>
      <c r="I79" s="233" t="n">
        <f aca="false">+G79</f>
        <v>1.677052</v>
      </c>
      <c r="J79" s="28" t="n">
        <f aca="false">+D79/I79</f>
        <v>22890.453009209</v>
      </c>
      <c r="K79" s="234" t="n">
        <f aca="false">+SUM(J78:J81)</f>
        <v>129217.091504211</v>
      </c>
      <c r="L79" s="43" t="n">
        <f aca="false">(J79+J81)/K79</f>
        <v>0.580063988685029</v>
      </c>
      <c r="M79" s="43" t="n">
        <f aca="false">+J79/SUM(J78:J79)</f>
        <v>0.427424216287701</v>
      </c>
      <c r="N79" s="43" t="n">
        <f aca="false">(J78+J79)/SUM(J78:J81)</f>
        <v>0.414453013806334</v>
      </c>
      <c r="Q79" s="28"/>
    </row>
    <row r="80" customFormat="false" ht="12.8" hidden="false" customHeight="false" outlineLevel="0" collapsed="false">
      <c r="A80" s="0" t="n">
        <v>1996</v>
      </c>
      <c r="B80" s="0" t="s">
        <v>39</v>
      </c>
      <c r="C80" s="0" t="s">
        <v>40</v>
      </c>
      <c r="D80" s="67" t="n">
        <v>23598.95</v>
      </c>
      <c r="E80" s="68" t="n">
        <v>33.94542</v>
      </c>
      <c r="F80" s="68" t="n">
        <v>20.24113</v>
      </c>
      <c r="G80" s="68" t="n">
        <v>1.677052</v>
      </c>
      <c r="H80" s="68" t="n">
        <v>33.94542</v>
      </c>
      <c r="I80" s="233" t="n">
        <v>1</v>
      </c>
      <c r="J80" s="28" t="n">
        <f aca="false">+D80/I80</f>
        <v>23598.95</v>
      </c>
      <c r="K80" s="234" t="n">
        <f aca="false">+SUM(J78:J81)</f>
        <v>129217.091504211</v>
      </c>
      <c r="L80" s="1"/>
      <c r="M80" s="43" t="n">
        <f aca="false">+J80/SUM(J80:J81)</f>
        <v>0.311896835658004</v>
      </c>
      <c r="N80" s="43" t="n">
        <f aca="false">(J80+J81)/SUM(J78:J81)</f>
        <v>0.585546986193666</v>
      </c>
      <c r="Q80" s="28"/>
    </row>
    <row r="81" customFormat="false" ht="12.8" hidden="false" customHeight="false" outlineLevel="0" collapsed="false">
      <c r="A81" s="112" t="n">
        <v>1996</v>
      </c>
      <c r="B81" s="112" t="s">
        <v>40</v>
      </c>
      <c r="C81" s="112" t="s">
        <v>40</v>
      </c>
      <c r="D81" s="236" t="n">
        <v>87313.58</v>
      </c>
      <c r="E81" s="237" t="n">
        <v>33.94542</v>
      </c>
      <c r="F81" s="237" t="n">
        <v>20.24113</v>
      </c>
      <c r="G81" s="237" t="n">
        <v>1.677052</v>
      </c>
      <c r="H81" s="237" t="n">
        <v>20.24113</v>
      </c>
      <c r="I81" s="238" t="n">
        <f aca="false">+G81</f>
        <v>1.677052</v>
      </c>
      <c r="J81" s="35" t="n">
        <f aca="false">+D81/I81</f>
        <v>52063.7284950019</v>
      </c>
      <c r="K81" s="239" t="n">
        <f aca="false">+SUM(J78:J81)</f>
        <v>129217.091504211</v>
      </c>
      <c r="L81" s="34"/>
      <c r="M81" s="240" t="n">
        <f aca="false">+J81/SUM(J80:J81)</f>
        <v>0.688103164341996</v>
      </c>
      <c r="N81" s="240" t="n">
        <f aca="false">(J80+J81)/SUM(J78:J81)</f>
        <v>0.585546986193666</v>
      </c>
      <c r="Q81" s="28"/>
    </row>
    <row r="82" customFormat="false" ht="12.8" hidden="false" customHeight="false" outlineLevel="0" collapsed="false">
      <c r="A82" s="0" t="n">
        <v>1997</v>
      </c>
      <c r="B82" s="0" t="s">
        <v>39</v>
      </c>
      <c r="C82" s="0" t="s">
        <v>39</v>
      </c>
      <c r="D82" s="67" t="n">
        <v>32671.98</v>
      </c>
      <c r="E82" s="68" t="n">
        <v>34.86287</v>
      </c>
      <c r="F82" s="68" t="n">
        <v>20.76978</v>
      </c>
      <c r="G82" s="68" t="n">
        <v>1.678538</v>
      </c>
      <c r="H82" s="68" t="n">
        <v>34.86287</v>
      </c>
      <c r="I82" s="228" t="n">
        <v>1</v>
      </c>
      <c r="J82" s="28" t="n">
        <f aca="false">+D82/I82</f>
        <v>32671.98</v>
      </c>
      <c r="K82" s="234" t="n">
        <f aca="false">+SUM(J82:J85)</f>
        <v>133663.339720852</v>
      </c>
      <c r="L82" s="43" t="n">
        <f aca="false">(J82+J84)/K82</f>
        <v>0.425885064063825</v>
      </c>
      <c r="M82" s="43" t="n">
        <f aca="false">+J82/SUM(J82:J83)</f>
        <v>0.583512440612829</v>
      </c>
      <c r="N82" s="43" t="n">
        <f aca="false">(J82+J83)/SUM(J82:J85)</f>
        <v>0.418902571725507</v>
      </c>
      <c r="Q82" s="28"/>
    </row>
    <row r="83" customFormat="false" ht="12.8" hidden="false" customHeight="false" outlineLevel="0" collapsed="false">
      <c r="A83" s="0" t="n">
        <v>1997</v>
      </c>
      <c r="B83" s="0" t="s">
        <v>40</v>
      </c>
      <c r="C83" s="0" t="s">
        <v>39</v>
      </c>
      <c r="D83" s="67" t="n">
        <v>39143.4</v>
      </c>
      <c r="E83" s="68" t="n">
        <v>34.86287</v>
      </c>
      <c r="F83" s="68" t="n">
        <v>20.76978</v>
      </c>
      <c r="G83" s="68" t="n">
        <v>1.678538</v>
      </c>
      <c r="H83" s="68" t="n">
        <v>20.76978</v>
      </c>
      <c r="I83" s="233" t="n">
        <f aca="false">+G83</f>
        <v>1.678538</v>
      </c>
      <c r="J83" s="28" t="n">
        <f aca="false">+D83/I83</f>
        <v>23319.9367544851</v>
      </c>
      <c r="K83" s="234" t="n">
        <f aca="false">+SUM(J82:J85)</f>
        <v>133663.339720852</v>
      </c>
      <c r="L83" s="43" t="n">
        <f aca="false">(J83+J85)/K83</f>
        <v>0.574114935936175</v>
      </c>
      <c r="M83" s="43" t="n">
        <f aca="false">+J83/SUM(J82:J83)</f>
        <v>0.416487559387171</v>
      </c>
      <c r="N83" s="43" t="n">
        <f aca="false">(J82+J83)/SUM(J82:J85)</f>
        <v>0.418902571725507</v>
      </c>
      <c r="Q83" s="28"/>
    </row>
    <row r="84" customFormat="false" ht="12.8" hidden="false" customHeight="false" outlineLevel="0" collapsed="false">
      <c r="A84" s="0" t="n">
        <v>1997</v>
      </c>
      <c r="B84" s="0" t="s">
        <v>39</v>
      </c>
      <c r="C84" s="0" t="s">
        <v>40</v>
      </c>
      <c r="D84" s="67" t="n">
        <v>24253.24</v>
      </c>
      <c r="E84" s="68" t="n">
        <v>34.86287</v>
      </c>
      <c r="F84" s="68" t="n">
        <v>20.76978</v>
      </c>
      <c r="G84" s="68" t="n">
        <v>1.678538</v>
      </c>
      <c r="H84" s="68" t="n">
        <v>34.86287</v>
      </c>
      <c r="I84" s="233" t="n">
        <v>1</v>
      </c>
      <c r="J84" s="28" t="n">
        <f aca="false">+D84/I84</f>
        <v>24253.24</v>
      </c>
      <c r="K84" s="234" t="n">
        <f aca="false">+SUM(J82:J85)</f>
        <v>133663.339720852</v>
      </c>
      <c r="L84" s="1"/>
      <c r="M84" s="43" t="n">
        <f aca="false">+J84/SUM(J84:J85)</f>
        <v>0.31225435396622</v>
      </c>
      <c r="N84" s="43" t="n">
        <f aca="false">(J84+J85)/SUM(J82:J85)</f>
        <v>0.581097428274493</v>
      </c>
      <c r="Q84" s="28"/>
    </row>
    <row r="85" customFormat="false" ht="12.8" hidden="false" customHeight="false" outlineLevel="0" collapsed="false">
      <c r="A85" s="112" t="n">
        <v>1997</v>
      </c>
      <c r="B85" s="112" t="s">
        <v>40</v>
      </c>
      <c r="C85" s="112" t="s">
        <v>40</v>
      </c>
      <c r="D85" s="236" t="n">
        <v>89664.45</v>
      </c>
      <c r="E85" s="237" t="n">
        <v>34.86287</v>
      </c>
      <c r="F85" s="237" t="n">
        <v>20.76978</v>
      </c>
      <c r="G85" s="237" t="n">
        <v>1.678538</v>
      </c>
      <c r="H85" s="237" t="n">
        <v>20.76978</v>
      </c>
      <c r="I85" s="238" t="n">
        <f aca="false">+G85</f>
        <v>1.678538</v>
      </c>
      <c r="J85" s="35" t="n">
        <f aca="false">+D85/I85</f>
        <v>53418.1829663672</v>
      </c>
      <c r="K85" s="239" t="n">
        <f aca="false">+SUM(J82:J85)</f>
        <v>133663.339720852</v>
      </c>
      <c r="L85" s="34"/>
      <c r="M85" s="240" t="n">
        <f aca="false">+J85/SUM(J84:J85)</f>
        <v>0.68774564603378</v>
      </c>
      <c r="N85" s="240" t="n">
        <f aca="false">(J84+J85)/SUM(J82:J85)</f>
        <v>0.581097428274493</v>
      </c>
      <c r="Q85" s="28"/>
    </row>
    <row r="86" customFormat="false" ht="12.8" hidden="false" customHeight="false" outlineLevel="0" collapsed="false">
      <c r="A86" s="0" t="n">
        <v>1998</v>
      </c>
      <c r="B86" s="0" t="s">
        <v>39</v>
      </c>
      <c r="C86" s="0" t="s">
        <v>39</v>
      </c>
      <c r="D86" s="67" t="n">
        <v>34562.79</v>
      </c>
      <c r="E86" s="68" t="n">
        <v>36.52098</v>
      </c>
      <c r="F86" s="68" t="n">
        <v>21.3741</v>
      </c>
      <c r="G86" s="68" t="n">
        <v>1.708656</v>
      </c>
      <c r="H86" s="68" t="n">
        <v>36.52098</v>
      </c>
      <c r="I86" s="228" t="n">
        <v>1</v>
      </c>
      <c r="J86" s="28" t="n">
        <f aca="false">+D86/I86</f>
        <v>34562.79</v>
      </c>
      <c r="K86" s="234" t="n">
        <f aca="false">+SUM(J86:J89)</f>
        <v>138125.780331489</v>
      </c>
      <c r="L86" s="43" t="n">
        <f aca="false">(J86+J88)/K86</f>
        <v>0.435003370520705</v>
      </c>
      <c r="M86" s="43" t="n">
        <f aca="false">+J86/SUM(J86:J87)</f>
        <v>0.588058826538506</v>
      </c>
      <c r="N86" s="43" t="n">
        <f aca="false">(J86+J87)/SUM(J86:J89)</f>
        <v>0.425513433269247</v>
      </c>
      <c r="Q86" s="28"/>
    </row>
    <row r="87" customFormat="false" ht="12.8" hidden="false" customHeight="false" outlineLevel="0" collapsed="false">
      <c r="A87" s="0" t="n">
        <v>1998</v>
      </c>
      <c r="B87" s="0" t="s">
        <v>40</v>
      </c>
      <c r="C87" s="0" t="s">
        <v>39</v>
      </c>
      <c r="D87" s="67" t="n">
        <v>41369.27</v>
      </c>
      <c r="E87" s="68" t="n">
        <v>36.52098</v>
      </c>
      <c r="F87" s="68" t="n">
        <v>21.3741</v>
      </c>
      <c r="G87" s="68" t="n">
        <v>1.708656</v>
      </c>
      <c r="H87" s="68" t="n">
        <v>21.3741</v>
      </c>
      <c r="I87" s="233" t="n">
        <f aca="false">+G87</f>
        <v>1.708656</v>
      </c>
      <c r="J87" s="28" t="n">
        <f aca="false">+D87/I87</f>
        <v>24211.5850118456</v>
      </c>
      <c r="K87" s="234" t="n">
        <f aca="false">+SUM(J86:J89)</f>
        <v>138125.780331489</v>
      </c>
      <c r="L87" s="43" t="n">
        <f aca="false">(J87+J89)/K87</f>
        <v>0.564996629479295</v>
      </c>
      <c r="M87" s="43" t="n">
        <f aca="false">+J87/SUM(J86:J87)</f>
        <v>0.411941173461494</v>
      </c>
      <c r="N87" s="43" t="n">
        <f aca="false">(J86+J87)/SUM(J86:J89)</f>
        <v>0.425513433269247</v>
      </c>
      <c r="Q87" s="28"/>
    </row>
    <row r="88" customFormat="false" ht="12.8" hidden="false" customHeight="false" outlineLevel="0" collapsed="false">
      <c r="A88" s="0" t="n">
        <v>1998</v>
      </c>
      <c r="B88" s="0" t="s">
        <v>39</v>
      </c>
      <c r="C88" s="0" t="s">
        <v>40</v>
      </c>
      <c r="D88" s="67" t="n">
        <v>25522.39</v>
      </c>
      <c r="E88" s="68" t="n">
        <v>36.52098</v>
      </c>
      <c r="F88" s="68" t="n">
        <v>21.3741</v>
      </c>
      <c r="G88" s="68" t="n">
        <v>1.708656</v>
      </c>
      <c r="H88" s="68" t="n">
        <v>36.52098</v>
      </c>
      <c r="I88" s="233" t="n">
        <v>1</v>
      </c>
      <c r="J88" s="28" t="n">
        <f aca="false">+D88/I88</f>
        <v>25522.39</v>
      </c>
      <c r="K88" s="234" t="n">
        <f aca="false">+SUM(J86:J89)</f>
        <v>138125.780331489</v>
      </c>
      <c r="L88" s="1"/>
      <c r="M88" s="43" t="n">
        <f aca="false">+J88/SUM(J88:J89)</f>
        <v>0.321637529886091</v>
      </c>
      <c r="N88" s="43" t="n">
        <f aca="false">(J88+J89)/SUM(J86:J89)</f>
        <v>0.574486566730753</v>
      </c>
      <c r="Q88" s="28"/>
    </row>
    <row r="89" customFormat="false" ht="12.8" hidden="false" customHeight="false" outlineLevel="0" collapsed="false">
      <c r="A89" s="0" t="n">
        <v>1998</v>
      </c>
      <c r="B89" s="0" t="s">
        <v>40</v>
      </c>
      <c r="C89" s="0" t="s">
        <v>40</v>
      </c>
      <c r="D89" s="67" t="n">
        <v>91975.27</v>
      </c>
      <c r="E89" s="68" t="n">
        <v>36.52098</v>
      </c>
      <c r="F89" s="68" t="n">
        <v>21.3741</v>
      </c>
      <c r="G89" s="68" t="n">
        <v>1.708656</v>
      </c>
      <c r="H89" s="68" t="n">
        <v>21.3741</v>
      </c>
      <c r="I89" s="238" t="n">
        <f aca="false">+G89</f>
        <v>1.708656</v>
      </c>
      <c r="J89" s="28" t="n">
        <f aca="false">+D89/I89</f>
        <v>53829.0153196431</v>
      </c>
      <c r="K89" s="234" t="n">
        <f aca="false">+SUM(J86:J89)</f>
        <v>138125.780331489</v>
      </c>
      <c r="L89" s="1"/>
      <c r="M89" s="43" t="n">
        <f aca="false">+J89/SUM(J88:J89)</f>
        <v>0.678362470113909</v>
      </c>
      <c r="N89" s="43" t="n">
        <f aca="false">(J88+J89)/SUM(J86:J89)</f>
        <v>0.574486566730753</v>
      </c>
      <c r="Q89" s="28"/>
    </row>
    <row r="90" customFormat="false" ht="12.8" hidden="false" customHeight="false" outlineLevel="0" collapsed="false">
      <c r="A90" s="115" t="n">
        <v>1999</v>
      </c>
      <c r="B90" s="115" t="s">
        <v>39</v>
      </c>
      <c r="C90" s="115" t="s">
        <v>39</v>
      </c>
      <c r="D90" s="226" t="n">
        <v>35368.49</v>
      </c>
      <c r="E90" s="227" t="n">
        <v>38.25241</v>
      </c>
      <c r="F90" s="227" t="n">
        <v>22.21588</v>
      </c>
      <c r="G90" s="227" t="n">
        <v>1.72185</v>
      </c>
      <c r="H90" s="227" t="n">
        <v>38.25241</v>
      </c>
      <c r="I90" s="228" t="n">
        <v>1</v>
      </c>
      <c r="J90" s="12" t="n">
        <f aca="false">+D90/I90</f>
        <v>35368.49</v>
      </c>
      <c r="K90" s="229" t="n">
        <f aca="false">+SUM(J90:J93)</f>
        <v>139774.939325144</v>
      </c>
      <c r="L90" s="230" t="n">
        <f aca="false">(J90+J92)/K90</f>
        <v>0.438608095957667</v>
      </c>
      <c r="M90" s="230" t="n">
        <f aca="false">+J90/SUM(J90:J91)</f>
        <v>0.586641624711463</v>
      </c>
      <c r="N90" s="230" t="n">
        <f aca="false">(J90+J91)/SUM(J90:J93)</f>
        <v>0.431334634325409</v>
      </c>
      <c r="Q90" s="28"/>
    </row>
    <row r="91" customFormat="false" ht="12.8" hidden="false" customHeight="false" outlineLevel="0" collapsed="false">
      <c r="A91" s="0" t="n">
        <v>1999</v>
      </c>
      <c r="B91" s="0" t="s">
        <v>40</v>
      </c>
      <c r="C91" s="0" t="s">
        <v>39</v>
      </c>
      <c r="D91" s="67" t="n">
        <v>42910.71</v>
      </c>
      <c r="E91" s="68" t="n">
        <v>38.25241</v>
      </c>
      <c r="F91" s="68" t="n">
        <v>22.21588</v>
      </c>
      <c r="G91" s="68" t="n">
        <v>1.72185</v>
      </c>
      <c r="H91" s="68" t="n">
        <v>22.21588</v>
      </c>
      <c r="I91" s="233" t="n">
        <f aca="false">+G91</f>
        <v>1.72185</v>
      </c>
      <c r="J91" s="28" t="n">
        <f aca="false">+D91/I91</f>
        <v>24921.2823416674</v>
      </c>
      <c r="K91" s="234" t="n">
        <f aca="false">+SUM(J90:J93)</f>
        <v>139774.939325144</v>
      </c>
      <c r="L91" s="43" t="n">
        <f aca="false">(J91+J93)/K91</f>
        <v>0.561391904042333</v>
      </c>
      <c r="M91" s="43" t="n">
        <f aca="false">+J91/SUM(J90:J91)</f>
        <v>0.413358375288537</v>
      </c>
      <c r="N91" s="43" t="n">
        <f aca="false">(J90+J91)/SUM(J90:J93)</f>
        <v>0.431334634325409</v>
      </c>
      <c r="Q91" s="28"/>
    </row>
    <row r="92" customFormat="false" ht="12.8" hidden="false" customHeight="false" outlineLevel="0" collapsed="false">
      <c r="A92" s="0" t="n">
        <v>1999</v>
      </c>
      <c r="B92" s="0" t="s">
        <v>39</v>
      </c>
      <c r="C92" s="0" t="s">
        <v>40</v>
      </c>
      <c r="D92" s="67" t="n">
        <v>25937.93</v>
      </c>
      <c r="E92" s="68" t="n">
        <v>38.25241</v>
      </c>
      <c r="F92" s="68" t="n">
        <v>22.21588</v>
      </c>
      <c r="G92" s="68" t="n">
        <v>1.72185</v>
      </c>
      <c r="H92" s="68" t="n">
        <v>38.25241</v>
      </c>
      <c r="I92" s="233" t="n">
        <v>1</v>
      </c>
      <c r="J92" s="28" t="n">
        <f aca="false">+D92/I92</f>
        <v>25937.93</v>
      </c>
      <c r="K92" s="234" t="n">
        <f aca="false">+SUM(J90:J93)</f>
        <v>139774.939325144</v>
      </c>
      <c r="L92" s="1"/>
      <c r="M92" s="43" t="n">
        <f aca="false">+J92/SUM(J92:J93)</f>
        <v>0.326324155617511</v>
      </c>
      <c r="N92" s="43" t="n">
        <f aca="false">(J92+J93)/SUM(J90:J93)</f>
        <v>0.568665365674591</v>
      </c>
      <c r="Q92" s="28"/>
    </row>
    <row r="93" customFormat="false" ht="12.8" hidden="false" customHeight="false" outlineLevel="0" collapsed="false">
      <c r="A93" s="0" t="n">
        <v>1999</v>
      </c>
      <c r="B93" s="0" t="s">
        <v>40</v>
      </c>
      <c r="C93" s="0" t="s">
        <v>40</v>
      </c>
      <c r="D93" s="67" t="n">
        <v>92200.31</v>
      </c>
      <c r="E93" s="68" t="n">
        <v>38.25241</v>
      </c>
      <c r="F93" s="68" t="n">
        <v>22.21588</v>
      </c>
      <c r="G93" s="68" t="n">
        <v>1.72185</v>
      </c>
      <c r="H93" s="68" t="n">
        <v>22.21588</v>
      </c>
      <c r="I93" s="238" t="n">
        <f aca="false">+G93</f>
        <v>1.72185</v>
      </c>
      <c r="J93" s="28" t="n">
        <f aca="false">+D93/I93</f>
        <v>53547.2369834771</v>
      </c>
      <c r="K93" s="234" t="n">
        <f aca="false">+SUM(J90:J93)</f>
        <v>139774.939325144</v>
      </c>
      <c r="L93" s="1"/>
      <c r="M93" s="43" t="n">
        <f aca="false">+J93/SUM(J92:J93)</f>
        <v>0.673675844382489</v>
      </c>
      <c r="N93" s="43" t="n">
        <f aca="false">(J92+J93)/SUM(J90:J93)</f>
        <v>0.568665365674591</v>
      </c>
      <c r="Q93" s="28"/>
    </row>
    <row r="94" customFormat="false" ht="12.8" hidden="false" customHeight="false" outlineLevel="0" collapsed="false">
      <c r="A94" s="115" t="n">
        <v>2000</v>
      </c>
      <c r="B94" s="115" t="s">
        <v>39</v>
      </c>
      <c r="C94" s="115" t="s">
        <v>39</v>
      </c>
      <c r="D94" s="226" t="n">
        <v>36162.61</v>
      </c>
      <c r="E94" s="227" t="n">
        <v>42.54413</v>
      </c>
      <c r="F94" s="227" t="n">
        <v>22.98214</v>
      </c>
      <c r="G94" s="227" t="n">
        <v>1.851182</v>
      </c>
      <c r="H94" s="227" t="n">
        <v>42.54413</v>
      </c>
      <c r="I94" s="228" t="n">
        <v>1</v>
      </c>
      <c r="J94" s="12" t="n">
        <f aca="false">+D94/I94</f>
        <v>36162.61</v>
      </c>
      <c r="K94" s="229" t="n">
        <f aca="false">+SUM(J94:J97)</f>
        <v>135960.462201285</v>
      </c>
      <c r="L94" s="230" t="n">
        <f aca="false">(J94+J96)/K94</f>
        <v>0.456661068922234</v>
      </c>
      <c r="M94" s="230" t="n">
        <f aca="false">+J94/SUM(J94:J95)</f>
        <v>0.606571105833518</v>
      </c>
      <c r="N94" s="230" t="n">
        <f aca="false">(J94+J95)/SUM(J94:J97)</f>
        <v>0.438495778482264</v>
      </c>
      <c r="Q94" s="28"/>
    </row>
    <row r="95" customFormat="false" ht="12.8" hidden="false" customHeight="false" outlineLevel="0" collapsed="false">
      <c r="A95" s="0" t="n">
        <v>2000</v>
      </c>
      <c r="B95" s="0" t="s">
        <v>40</v>
      </c>
      <c r="C95" s="0" t="s">
        <v>39</v>
      </c>
      <c r="D95" s="67" t="n">
        <v>43420.36</v>
      </c>
      <c r="E95" s="68" t="n">
        <v>42.54413</v>
      </c>
      <c r="F95" s="68" t="n">
        <v>22.98214</v>
      </c>
      <c r="G95" s="68" t="n">
        <v>1.851182</v>
      </c>
      <c r="H95" s="68" t="n">
        <v>22.98214</v>
      </c>
      <c r="I95" s="233" t="n">
        <f aca="false">+G95</f>
        <v>1.851182</v>
      </c>
      <c r="J95" s="28" t="n">
        <f aca="false">+D95/I95</f>
        <v>23455.4787157611</v>
      </c>
      <c r="K95" s="234" t="n">
        <f aca="false">+SUM(J94:J97)</f>
        <v>135960.462201285</v>
      </c>
      <c r="L95" s="43" t="n">
        <f aca="false">(J95+J97)/K95</f>
        <v>0.543338931077766</v>
      </c>
      <c r="M95" s="43" t="n">
        <f aca="false">+J95/SUM(J94:J95)</f>
        <v>0.393428894166481</v>
      </c>
      <c r="N95" s="43" t="n">
        <f aca="false">(J94+J95)/SUM(J94:J97)</f>
        <v>0.438495778482264</v>
      </c>
      <c r="Q95" s="28"/>
    </row>
    <row r="96" customFormat="false" ht="12.8" hidden="false" customHeight="false" outlineLevel="0" collapsed="false">
      <c r="A96" s="0" t="n">
        <v>2000</v>
      </c>
      <c r="B96" s="0" t="s">
        <v>39</v>
      </c>
      <c r="C96" s="0" t="s">
        <v>40</v>
      </c>
      <c r="D96" s="67" t="n">
        <v>25925.24</v>
      </c>
      <c r="E96" s="68" t="n">
        <v>42.54413</v>
      </c>
      <c r="F96" s="68" t="n">
        <v>22.98214</v>
      </c>
      <c r="G96" s="68" t="n">
        <v>1.851182</v>
      </c>
      <c r="H96" s="68" t="n">
        <v>42.54413</v>
      </c>
      <c r="I96" s="233" t="n">
        <v>1</v>
      </c>
      <c r="J96" s="28" t="n">
        <f aca="false">+D96/I96</f>
        <v>25925.24</v>
      </c>
      <c r="K96" s="234" t="n">
        <f aca="false">+SUM(J94:J97)</f>
        <v>135960.462201285</v>
      </c>
      <c r="L96" s="1"/>
      <c r="M96" s="43" t="n">
        <f aca="false">+J96/SUM(J96:J97)</f>
        <v>0.339591747234788</v>
      </c>
      <c r="N96" s="43" t="n">
        <f aca="false">(J96+J97)/SUM(J94:J97)</f>
        <v>0.561504221517736</v>
      </c>
      <c r="Q96" s="28"/>
    </row>
    <row r="97" customFormat="false" ht="12.8" hidden="false" customHeight="false" outlineLevel="0" collapsed="false">
      <c r="A97" s="0" t="n">
        <v>2000</v>
      </c>
      <c r="B97" s="0" t="s">
        <v>40</v>
      </c>
      <c r="C97" s="0" t="s">
        <v>40</v>
      </c>
      <c r="D97" s="67" t="n">
        <v>93331.29</v>
      </c>
      <c r="E97" s="68" t="n">
        <v>42.54413</v>
      </c>
      <c r="F97" s="68" t="n">
        <v>22.98214</v>
      </c>
      <c r="G97" s="68" t="n">
        <v>1.851182</v>
      </c>
      <c r="H97" s="68" t="n">
        <v>22.98214</v>
      </c>
      <c r="I97" s="238" t="n">
        <f aca="false">+G97</f>
        <v>1.851182</v>
      </c>
      <c r="J97" s="28" t="n">
        <f aca="false">+D97/I97</f>
        <v>50417.1334855244</v>
      </c>
      <c r="K97" s="234" t="n">
        <f aca="false">+SUM(J94:J97)</f>
        <v>135960.462201285</v>
      </c>
      <c r="L97" s="1"/>
      <c r="M97" s="43" t="n">
        <f aca="false">+J97/SUM(J96:J97)</f>
        <v>0.660408252765212</v>
      </c>
      <c r="N97" s="43" t="n">
        <f aca="false">(J96+J97)/SUM(J94:J97)</f>
        <v>0.561504221517736</v>
      </c>
      <c r="Q97" s="28"/>
    </row>
    <row r="98" customFormat="false" ht="12.8" hidden="false" customHeight="false" outlineLevel="0" collapsed="false">
      <c r="A98" s="115" t="n">
        <v>2001</v>
      </c>
      <c r="B98" s="115" t="s">
        <v>39</v>
      </c>
      <c r="C98" s="115" t="s">
        <v>39</v>
      </c>
      <c r="D98" s="226" t="n">
        <v>35571.67</v>
      </c>
      <c r="E98" s="227" t="n">
        <v>45.69595</v>
      </c>
      <c r="F98" s="227" t="n">
        <v>23.97701</v>
      </c>
      <c r="G98" s="227" t="n">
        <v>1.905824</v>
      </c>
      <c r="H98" s="227" t="n">
        <v>45.69595</v>
      </c>
      <c r="I98" s="228" t="n">
        <v>1</v>
      </c>
      <c r="J98" s="12" t="n">
        <f aca="false">+D98/I98</f>
        <v>35571.67</v>
      </c>
      <c r="K98" s="229" t="n">
        <f aca="false">+SUM(J98:J101)</f>
        <v>130612.148436624</v>
      </c>
      <c r="L98" s="230" t="n">
        <f aca="false">(J98+J100)/K98</f>
        <v>0.462739651123086</v>
      </c>
      <c r="M98" s="230" t="n">
        <f aca="false">+J98/SUM(J98:J99)</f>
        <v>0.607808751168721</v>
      </c>
      <c r="N98" s="230" t="n">
        <f aca="false">(J98+J99)/SUM(J98:J101)</f>
        <v>0.448078115114231</v>
      </c>
      <c r="Q98" s="28"/>
    </row>
    <row r="99" customFormat="false" ht="12.8" hidden="false" customHeight="false" outlineLevel="0" collapsed="false">
      <c r="A99" s="0" t="n">
        <v>2001</v>
      </c>
      <c r="B99" s="0" t="s">
        <v>40</v>
      </c>
      <c r="C99" s="0" t="s">
        <v>39</v>
      </c>
      <c r="D99" s="67" t="n">
        <v>43743.95</v>
      </c>
      <c r="E99" s="68" t="n">
        <v>45.69595</v>
      </c>
      <c r="F99" s="68" t="n">
        <v>23.97701</v>
      </c>
      <c r="G99" s="68" t="n">
        <v>1.905824</v>
      </c>
      <c r="H99" s="68" t="n">
        <v>23.97701</v>
      </c>
      <c r="I99" s="233" t="n">
        <f aca="false">+G99</f>
        <v>1.905824</v>
      </c>
      <c r="J99" s="28" t="n">
        <f aca="false">+D99/I99</f>
        <v>22952.7752825025</v>
      </c>
      <c r="K99" s="234" t="n">
        <f aca="false">+SUM(J98:J101)</f>
        <v>130612.148436624</v>
      </c>
      <c r="L99" s="43" t="n">
        <f aca="false">(J99+J101)/K99</f>
        <v>0.537260348876914</v>
      </c>
      <c r="M99" s="43" t="n">
        <f aca="false">+J99/SUM(J98:J99)</f>
        <v>0.392191248831279</v>
      </c>
      <c r="N99" s="43" t="n">
        <f aca="false">(J98+J99)/SUM(J98:J101)</f>
        <v>0.448078115114231</v>
      </c>
      <c r="Q99" s="28"/>
    </row>
    <row r="100" customFormat="false" ht="12.8" hidden="false" customHeight="false" outlineLevel="0" collapsed="false">
      <c r="A100" s="0" t="n">
        <v>2001</v>
      </c>
      <c r="B100" s="0" t="s">
        <v>39</v>
      </c>
      <c r="C100" s="0" t="s">
        <v>40</v>
      </c>
      <c r="D100" s="67" t="n">
        <v>24867.75</v>
      </c>
      <c r="E100" s="68" t="n">
        <v>45.69595</v>
      </c>
      <c r="F100" s="68" t="n">
        <v>23.97701</v>
      </c>
      <c r="G100" s="68" t="n">
        <v>1.905824</v>
      </c>
      <c r="H100" s="68" t="n">
        <v>45.69595</v>
      </c>
      <c r="I100" s="233" t="n">
        <v>1</v>
      </c>
      <c r="J100" s="28" t="n">
        <f aca="false">+D100/I100</f>
        <v>24867.75</v>
      </c>
      <c r="K100" s="234" t="n">
        <f aca="false">+SUM(J98:J101)</f>
        <v>130612.148436624</v>
      </c>
      <c r="L100" s="1"/>
      <c r="M100" s="43" t="n">
        <f aca="false">+J100/SUM(J100:J101)</f>
        <v>0.344965214758383</v>
      </c>
      <c r="N100" s="43" t="n">
        <f aca="false">(J100+J101)/SUM(J98:J101)</f>
        <v>0.551921884885769</v>
      </c>
      <c r="Q100" s="28"/>
    </row>
    <row r="101" customFormat="false" ht="12.8" hidden="false" customHeight="false" outlineLevel="0" collapsed="false">
      <c r="A101" s="112" t="n">
        <v>2001</v>
      </c>
      <c r="B101" s="112" t="s">
        <v>40</v>
      </c>
      <c r="C101" s="112" t="s">
        <v>40</v>
      </c>
      <c r="D101" s="236" t="n">
        <v>89992.92</v>
      </c>
      <c r="E101" s="237" t="n">
        <v>45.69595</v>
      </c>
      <c r="F101" s="237" t="n">
        <v>23.97701</v>
      </c>
      <c r="G101" s="237" t="n">
        <v>1.905824</v>
      </c>
      <c r="H101" s="237" t="n">
        <v>23.97701</v>
      </c>
      <c r="I101" s="238" t="n">
        <f aca="false">+G101</f>
        <v>1.905824</v>
      </c>
      <c r="J101" s="35" t="n">
        <f aca="false">+D101/I101</f>
        <v>47219.9531541213</v>
      </c>
      <c r="K101" s="239" t="n">
        <f aca="false">+SUM(J98:J101)</f>
        <v>130612.148436624</v>
      </c>
      <c r="L101" s="34"/>
      <c r="M101" s="240" t="n">
        <f aca="false">+J101/SUM(J100:J101)</f>
        <v>0.655034785241617</v>
      </c>
      <c r="N101" s="240" t="n">
        <f aca="false">(J100+J101)/SUM(J98:J101)</f>
        <v>0.551921884885769</v>
      </c>
      <c r="Q101" s="28"/>
    </row>
    <row r="102" customFormat="false" ht="12.8" hidden="false" customHeight="false" outlineLevel="0" collapsed="false">
      <c r="A102" s="0" t="n">
        <v>2002</v>
      </c>
      <c r="B102" s="0" t="s">
        <v>39</v>
      </c>
      <c r="C102" s="0" t="s">
        <v>39</v>
      </c>
      <c r="D102" s="67" t="n">
        <v>36367.47</v>
      </c>
      <c r="E102" s="68" t="n">
        <v>46.7056</v>
      </c>
      <c r="F102" s="68" t="n">
        <v>24.11798</v>
      </c>
      <c r="G102" s="68" t="n">
        <v>1.936547</v>
      </c>
      <c r="H102" s="68" t="n">
        <v>46.7056</v>
      </c>
      <c r="I102" s="228" t="n">
        <v>1</v>
      </c>
      <c r="J102" s="28" t="n">
        <f aca="false">+D102/I102</f>
        <v>36367.47</v>
      </c>
      <c r="K102" s="234" t="n">
        <f aca="false">+SUM(J102:J105)</f>
        <v>130855.118322571</v>
      </c>
      <c r="L102" s="43" t="n">
        <f aca="false">(J102+J104)/K102</f>
        <v>0.470445946548669</v>
      </c>
      <c r="M102" s="43" t="n">
        <f aca="false">+J102/SUM(J102:J103)</f>
        <v>0.613846474146097</v>
      </c>
      <c r="N102" s="43" t="n">
        <f aca="false">(J102+J103)/SUM(J102:J105)</f>
        <v>0.452754326506191</v>
      </c>
      <c r="Q102" s="28"/>
    </row>
    <row r="103" customFormat="false" ht="12.8" hidden="false" customHeight="false" outlineLevel="0" collapsed="false">
      <c r="A103" s="0" t="n">
        <v>2002</v>
      </c>
      <c r="B103" s="0" t="s">
        <v>40</v>
      </c>
      <c r="C103" s="0" t="s">
        <v>39</v>
      </c>
      <c r="D103" s="67" t="n">
        <v>44303.84</v>
      </c>
      <c r="E103" s="68" t="n">
        <v>46.7056</v>
      </c>
      <c r="F103" s="68" t="n">
        <v>24.11798</v>
      </c>
      <c r="G103" s="68" t="n">
        <v>1.936547</v>
      </c>
      <c r="H103" s="68" t="n">
        <v>24.11798</v>
      </c>
      <c r="I103" s="233" t="n">
        <f aca="false">+G103</f>
        <v>1.936547</v>
      </c>
      <c r="J103" s="28" t="n">
        <f aca="false">+D103/I103</f>
        <v>22877.7509660235</v>
      </c>
      <c r="K103" s="234" t="n">
        <f aca="false">+SUM(J102:J105)</f>
        <v>130855.118322571</v>
      </c>
      <c r="L103" s="43" t="n">
        <f aca="false">(J103+J105)/K103</f>
        <v>0.529554053451331</v>
      </c>
      <c r="M103" s="43" t="n">
        <f aca="false">+J103/SUM(J102:J103)</f>
        <v>0.386153525853903</v>
      </c>
      <c r="N103" s="43" t="n">
        <f aca="false">(J102+J103)/SUM(J102:J105)</f>
        <v>0.452754326506191</v>
      </c>
      <c r="Q103" s="28"/>
    </row>
    <row r="104" customFormat="false" ht="12.8" hidden="false" customHeight="false" outlineLevel="0" collapsed="false">
      <c r="A104" s="0" t="n">
        <v>2002</v>
      </c>
      <c r="B104" s="0" t="s">
        <v>39</v>
      </c>
      <c r="C104" s="0" t="s">
        <v>40</v>
      </c>
      <c r="D104" s="67" t="n">
        <v>25192.79</v>
      </c>
      <c r="E104" s="68" t="n">
        <v>46.7056</v>
      </c>
      <c r="F104" s="68" t="n">
        <v>24.11798</v>
      </c>
      <c r="G104" s="68" t="n">
        <v>1.936547</v>
      </c>
      <c r="H104" s="68" t="n">
        <v>46.7056</v>
      </c>
      <c r="I104" s="233" t="n">
        <v>1</v>
      </c>
      <c r="J104" s="28" t="n">
        <f aca="false">+D104/I104</f>
        <v>25192.79</v>
      </c>
      <c r="K104" s="234" t="n">
        <f aca="false">+SUM(J102:J105)</f>
        <v>130855.118322571</v>
      </c>
      <c r="L104" s="1"/>
      <c r="M104" s="43" t="n">
        <f aca="false">+J104/SUM(J104:J105)</f>
        <v>0.351805978363081</v>
      </c>
      <c r="N104" s="43" t="n">
        <f aca="false">(J104+J105)/SUM(J102:J105)</f>
        <v>0.547245673493809</v>
      </c>
      <c r="Q104" s="28"/>
    </row>
    <row r="105" customFormat="false" ht="12.8" hidden="false" customHeight="false" outlineLevel="0" collapsed="false">
      <c r="A105" s="112" t="n">
        <v>2002</v>
      </c>
      <c r="B105" s="112" t="s">
        <v>40</v>
      </c>
      <c r="C105" s="112" t="s">
        <v>40</v>
      </c>
      <c r="D105" s="236" t="n">
        <v>89888.91</v>
      </c>
      <c r="E105" s="237" t="n">
        <v>46.7056</v>
      </c>
      <c r="F105" s="237" t="n">
        <v>24.11798</v>
      </c>
      <c r="G105" s="237" t="n">
        <v>1.936547</v>
      </c>
      <c r="H105" s="237" t="n">
        <v>24.11798</v>
      </c>
      <c r="I105" s="238" t="n">
        <f aca="false">+G105</f>
        <v>1.936547</v>
      </c>
      <c r="J105" s="35" t="n">
        <f aca="false">+D105/I105</f>
        <v>46417.1073565475</v>
      </c>
      <c r="K105" s="239" t="n">
        <f aca="false">+SUM(J102:J105)</f>
        <v>130855.118322571</v>
      </c>
      <c r="L105" s="34"/>
      <c r="M105" s="240" t="n">
        <f aca="false">+J105/SUM(J104:J105)</f>
        <v>0.648194021636919</v>
      </c>
      <c r="N105" s="240" t="n">
        <f aca="false">(J104+J105)/SUM(J102:J105)</f>
        <v>0.547245673493809</v>
      </c>
      <c r="Q105" s="28"/>
    </row>
    <row r="106" customFormat="false" ht="12.8" hidden="false" customHeight="false" outlineLevel="0" collapsed="false">
      <c r="A106" s="0" t="n">
        <v>2003</v>
      </c>
      <c r="B106" s="0" t="s">
        <v>39</v>
      </c>
      <c r="C106" s="0" t="s">
        <v>39</v>
      </c>
      <c r="D106" s="67" t="n">
        <v>40630.17</v>
      </c>
      <c r="E106" s="68" t="n">
        <v>46.35798</v>
      </c>
      <c r="F106" s="68" t="n">
        <v>24.85545</v>
      </c>
      <c r="G106" s="68" t="n">
        <v>1.865103</v>
      </c>
      <c r="H106" s="68" t="n">
        <v>46.35798</v>
      </c>
      <c r="I106" s="228" t="n">
        <v>1</v>
      </c>
      <c r="J106" s="28" t="n">
        <f aca="false">+D106/I106</f>
        <v>40630.17</v>
      </c>
      <c r="K106" s="234" t="n">
        <f aca="false">+SUM(J106:J109)</f>
        <v>138619.987322941</v>
      </c>
      <c r="L106" s="43" t="n">
        <f aca="false">(J106+J108)/K106</f>
        <v>0.484898760258909</v>
      </c>
      <c r="M106" s="43" t="n">
        <f aca="false">+J106/SUM(J106:J107)</f>
        <v>0.634921192828048</v>
      </c>
      <c r="N106" s="43" t="n">
        <f aca="false">(J106+J107)/SUM(J106:J109)</f>
        <v>0.461639499147221</v>
      </c>
      <c r="Q106" s="28"/>
    </row>
    <row r="107" customFormat="false" ht="12.8" hidden="false" customHeight="false" outlineLevel="0" collapsed="false">
      <c r="A107" s="0" t="n">
        <v>2003</v>
      </c>
      <c r="B107" s="0" t="s">
        <v>40</v>
      </c>
      <c r="C107" s="0" t="s">
        <v>39</v>
      </c>
      <c r="D107" s="67" t="n">
        <v>43573.08</v>
      </c>
      <c r="E107" s="68" t="n">
        <v>46.35798</v>
      </c>
      <c r="F107" s="68" t="n">
        <v>24.85545</v>
      </c>
      <c r="G107" s="68" t="n">
        <v>1.865103</v>
      </c>
      <c r="H107" s="68" t="n">
        <v>24.85545</v>
      </c>
      <c r="I107" s="233" t="n">
        <f aca="false">+G107</f>
        <v>1.865103</v>
      </c>
      <c r="J107" s="28" t="n">
        <f aca="false">+D107/I107</f>
        <v>23362.2915195568</v>
      </c>
      <c r="K107" s="234" t="n">
        <f aca="false">+SUM(J106:J109)</f>
        <v>138619.987322941</v>
      </c>
      <c r="L107" s="43" t="n">
        <f aca="false">(J107+J109)/K107</f>
        <v>0.515101239741091</v>
      </c>
      <c r="M107" s="43" t="n">
        <f aca="false">+J107/SUM(J106:J107)</f>
        <v>0.365078807171952</v>
      </c>
      <c r="N107" s="43" t="n">
        <f aca="false">(J106+J107)/SUM(J106:J109)</f>
        <v>0.461639499147221</v>
      </c>
      <c r="Q107" s="28"/>
    </row>
    <row r="108" customFormat="false" ht="12.8" hidden="false" customHeight="false" outlineLevel="0" collapsed="false">
      <c r="A108" s="0" t="n">
        <v>2003</v>
      </c>
      <c r="B108" s="0" t="s">
        <v>39</v>
      </c>
      <c r="C108" s="0" t="s">
        <v>40</v>
      </c>
      <c r="D108" s="67" t="n">
        <v>26586.49</v>
      </c>
      <c r="E108" s="68" t="n">
        <v>46.35798</v>
      </c>
      <c r="F108" s="68" t="n">
        <v>24.85545</v>
      </c>
      <c r="G108" s="68" t="n">
        <v>1.865103</v>
      </c>
      <c r="H108" s="68" t="n">
        <v>46.35798</v>
      </c>
      <c r="I108" s="233" t="n">
        <v>1</v>
      </c>
      <c r="J108" s="28" t="n">
        <f aca="false">+D108/I108</f>
        <v>26586.49</v>
      </c>
      <c r="K108" s="234" t="n">
        <f aca="false">+SUM(J106:J109)</f>
        <v>138619.987322941</v>
      </c>
      <c r="L108" s="1"/>
      <c r="M108" s="43" t="n">
        <f aca="false">+J108/SUM(J108:J109)</f>
        <v>0.356255814644658</v>
      </c>
      <c r="N108" s="43" t="n">
        <f aca="false">(J108+J109)/SUM(J106:J109)</f>
        <v>0.538360500852779</v>
      </c>
      <c r="Q108" s="28"/>
    </row>
    <row r="109" customFormat="false" ht="12.8" hidden="false" customHeight="false" outlineLevel="0" collapsed="false">
      <c r="A109" s="112" t="n">
        <v>2003</v>
      </c>
      <c r="B109" s="112" t="s">
        <v>40</v>
      </c>
      <c r="C109" s="112" t="s">
        <v>40</v>
      </c>
      <c r="D109" s="236" t="n">
        <v>89601.48</v>
      </c>
      <c r="E109" s="237" t="n">
        <v>46.35798</v>
      </c>
      <c r="F109" s="237" t="n">
        <v>24.85545</v>
      </c>
      <c r="G109" s="237" t="n">
        <v>1.865103</v>
      </c>
      <c r="H109" s="237" t="n">
        <v>24.85545</v>
      </c>
      <c r="I109" s="238" t="n">
        <f aca="false">+G109</f>
        <v>1.865103</v>
      </c>
      <c r="J109" s="35" t="n">
        <f aca="false">+D109/I109</f>
        <v>48041.0358033846</v>
      </c>
      <c r="K109" s="239" t="n">
        <f aca="false">+SUM(J106:J109)</f>
        <v>138619.987322941</v>
      </c>
      <c r="L109" s="34"/>
      <c r="M109" s="240" t="n">
        <f aca="false">+J109/SUM(J108:J109)</f>
        <v>0.643744185355342</v>
      </c>
      <c r="N109" s="240" t="n">
        <f aca="false">(J108+J109)/SUM(J106:J109)</f>
        <v>0.538360500852779</v>
      </c>
      <c r="Q109" s="28"/>
    </row>
    <row r="110" customFormat="false" ht="12.8" hidden="false" customHeight="false" outlineLevel="0" collapsed="false">
      <c r="A110" s="115" t="n">
        <v>2004</v>
      </c>
      <c r="B110" s="115" t="s">
        <v>39</v>
      </c>
      <c r="C110" s="115" t="s">
        <v>39</v>
      </c>
      <c r="D110" s="226" t="n">
        <v>40573.9</v>
      </c>
      <c r="E110" s="227" t="n">
        <v>49.19192</v>
      </c>
      <c r="F110" s="227" t="n">
        <v>25.8561</v>
      </c>
      <c r="G110" s="227" t="n">
        <v>1.902527</v>
      </c>
      <c r="H110" s="227" t="n">
        <v>49.19192</v>
      </c>
      <c r="I110" s="228" t="n">
        <v>1</v>
      </c>
      <c r="J110" s="12" t="n">
        <f aca="false">+D110/I110</f>
        <v>40573.9</v>
      </c>
      <c r="K110" s="229" t="n">
        <f aca="false">+SUM(J110:J113)</f>
        <v>137075.994114959</v>
      </c>
      <c r="L110" s="230" t="n">
        <f aca="false">(J110+J112)/K110</f>
        <v>0.493300453055922</v>
      </c>
      <c r="M110" s="230" t="n">
        <f aca="false">+J110/SUM(J110:J111)</f>
        <v>0.636837558975427</v>
      </c>
      <c r="N110" s="230" t="n">
        <f aca="false">(J110+J111)/SUM(J110:J113)</f>
        <v>0.464789899061765</v>
      </c>
      <c r="Q110" s="28"/>
    </row>
    <row r="111" customFormat="false" ht="12.8" hidden="false" customHeight="false" outlineLevel="0" collapsed="false">
      <c r="A111" s="0" t="n">
        <v>2004</v>
      </c>
      <c r="B111" s="0" t="s">
        <v>40</v>
      </c>
      <c r="C111" s="0" t="s">
        <v>39</v>
      </c>
      <c r="D111" s="67" t="n">
        <v>44019.98</v>
      </c>
      <c r="E111" s="68" t="n">
        <v>49.19192</v>
      </c>
      <c r="F111" s="68" t="n">
        <v>25.8561</v>
      </c>
      <c r="G111" s="68" t="n">
        <v>1.902527</v>
      </c>
      <c r="H111" s="68" t="n">
        <v>25.8561</v>
      </c>
      <c r="I111" s="233" t="n">
        <f aca="false">+G111</f>
        <v>1.902527</v>
      </c>
      <c r="J111" s="28" t="n">
        <f aca="false">+D111/I111</f>
        <v>23137.6374684827</v>
      </c>
      <c r="K111" s="234" t="n">
        <f aca="false">+SUM(J110:J113)</f>
        <v>137075.994114959</v>
      </c>
      <c r="L111" s="43" t="n">
        <f aca="false">(J111+J113)/K111</f>
        <v>0.506699546944078</v>
      </c>
      <c r="M111" s="43" t="n">
        <f aca="false">+J111/SUM(J110:J111)</f>
        <v>0.363162441024573</v>
      </c>
      <c r="N111" s="43" t="n">
        <f aca="false">(J110+J111)/SUM(J110:J113)</f>
        <v>0.464789899061765</v>
      </c>
      <c r="Q111" s="28"/>
    </row>
    <row r="112" customFormat="false" ht="12.8" hidden="false" customHeight="false" outlineLevel="0" collapsed="false">
      <c r="A112" s="0" t="n">
        <v>2004</v>
      </c>
      <c r="B112" s="0" t="s">
        <v>39</v>
      </c>
      <c r="C112" s="0" t="s">
        <v>40</v>
      </c>
      <c r="D112" s="67" t="n">
        <v>27045.75</v>
      </c>
      <c r="E112" s="68" t="n">
        <v>49.19192</v>
      </c>
      <c r="F112" s="68" t="n">
        <v>25.8561</v>
      </c>
      <c r="G112" s="68" t="n">
        <v>1.902527</v>
      </c>
      <c r="H112" s="68" t="n">
        <v>49.19192</v>
      </c>
      <c r="I112" s="233" t="n">
        <v>1</v>
      </c>
      <c r="J112" s="28" t="n">
        <f aca="false">+D112/I112</f>
        <v>27045.75</v>
      </c>
      <c r="K112" s="234" t="n">
        <f aca="false">+SUM(J110:J113)</f>
        <v>137075.994114959</v>
      </c>
      <c r="L112" s="1"/>
      <c r="M112" s="43" t="n">
        <f aca="false">+J112/SUM(J112:J113)</f>
        <v>0.368649223837728</v>
      </c>
      <c r="N112" s="43" t="n">
        <f aca="false">(J112+J113)/SUM(J110:J113)</f>
        <v>0.535210100938235</v>
      </c>
      <c r="Q112" s="28"/>
    </row>
    <row r="113" customFormat="false" ht="12.8" hidden="false" customHeight="false" outlineLevel="0" collapsed="false">
      <c r="A113" s="112" t="n">
        <v>2004</v>
      </c>
      <c r="B113" s="112" t="s">
        <v>40</v>
      </c>
      <c r="C113" s="112" t="s">
        <v>40</v>
      </c>
      <c r="D113" s="236" t="n">
        <v>88122.59</v>
      </c>
      <c r="E113" s="237" t="n">
        <v>49.19192</v>
      </c>
      <c r="F113" s="237" t="n">
        <v>25.8561</v>
      </c>
      <c r="G113" s="237" t="n">
        <v>1.902527</v>
      </c>
      <c r="H113" s="237" t="n">
        <v>25.8561</v>
      </c>
      <c r="I113" s="238" t="n">
        <f aca="false">+G113</f>
        <v>1.902527</v>
      </c>
      <c r="J113" s="35" t="n">
        <f aca="false">+D113/I113</f>
        <v>46318.706646476</v>
      </c>
      <c r="K113" s="239" t="n">
        <f aca="false">+SUM(J110:J113)</f>
        <v>137075.994114959</v>
      </c>
      <c r="L113" s="34"/>
      <c r="M113" s="240" t="n">
        <f aca="false">+J113/SUM(J112:J113)</f>
        <v>0.631350776162272</v>
      </c>
      <c r="N113" s="240" t="n">
        <f aca="false">(J112+J113)/SUM(J110:J113)</f>
        <v>0.535210100938235</v>
      </c>
    </row>
    <row r="114" customFormat="false" ht="12.8" hidden="false" customHeight="false" outlineLevel="0" collapsed="false">
      <c r="A114" s="115" t="n">
        <v>2005</v>
      </c>
      <c r="B114" s="115" t="s">
        <v>39</v>
      </c>
      <c r="C114" s="115" t="s">
        <v>39</v>
      </c>
      <c r="D114" s="226" t="n">
        <v>42934.72</v>
      </c>
      <c r="E114" s="227" t="n">
        <v>50.32333</v>
      </c>
      <c r="F114" s="227" t="n">
        <v>26.80784</v>
      </c>
      <c r="G114" s="227" t="n">
        <v>1.877187</v>
      </c>
      <c r="H114" s="227" t="n">
        <v>50.32333</v>
      </c>
      <c r="I114" s="228" t="n">
        <v>1</v>
      </c>
      <c r="J114" s="12" t="n">
        <f aca="false">+D114/I114</f>
        <v>42934.72</v>
      </c>
      <c r="K114" s="229" t="n">
        <f aca="false">+SUM(J114:J117)</f>
        <v>141094.996655986</v>
      </c>
      <c r="L114" s="230" t="n">
        <f aca="false">(J114+J116)/K114</f>
        <v>0.496560343460114</v>
      </c>
      <c r="M114" s="230" t="n">
        <f aca="false">+J114/SUM(J114:J115)</f>
        <v>0.643984582138069</v>
      </c>
      <c r="N114" s="230" t="n">
        <f aca="false">(J114+J115)/SUM(J114:J117)</f>
        <v>0.472521475584656</v>
      </c>
    </row>
    <row r="115" customFormat="false" ht="12.8" hidden="false" customHeight="false" outlineLevel="0" collapsed="false">
      <c r="A115" s="0" t="n">
        <v>2005</v>
      </c>
      <c r="B115" s="0" t="s">
        <v>40</v>
      </c>
      <c r="C115" s="0" t="s">
        <v>39</v>
      </c>
      <c r="D115" s="67" t="n">
        <v>44556.34</v>
      </c>
      <c r="E115" s="68" t="n">
        <v>50.32333</v>
      </c>
      <c r="F115" s="68" t="n">
        <v>26.80784</v>
      </c>
      <c r="G115" s="68" t="n">
        <v>1.877187</v>
      </c>
      <c r="H115" s="68" t="n">
        <v>26.80784</v>
      </c>
      <c r="I115" s="233" t="n">
        <f aca="false">+G115</f>
        <v>1.877187</v>
      </c>
      <c r="J115" s="28" t="n">
        <f aca="false">+D115/I115</f>
        <v>23735.6960174985</v>
      </c>
      <c r="K115" s="234" t="n">
        <f aca="false">+SUM(J114:J117)</f>
        <v>141094.996655986</v>
      </c>
      <c r="L115" s="43" t="n">
        <f aca="false">(J115+J117)/K115</f>
        <v>0.503439656539886</v>
      </c>
      <c r="M115" s="43" t="n">
        <f aca="false">+J115/SUM(J114:J115)</f>
        <v>0.356015417861931</v>
      </c>
      <c r="N115" s="43" t="n">
        <f aca="false">(J114+J115)/SUM(J114:J117)</f>
        <v>0.472521475584656</v>
      </c>
    </row>
    <row r="116" customFormat="false" ht="12.8" hidden="false" customHeight="false" outlineLevel="0" collapsed="false">
      <c r="A116" s="0" t="n">
        <v>2005</v>
      </c>
      <c r="B116" s="0" t="s">
        <v>39</v>
      </c>
      <c r="C116" s="0" t="s">
        <v>40</v>
      </c>
      <c r="D116" s="67" t="n">
        <v>27127.46</v>
      </c>
      <c r="E116" s="68" t="n">
        <v>50.32333</v>
      </c>
      <c r="F116" s="68" t="n">
        <v>26.80784</v>
      </c>
      <c r="G116" s="68" t="n">
        <v>1.877187</v>
      </c>
      <c r="H116" s="68" t="n">
        <v>50.32333</v>
      </c>
      <c r="I116" s="233" t="n">
        <v>1</v>
      </c>
      <c r="J116" s="28" t="n">
        <f aca="false">+D116/I116</f>
        <v>27127.46</v>
      </c>
      <c r="K116" s="234" t="n">
        <f aca="false">+SUM(J114:J117)</f>
        <v>141094.996655986</v>
      </c>
      <c r="L116" s="1"/>
      <c r="M116" s="43" t="n">
        <f aca="false">+J116/SUM(J116:J117)</f>
        <v>0.364495973874142</v>
      </c>
      <c r="N116" s="43" t="n">
        <f aca="false">(J116+J117)/SUM(J114:J117)</f>
        <v>0.527478524415344</v>
      </c>
    </row>
    <row r="117" customFormat="false" ht="12.8" hidden="false" customHeight="false" outlineLevel="0" collapsed="false">
      <c r="A117" s="112" t="n">
        <v>2005</v>
      </c>
      <c r="B117" s="112" t="s">
        <v>40</v>
      </c>
      <c r="C117" s="112" t="s">
        <v>40</v>
      </c>
      <c r="D117" s="236" t="n">
        <v>88785.54</v>
      </c>
      <c r="E117" s="237" t="n">
        <v>50.32333</v>
      </c>
      <c r="F117" s="237" t="n">
        <v>26.80784</v>
      </c>
      <c r="G117" s="237" t="n">
        <v>1.877187</v>
      </c>
      <c r="H117" s="237" t="n">
        <v>26.80784</v>
      </c>
      <c r="I117" s="238" t="n">
        <f aca="false">+G117</f>
        <v>1.877187</v>
      </c>
      <c r="J117" s="35" t="n">
        <f aca="false">+D117/I117</f>
        <v>47297.1206384873</v>
      </c>
      <c r="K117" s="239" t="n">
        <f aca="false">+SUM(J114:J117)</f>
        <v>141094.996655986</v>
      </c>
      <c r="L117" s="34"/>
      <c r="M117" s="240" t="n">
        <f aca="false">+J117/SUM(J116:J117)</f>
        <v>0.635504026125858</v>
      </c>
      <c r="N117" s="240" t="n">
        <f aca="false">(J116+J117)/SUM(J114:J117)</f>
        <v>0.527478524415344</v>
      </c>
    </row>
    <row r="118" customFormat="false" ht="12.8" hidden="false" customHeight="false" outlineLevel="0" collapsed="false">
      <c r="L118" s="43"/>
    </row>
    <row r="119" customFormat="false" ht="12.8" hidden="false" customHeight="false" outlineLevel="0" collapsed="false">
      <c r="L119" s="43"/>
    </row>
    <row r="120" customFormat="false" ht="12.8" hidden="false" customHeight="false" outlineLevel="0" collapsed="false">
      <c r="B120" s="243"/>
      <c r="C120" s="115"/>
      <c r="D120" s="244" t="s">
        <v>105</v>
      </c>
      <c r="F120" s="245"/>
      <c r="G120" s="246" t="s">
        <v>116</v>
      </c>
      <c r="K120" s="247" t="s">
        <v>33</v>
      </c>
      <c r="L120" s="247"/>
      <c r="M120" s="247"/>
    </row>
    <row r="121" customFormat="false" ht="12.8" hidden="false" customHeight="false" outlineLevel="0" collapsed="false">
      <c r="B121" s="248" t="n">
        <v>1977</v>
      </c>
      <c r="C121" s="115" t="s">
        <v>39</v>
      </c>
      <c r="D121" s="249" t="n">
        <f aca="false">+D2+D4</f>
        <v>25834.64</v>
      </c>
      <c r="F121" s="248" t="n">
        <v>1977</v>
      </c>
      <c r="G121" s="250" t="n">
        <f aca="false">+G2</f>
        <v>1.328126</v>
      </c>
      <c r="K121" s="243" t="s">
        <v>117</v>
      </c>
      <c r="L121" s="230" t="n">
        <f aca="false">+AVERAGE(L2,L6,L10,L14,L18,L22,L26,L30,L34,L38,L42,L46,L50,L54,L58,L62,L66,L70,L74,L78,L82,L86,L90,L94,L98,L102,L106,L110,L114)</f>
        <v>0.37854372264238</v>
      </c>
      <c r="M121" s="251"/>
    </row>
    <row r="122" customFormat="false" ht="12.8" hidden="false" customHeight="false" outlineLevel="0" collapsed="false">
      <c r="B122" s="248"/>
      <c r="C122" s="121" t="s">
        <v>40</v>
      </c>
      <c r="D122" s="252" t="n">
        <f aca="false">+D3+D5</f>
        <v>94830.65</v>
      </c>
      <c r="F122" s="248"/>
      <c r="G122" s="250"/>
      <c r="K122" s="253" t="s">
        <v>118</v>
      </c>
      <c r="L122" s="240" t="n">
        <f aca="false">+AVERAGE(L3,L7,L11,L15,L19,L23,L27,L31,L35,L39,L43,L47,L51,L55,L59,L63,L67,L71,L75,L79,L83,L87,L91,L95,L99,L103,L107,L111,L115)</f>
        <v>0.62145627735762</v>
      </c>
      <c r="M122" s="254"/>
    </row>
    <row r="123" customFormat="false" ht="12.8" hidden="false" customHeight="false" outlineLevel="0" collapsed="false">
      <c r="B123" s="248" t="n">
        <v>1980</v>
      </c>
      <c r="C123" s="115" t="s">
        <v>39</v>
      </c>
      <c r="D123" s="249" t="n">
        <f aca="false">+D14+D16</f>
        <v>29685.28</v>
      </c>
      <c r="F123" s="248" t="n">
        <v>1980</v>
      </c>
      <c r="G123" s="255" t="n">
        <f aca="false">+G14</f>
        <v>1.25464</v>
      </c>
      <c r="K123" s="243" t="s">
        <v>119</v>
      </c>
      <c r="L123" s="115"/>
      <c r="M123" s="256" t="n">
        <f aca="false">+AVERAGE(M2,M6,M10,M14,M18,M22,M26,M30,M34,M38,M42,M46,M50,M54,M58,M62,M66,M70,M74,M78,M82,M86,M90,M94,M98,M102,M106,M110,M114)</f>
        <v>0.548327989448917</v>
      </c>
    </row>
    <row r="124" customFormat="false" ht="12.8" hidden="false" customHeight="false" outlineLevel="0" collapsed="false">
      <c r="B124" s="248"/>
      <c r="C124" s="121" t="s">
        <v>40</v>
      </c>
      <c r="D124" s="252" t="n">
        <f aca="false">+D15+D17</f>
        <v>96344.36</v>
      </c>
      <c r="F124" s="248"/>
      <c r="G124" s="255"/>
      <c r="K124" s="253" t="s">
        <v>120</v>
      </c>
      <c r="L124" s="121"/>
      <c r="M124" s="257" t="n">
        <f aca="false">+AVERAGE(M4,M8,M12,M16,M20,M24,M28,M32,M36,M40,M44,M48,M52,M56,M60,M64,M68,M72,M76,M80,M84,M88,M92,M96,M100,M104,M108,M112,M116)</f>
        <v>0.276624655948861</v>
      </c>
    </row>
    <row r="125" customFormat="false" ht="12.8" hidden="false" customHeight="false" outlineLevel="0" collapsed="false">
      <c r="B125" s="248" t="n">
        <v>1990</v>
      </c>
      <c r="C125" s="115" t="s">
        <v>39</v>
      </c>
      <c r="D125" s="249" t="n">
        <f aca="false">+D54+D56</f>
        <v>46588.06</v>
      </c>
      <c r="F125" s="248" t="n">
        <v>1990</v>
      </c>
      <c r="G125" s="255" t="n">
        <f aca="false">+G54</f>
        <v>1.478092</v>
      </c>
      <c r="M125" s="234"/>
    </row>
    <row r="126" customFormat="false" ht="12.8" hidden="false" customHeight="false" outlineLevel="0" collapsed="false">
      <c r="B126" s="248"/>
      <c r="C126" s="121" t="s">
        <v>40</v>
      </c>
      <c r="D126" s="252" t="n">
        <f aca="false">+D55+D57</f>
        <v>117771.01</v>
      </c>
      <c r="F126" s="248"/>
      <c r="G126" s="255"/>
    </row>
    <row r="127" customFormat="false" ht="12.8" hidden="false" customHeight="false" outlineLevel="0" collapsed="false">
      <c r="B127" s="258" t="n">
        <v>2005</v>
      </c>
      <c r="C127" s="0" t="s">
        <v>39</v>
      </c>
      <c r="D127" s="259" t="n">
        <f aca="false">+D114+D116</f>
        <v>70062.18</v>
      </c>
      <c r="F127" s="258" t="n">
        <v>2005</v>
      </c>
      <c r="G127" s="260" t="n">
        <f aca="false">+G114</f>
        <v>1.877187</v>
      </c>
    </row>
    <row r="128" customFormat="false" ht="12.8" hidden="false" customHeight="false" outlineLevel="0" collapsed="false">
      <c r="B128" s="258"/>
      <c r="C128" s="121" t="s">
        <v>40</v>
      </c>
      <c r="D128" s="252" t="n">
        <f aca="false">+D115+D117</f>
        <v>133341.88</v>
      </c>
      <c r="F128" s="258"/>
      <c r="G128" s="260"/>
    </row>
    <row r="130" customFormat="false" ht="12.8" hidden="false" customHeight="false" outlineLevel="0" collapsed="false">
      <c r="B130" s="0" t="s">
        <v>121</v>
      </c>
      <c r="D130" s="68" t="n">
        <f aca="false">+LN(D127/D128)-LN(D121/D122)</f>
        <v>0.656843219271743</v>
      </c>
      <c r="F130" s="1" t="s">
        <v>121</v>
      </c>
      <c r="G130" s="43" t="n">
        <f aca="false">+LN(G127/G121)</f>
        <v>0.346005453634852</v>
      </c>
    </row>
    <row r="131" customFormat="false" ht="12.8" hidden="false" customHeight="false" outlineLevel="0" collapsed="false">
      <c r="B131" s="0" t="s">
        <v>122</v>
      </c>
      <c r="D131" s="68" t="n">
        <f aca="false">+LN(D125/D126)-LN(D123/D124)</f>
        <v>0.249879695780415</v>
      </c>
      <c r="F131" s="1" t="s">
        <v>122</v>
      </c>
      <c r="G131" s="43" t="n">
        <f aca="false">+LN(G125/G123)</f>
        <v>0.163903388023514</v>
      </c>
    </row>
  </sheetData>
  <mergeCells count="13">
    <mergeCell ref="K120:M120"/>
    <mergeCell ref="B121:B122"/>
    <mergeCell ref="F121:F122"/>
    <mergeCell ref="G121:G122"/>
    <mergeCell ref="B123:B124"/>
    <mergeCell ref="F123:F124"/>
    <mergeCell ref="G123:G124"/>
    <mergeCell ref="B125:B126"/>
    <mergeCell ref="F125:F126"/>
    <mergeCell ref="G125:G126"/>
    <mergeCell ref="B127:B128"/>
    <mergeCell ref="F127:F128"/>
    <mergeCell ref="G127:G12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CD4D1"/>
    <pageSetUpPr fitToPage="false"/>
  </sheetPr>
  <dimension ref="A1:O1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4" activeCellId="0" sqref="K4"/>
    </sheetView>
  </sheetViews>
  <sheetFormatPr defaultColWidth="11.66015625" defaultRowHeight="13" zeroHeight="false" outlineLevelRow="0" outlineLevelCol="0"/>
  <cols>
    <col collapsed="false" customWidth="true" hidden="false" outlineLevel="0" max="1" min="1" style="0" width="17"/>
    <col collapsed="false" customWidth="true" hidden="false" outlineLevel="0" max="2" min="2" style="0" width="19.5"/>
    <col collapsed="false" customWidth="true" hidden="false" outlineLevel="0" max="5" min="4" style="2" width="11.5"/>
    <col collapsed="false" customWidth="true" hidden="false" outlineLevel="0" max="6" min="6" style="2" width="19.5"/>
    <col collapsed="false" customWidth="true" hidden="false" outlineLevel="0" max="7" min="7" style="0" width="18.33"/>
    <col collapsed="false" customWidth="true" hidden="false" outlineLevel="0" max="8" min="8" style="1" width="16.14"/>
    <col collapsed="false" customWidth="true" hidden="false" outlineLevel="0" max="9" min="9" style="2" width="22.5"/>
    <col collapsed="false" customWidth="true" hidden="false" outlineLevel="0" max="14" min="14" style="261" width="19.5"/>
    <col collapsed="false" customWidth="true" hidden="false" outlineLevel="0" max="15" min="15" style="1" width="17.67"/>
  </cols>
  <sheetData>
    <row r="1" customFormat="false" ht="12.8" hidden="false" customHeight="false" outlineLevel="0" collapsed="false">
      <c r="A1" s="0" t="s">
        <v>15</v>
      </c>
      <c r="B1" s="0" t="s">
        <v>104</v>
      </c>
      <c r="C1" s="0" t="s">
        <v>1</v>
      </c>
      <c r="D1" s="2" t="s">
        <v>123</v>
      </c>
      <c r="E1" s="2" t="s">
        <v>124</v>
      </c>
      <c r="F1" s="2" t="s">
        <v>109</v>
      </c>
      <c r="G1" s="2" t="s">
        <v>108</v>
      </c>
      <c r="H1" s="2" t="s">
        <v>125</v>
      </c>
      <c r="I1" s="2" t="s">
        <v>126</v>
      </c>
      <c r="J1" s="1" t="s">
        <v>112</v>
      </c>
      <c r="K1" s="1" t="s">
        <v>76</v>
      </c>
      <c r="L1" s="1" t="s">
        <v>113</v>
      </c>
      <c r="N1" s="262" t="s">
        <v>15</v>
      </c>
      <c r="O1" s="263" t="s">
        <v>124</v>
      </c>
    </row>
    <row r="2" customFormat="false" ht="12.8" hidden="false" customHeight="false" outlineLevel="0" collapsed="false">
      <c r="A2" s="115" t="n">
        <v>1977</v>
      </c>
      <c r="B2" s="115" t="s">
        <v>127</v>
      </c>
      <c r="C2" s="115" t="s">
        <v>8</v>
      </c>
      <c r="D2" s="226" t="n">
        <v>17683.94</v>
      </c>
      <c r="E2" s="227" t="n">
        <v>1.283254</v>
      </c>
      <c r="F2" s="68" t="n">
        <v>1</v>
      </c>
      <c r="G2" s="228" t="n">
        <v>1</v>
      </c>
      <c r="H2" s="264" t="n">
        <f aca="false">+D2/G2</f>
        <v>17683.94</v>
      </c>
      <c r="I2" s="264" t="n">
        <f aca="false">+SUM(H2:H5)</f>
        <v>116025.248651961</v>
      </c>
      <c r="J2" s="230" t="n">
        <f aca="false">(H2+H4)/I2</f>
        <v>0.266706258849091</v>
      </c>
      <c r="K2" s="230" t="n">
        <f aca="false">+H2/SUM(H2:H3)</f>
        <v>0.448733533050214</v>
      </c>
      <c r="L2" s="14" t="n">
        <f aca="false">(H2+H3)/SUM(H2:H5)</f>
        <v>0.339654990580935</v>
      </c>
      <c r="N2" s="265" t="n">
        <v>1977</v>
      </c>
      <c r="O2" s="266" t="n">
        <v>1.283254</v>
      </c>
    </row>
    <row r="3" customFormat="false" ht="12.8" hidden="false" customHeight="false" outlineLevel="0" collapsed="false">
      <c r="A3" s="0" t="n">
        <v>1977</v>
      </c>
      <c r="B3" s="0" t="s">
        <v>128</v>
      </c>
      <c r="C3" s="0" t="s">
        <v>8</v>
      </c>
      <c r="D3" s="67" t="n">
        <v>31863.01</v>
      </c>
      <c r="E3" s="68" t="n">
        <v>1.283254</v>
      </c>
      <c r="F3" s="237" t="n">
        <v>1.287687</v>
      </c>
      <c r="G3" s="68" t="n">
        <f aca="false">+$O$120</f>
        <v>1.46667779310345</v>
      </c>
      <c r="H3" s="267" t="n">
        <f aca="false">+D3/G3</f>
        <v>21724.6147380324</v>
      </c>
      <c r="I3" s="267" t="n">
        <f aca="false">+SUM(H2:H5)</f>
        <v>116025.248651961</v>
      </c>
      <c r="J3" s="43" t="n">
        <f aca="false">(H3+H5)/I3</f>
        <v>0.733293741150909</v>
      </c>
      <c r="K3" s="43" t="n">
        <f aca="false">+H3/SUM(H2:H3)</f>
        <v>0.551266466949786</v>
      </c>
      <c r="L3" s="43" t="n">
        <f aca="false">(H2+H3)/SUM(H2:H5)</f>
        <v>0.339654990580935</v>
      </c>
      <c r="N3" s="268" t="n">
        <v>1977</v>
      </c>
      <c r="O3" s="269" t="n">
        <v>1.283254</v>
      </c>
    </row>
    <row r="4" customFormat="false" ht="12.8" hidden="false" customHeight="false" outlineLevel="0" collapsed="false">
      <c r="A4" s="0" t="n">
        <v>1977</v>
      </c>
      <c r="B4" s="0" t="s">
        <v>127</v>
      </c>
      <c r="C4" s="0" t="s">
        <v>9</v>
      </c>
      <c r="D4" s="67" t="n">
        <v>13260.72</v>
      </c>
      <c r="E4" s="68" t="n">
        <v>1.283254</v>
      </c>
      <c r="F4" s="68" t="n">
        <v>1</v>
      </c>
      <c r="G4" s="233" t="n">
        <v>1</v>
      </c>
      <c r="H4" s="267" t="n">
        <f aca="false">+D4/G4</f>
        <v>13260.72</v>
      </c>
      <c r="I4" s="267" t="n">
        <f aca="false">+SUM(H2:H5)</f>
        <v>116025.248651961</v>
      </c>
      <c r="J4" s="1"/>
      <c r="K4" s="43" t="n">
        <f aca="false">+H4/SUM(H4:H5)</f>
        <v>0.173078728963393</v>
      </c>
      <c r="L4" s="43" t="n">
        <f aca="false">(H4+H5)/SUM(H2:H5)</f>
        <v>0.660345009419064</v>
      </c>
      <c r="N4" s="268" t="n">
        <v>1977</v>
      </c>
      <c r="O4" s="269" t="n">
        <v>1.283254</v>
      </c>
    </row>
    <row r="5" customFormat="false" ht="12.8" hidden="false" customHeight="false" outlineLevel="0" collapsed="false">
      <c r="A5" s="112" t="n">
        <v>1977</v>
      </c>
      <c r="B5" s="112" t="s">
        <v>128</v>
      </c>
      <c r="C5" s="112" t="s">
        <v>9</v>
      </c>
      <c r="D5" s="236" t="n">
        <v>92922.8</v>
      </c>
      <c r="E5" s="237" t="n">
        <v>1.283254</v>
      </c>
      <c r="F5" s="237" t="n">
        <v>1.287687</v>
      </c>
      <c r="G5" s="68" t="n">
        <f aca="false">+$O$120</f>
        <v>1.46667779310345</v>
      </c>
      <c r="H5" s="270" t="n">
        <f aca="false">+D5/G5</f>
        <v>63355.9739139282</v>
      </c>
      <c r="I5" s="270" t="n">
        <f aca="false">+SUM(H2:H5)</f>
        <v>116025.248651961</v>
      </c>
      <c r="J5" s="34"/>
      <c r="K5" s="240" t="n">
        <f aca="false">+H5/SUM(H4:H5)</f>
        <v>0.826921271036607</v>
      </c>
      <c r="L5" s="240" t="n">
        <f aca="false">(H4+H5)/SUM(H2:H5)</f>
        <v>0.660345009419064</v>
      </c>
      <c r="N5" s="271" t="n">
        <v>1977</v>
      </c>
      <c r="O5" s="272" t="n">
        <v>1.283254</v>
      </c>
    </row>
    <row r="6" customFormat="false" ht="12.8" hidden="false" customHeight="false" outlineLevel="0" collapsed="false">
      <c r="A6" s="115" t="n">
        <v>1978</v>
      </c>
      <c r="B6" s="115" t="s">
        <v>127</v>
      </c>
      <c r="C6" s="115" t="s">
        <v>8</v>
      </c>
      <c r="D6" s="226" t="n">
        <v>18566.29</v>
      </c>
      <c r="E6" s="227" t="n">
        <v>1.243584</v>
      </c>
      <c r="F6" s="227" t="n">
        <v>1</v>
      </c>
      <c r="G6" s="228" t="n">
        <v>1</v>
      </c>
      <c r="H6" s="264" t="n">
        <f aca="false">+D6/G6</f>
        <v>18566.29</v>
      </c>
      <c r="I6" s="264" t="n">
        <f aca="false">+SUM(H6:H9)</f>
        <v>121233.601473463</v>
      </c>
      <c r="J6" s="230" t="n">
        <f aca="false">(H6+H8)/I6</f>
        <v>0.269152360429898</v>
      </c>
      <c r="K6" s="230" t="n">
        <f aca="false">+H6/SUM(H6:H7)</f>
        <v>0.450341118168095</v>
      </c>
      <c r="L6" s="230" t="n">
        <f aca="false">(H6+H7)/SUM(H6:H9)</f>
        <v>0.340063892035945</v>
      </c>
      <c r="N6" s="265" t="n">
        <v>1978</v>
      </c>
      <c r="O6" s="266" t="n">
        <v>1.243584</v>
      </c>
    </row>
    <row r="7" customFormat="false" ht="12.8" hidden="false" customHeight="false" outlineLevel="0" collapsed="false">
      <c r="A7" s="0" t="n">
        <v>1978</v>
      </c>
      <c r="B7" s="0" t="s">
        <v>128</v>
      </c>
      <c r="C7" s="0" t="s">
        <v>8</v>
      </c>
      <c r="D7" s="67" t="n">
        <v>33236.21</v>
      </c>
      <c r="E7" s="68" t="n">
        <v>1.243584</v>
      </c>
      <c r="F7" s="68" t="n">
        <v>1.247421</v>
      </c>
      <c r="G7" s="68" t="n">
        <f aca="false">+$O$120</f>
        <v>1.46667779310345</v>
      </c>
      <c r="H7" s="267" t="n">
        <f aca="false">+D7/G7</f>
        <v>22660.8803626004</v>
      </c>
      <c r="I7" s="267" t="n">
        <f aca="false">+SUM(H6:H9)</f>
        <v>121233.601473463</v>
      </c>
      <c r="J7" s="43" t="n">
        <f aca="false">(H7+H9)/I7</f>
        <v>0.730847639570102</v>
      </c>
      <c r="K7" s="43" t="n">
        <f aca="false">+H7/SUM(H6:H7)</f>
        <v>0.549658881831905</v>
      </c>
      <c r="L7" s="43" t="n">
        <f aca="false">(H6+H7)/SUM(H6:H9)</f>
        <v>0.340063892035945</v>
      </c>
      <c r="N7" s="268" t="n">
        <v>1978</v>
      </c>
      <c r="O7" s="269" t="n">
        <v>1.243584</v>
      </c>
    </row>
    <row r="8" customFormat="false" ht="12.8" hidden="false" customHeight="false" outlineLevel="0" collapsed="false">
      <c r="A8" s="0" t="n">
        <v>1978</v>
      </c>
      <c r="B8" s="0" t="s">
        <v>127</v>
      </c>
      <c r="C8" s="0" t="s">
        <v>9</v>
      </c>
      <c r="D8" s="67" t="n">
        <v>14064.02</v>
      </c>
      <c r="E8" s="68" t="n">
        <v>1.243584</v>
      </c>
      <c r="F8" s="68" t="n">
        <v>1</v>
      </c>
      <c r="G8" s="233" t="n">
        <v>1</v>
      </c>
      <c r="H8" s="267" t="n">
        <f aca="false">+D8/G8</f>
        <v>14064.02</v>
      </c>
      <c r="I8" s="267" t="n">
        <f aca="false">+SUM(H6:H9)</f>
        <v>121233.601473463</v>
      </c>
      <c r="J8" s="1"/>
      <c r="K8" s="43" t="n">
        <f aca="false">+H8/SUM(H8:H9)</f>
        <v>0.175786118749778</v>
      </c>
      <c r="L8" s="43" t="n">
        <f aca="false">(H8+H9)/SUM(H6:H9)</f>
        <v>0.659936107964055</v>
      </c>
      <c r="N8" s="268" t="n">
        <v>1978</v>
      </c>
      <c r="O8" s="269" t="n">
        <v>1.243584</v>
      </c>
    </row>
    <row r="9" customFormat="false" ht="12.8" hidden="false" customHeight="false" outlineLevel="0" collapsed="false">
      <c r="A9" s="112" t="n">
        <v>1978</v>
      </c>
      <c r="B9" s="112" t="s">
        <v>128</v>
      </c>
      <c r="C9" s="112" t="s">
        <v>9</v>
      </c>
      <c r="D9" s="236" t="n">
        <v>96716.27</v>
      </c>
      <c r="E9" s="237" t="n">
        <v>1.243584</v>
      </c>
      <c r="F9" s="237" t="n">
        <v>1.247421</v>
      </c>
      <c r="G9" s="68" t="n">
        <f aca="false">+$O$120</f>
        <v>1.46667779310345</v>
      </c>
      <c r="H9" s="270" t="n">
        <f aca="false">+D9/G9</f>
        <v>65942.4111108624</v>
      </c>
      <c r="I9" s="270" t="n">
        <f aca="false">+SUM(H6:H9)</f>
        <v>121233.601473463</v>
      </c>
      <c r="J9" s="34"/>
      <c r="K9" s="240" t="n">
        <f aca="false">+H9/SUM(H8:H9)</f>
        <v>0.824213881250222</v>
      </c>
      <c r="L9" s="240" t="n">
        <f aca="false">(H8+H9)/SUM(H6:H9)</f>
        <v>0.659936107964055</v>
      </c>
      <c r="N9" s="271" t="n">
        <v>1978</v>
      </c>
      <c r="O9" s="272" t="n">
        <v>1.243584</v>
      </c>
    </row>
    <row r="10" customFormat="false" ht="12.8" hidden="false" customHeight="false" outlineLevel="0" collapsed="false">
      <c r="A10" s="115" t="n">
        <v>1979</v>
      </c>
      <c r="B10" s="115" t="s">
        <v>127</v>
      </c>
      <c r="C10" s="115" t="s">
        <v>8</v>
      </c>
      <c r="D10" s="226" t="n">
        <v>19808.38</v>
      </c>
      <c r="E10" s="227" t="n">
        <v>1.278932</v>
      </c>
      <c r="F10" s="227" t="n">
        <v>1</v>
      </c>
      <c r="G10" s="228" t="n">
        <v>1</v>
      </c>
      <c r="H10" s="264" t="n">
        <f aca="false">+D10/G10</f>
        <v>19808.38</v>
      </c>
      <c r="I10" s="264" t="n">
        <f aca="false">+SUM(H10:H13)</f>
        <v>125209.711315109</v>
      </c>
      <c r="J10" s="230" t="n">
        <f aca="false">(H10+H12)/I10</f>
        <v>0.278795148022897</v>
      </c>
      <c r="K10" s="230" t="n">
        <f aca="false">+H10/SUM(H10:H11)</f>
        <v>0.463990583800926</v>
      </c>
      <c r="L10" s="230" t="n">
        <f aca="false">(H10+H11)/SUM(H10:H13)</f>
        <v>0.34095870078797</v>
      </c>
      <c r="N10" s="265" t="n">
        <v>1979</v>
      </c>
      <c r="O10" s="266" t="n">
        <v>1.278932</v>
      </c>
    </row>
    <row r="11" customFormat="false" ht="12.8" hidden="false" customHeight="false" outlineLevel="0" collapsed="false">
      <c r="A11" s="0" t="n">
        <v>1979</v>
      </c>
      <c r="B11" s="0" t="s">
        <v>128</v>
      </c>
      <c r="C11" s="0" t="s">
        <v>8</v>
      </c>
      <c r="D11" s="67" t="n">
        <v>33561.93</v>
      </c>
      <c r="E11" s="68" t="n">
        <v>1.278932</v>
      </c>
      <c r="F11" s="68" t="n">
        <v>1.282457</v>
      </c>
      <c r="G11" s="68" t="n">
        <f aca="false">+$O$120</f>
        <v>1.46667779310345</v>
      </c>
      <c r="H11" s="267" t="n">
        <f aca="false">+D11/G11</f>
        <v>22882.9604960363</v>
      </c>
      <c r="I11" s="267" t="n">
        <f aca="false">+SUM(H10:H13)</f>
        <v>125209.711315109</v>
      </c>
      <c r="J11" s="43" t="n">
        <f aca="false">(H11+H13)/I11</f>
        <v>0.721204851977103</v>
      </c>
      <c r="K11" s="43" t="n">
        <f aca="false">+H11/SUM(H10:H11)</f>
        <v>0.536009416199074</v>
      </c>
      <c r="L11" s="43" t="n">
        <f aca="false">(H10+H11)/SUM(H10:H13)</f>
        <v>0.34095870078797</v>
      </c>
      <c r="N11" s="268" t="n">
        <v>1979</v>
      </c>
      <c r="O11" s="269" t="n">
        <v>1.278932</v>
      </c>
    </row>
    <row r="12" customFormat="false" ht="12.8" hidden="false" customHeight="false" outlineLevel="0" collapsed="false">
      <c r="A12" s="0" t="n">
        <v>1979</v>
      </c>
      <c r="B12" s="0" t="s">
        <v>127</v>
      </c>
      <c r="C12" s="0" t="s">
        <v>9</v>
      </c>
      <c r="D12" s="67" t="n">
        <v>15099.48</v>
      </c>
      <c r="E12" s="68" t="n">
        <v>1.278932</v>
      </c>
      <c r="F12" s="68" t="n">
        <v>1</v>
      </c>
      <c r="G12" s="233" t="n">
        <v>1</v>
      </c>
      <c r="H12" s="267" t="n">
        <f aca="false">+D12/G12</f>
        <v>15099.48</v>
      </c>
      <c r="I12" s="267" t="n">
        <f aca="false">+SUM(H10:H13)</f>
        <v>125209.711315109</v>
      </c>
      <c r="J12" s="1"/>
      <c r="K12" s="43" t="n">
        <f aca="false">+H12/SUM(H12:H13)</f>
        <v>0.18298325391211</v>
      </c>
      <c r="L12" s="43" t="n">
        <f aca="false">(H12+H13)/SUM(H10:H13)</f>
        <v>0.65904129921203</v>
      </c>
      <c r="N12" s="268" t="n">
        <v>1979</v>
      </c>
      <c r="O12" s="269" t="n">
        <v>1.278932</v>
      </c>
    </row>
    <row r="13" customFormat="false" ht="12.8" hidden="false" customHeight="false" outlineLevel="0" collapsed="false">
      <c r="A13" s="112" t="n">
        <v>1979</v>
      </c>
      <c r="B13" s="112" t="s">
        <v>128</v>
      </c>
      <c r="C13" s="112" t="s">
        <v>9</v>
      </c>
      <c r="D13" s="236" t="n">
        <v>98881.79</v>
      </c>
      <c r="E13" s="237" t="n">
        <v>1.278932</v>
      </c>
      <c r="F13" s="237" t="n">
        <v>1.282457</v>
      </c>
      <c r="G13" s="68" t="n">
        <f aca="false">+$O$120</f>
        <v>1.46667779310345</v>
      </c>
      <c r="H13" s="270" t="n">
        <f aca="false">+D13/G13</f>
        <v>67418.8908190727</v>
      </c>
      <c r="I13" s="270" t="n">
        <f aca="false">+SUM(H10:H13)</f>
        <v>125209.711315109</v>
      </c>
      <c r="J13" s="34"/>
      <c r="K13" s="240" t="n">
        <f aca="false">+H13/SUM(H12:H13)</f>
        <v>0.81701674608789</v>
      </c>
      <c r="L13" s="240" t="n">
        <f aca="false">(H12+H13)/SUM(H10:H13)</f>
        <v>0.65904129921203</v>
      </c>
      <c r="N13" s="271" t="n">
        <v>1979</v>
      </c>
      <c r="O13" s="272" t="n">
        <v>1.278932</v>
      </c>
    </row>
    <row r="14" customFormat="false" ht="12.8" hidden="false" customHeight="false" outlineLevel="0" collapsed="false">
      <c r="A14" s="115" t="n">
        <v>1980</v>
      </c>
      <c r="B14" s="115" t="s">
        <v>127</v>
      </c>
      <c r="C14" s="115" t="s">
        <v>8</v>
      </c>
      <c r="D14" s="226" t="n">
        <v>20341.4</v>
      </c>
      <c r="E14" s="227" t="n">
        <v>1.248558</v>
      </c>
      <c r="F14" s="227" t="n">
        <v>1</v>
      </c>
      <c r="G14" s="228" t="n">
        <v>1</v>
      </c>
      <c r="H14" s="264" t="n">
        <f aca="false">+D14/G14</f>
        <v>20341.4</v>
      </c>
      <c r="I14" s="264" t="n">
        <f aca="false">+SUM(H14:H17)</f>
        <v>125069.09868172</v>
      </c>
      <c r="J14" s="230" t="n">
        <f aca="false">(H14+H16)/I14</f>
        <v>0.287664741964424</v>
      </c>
      <c r="K14" s="230" t="n">
        <f aca="false">+H14/SUM(H14:H15)</f>
        <v>0.46675003995723</v>
      </c>
      <c r="L14" s="230" t="n">
        <f aca="false">(H14+H15)/SUM(H14:H17)</f>
        <v>0.348454803824016</v>
      </c>
      <c r="N14" s="265" t="n">
        <v>1980</v>
      </c>
      <c r="O14" s="266" t="n">
        <v>1.248558</v>
      </c>
    </row>
    <row r="15" customFormat="false" ht="12.8" hidden="false" customHeight="false" outlineLevel="0" collapsed="false">
      <c r="A15" s="0" t="n">
        <v>1980</v>
      </c>
      <c r="B15" s="0" t="s">
        <v>128</v>
      </c>
      <c r="C15" s="0" t="s">
        <v>8</v>
      </c>
      <c r="D15" s="67" t="n">
        <v>34084.9</v>
      </c>
      <c r="E15" s="68" t="n">
        <v>1.248558</v>
      </c>
      <c r="F15" s="68" t="n">
        <v>1.252456</v>
      </c>
      <c r="G15" s="68" t="n">
        <f aca="false">+$O$120</f>
        <v>1.46667779310345</v>
      </c>
      <c r="H15" s="267" t="n">
        <f aca="false">+D15/G15</f>
        <v>23239.5282455851</v>
      </c>
      <c r="I15" s="267" t="n">
        <f aca="false">+SUM(H14:H17)</f>
        <v>125069.09868172</v>
      </c>
      <c r="J15" s="43" t="n">
        <f aca="false">(H15+H17)/I15</f>
        <v>0.712335258035576</v>
      </c>
      <c r="K15" s="43" t="n">
        <f aca="false">+H15/SUM(H14:H15)</f>
        <v>0.53324996004277</v>
      </c>
      <c r="L15" s="43" t="n">
        <f aca="false">(H14+H15)/SUM(H14:H17)</f>
        <v>0.348454803824016</v>
      </c>
      <c r="N15" s="268" t="n">
        <v>1980</v>
      </c>
      <c r="O15" s="269" t="n">
        <v>1.248558</v>
      </c>
    </row>
    <row r="16" customFormat="false" ht="12.8" hidden="false" customHeight="false" outlineLevel="0" collapsed="false">
      <c r="A16" s="0" t="n">
        <v>1980</v>
      </c>
      <c r="B16" s="0" t="s">
        <v>127</v>
      </c>
      <c r="C16" s="0" t="s">
        <v>9</v>
      </c>
      <c r="D16" s="67" t="n">
        <v>15636.57</v>
      </c>
      <c r="E16" s="68" t="n">
        <v>1.248558</v>
      </c>
      <c r="F16" s="68" t="n">
        <v>1</v>
      </c>
      <c r="G16" s="233" t="n">
        <v>1</v>
      </c>
      <c r="H16" s="267" t="n">
        <f aca="false">+D16/G16</f>
        <v>15636.57</v>
      </c>
      <c r="I16" s="267" t="n">
        <f aca="false">+SUM(H14:H17)</f>
        <v>125069.09868172</v>
      </c>
      <c r="J16" s="1"/>
      <c r="K16" s="43" t="n">
        <f aca="false">+H16/SUM(H16:H17)</f>
        <v>0.191887606707958</v>
      </c>
      <c r="L16" s="43" t="n">
        <f aca="false">(H16+H17)/SUM(H14:H17)</f>
        <v>0.651545196175984</v>
      </c>
      <c r="N16" s="268" t="n">
        <v>1980</v>
      </c>
      <c r="O16" s="269" t="n">
        <v>1.248558</v>
      </c>
    </row>
    <row r="17" customFormat="false" ht="12.8" hidden="false" customHeight="false" outlineLevel="0" collapsed="false">
      <c r="A17" s="112" t="n">
        <v>1980</v>
      </c>
      <c r="B17" s="112" t="s">
        <v>128</v>
      </c>
      <c r="C17" s="112" t="s">
        <v>9</v>
      </c>
      <c r="D17" s="236" t="n">
        <v>96583.08</v>
      </c>
      <c r="E17" s="237" t="n">
        <v>1.248558</v>
      </c>
      <c r="F17" s="237" t="n">
        <v>1.252456</v>
      </c>
      <c r="G17" s="68" t="n">
        <f aca="false">+$O$120</f>
        <v>1.46667779310345</v>
      </c>
      <c r="H17" s="270" t="n">
        <f aca="false">+D17/G17</f>
        <v>65851.6004361345</v>
      </c>
      <c r="I17" s="270" t="n">
        <f aca="false">+SUM(H14:H17)</f>
        <v>125069.09868172</v>
      </c>
      <c r="J17" s="34"/>
      <c r="K17" s="240" t="n">
        <f aca="false">+H17/SUM(H16:H17)</f>
        <v>0.808112393292043</v>
      </c>
      <c r="L17" s="240" t="n">
        <f aca="false">(H16+H17)/SUM(H14:H17)</f>
        <v>0.651545196175984</v>
      </c>
      <c r="N17" s="271" t="n">
        <v>1980</v>
      </c>
      <c r="O17" s="272" t="n">
        <v>1.248558</v>
      </c>
    </row>
    <row r="18" customFormat="false" ht="12.8" hidden="false" customHeight="false" outlineLevel="0" collapsed="false">
      <c r="A18" s="115" t="n">
        <v>1981</v>
      </c>
      <c r="B18" s="115" t="s">
        <v>127</v>
      </c>
      <c r="C18" s="115" t="s">
        <v>8</v>
      </c>
      <c r="D18" s="226" t="n">
        <v>20990.3</v>
      </c>
      <c r="E18" s="227" t="n">
        <v>1.248486</v>
      </c>
      <c r="F18" s="227" t="n">
        <v>1</v>
      </c>
      <c r="G18" s="228" t="n">
        <v>1</v>
      </c>
      <c r="H18" s="264" t="n">
        <f aca="false">+D18/G18</f>
        <v>20990.3</v>
      </c>
      <c r="I18" s="264" t="n">
        <f aca="false">+SUM(H18:H21)</f>
        <v>126950.036563267</v>
      </c>
      <c r="J18" s="230" t="n">
        <f aca="false">(H18+H20)/I18</f>
        <v>0.295547295737103</v>
      </c>
      <c r="K18" s="230" t="n">
        <f aca="false">+H18/SUM(H18:H19)</f>
        <v>0.472081309001707</v>
      </c>
      <c r="L18" s="230" t="n">
        <f aca="false">(H18+H19)/SUM(H18:H21)</f>
        <v>0.350242633356865</v>
      </c>
      <c r="N18" s="265" t="n">
        <v>1981</v>
      </c>
      <c r="O18" s="266" t="n">
        <v>1.248486</v>
      </c>
    </row>
    <row r="19" customFormat="false" ht="12.8" hidden="false" customHeight="false" outlineLevel="0" collapsed="false">
      <c r="A19" s="0" t="n">
        <v>1981</v>
      </c>
      <c r="B19" s="0" t="s">
        <v>128</v>
      </c>
      <c r="C19" s="0" t="s">
        <v>8</v>
      </c>
      <c r="D19" s="67" t="n">
        <v>34427.35</v>
      </c>
      <c r="E19" s="68" t="n">
        <v>1.248486</v>
      </c>
      <c r="F19" s="68" t="n">
        <v>1.25002</v>
      </c>
      <c r="G19" s="68" t="n">
        <f aca="false">+$O$120</f>
        <v>1.46667779310345</v>
      </c>
      <c r="H19" s="267" t="n">
        <f aca="false">+D19/G19</f>
        <v>23473.015110669</v>
      </c>
      <c r="I19" s="267" t="n">
        <f aca="false">+SUM(H18:H21)</f>
        <v>126950.036563267</v>
      </c>
      <c r="J19" s="43" t="n">
        <f aca="false">(H19+H21)/I19</f>
        <v>0.704452704262897</v>
      </c>
      <c r="K19" s="43" t="n">
        <f aca="false">+H19/SUM(H18:H19)</f>
        <v>0.527918690998293</v>
      </c>
      <c r="L19" s="43" t="n">
        <f aca="false">(H18+H19)/SUM(H18:H21)</f>
        <v>0.350242633356865</v>
      </c>
      <c r="N19" s="268" t="n">
        <v>1981</v>
      </c>
      <c r="O19" s="269" t="n">
        <v>1.248486</v>
      </c>
    </row>
    <row r="20" customFormat="false" ht="12.8" hidden="false" customHeight="false" outlineLevel="0" collapsed="false">
      <c r="A20" s="0" t="n">
        <v>1981</v>
      </c>
      <c r="B20" s="0" t="s">
        <v>127</v>
      </c>
      <c r="C20" s="0" t="s">
        <v>9</v>
      </c>
      <c r="D20" s="67" t="n">
        <v>16529.44</v>
      </c>
      <c r="E20" s="68" t="n">
        <v>1.248486</v>
      </c>
      <c r="F20" s="68" t="n">
        <v>1</v>
      </c>
      <c r="G20" s="233" t="n">
        <v>1</v>
      </c>
      <c r="H20" s="267" t="n">
        <f aca="false">+D20/G20</f>
        <v>16529.44</v>
      </c>
      <c r="I20" s="267" t="n">
        <f aca="false">+SUM(H18:H21)</f>
        <v>126950.036563267</v>
      </c>
      <c r="J20" s="1"/>
      <c r="K20" s="43" t="n">
        <f aca="false">+H20/SUM(H20:H21)</f>
        <v>0.200389101529496</v>
      </c>
      <c r="L20" s="43" t="n">
        <f aca="false">(H20+H21)/SUM(H18:H21)</f>
        <v>0.649757366643135</v>
      </c>
      <c r="N20" s="268" t="n">
        <v>1981</v>
      </c>
      <c r="O20" s="269" t="n">
        <v>1.248486</v>
      </c>
    </row>
    <row r="21" customFormat="false" ht="12.8" hidden="false" customHeight="false" outlineLevel="0" collapsed="false">
      <c r="A21" s="0" t="n">
        <v>1981</v>
      </c>
      <c r="B21" s="0" t="s">
        <v>128</v>
      </c>
      <c r="C21" s="0" t="s">
        <v>9</v>
      </c>
      <c r="D21" s="67" t="n">
        <v>96738.08</v>
      </c>
      <c r="E21" s="68" t="n">
        <v>1.248486</v>
      </c>
      <c r="F21" s="237" t="n">
        <v>1.25002</v>
      </c>
      <c r="G21" s="68" t="n">
        <f aca="false">+$O$120</f>
        <v>1.46667779310345</v>
      </c>
      <c r="H21" s="267" t="n">
        <f aca="false">+D21/G21</f>
        <v>65957.2814525983</v>
      </c>
      <c r="I21" s="267" t="n">
        <f aca="false">+SUM(H18:H21)</f>
        <v>126950.036563267</v>
      </c>
      <c r="J21" s="1"/>
      <c r="K21" s="43" t="n">
        <f aca="false">+H21/SUM(H20:H21)</f>
        <v>0.799610898470504</v>
      </c>
      <c r="L21" s="43" t="n">
        <f aca="false">(H20+H21)/SUM(H18:H21)</f>
        <v>0.649757366643135</v>
      </c>
      <c r="N21" s="268" t="n">
        <v>1981</v>
      </c>
      <c r="O21" s="269" t="n">
        <v>1.248486</v>
      </c>
    </row>
    <row r="22" customFormat="false" ht="12.8" hidden="false" customHeight="false" outlineLevel="0" collapsed="false">
      <c r="A22" s="115" t="n">
        <v>1982</v>
      </c>
      <c r="B22" s="115" t="s">
        <v>127</v>
      </c>
      <c r="C22" s="115" t="s">
        <v>8</v>
      </c>
      <c r="D22" s="226" t="n">
        <v>22139.45</v>
      </c>
      <c r="E22" s="227" t="n">
        <v>1.235994</v>
      </c>
      <c r="F22" s="227" t="n">
        <v>1</v>
      </c>
      <c r="G22" s="228" t="n">
        <v>1</v>
      </c>
      <c r="H22" s="264" t="n">
        <f aca="false">+D22/G22</f>
        <v>22139.45</v>
      </c>
      <c r="I22" s="264" t="n">
        <f aca="false">+SUM(H22:H25)</f>
        <v>125092.35902903</v>
      </c>
      <c r="J22" s="230" t="n">
        <f aca="false">(H22+H24)/I22</f>
        <v>0.312112428793027</v>
      </c>
      <c r="K22" s="230" t="n">
        <f aca="false">+H22/SUM(H22:H23)</f>
        <v>0.486372947011033</v>
      </c>
      <c r="L22" s="230" t="n">
        <f aca="false">(H22+H23)/SUM(H22:H25)</f>
        <v>0.363887078651523</v>
      </c>
      <c r="N22" s="265" t="n">
        <v>1982</v>
      </c>
      <c r="O22" s="266" t="n">
        <v>1.235994</v>
      </c>
    </row>
    <row r="23" customFormat="false" ht="12.8" hidden="false" customHeight="false" outlineLevel="0" collapsed="false">
      <c r="A23" s="0" t="n">
        <v>1982</v>
      </c>
      <c r="B23" s="0" t="s">
        <v>128</v>
      </c>
      <c r="C23" s="0" t="s">
        <v>8</v>
      </c>
      <c r="D23" s="67" t="n">
        <v>34290.99</v>
      </c>
      <c r="E23" s="68" t="n">
        <v>1.235994</v>
      </c>
      <c r="F23" s="68" t="n">
        <v>1.238515</v>
      </c>
      <c r="G23" s="68" t="n">
        <f aca="false">+$O$120</f>
        <v>1.46667779310345</v>
      </c>
      <c r="H23" s="267" t="n">
        <f aca="false">+D23/G23</f>
        <v>23380.0430887013</v>
      </c>
      <c r="I23" s="267" t="n">
        <f aca="false">+SUM(H22:H25)</f>
        <v>125092.35902903</v>
      </c>
      <c r="J23" s="43" t="n">
        <f aca="false">(H23+H25)/I23</f>
        <v>0.687887571206973</v>
      </c>
      <c r="K23" s="43" t="n">
        <f aca="false">+H23/SUM(H22:H23)</f>
        <v>0.513627052988967</v>
      </c>
      <c r="L23" s="43" t="n">
        <f aca="false">(H22+H23)/SUM(H22:H25)</f>
        <v>0.363887078651523</v>
      </c>
      <c r="N23" s="268" t="n">
        <v>1982</v>
      </c>
      <c r="O23" s="269" t="n">
        <v>1.235994</v>
      </c>
    </row>
    <row r="24" customFormat="false" ht="12.8" hidden="false" customHeight="false" outlineLevel="0" collapsed="false">
      <c r="A24" s="0" t="n">
        <v>1982</v>
      </c>
      <c r="B24" s="0" t="s">
        <v>127</v>
      </c>
      <c r="C24" s="0" t="s">
        <v>9</v>
      </c>
      <c r="D24" s="67" t="n">
        <v>16903.43</v>
      </c>
      <c r="E24" s="68" t="n">
        <v>1.235994</v>
      </c>
      <c r="F24" s="68" t="n">
        <v>1</v>
      </c>
      <c r="G24" s="233" t="n">
        <v>1</v>
      </c>
      <c r="H24" s="267" t="n">
        <f aca="false">+D24/G24</f>
        <v>16903.43</v>
      </c>
      <c r="I24" s="267" t="n">
        <f aca="false">+SUM(H22:H25)</f>
        <v>125092.35902903</v>
      </c>
      <c r="J24" s="1"/>
      <c r="K24" s="43" t="n">
        <f aca="false">+H24/SUM(H24:H25)</f>
        <v>0.212427060408704</v>
      </c>
      <c r="L24" s="43" t="n">
        <f aca="false">(H24+H25)/SUM(H22:H25)</f>
        <v>0.636112921348478</v>
      </c>
      <c r="N24" s="268" t="n">
        <v>1982</v>
      </c>
      <c r="O24" s="269" t="n">
        <v>1.235994</v>
      </c>
    </row>
    <row r="25" customFormat="false" ht="12.8" hidden="false" customHeight="false" outlineLevel="0" collapsed="false">
      <c r="A25" s="112" t="n">
        <v>1982</v>
      </c>
      <c r="B25" s="112" t="s">
        <v>128</v>
      </c>
      <c r="C25" s="112" t="s">
        <v>9</v>
      </c>
      <c r="D25" s="236" t="n">
        <v>91915.87</v>
      </c>
      <c r="E25" s="237" t="n">
        <v>1.235994</v>
      </c>
      <c r="F25" s="237" t="n">
        <v>1.238515</v>
      </c>
      <c r="G25" s="68" t="n">
        <f aca="false">+$O$120</f>
        <v>1.46667779310345</v>
      </c>
      <c r="H25" s="270" t="n">
        <f aca="false">+D25/G25</f>
        <v>62669.4359403292</v>
      </c>
      <c r="I25" s="270" t="n">
        <f aca="false">+SUM(H22:H25)</f>
        <v>125092.35902903</v>
      </c>
      <c r="J25" s="34"/>
      <c r="K25" s="240" t="n">
        <f aca="false">+H25/SUM(H24:H25)</f>
        <v>0.787572939591296</v>
      </c>
      <c r="L25" s="240" t="n">
        <f aca="false">(H24+H25)/SUM(H22:H25)</f>
        <v>0.636112921348478</v>
      </c>
      <c r="N25" s="271" t="n">
        <v>1982</v>
      </c>
      <c r="O25" s="272" t="n">
        <v>1.235994</v>
      </c>
    </row>
    <row r="26" customFormat="false" ht="12.8" hidden="false" customHeight="false" outlineLevel="0" collapsed="false">
      <c r="A26" s="0" t="n">
        <v>1983</v>
      </c>
      <c r="B26" s="0" t="s">
        <v>127</v>
      </c>
      <c r="C26" s="0" t="s">
        <v>8</v>
      </c>
      <c r="D26" s="67" t="n">
        <v>21450.16</v>
      </c>
      <c r="E26" s="68" t="n">
        <v>1.281112</v>
      </c>
      <c r="F26" s="227" t="n">
        <v>1</v>
      </c>
      <c r="G26" s="228" t="n">
        <v>1</v>
      </c>
      <c r="H26" s="267" t="n">
        <f aca="false">+D26/G26</f>
        <v>21450.16</v>
      </c>
      <c r="I26" s="267" t="n">
        <f aca="false">+SUM(H26:H29)</f>
        <v>126873.387514633</v>
      </c>
      <c r="J26" s="43" t="n">
        <f aca="false">(H26+H28)/I26</f>
        <v>0.306499895382041</v>
      </c>
      <c r="K26" s="43" t="n">
        <f aca="false">+H26/SUM(H26:H27)</f>
        <v>0.466239723024222</v>
      </c>
      <c r="L26" s="43" t="n">
        <f aca="false">(H26+H27)/SUM(H26:H29)</f>
        <v>0.362619143893363</v>
      </c>
      <c r="N26" s="268" t="n">
        <v>1983</v>
      </c>
      <c r="O26" s="269" t="n">
        <v>1.281112</v>
      </c>
    </row>
    <row r="27" customFormat="false" ht="12.8" hidden="false" customHeight="false" outlineLevel="0" collapsed="false">
      <c r="A27" s="0" t="n">
        <v>1983</v>
      </c>
      <c r="B27" s="0" t="s">
        <v>128</v>
      </c>
      <c r="C27" s="0" t="s">
        <v>8</v>
      </c>
      <c r="D27" s="67" t="n">
        <v>36016.56</v>
      </c>
      <c r="E27" s="68" t="n">
        <v>1.281112</v>
      </c>
      <c r="F27" s="68" t="n">
        <v>1.283663</v>
      </c>
      <c r="G27" s="68" t="n">
        <f aca="false">+$O$120</f>
        <v>1.46667779310345</v>
      </c>
      <c r="H27" s="267" t="n">
        <f aca="false">+D27/G27</f>
        <v>24556.5591634069</v>
      </c>
      <c r="I27" s="267" t="n">
        <f aca="false">+SUM(H26:H29)</f>
        <v>126873.387514633</v>
      </c>
      <c r="J27" s="43" t="n">
        <f aca="false">(H27+H29)/I27</f>
        <v>0.693500104617959</v>
      </c>
      <c r="K27" s="43" t="n">
        <f aca="false">+H27/SUM(H26:H27)</f>
        <v>0.533760276975778</v>
      </c>
      <c r="L27" s="43" t="n">
        <f aca="false">(H26+H27)/SUM(H26:H29)</f>
        <v>0.362619143893363</v>
      </c>
      <c r="N27" s="268" t="n">
        <v>1983</v>
      </c>
      <c r="O27" s="269" t="n">
        <v>1.281112</v>
      </c>
    </row>
    <row r="28" customFormat="false" ht="12.8" hidden="false" customHeight="false" outlineLevel="0" collapsed="false">
      <c r="A28" s="0" t="n">
        <v>1983</v>
      </c>
      <c r="B28" s="0" t="s">
        <v>127</v>
      </c>
      <c r="C28" s="0" t="s">
        <v>9</v>
      </c>
      <c r="D28" s="67" t="n">
        <v>17436.52</v>
      </c>
      <c r="E28" s="68" t="n">
        <v>1.281112</v>
      </c>
      <c r="F28" s="68" t="n">
        <v>1</v>
      </c>
      <c r="G28" s="233" t="n">
        <v>1</v>
      </c>
      <c r="H28" s="267" t="n">
        <f aca="false">+D28/G28</f>
        <v>17436.52</v>
      </c>
      <c r="I28" s="267" t="n">
        <f aca="false">+SUM(H26:H29)</f>
        <v>126873.387514633</v>
      </c>
      <c r="J28" s="1"/>
      <c r="K28" s="43" t="n">
        <f aca="false">+H28/SUM(H28:H29)</f>
        <v>0.215620605566048</v>
      </c>
      <c r="L28" s="43" t="n">
        <f aca="false">(H28+H29)/SUM(H26:H29)</f>
        <v>0.637380856106637</v>
      </c>
      <c r="N28" s="268" t="n">
        <v>1983</v>
      </c>
      <c r="O28" s="269" t="n">
        <v>1.281112</v>
      </c>
    </row>
    <row r="29" customFormat="false" ht="12.8" hidden="false" customHeight="false" outlineLevel="0" collapsed="false">
      <c r="A29" s="112" t="n">
        <v>1983</v>
      </c>
      <c r="B29" s="112" t="s">
        <v>128</v>
      </c>
      <c r="C29" s="112" t="s">
        <v>9</v>
      </c>
      <c r="D29" s="236" t="n">
        <v>93031.59</v>
      </c>
      <c r="E29" s="237" t="n">
        <v>1.281112</v>
      </c>
      <c r="F29" s="237" t="n">
        <v>1.283663</v>
      </c>
      <c r="G29" s="68" t="n">
        <f aca="false">+$O$120</f>
        <v>1.46667779310345</v>
      </c>
      <c r="H29" s="270" t="n">
        <f aca="false">+D29/G29</f>
        <v>63430.1483512256</v>
      </c>
      <c r="I29" s="270" t="n">
        <f aca="false">+SUM(H26:H29)</f>
        <v>126873.387514633</v>
      </c>
      <c r="J29" s="34"/>
      <c r="K29" s="240" t="n">
        <f aca="false">+H29/SUM(H28:H29)</f>
        <v>0.784379394433952</v>
      </c>
      <c r="L29" s="240" t="n">
        <f aca="false">(H28+H29)/SUM(H26:H29)</f>
        <v>0.637380856106637</v>
      </c>
      <c r="N29" s="271" t="n">
        <v>1983</v>
      </c>
      <c r="O29" s="272" t="n">
        <v>1.281112</v>
      </c>
    </row>
    <row r="30" customFormat="false" ht="12.8" hidden="false" customHeight="false" outlineLevel="0" collapsed="false">
      <c r="A30" s="0" t="n">
        <v>1984</v>
      </c>
      <c r="B30" s="0" t="s">
        <v>127</v>
      </c>
      <c r="C30" s="0" t="s">
        <v>8</v>
      </c>
      <c r="D30" s="67" t="n">
        <v>24014</v>
      </c>
      <c r="E30" s="68" t="n">
        <v>1.319612</v>
      </c>
      <c r="F30" s="227" t="n">
        <v>1</v>
      </c>
      <c r="G30" s="228" t="n">
        <v>1</v>
      </c>
      <c r="H30" s="267" t="n">
        <f aca="false">+D30/G30</f>
        <v>24014</v>
      </c>
      <c r="I30" s="267" t="n">
        <f aca="false">+SUM(H30:H33)</f>
        <v>133579.65140189</v>
      </c>
      <c r="J30" s="43" t="n">
        <f aca="false">(H30+H32)/I30</f>
        <v>0.322276406235559</v>
      </c>
      <c r="K30" s="43" t="n">
        <f aca="false">+H30/SUM(H30:H31)</f>
        <v>0.496899320826812</v>
      </c>
      <c r="L30" s="43" t="n">
        <f aca="false">(H30+H31)/SUM(H30:H33)</f>
        <v>0.361789365837193</v>
      </c>
      <c r="N30" s="268" t="n">
        <v>1984</v>
      </c>
      <c r="O30" s="269" t="n">
        <v>1.319612</v>
      </c>
    </row>
    <row r="31" customFormat="false" ht="12.8" hidden="false" customHeight="false" outlineLevel="0" collapsed="false">
      <c r="A31" s="0" t="n">
        <v>1984</v>
      </c>
      <c r="B31" s="0" t="s">
        <v>128</v>
      </c>
      <c r="C31" s="0" t="s">
        <v>8</v>
      </c>
      <c r="D31" s="67" t="n">
        <v>35660.36</v>
      </c>
      <c r="E31" s="68" t="n">
        <v>1.319612</v>
      </c>
      <c r="F31" s="68" t="n">
        <v>1.322985</v>
      </c>
      <c r="G31" s="68" t="n">
        <f aca="false">+$O$120</f>
        <v>1.46667779310345</v>
      </c>
      <c r="H31" s="267" t="n">
        <f aca="false">+D31/G31</f>
        <v>24313.6973694431</v>
      </c>
      <c r="I31" s="267" t="n">
        <f aca="false">+SUM(H30:H33)</f>
        <v>133579.65140189</v>
      </c>
      <c r="J31" s="43" t="n">
        <f aca="false">(H31+H33)/I31</f>
        <v>0.67772359376444</v>
      </c>
      <c r="K31" s="43" t="n">
        <f aca="false">+H31/SUM(H30:H31)</f>
        <v>0.503100679173188</v>
      </c>
      <c r="L31" s="43" t="n">
        <f aca="false">(H30+H31)/SUM(H30:H33)</f>
        <v>0.361789365837193</v>
      </c>
      <c r="N31" s="268" t="n">
        <v>1984</v>
      </c>
      <c r="O31" s="269" t="n">
        <v>1.319612</v>
      </c>
    </row>
    <row r="32" customFormat="false" ht="12.8" hidden="false" customHeight="false" outlineLevel="0" collapsed="false">
      <c r="A32" s="0" t="n">
        <v>1984</v>
      </c>
      <c r="B32" s="0" t="s">
        <v>127</v>
      </c>
      <c r="C32" s="0" t="s">
        <v>9</v>
      </c>
      <c r="D32" s="67" t="n">
        <v>19035.57</v>
      </c>
      <c r="E32" s="68" t="n">
        <v>1.319612</v>
      </c>
      <c r="F32" s="68" t="n">
        <v>1</v>
      </c>
      <c r="G32" s="233" t="n">
        <v>1</v>
      </c>
      <c r="H32" s="267" t="n">
        <f aca="false">+D32/G32</f>
        <v>19035.57</v>
      </c>
      <c r="I32" s="267" t="n">
        <f aca="false">+SUM(H30:H33)</f>
        <v>133579.65140189</v>
      </c>
      <c r="J32" s="1"/>
      <c r="K32" s="43" t="n">
        <f aca="false">+H32/SUM(H32:H33)</f>
        <v>0.223286025710977</v>
      </c>
      <c r="L32" s="43" t="n">
        <f aca="false">(H32+H33)/SUM(H30:H33)</f>
        <v>0.638210634162807</v>
      </c>
      <c r="N32" s="268" t="n">
        <v>1984</v>
      </c>
      <c r="O32" s="269" t="n">
        <v>1.319612</v>
      </c>
    </row>
    <row r="33" customFormat="false" ht="12.8" hidden="false" customHeight="false" outlineLevel="0" collapsed="false">
      <c r="A33" s="0" t="n">
        <v>1984</v>
      </c>
      <c r="B33" s="0" t="s">
        <v>128</v>
      </c>
      <c r="C33" s="0" t="s">
        <v>9</v>
      </c>
      <c r="D33" s="67" t="n">
        <v>97118.1</v>
      </c>
      <c r="E33" s="68" t="n">
        <v>1.319612</v>
      </c>
      <c r="F33" s="237" t="n">
        <v>1.322985</v>
      </c>
      <c r="G33" s="68" t="n">
        <f aca="false">+$O$120</f>
        <v>1.46667779310345</v>
      </c>
      <c r="H33" s="267" t="n">
        <f aca="false">+D33/G33</f>
        <v>66216.3840324471</v>
      </c>
      <c r="I33" s="267" t="n">
        <f aca="false">+SUM(H30:H33)</f>
        <v>133579.65140189</v>
      </c>
      <c r="J33" s="1"/>
      <c r="K33" s="43" t="n">
        <f aca="false">+H33/SUM(H32:H33)</f>
        <v>0.776713974289023</v>
      </c>
      <c r="L33" s="43" t="n">
        <f aca="false">(H32+H33)/SUM(H30:H33)</f>
        <v>0.638210634162807</v>
      </c>
      <c r="N33" s="268" t="n">
        <v>1984</v>
      </c>
      <c r="O33" s="269" t="n">
        <v>1.319612</v>
      </c>
    </row>
    <row r="34" customFormat="false" ht="12.8" hidden="false" customHeight="false" outlineLevel="0" collapsed="false">
      <c r="A34" s="115" t="n">
        <v>1985</v>
      </c>
      <c r="B34" s="115" t="s">
        <v>127</v>
      </c>
      <c r="C34" s="115" t="s">
        <v>8</v>
      </c>
      <c r="D34" s="226" t="n">
        <v>24928.95</v>
      </c>
      <c r="E34" s="227" t="n">
        <v>1.334576</v>
      </c>
      <c r="F34" s="227" t="n">
        <v>1</v>
      </c>
      <c r="G34" s="228" t="n">
        <v>1</v>
      </c>
      <c r="H34" s="264" t="n">
        <f aca="false">+D34/G34</f>
        <v>24928.95</v>
      </c>
      <c r="I34" s="264" t="n">
        <f aca="false">+SUM(H34:H37)</f>
        <v>136762.045496131</v>
      </c>
      <c r="J34" s="230" t="n">
        <f aca="false">(H34+H36)/I34</f>
        <v>0.325344651277965</v>
      </c>
      <c r="K34" s="230" t="n">
        <f aca="false">+H34/SUM(H34:H35)</f>
        <v>0.498728224823495</v>
      </c>
      <c r="L34" s="230" t="n">
        <f aca="false">(H34+H35)/SUM(H34:H37)</f>
        <v>0.365489118588752</v>
      </c>
      <c r="N34" s="265" t="n">
        <v>1985</v>
      </c>
      <c r="O34" s="266" t="n">
        <v>1.334576</v>
      </c>
    </row>
    <row r="35" customFormat="false" ht="12.8" hidden="false" customHeight="false" outlineLevel="0" collapsed="false">
      <c r="A35" s="0" t="n">
        <v>1985</v>
      </c>
      <c r="B35" s="0" t="s">
        <v>128</v>
      </c>
      <c r="C35" s="0" t="s">
        <v>8</v>
      </c>
      <c r="D35" s="67" t="n">
        <v>36749.21</v>
      </c>
      <c r="E35" s="68" t="n">
        <v>1.334576</v>
      </c>
      <c r="F35" s="68" t="n">
        <v>1.338065</v>
      </c>
      <c r="G35" s="68" t="n">
        <f aca="false">+$O$120</f>
        <v>1.46667779310345</v>
      </c>
      <c r="H35" s="267" t="n">
        <f aca="false">+D35/G35</f>
        <v>25056.0894647758</v>
      </c>
      <c r="I35" s="267" t="n">
        <f aca="false">+SUM(H34:H37)</f>
        <v>136762.045496131</v>
      </c>
      <c r="J35" s="43" t="n">
        <f aca="false">(H35+H37)/I35</f>
        <v>0.674655348722035</v>
      </c>
      <c r="K35" s="43" t="n">
        <f aca="false">+H35/SUM(H34:H35)</f>
        <v>0.501271775176505</v>
      </c>
      <c r="L35" s="43" t="n">
        <f aca="false">(H34+H35)/SUM(H34:H37)</f>
        <v>0.365489118588752</v>
      </c>
      <c r="N35" s="268" t="n">
        <v>1985</v>
      </c>
      <c r="O35" s="269" t="n">
        <v>1.334576</v>
      </c>
    </row>
    <row r="36" customFormat="false" ht="12.8" hidden="false" customHeight="false" outlineLevel="0" collapsed="false">
      <c r="A36" s="0" t="n">
        <v>1985</v>
      </c>
      <c r="B36" s="0" t="s">
        <v>127</v>
      </c>
      <c r="C36" s="0" t="s">
        <v>9</v>
      </c>
      <c r="D36" s="67" t="n">
        <v>19565.85</v>
      </c>
      <c r="E36" s="68" t="n">
        <v>1.334576</v>
      </c>
      <c r="F36" s="68" t="n">
        <v>1</v>
      </c>
      <c r="G36" s="233" t="n">
        <v>1</v>
      </c>
      <c r="H36" s="267" t="n">
        <f aca="false">+D36/G36</f>
        <v>19565.85</v>
      </c>
      <c r="I36" s="267" t="n">
        <f aca="false">+SUM(H34:H37)</f>
        <v>136762.045496131</v>
      </c>
      <c r="J36" s="1"/>
      <c r="K36" s="43" t="n">
        <f aca="false">+H36/SUM(H36:H37)</f>
        <v>0.225472747849012</v>
      </c>
      <c r="L36" s="43" t="n">
        <f aca="false">(H36+H37)/SUM(H34:H37)</f>
        <v>0.634510881411248</v>
      </c>
      <c r="N36" s="268" t="n">
        <v>1985</v>
      </c>
      <c r="O36" s="269" t="n">
        <v>1.334576</v>
      </c>
    </row>
    <row r="37" customFormat="false" ht="12.8" hidden="false" customHeight="false" outlineLevel="0" collapsed="false">
      <c r="A37" s="0" t="n">
        <v>1985</v>
      </c>
      <c r="B37" s="0" t="s">
        <v>128</v>
      </c>
      <c r="C37" s="0" t="s">
        <v>9</v>
      </c>
      <c r="D37" s="67" t="n">
        <v>98577.11</v>
      </c>
      <c r="E37" s="68" t="n">
        <v>1.334576</v>
      </c>
      <c r="F37" s="237" t="n">
        <v>1.338065</v>
      </c>
      <c r="G37" s="68" t="n">
        <f aca="false">+$O$120</f>
        <v>1.46667779310345</v>
      </c>
      <c r="H37" s="267" t="n">
        <f aca="false">+D37/G37</f>
        <v>67211.1560313554</v>
      </c>
      <c r="I37" s="267" t="n">
        <f aca="false">+SUM(H34:H37)</f>
        <v>136762.045496131</v>
      </c>
      <c r="J37" s="1"/>
      <c r="K37" s="43" t="n">
        <f aca="false">+H37/SUM(H36:H37)</f>
        <v>0.774527252150988</v>
      </c>
      <c r="L37" s="43" t="n">
        <f aca="false">(H36+H37)/SUM(H34:H37)</f>
        <v>0.634510881411248</v>
      </c>
      <c r="N37" s="268" t="n">
        <v>1985</v>
      </c>
      <c r="O37" s="269" t="n">
        <v>1.334576</v>
      </c>
    </row>
    <row r="38" customFormat="false" ht="12.8" hidden="false" customHeight="false" outlineLevel="0" collapsed="false">
      <c r="A38" s="115" t="n">
        <v>1986</v>
      </c>
      <c r="B38" s="115" t="s">
        <v>127</v>
      </c>
      <c r="C38" s="115" t="s">
        <v>8</v>
      </c>
      <c r="D38" s="226" t="n">
        <v>25740.63</v>
      </c>
      <c r="E38" s="227" t="n">
        <v>1.370566</v>
      </c>
      <c r="F38" s="227" t="n">
        <v>1</v>
      </c>
      <c r="G38" s="228" t="n">
        <v>1</v>
      </c>
      <c r="H38" s="264" t="n">
        <f aca="false">+D38/G38</f>
        <v>25740.63</v>
      </c>
      <c r="I38" s="264" t="n">
        <f aca="false">+SUM(H38:H41)</f>
        <v>138386.341227724</v>
      </c>
      <c r="J38" s="230" t="n">
        <f aca="false">(H38+H40)/I38</f>
        <v>0.32789861772073</v>
      </c>
      <c r="K38" s="230" t="n">
        <f aca="false">+H38/SUM(H38:H39)</f>
        <v>0.49673675259227</v>
      </c>
      <c r="L38" s="230" t="n">
        <f aca="false">(H38+H39)/SUM(H38:H41)</f>
        <v>0.374455014661159</v>
      </c>
      <c r="N38" s="265" t="n">
        <v>1986</v>
      </c>
      <c r="O38" s="266" t="n">
        <v>1.370566</v>
      </c>
    </row>
    <row r="39" customFormat="false" ht="12.8" hidden="false" customHeight="false" outlineLevel="0" collapsed="false">
      <c r="A39" s="0" t="n">
        <v>1986</v>
      </c>
      <c r="B39" s="0" t="s">
        <v>128</v>
      </c>
      <c r="C39" s="0" t="s">
        <v>8</v>
      </c>
      <c r="D39" s="67" t="n">
        <v>38249.24</v>
      </c>
      <c r="E39" s="68" t="n">
        <v>1.370566</v>
      </c>
      <c r="F39" s="68" t="n">
        <v>1.373074</v>
      </c>
      <c r="G39" s="68" t="n">
        <f aca="false">+$O$120</f>
        <v>1.46667779310345</v>
      </c>
      <c r="H39" s="267" t="n">
        <f aca="false">+D39/G39</f>
        <v>26078.8294333315</v>
      </c>
      <c r="I39" s="267" t="n">
        <f aca="false">+SUM(H38:H41)</f>
        <v>138386.341227724</v>
      </c>
      <c r="J39" s="43" t="n">
        <f aca="false">(H39+H41)/I39</f>
        <v>0.67210138227927</v>
      </c>
      <c r="K39" s="43" t="n">
        <f aca="false">+H39/SUM(H38:H39)</f>
        <v>0.50326324740773</v>
      </c>
      <c r="L39" s="43" t="n">
        <f aca="false">(H38+H39)/SUM(H38:H41)</f>
        <v>0.374455014661159</v>
      </c>
      <c r="N39" s="268" t="n">
        <v>1986</v>
      </c>
      <c r="O39" s="269" t="n">
        <v>1.370566</v>
      </c>
    </row>
    <row r="40" customFormat="false" ht="12.8" hidden="false" customHeight="false" outlineLevel="0" collapsed="false">
      <c r="A40" s="0" t="n">
        <v>1986</v>
      </c>
      <c r="B40" s="0" t="s">
        <v>127</v>
      </c>
      <c r="C40" s="0" t="s">
        <v>9</v>
      </c>
      <c r="D40" s="67" t="n">
        <v>19636.06</v>
      </c>
      <c r="E40" s="68" t="n">
        <v>1.370566</v>
      </c>
      <c r="F40" s="68" t="n">
        <v>1</v>
      </c>
      <c r="G40" s="233" t="n">
        <v>1</v>
      </c>
      <c r="H40" s="267" t="n">
        <f aca="false">+D40/G40</f>
        <v>19636.06</v>
      </c>
      <c r="I40" s="267" t="n">
        <f aca="false">+SUM(H38:H41)</f>
        <v>138386.341227724</v>
      </c>
      <c r="J40" s="1"/>
      <c r="K40" s="43" t="n">
        <f aca="false">+H40/SUM(H40:H41)</f>
        <v>0.226831088205743</v>
      </c>
      <c r="L40" s="43" t="n">
        <f aca="false">(H40+H41)/SUM(H38:H41)</f>
        <v>0.625544985338841</v>
      </c>
      <c r="N40" s="268" t="n">
        <v>1986</v>
      </c>
      <c r="O40" s="269" t="n">
        <v>1.370566</v>
      </c>
    </row>
    <row r="41" customFormat="false" ht="12.8" hidden="false" customHeight="false" outlineLevel="0" collapsed="false">
      <c r="A41" s="0" t="n">
        <v>1986</v>
      </c>
      <c r="B41" s="0" t="s">
        <v>128</v>
      </c>
      <c r="C41" s="0" t="s">
        <v>9</v>
      </c>
      <c r="D41" s="67" t="n">
        <v>98165.95</v>
      </c>
      <c r="E41" s="68" t="n">
        <v>1.370566</v>
      </c>
      <c r="F41" s="237" t="n">
        <v>1.373074</v>
      </c>
      <c r="G41" s="68" t="n">
        <f aca="false">+$O$120</f>
        <v>1.46667779310345</v>
      </c>
      <c r="H41" s="267" t="n">
        <f aca="false">+D41/G41</f>
        <v>66930.8217943926</v>
      </c>
      <c r="I41" s="267" t="n">
        <f aca="false">+SUM(H38:H41)</f>
        <v>138386.341227724</v>
      </c>
      <c r="J41" s="1"/>
      <c r="K41" s="43" t="n">
        <f aca="false">+H41/SUM(H40:H41)</f>
        <v>0.773168911794257</v>
      </c>
      <c r="L41" s="43" t="n">
        <f aca="false">(H40+H41)/SUM(H38:H41)</f>
        <v>0.625544985338841</v>
      </c>
      <c r="N41" s="268" t="n">
        <v>1986</v>
      </c>
      <c r="O41" s="269" t="n">
        <v>1.370566</v>
      </c>
    </row>
    <row r="42" customFormat="false" ht="12.8" hidden="false" customHeight="false" outlineLevel="0" collapsed="false">
      <c r="A42" s="115" t="n">
        <v>1987</v>
      </c>
      <c r="B42" s="115" t="s">
        <v>127</v>
      </c>
      <c r="C42" s="115" t="s">
        <v>8</v>
      </c>
      <c r="D42" s="226" t="n">
        <v>27134.57</v>
      </c>
      <c r="E42" s="227" t="n">
        <v>1.345164</v>
      </c>
      <c r="F42" s="227" t="n">
        <v>1</v>
      </c>
      <c r="G42" s="228" t="n">
        <v>1</v>
      </c>
      <c r="H42" s="264" t="n">
        <f aca="false">+D42/G42</f>
        <v>27134.57</v>
      </c>
      <c r="I42" s="264" t="n">
        <f aca="false">+SUM(H42:H45)</f>
        <v>143101.182127697</v>
      </c>
      <c r="J42" s="230" t="n">
        <f aca="false">(H42+H44)/I42</f>
        <v>0.332448686255767</v>
      </c>
      <c r="K42" s="230" t="n">
        <f aca="false">+H42/SUM(H42:H43)</f>
        <v>0.501740949097785</v>
      </c>
      <c r="L42" s="230" t="n">
        <f aca="false">(H42+H43)/SUM(H42:H45)</f>
        <v>0.37792026054919</v>
      </c>
      <c r="N42" s="265" t="n">
        <v>1987</v>
      </c>
      <c r="O42" s="266" t="n">
        <v>1.345164</v>
      </c>
    </row>
    <row r="43" customFormat="false" ht="12.8" hidden="false" customHeight="false" outlineLevel="0" collapsed="false">
      <c r="A43" s="0" t="n">
        <v>1987</v>
      </c>
      <c r="B43" s="0" t="s">
        <v>128</v>
      </c>
      <c r="C43" s="0" t="s">
        <v>8</v>
      </c>
      <c r="D43" s="67" t="n">
        <v>39521.49</v>
      </c>
      <c r="E43" s="68" t="n">
        <v>1.345164</v>
      </c>
      <c r="F43" s="68" t="n">
        <v>1.347372</v>
      </c>
      <c r="G43" s="68" t="n">
        <f aca="false">+$O$120</f>
        <v>1.46667779310345</v>
      </c>
      <c r="H43" s="267" t="n">
        <f aca="false">+D43/G43</f>
        <v>26946.2660345962</v>
      </c>
      <c r="I43" s="267" t="n">
        <f aca="false">+SUM(H42:H45)</f>
        <v>143101.182127697</v>
      </c>
      <c r="J43" s="43" t="n">
        <f aca="false">(H43+H45)/I43</f>
        <v>0.667551313744233</v>
      </c>
      <c r="K43" s="43" t="n">
        <f aca="false">+H43/SUM(H42:H43)</f>
        <v>0.498259050902215</v>
      </c>
      <c r="L43" s="43" t="n">
        <f aca="false">(H42+H43)/SUM(H42:H45)</f>
        <v>0.37792026054919</v>
      </c>
      <c r="N43" s="268" t="n">
        <v>1987</v>
      </c>
      <c r="O43" s="269" t="n">
        <v>1.345164</v>
      </c>
    </row>
    <row r="44" customFormat="false" ht="12.8" hidden="false" customHeight="false" outlineLevel="0" collapsed="false">
      <c r="A44" s="0" t="n">
        <v>1987</v>
      </c>
      <c r="B44" s="0" t="s">
        <v>127</v>
      </c>
      <c r="C44" s="0" t="s">
        <v>9</v>
      </c>
      <c r="D44" s="67" t="n">
        <v>20439.23</v>
      </c>
      <c r="E44" s="68" t="n">
        <v>1.345164</v>
      </c>
      <c r="F44" s="68" t="n">
        <v>1</v>
      </c>
      <c r="G44" s="233" t="n">
        <v>1</v>
      </c>
      <c r="H44" s="267" t="n">
        <f aca="false">+D44/G44</f>
        <v>20439.23</v>
      </c>
      <c r="I44" s="267" t="n">
        <f aca="false">+SUM(H42:H45)</f>
        <v>143101.182127697</v>
      </c>
      <c r="J44" s="1"/>
      <c r="K44" s="43" t="n">
        <f aca="false">+H44/SUM(H44:H45)</f>
        <v>0.229601780907749</v>
      </c>
      <c r="L44" s="43" t="n">
        <f aca="false">(H44+H45)/SUM(H42:H45)</f>
        <v>0.62207973945081</v>
      </c>
      <c r="N44" s="268" t="n">
        <v>1987</v>
      </c>
      <c r="O44" s="269" t="n">
        <v>1.345164</v>
      </c>
    </row>
    <row r="45" customFormat="false" ht="12.8" hidden="false" customHeight="false" outlineLevel="0" collapsed="false">
      <c r="A45" s="112" t="n">
        <v>1987</v>
      </c>
      <c r="B45" s="112" t="s">
        <v>128</v>
      </c>
      <c r="C45" s="112" t="s">
        <v>9</v>
      </c>
      <c r="D45" s="236" t="n">
        <v>100586.4</v>
      </c>
      <c r="E45" s="237" t="n">
        <v>1.345164</v>
      </c>
      <c r="F45" s="237" t="n">
        <v>1.347372</v>
      </c>
      <c r="G45" s="68" t="n">
        <f aca="false">+$O$120</f>
        <v>1.46667779310345</v>
      </c>
      <c r="H45" s="270" t="n">
        <f aca="false">+D45/G45</f>
        <v>68581.1160931004</v>
      </c>
      <c r="I45" s="270" t="n">
        <f aca="false">+SUM(H42:H45)</f>
        <v>143101.182127697</v>
      </c>
      <c r="J45" s="34"/>
      <c r="K45" s="240" t="n">
        <f aca="false">+H45/SUM(H44:H45)</f>
        <v>0.770398219092251</v>
      </c>
      <c r="L45" s="240" t="n">
        <f aca="false">(H44+H45)/SUM(H42:H45)</f>
        <v>0.62207973945081</v>
      </c>
      <c r="N45" s="271" t="n">
        <v>1987</v>
      </c>
      <c r="O45" s="272" t="n">
        <v>1.345164</v>
      </c>
    </row>
    <row r="46" customFormat="false" ht="12.8" hidden="false" customHeight="false" outlineLevel="0" collapsed="false">
      <c r="A46" s="0" t="n">
        <v>1988</v>
      </c>
      <c r="B46" s="0" t="s">
        <v>127</v>
      </c>
      <c r="C46" s="0" t="s">
        <v>8</v>
      </c>
      <c r="D46" s="67" t="n">
        <v>28001.96</v>
      </c>
      <c r="E46" s="68" t="n">
        <v>1.390822</v>
      </c>
      <c r="F46" s="227" t="n">
        <v>1</v>
      </c>
      <c r="G46" s="228" t="n">
        <v>1</v>
      </c>
      <c r="H46" s="267" t="n">
        <f aca="false">+D46/G46</f>
        <v>28001.96</v>
      </c>
      <c r="I46" s="267" t="n">
        <f aca="false">+SUM(H46:H49)</f>
        <v>147199.15937446</v>
      </c>
      <c r="J46" s="43" t="n">
        <f aca="false">(H46+H48)/I46</f>
        <v>0.336356064874311</v>
      </c>
      <c r="K46" s="43" t="n">
        <f aca="false">+H46/SUM(H46:H47)</f>
        <v>0.503362397454403</v>
      </c>
      <c r="L46" s="43" t="n">
        <f aca="false">(H46+H47)/SUM(H46:H49)</f>
        <v>0.377922136921719</v>
      </c>
      <c r="N46" s="268" t="n">
        <v>1988</v>
      </c>
      <c r="O46" s="269" t="n">
        <v>1.390822</v>
      </c>
    </row>
    <row r="47" customFormat="false" ht="12.8" hidden="false" customHeight="false" outlineLevel="0" collapsed="false">
      <c r="A47" s="0" t="n">
        <v>1988</v>
      </c>
      <c r="B47" s="0" t="s">
        <v>128</v>
      </c>
      <c r="C47" s="0" t="s">
        <v>8</v>
      </c>
      <c r="D47" s="67" t="n">
        <v>40521.17</v>
      </c>
      <c r="E47" s="68" t="n">
        <v>1.390822</v>
      </c>
      <c r="F47" s="68" t="n">
        <v>1.392933</v>
      </c>
      <c r="G47" s="68" t="n">
        <f aca="false">+$O$120</f>
        <v>1.46667779310345</v>
      </c>
      <c r="H47" s="267" t="n">
        <f aca="false">+D47/G47</f>
        <v>27627.8608638768</v>
      </c>
      <c r="I47" s="267" t="n">
        <f aca="false">+SUM(H46:H49)</f>
        <v>147199.15937446</v>
      </c>
      <c r="J47" s="43" t="n">
        <f aca="false">(H47+H49)/I47</f>
        <v>0.663643935125689</v>
      </c>
      <c r="K47" s="43" t="n">
        <f aca="false">+H47/SUM(H46:H47)</f>
        <v>0.496637602545597</v>
      </c>
      <c r="L47" s="43" t="n">
        <f aca="false">(H46+H47)/SUM(H46:H49)</f>
        <v>0.377922136921719</v>
      </c>
      <c r="N47" s="268" t="n">
        <v>1988</v>
      </c>
      <c r="O47" s="269" t="n">
        <v>1.390822</v>
      </c>
    </row>
    <row r="48" customFormat="false" ht="12.8" hidden="false" customHeight="false" outlineLevel="0" collapsed="false">
      <c r="A48" s="0" t="n">
        <v>1988</v>
      </c>
      <c r="B48" s="0" t="s">
        <v>127</v>
      </c>
      <c r="C48" s="0" t="s">
        <v>9</v>
      </c>
      <c r="D48" s="67" t="n">
        <v>21509.37</v>
      </c>
      <c r="E48" s="68" t="n">
        <v>1.390822</v>
      </c>
      <c r="F48" s="68" t="n">
        <v>1</v>
      </c>
      <c r="G48" s="233" t="n">
        <v>1</v>
      </c>
      <c r="H48" s="267" t="n">
        <f aca="false">+D48/G48</f>
        <v>21509.37</v>
      </c>
      <c r="I48" s="267" t="n">
        <f aca="false">+SUM(H46:H49)</f>
        <v>147199.15937446</v>
      </c>
      <c r="J48" s="1"/>
      <c r="K48" s="43" t="n">
        <f aca="false">+H48/SUM(H48:H49)</f>
        <v>0.234897077448189</v>
      </c>
      <c r="L48" s="43" t="n">
        <f aca="false">(H48+H49)/SUM(H46:H49)</f>
        <v>0.622077863078281</v>
      </c>
      <c r="N48" s="268" t="n">
        <v>1988</v>
      </c>
      <c r="O48" s="269" t="n">
        <v>1.390822</v>
      </c>
    </row>
    <row r="49" customFormat="false" ht="12.8" hidden="false" customHeight="false" outlineLevel="0" collapsed="false">
      <c r="A49" s="112" t="n">
        <v>1988</v>
      </c>
      <c r="B49" s="112" t="s">
        <v>128</v>
      </c>
      <c r="C49" s="112" t="s">
        <v>9</v>
      </c>
      <c r="D49" s="236" t="n">
        <v>102755.4</v>
      </c>
      <c r="E49" s="237" t="n">
        <v>1.390822</v>
      </c>
      <c r="F49" s="237" t="n">
        <v>1.392933</v>
      </c>
      <c r="G49" s="68" t="n">
        <f aca="false">+$O$120</f>
        <v>1.46667779310345</v>
      </c>
      <c r="H49" s="270" t="n">
        <f aca="false">+D49/G49</f>
        <v>70059.9685105836</v>
      </c>
      <c r="I49" s="270" t="n">
        <f aca="false">+SUM(H46:H49)</f>
        <v>147199.15937446</v>
      </c>
      <c r="J49" s="34"/>
      <c r="K49" s="240" t="n">
        <f aca="false">+H49/SUM(H48:H49)</f>
        <v>0.765102922551811</v>
      </c>
      <c r="L49" s="240" t="n">
        <f aca="false">(H48+H49)/SUM(H46:H49)</f>
        <v>0.622077863078281</v>
      </c>
      <c r="N49" s="271" t="n">
        <v>1988</v>
      </c>
      <c r="O49" s="272" t="n">
        <v>1.390822</v>
      </c>
    </row>
    <row r="50" customFormat="false" ht="12.8" hidden="false" customHeight="false" outlineLevel="0" collapsed="false">
      <c r="A50" s="0" t="n">
        <v>1989</v>
      </c>
      <c r="B50" s="0" t="s">
        <v>127</v>
      </c>
      <c r="C50" s="0" t="s">
        <v>8</v>
      </c>
      <c r="D50" s="67" t="n">
        <v>29344.23</v>
      </c>
      <c r="E50" s="68" t="n">
        <v>1.424653</v>
      </c>
      <c r="F50" s="227" t="n">
        <v>1</v>
      </c>
      <c r="G50" s="228" t="n">
        <v>1</v>
      </c>
      <c r="H50" s="267" t="n">
        <f aca="false">+D50/G50</f>
        <v>29344.23</v>
      </c>
      <c r="I50" s="267" t="n">
        <f aca="false">+SUM(H50:H53)</f>
        <v>151468.492888899</v>
      </c>
      <c r="J50" s="43" t="n">
        <f aca="false">(H50+H52)/I50</f>
        <v>0.338736981014487</v>
      </c>
      <c r="K50" s="43" t="n">
        <f aca="false">+H50/SUM(H50:H51)</f>
        <v>0.505874827735651</v>
      </c>
      <c r="L50" s="43" t="n">
        <f aca="false">(H50+H51)/SUM(H50:H53)</f>
        <v>0.382963465314515</v>
      </c>
      <c r="N50" s="268" t="n">
        <v>1989</v>
      </c>
      <c r="O50" s="269" t="n">
        <v>1.424653</v>
      </c>
    </row>
    <row r="51" customFormat="false" ht="12.8" hidden="false" customHeight="false" outlineLevel="0" collapsed="false">
      <c r="A51" s="0" t="n">
        <v>1989</v>
      </c>
      <c r="B51" s="0" t="s">
        <v>128</v>
      </c>
      <c r="C51" s="0" t="s">
        <v>8</v>
      </c>
      <c r="D51" s="67" t="n">
        <v>42038.9</v>
      </c>
      <c r="E51" s="68" t="n">
        <v>1.424653</v>
      </c>
      <c r="F51" s="68" t="n">
        <v>1.427128</v>
      </c>
      <c r="G51" s="68" t="n">
        <f aca="false">+$O$120</f>
        <v>1.46667779310345</v>
      </c>
      <c r="H51" s="267" t="n">
        <f aca="false">+D51/G51</f>
        <v>28662.6689226997</v>
      </c>
      <c r="I51" s="267" t="n">
        <f aca="false">+SUM(H50:H53)</f>
        <v>151468.492888899</v>
      </c>
      <c r="J51" s="43" t="n">
        <f aca="false">(H51+H53)/I51</f>
        <v>0.661263018985512</v>
      </c>
      <c r="K51" s="43" t="n">
        <f aca="false">+H51/SUM(H50:H51)</f>
        <v>0.494125172264349</v>
      </c>
      <c r="L51" s="43" t="n">
        <f aca="false">(H50+H51)/SUM(H50:H53)</f>
        <v>0.382963465314515</v>
      </c>
      <c r="N51" s="268" t="n">
        <v>1989</v>
      </c>
      <c r="O51" s="269" t="n">
        <v>1.424653</v>
      </c>
    </row>
    <row r="52" customFormat="false" ht="12.8" hidden="false" customHeight="false" outlineLevel="0" collapsed="false">
      <c r="A52" s="0" t="n">
        <v>1989</v>
      </c>
      <c r="B52" s="0" t="s">
        <v>127</v>
      </c>
      <c r="C52" s="0" t="s">
        <v>9</v>
      </c>
      <c r="D52" s="67" t="n">
        <v>21963.75</v>
      </c>
      <c r="E52" s="68" t="n">
        <v>1.424653</v>
      </c>
      <c r="F52" s="68" t="n">
        <v>1</v>
      </c>
      <c r="G52" s="233" t="n">
        <v>1</v>
      </c>
      <c r="H52" s="267" t="n">
        <f aca="false">+D52/G52</f>
        <v>21963.75</v>
      </c>
      <c r="I52" s="267" t="n">
        <f aca="false">+SUM(H50:H53)</f>
        <v>151468.492888899</v>
      </c>
      <c r="J52" s="1"/>
      <c r="K52" s="43" t="n">
        <f aca="false">+H52/SUM(H52:H53)</f>
        <v>0.235002946856901</v>
      </c>
      <c r="L52" s="43" t="n">
        <f aca="false">(H52+H53)/SUM(H50:H53)</f>
        <v>0.617036534685485</v>
      </c>
      <c r="N52" s="268" t="n">
        <v>1989</v>
      </c>
      <c r="O52" s="269" t="n">
        <v>1.424653</v>
      </c>
    </row>
    <row r="53" customFormat="false" ht="12.8" hidden="false" customHeight="false" outlineLevel="0" collapsed="false">
      <c r="A53" s="112" t="n">
        <v>1989</v>
      </c>
      <c r="B53" s="112" t="s">
        <v>128</v>
      </c>
      <c r="C53" s="112" t="s">
        <v>9</v>
      </c>
      <c r="D53" s="236" t="n">
        <v>104864.3</v>
      </c>
      <c r="E53" s="237" t="n">
        <v>1.424653</v>
      </c>
      <c r="F53" s="237" t="n">
        <v>1.427128</v>
      </c>
      <c r="G53" s="68" t="n">
        <f aca="false">+$O$120</f>
        <v>1.46667779310345</v>
      </c>
      <c r="H53" s="270" t="n">
        <f aca="false">+D53/G53</f>
        <v>71497.8439661993</v>
      </c>
      <c r="I53" s="270" t="n">
        <f aca="false">+SUM(H50:H53)</f>
        <v>151468.492888899</v>
      </c>
      <c r="J53" s="34"/>
      <c r="K53" s="240" t="n">
        <f aca="false">+H53/SUM(H52:H53)</f>
        <v>0.764997053143099</v>
      </c>
      <c r="L53" s="240" t="n">
        <f aca="false">(H52+H53)/SUM(H50:H53)</f>
        <v>0.617036534685485</v>
      </c>
      <c r="N53" s="271" t="n">
        <v>1989</v>
      </c>
      <c r="O53" s="272" t="n">
        <v>1.424653</v>
      </c>
    </row>
    <row r="54" customFormat="false" ht="12.8" hidden="false" customHeight="false" outlineLevel="0" collapsed="false">
      <c r="A54" s="0" t="n">
        <v>1990</v>
      </c>
      <c r="B54" s="0" t="s">
        <v>127</v>
      </c>
      <c r="C54" s="0" t="s">
        <v>8</v>
      </c>
      <c r="D54" s="67" t="n">
        <v>30710.06</v>
      </c>
      <c r="E54" s="68" t="n">
        <v>1.420165</v>
      </c>
      <c r="F54" s="227" t="n">
        <v>1</v>
      </c>
      <c r="G54" s="228" t="n">
        <v>1</v>
      </c>
      <c r="H54" s="267" t="n">
        <f aca="false">+D54/G54</f>
        <v>30710.06</v>
      </c>
      <c r="I54" s="267" t="n">
        <f aca="false">+SUM(H54:H57)</f>
        <v>153792.417841914</v>
      </c>
      <c r="J54" s="43" t="n">
        <f aca="false">(H54+H56)/I54</f>
        <v>0.345961723904306</v>
      </c>
      <c r="K54" s="43" t="n">
        <f aca="false">+H54/SUM(H54:H55)</f>
        <v>0.510864073738407</v>
      </c>
      <c r="L54" s="43" t="n">
        <f aca="false">(H54+H55)/SUM(H54:H57)</f>
        <v>0.390877235440686</v>
      </c>
      <c r="N54" s="268" t="n">
        <v>1990</v>
      </c>
      <c r="O54" s="269" t="n">
        <v>1.420165</v>
      </c>
    </row>
    <row r="55" customFormat="false" ht="12.8" hidden="false" customHeight="false" outlineLevel="0" collapsed="false">
      <c r="A55" s="0" t="n">
        <v>1990</v>
      </c>
      <c r="B55" s="0" t="s">
        <v>128</v>
      </c>
      <c r="C55" s="0" t="s">
        <v>8</v>
      </c>
      <c r="D55" s="67" t="n">
        <v>43126.04</v>
      </c>
      <c r="E55" s="68" t="n">
        <v>1.420165</v>
      </c>
      <c r="F55" s="68" t="n">
        <v>1.423158</v>
      </c>
      <c r="G55" s="68" t="n">
        <f aca="false">+$O$120</f>
        <v>1.46667779310345</v>
      </c>
      <c r="H55" s="267" t="n">
        <f aca="false">+D55/G55</f>
        <v>29403.8951177862</v>
      </c>
      <c r="I55" s="267" t="n">
        <f aca="false">+SUM(H54:H57)</f>
        <v>153792.417841914</v>
      </c>
      <c r="J55" s="43" t="n">
        <f aca="false">(H55+H57)/I55</f>
        <v>0.654038276095694</v>
      </c>
      <c r="K55" s="43" t="n">
        <f aca="false">+H55/SUM(H54:H55)</f>
        <v>0.489135926261594</v>
      </c>
      <c r="L55" s="43" t="n">
        <f aca="false">(H54+H55)/SUM(H54:H57)</f>
        <v>0.390877235440686</v>
      </c>
      <c r="N55" s="268" t="n">
        <v>1990</v>
      </c>
      <c r="O55" s="269" t="n">
        <v>1.420165</v>
      </c>
    </row>
    <row r="56" customFormat="false" ht="12.8" hidden="false" customHeight="false" outlineLevel="0" collapsed="false">
      <c r="A56" s="0" t="n">
        <v>1990</v>
      </c>
      <c r="B56" s="0" t="s">
        <v>127</v>
      </c>
      <c r="C56" s="0" t="s">
        <v>9</v>
      </c>
      <c r="D56" s="67" t="n">
        <v>22496.23</v>
      </c>
      <c r="E56" s="68" t="n">
        <v>1.420165</v>
      </c>
      <c r="F56" s="68" t="n">
        <v>1</v>
      </c>
      <c r="G56" s="233" t="n">
        <v>1</v>
      </c>
      <c r="H56" s="267" t="n">
        <f aca="false">+D56/G56</f>
        <v>22496.23</v>
      </c>
      <c r="I56" s="267" t="n">
        <f aca="false">+SUM(H54:H57)</f>
        <v>153792.417841914</v>
      </c>
      <c r="J56" s="1"/>
      <c r="K56" s="43" t="n">
        <f aca="false">+H56/SUM(H56:H57)</f>
        <v>0.240143031234925</v>
      </c>
      <c r="L56" s="43" t="n">
        <f aca="false">(H56+H57)/SUM(H54:H57)</f>
        <v>0.609122764559314</v>
      </c>
      <c r="N56" s="268" t="n">
        <v>1990</v>
      </c>
      <c r="O56" s="269" t="n">
        <v>1.420165</v>
      </c>
    </row>
    <row r="57" customFormat="false" ht="12.8" hidden="false" customHeight="false" outlineLevel="0" collapsed="false">
      <c r="A57" s="112" t="n">
        <v>1990</v>
      </c>
      <c r="B57" s="112" t="s">
        <v>128</v>
      </c>
      <c r="C57" s="112" t="s">
        <v>9</v>
      </c>
      <c r="D57" s="236" t="n">
        <v>104401.4</v>
      </c>
      <c r="E57" s="237" t="n">
        <v>1.420165</v>
      </c>
      <c r="F57" s="237" t="n">
        <v>1.423158</v>
      </c>
      <c r="G57" s="68" t="n">
        <f aca="false">+$O$120</f>
        <v>1.46667779310345</v>
      </c>
      <c r="H57" s="270" t="n">
        <f aca="false">+D57/G57</f>
        <v>71182.2327241278</v>
      </c>
      <c r="I57" s="270" t="n">
        <f aca="false">+SUM(H54:H57)</f>
        <v>153792.417841914</v>
      </c>
      <c r="J57" s="34"/>
      <c r="K57" s="240" t="n">
        <f aca="false">+H57/SUM(H56:H57)</f>
        <v>0.759856968765075</v>
      </c>
      <c r="L57" s="240" t="n">
        <f aca="false">(H56+H57)/SUM(H54:H57)</f>
        <v>0.609122764559314</v>
      </c>
      <c r="N57" s="271" t="n">
        <v>1990</v>
      </c>
      <c r="O57" s="272" t="n">
        <v>1.420165</v>
      </c>
    </row>
    <row r="58" customFormat="false" ht="12.8" hidden="false" customHeight="false" outlineLevel="0" collapsed="false">
      <c r="A58" s="0" t="n">
        <v>1991</v>
      </c>
      <c r="B58" s="0" t="s">
        <v>127</v>
      </c>
      <c r="C58" s="0" t="s">
        <v>8</v>
      </c>
      <c r="D58" s="67" t="n">
        <v>30674.73</v>
      </c>
      <c r="E58" s="68" t="n">
        <v>1.408456</v>
      </c>
      <c r="F58" s="227" t="n">
        <v>1</v>
      </c>
      <c r="G58" s="228" t="n">
        <v>1</v>
      </c>
      <c r="H58" s="267" t="n">
        <f aca="false">+D58/G58</f>
        <v>30674.73</v>
      </c>
      <c r="I58" s="267" t="n">
        <f aca="false">+SUM(H58:H61)</f>
        <v>151586.746686927</v>
      </c>
      <c r="J58" s="43" t="n">
        <f aca="false">(H58+H60)/I58</f>
        <v>0.350460915357726</v>
      </c>
      <c r="K58" s="43" t="n">
        <f aca="false">+H58/SUM(H58:H59)</f>
        <v>0.510555108749572</v>
      </c>
      <c r="L58" s="43" t="n">
        <f aca="false">(H58+H59)/SUM(H58:H61)</f>
        <v>0.396348199976526</v>
      </c>
      <c r="N58" s="268" t="n">
        <v>1991</v>
      </c>
      <c r="O58" s="269" t="n">
        <v>1.408456</v>
      </c>
    </row>
    <row r="59" customFormat="false" ht="12.8" hidden="false" customHeight="false" outlineLevel="0" collapsed="false">
      <c r="A59" s="0" t="n">
        <v>1991</v>
      </c>
      <c r="B59" s="0" t="s">
        <v>128</v>
      </c>
      <c r="C59" s="0" t="s">
        <v>8</v>
      </c>
      <c r="D59" s="67" t="n">
        <v>43129.72</v>
      </c>
      <c r="E59" s="68" t="n">
        <v>1.408456</v>
      </c>
      <c r="F59" s="68" t="n">
        <v>1.410897</v>
      </c>
      <c r="G59" s="68" t="n">
        <f aca="false">+$O$120</f>
        <v>1.46667779310345</v>
      </c>
      <c r="H59" s="267" t="n">
        <f aca="false">+D59/G59</f>
        <v>29406.404189661</v>
      </c>
      <c r="I59" s="267" t="n">
        <f aca="false">+SUM(H58:H61)</f>
        <v>151586.746686927</v>
      </c>
      <c r="J59" s="43" t="n">
        <f aca="false">(H59+H61)/I59</f>
        <v>0.649539084642274</v>
      </c>
      <c r="K59" s="43" t="n">
        <f aca="false">+H59/SUM(H58:H59)</f>
        <v>0.489444891250428</v>
      </c>
      <c r="L59" s="43" t="n">
        <f aca="false">(H58+H59)/SUM(H58:H61)</f>
        <v>0.396348199976526</v>
      </c>
      <c r="N59" s="268" t="n">
        <v>1991</v>
      </c>
      <c r="O59" s="269" t="n">
        <v>1.408456</v>
      </c>
    </row>
    <row r="60" customFormat="false" ht="12.8" hidden="false" customHeight="false" outlineLevel="0" collapsed="false">
      <c r="A60" s="0" t="n">
        <v>1991</v>
      </c>
      <c r="B60" s="0" t="s">
        <v>127</v>
      </c>
      <c r="C60" s="0" t="s">
        <v>9</v>
      </c>
      <c r="D60" s="67" t="n">
        <v>22450.5</v>
      </c>
      <c r="E60" s="68" t="n">
        <v>1.408456</v>
      </c>
      <c r="F60" s="68" t="n">
        <v>1</v>
      </c>
      <c r="G60" s="233" t="n">
        <v>1</v>
      </c>
      <c r="H60" s="267" t="n">
        <f aca="false">+D60/G60</f>
        <v>22450.5</v>
      </c>
      <c r="I60" s="267" t="n">
        <f aca="false">+SUM(H58:H61)</f>
        <v>151586.746686927</v>
      </c>
      <c r="J60" s="1"/>
      <c r="K60" s="43" t="n">
        <f aca="false">+H60/SUM(H60:H61)</f>
        <v>0.245345606540483</v>
      </c>
      <c r="L60" s="43" t="n">
        <f aca="false">(H60+H61)/SUM(H58:H61)</f>
        <v>0.603651800023474</v>
      </c>
      <c r="N60" s="268" t="n">
        <v>1991</v>
      </c>
      <c r="O60" s="269" t="n">
        <v>1.408456</v>
      </c>
    </row>
    <row r="61" customFormat="false" ht="12.8" hidden="false" customHeight="false" outlineLevel="0" collapsed="false">
      <c r="A61" s="0" t="n">
        <v>1991</v>
      </c>
      <c r="B61" s="0" t="s">
        <v>128</v>
      </c>
      <c r="C61" s="0" t="s">
        <v>9</v>
      </c>
      <c r="D61" s="67" t="n">
        <v>101281.6</v>
      </c>
      <c r="E61" s="68" t="n">
        <v>1.408456</v>
      </c>
      <c r="F61" s="237" t="n">
        <v>1.410897</v>
      </c>
      <c r="G61" s="68" t="n">
        <f aca="false">+$O$120</f>
        <v>1.46667779310345</v>
      </c>
      <c r="H61" s="267" t="n">
        <f aca="false">+D61/G61</f>
        <v>69055.1124972656</v>
      </c>
      <c r="I61" s="267" t="n">
        <f aca="false">+SUM(H58:H61)</f>
        <v>151586.746686927</v>
      </c>
      <c r="J61" s="1"/>
      <c r="K61" s="43" t="n">
        <f aca="false">+H61/SUM(H60:H61)</f>
        <v>0.754654393459517</v>
      </c>
      <c r="L61" s="43" t="n">
        <f aca="false">(H60+H61)/SUM(H58:H61)</f>
        <v>0.603651800023474</v>
      </c>
      <c r="N61" s="268" t="n">
        <v>1991</v>
      </c>
      <c r="O61" s="269" t="n">
        <v>1.408456</v>
      </c>
    </row>
    <row r="62" customFormat="false" ht="12.8" hidden="false" customHeight="false" outlineLevel="0" collapsed="false">
      <c r="A62" s="115" t="n">
        <v>1992</v>
      </c>
      <c r="B62" s="115" t="s">
        <v>127</v>
      </c>
      <c r="C62" s="115" t="s">
        <v>8</v>
      </c>
      <c r="D62" s="226" t="n">
        <v>29842.54</v>
      </c>
      <c r="E62" s="227" t="n">
        <v>1.437222</v>
      </c>
      <c r="F62" s="227" t="n">
        <v>1</v>
      </c>
      <c r="G62" s="228" t="n">
        <v>1</v>
      </c>
      <c r="H62" s="264" t="n">
        <f aca="false">+D62/G62</f>
        <v>29842.54</v>
      </c>
      <c r="I62" s="264" t="n">
        <f aca="false">+SUM(H62:H65)</f>
        <v>152609.591748582</v>
      </c>
      <c r="J62" s="230" t="n">
        <f aca="false">(H62+H64)/I62</f>
        <v>0.347800484830883</v>
      </c>
      <c r="K62" s="230" t="n">
        <f aca="false">+H62/SUM(H62:H63)</f>
        <v>0.494002145312309</v>
      </c>
      <c r="L62" s="230" t="n">
        <f aca="false">(H62+H63)/SUM(H62:H65)</f>
        <v>0.395844959443252</v>
      </c>
      <c r="N62" s="265" t="n">
        <v>1992</v>
      </c>
      <c r="O62" s="266" t="n">
        <v>1.437222</v>
      </c>
    </row>
    <row r="63" customFormat="false" ht="12.8" hidden="false" customHeight="false" outlineLevel="0" collapsed="false">
      <c r="A63" s="0" t="n">
        <v>1992</v>
      </c>
      <c r="B63" s="0" t="s">
        <v>128</v>
      </c>
      <c r="C63" s="0" t="s">
        <v>8</v>
      </c>
      <c r="D63" s="67" t="n">
        <v>44832.23</v>
      </c>
      <c r="E63" s="68" t="n">
        <v>1.437222</v>
      </c>
      <c r="F63" s="68" t="n">
        <v>1.439797</v>
      </c>
      <c r="G63" s="68" t="n">
        <f aca="false">+$O$120</f>
        <v>1.46667779310345</v>
      </c>
      <c r="H63" s="267" t="n">
        <f aca="false">+D63/G63</f>
        <v>30567.1976563688</v>
      </c>
      <c r="I63" s="267" t="n">
        <f aca="false">+SUM(H62:H65)</f>
        <v>152609.591748582</v>
      </c>
      <c r="J63" s="43" t="n">
        <f aca="false">(H63+H65)/I63</f>
        <v>0.652199515169117</v>
      </c>
      <c r="K63" s="43" t="n">
        <f aca="false">+H63/SUM(H62:H63)</f>
        <v>0.505997854687691</v>
      </c>
      <c r="L63" s="43" t="n">
        <f aca="false">(H62+H63)/SUM(H62:H65)</f>
        <v>0.395844959443252</v>
      </c>
      <c r="N63" s="268" t="n">
        <v>1992</v>
      </c>
      <c r="O63" s="269" t="n">
        <v>1.437222</v>
      </c>
    </row>
    <row r="64" customFormat="false" ht="12.8" hidden="false" customHeight="false" outlineLevel="0" collapsed="false">
      <c r="A64" s="0" t="n">
        <v>1992</v>
      </c>
      <c r="B64" s="0" t="s">
        <v>127</v>
      </c>
      <c r="C64" s="0" t="s">
        <v>9</v>
      </c>
      <c r="D64" s="67" t="n">
        <v>23235.15</v>
      </c>
      <c r="E64" s="68" t="n">
        <v>1.437222</v>
      </c>
      <c r="F64" s="68" t="n">
        <v>1</v>
      </c>
      <c r="G64" s="233" t="n">
        <v>1</v>
      </c>
      <c r="H64" s="267" t="n">
        <f aca="false">+D64/G64</f>
        <v>23235.15</v>
      </c>
      <c r="I64" s="267" t="n">
        <f aca="false">+SUM(H62:H65)</f>
        <v>152609.591748582</v>
      </c>
      <c r="J64" s="1"/>
      <c r="K64" s="43" t="n">
        <f aca="false">+H64/SUM(H64:H65)</f>
        <v>0.252008533297259</v>
      </c>
      <c r="L64" s="43" t="n">
        <f aca="false">(H64+H65)/SUM(H62:H65)</f>
        <v>0.604155040556748</v>
      </c>
      <c r="N64" s="268" t="n">
        <v>1992</v>
      </c>
      <c r="O64" s="269" t="n">
        <v>1.437222</v>
      </c>
    </row>
    <row r="65" customFormat="false" ht="12.8" hidden="false" customHeight="false" outlineLevel="0" collapsed="false">
      <c r="A65" s="0" t="n">
        <v>1992</v>
      </c>
      <c r="B65" s="0" t="s">
        <v>128</v>
      </c>
      <c r="C65" s="0" t="s">
        <v>9</v>
      </c>
      <c r="D65" s="67" t="n">
        <v>101149</v>
      </c>
      <c r="E65" s="68" t="n">
        <v>1.437222</v>
      </c>
      <c r="F65" s="237" t="n">
        <v>1.439797</v>
      </c>
      <c r="G65" s="68" t="n">
        <f aca="false">+$O$120</f>
        <v>1.46667779310345</v>
      </c>
      <c r="H65" s="267" t="n">
        <f aca="false">+D65/G65</f>
        <v>68964.7040922134</v>
      </c>
      <c r="I65" s="267" t="n">
        <f aca="false">+SUM(H62:H65)</f>
        <v>152609.591748582</v>
      </c>
      <c r="J65" s="1"/>
      <c r="K65" s="43" t="n">
        <f aca="false">+H65/SUM(H64:H65)</f>
        <v>0.747991466702741</v>
      </c>
      <c r="L65" s="43" t="n">
        <f aca="false">(H64+H65)/SUM(H62:H65)</f>
        <v>0.604155040556748</v>
      </c>
      <c r="N65" s="268" t="n">
        <v>1992</v>
      </c>
      <c r="O65" s="269" t="n">
        <v>1.437222</v>
      </c>
    </row>
    <row r="66" customFormat="false" ht="12.8" hidden="false" customHeight="false" outlineLevel="0" collapsed="false">
      <c r="A66" s="115" t="n">
        <v>1993</v>
      </c>
      <c r="B66" s="115" t="s">
        <v>127</v>
      </c>
      <c r="C66" s="115" t="s">
        <v>8</v>
      </c>
      <c r="D66" s="226" t="n">
        <v>31170.54</v>
      </c>
      <c r="E66" s="227" t="n">
        <v>1.543009</v>
      </c>
      <c r="F66" s="227" t="n">
        <v>1</v>
      </c>
      <c r="G66" s="228" t="n">
        <v>1</v>
      </c>
      <c r="H66" s="264" t="n">
        <f aca="false">+D66/G66</f>
        <v>31170.54</v>
      </c>
      <c r="I66" s="264" t="n">
        <f aca="false">+SUM(H66:H69)</f>
        <v>155660.431258256</v>
      </c>
      <c r="J66" s="230" t="n">
        <f aca="false">(H66+H68)/I66</f>
        <v>0.355163926716075</v>
      </c>
      <c r="K66" s="230" t="n">
        <f aca="false">+H66/SUM(H66:H67)</f>
        <v>0.502568397457976</v>
      </c>
      <c r="L66" s="230" t="n">
        <f aca="false">(H66+H67)/SUM(H66:H69)</f>
        <v>0.398447330012862</v>
      </c>
      <c r="N66" s="265" t="n">
        <v>1993</v>
      </c>
      <c r="O66" s="266" t="n">
        <v>1.543009</v>
      </c>
    </row>
    <row r="67" customFormat="false" ht="12.8" hidden="false" customHeight="false" outlineLevel="0" collapsed="false">
      <c r="A67" s="0" t="n">
        <v>1993</v>
      </c>
      <c r="B67" s="0" t="s">
        <v>128</v>
      </c>
      <c r="C67" s="0" t="s">
        <v>8</v>
      </c>
      <c r="D67" s="67" t="n">
        <v>45249.86</v>
      </c>
      <c r="E67" s="68" t="n">
        <v>1.543009</v>
      </c>
      <c r="F67" s="68" t="n">
        <v>1.54515</v>
      </c>
      <c r="G67" s="68" t="n">
        <f aca="false">+$O$120</f>
        <v>1.46667779310345</v>
      </c>
      <c r="H67" s="267" t="n">
        <f aca="false">+D67/G67</f>
        <v>30851.9432235028</v>
      </c>
      <c r="I67" s="267" t="n">
        <f aca="false">+SUM(H66:H69)</f>
        <v>155660.431258256</v>
      </c>
      <c r="J67" s="43" t="n">
        <f aca="false">(H67+H69)/I67</f>
        <v>0.644836073283925</v>
      </c>
      <c r="K67" s="43" t="n">
        <f aca="false">+H67/SUM(H66:H67)</f>
        <v>0.497431602542024</v>
      </c>
      <c r="L67" s="43" t="n">
        <f aca="false">(H66+H67)/SUM(H66:H69)</f>
        <v>0.398447330012862</v>
      </c>
      <c r="N67" s="268" t="n">
        <v>1993</v>
      </c>
      <c r="O67" s="269" t="n">
        <v>1.543009</v>
      </c>
    </row>
    <row r="68" customFormat="false" ht="12.8" hidden="false" customHeight="false" outlineLevel="0" collapsed="false">
      <c r="A68" s="0" t="n">
        <v>1993</v>
      </c>
      <c r="B68" s="0" t="s">
        <v>127</v>
      </c>
      <c r="C68" s="0" t="s">
        <v>9</v>
      </c>
      <c r="D68" s="67" t="n">
        <v>24114.43</v>
      </c>
      <c r="E68" s="68" t="n">
        <v>1.543009</v>
      </c>
      <c r="F68" s="68" t="n">
        <v>1</v>
      </c>
      <c r="G68" s="233" t="n">
        <v>1</v>
      </c>
      <c r="H68" s="267" t="n">
        <f aca="false">+D68/G68</f>
        <v>24114.43</v>
      </c>
      <c r="I68" s="267" t="n">
        <f aca="false">+SUM(H66:H69)</f>
        <v>155660.431258256</v>
      </c>
      <c r="J68" s="1"/>
      <c r="K68" s="43" t="n">
        <f aca="false">+H68/SUM(H68:H69)</f>
        <v>0.257528389996863</v>
      </c>
      <c r="L68" s="43" t="n">
        <f aca="false">(H68+H69)/SUM(H66:H69)</f>
        <v>0.601552669987138</v>
      </c>
      <c r="N68" s="268" t="n">
        <v>1993</v>
      </c>
      <c r="O68" s="269" t="n">
        <v>1.543009</v>
      </c>
    </row>
    <row r="69" customFormat="false" ht="12.8" hidden="false" customHeight="false" outlineLevel="0" collapsed="false">
      <c r="A69" s="0" t="n">
        <v>1993</v>
      </c>
      <c r="B69" s="0" t="s">
        <v>128</v>
      </c>
      <c r="C69" s="0" t="s">
        <v>9</v>
      </c>
      <c r="D69" s="67" t="n">
        <v>101968.6</v>
      </c>
      <c r="E69" s="68" t="n">
        <v>1.543009</v>
      </c>
      <c r="F69" s="237" t="n">
        <v>1.54515</v>
      </c>
      <c r="G69" s="68" t="n">
        <f aca="false">+$O$120</f>
        <v>1.46667779310345</v>
      </c>
      <c r="H69" s="267" t="n">
        <f aca="false">+D69/G69</f>
        <v>69523.5180347534</v>
      </c>
      <c r="I69" s="267" t="n">
        <f aca="false">+SUM(H66:H69)</f>
        <v>155660.431258256</v>
      </c>
      <c r="J69" s="1"/>
      <c r="K69" s="43" t="n">
        <f aca="false">+H69/SUM(H68:H69)</f>
        <v>0.742471610003137</v>
      </c>
      <c r="L69" s="43" t="n">
        <f aca="false">(H68+H69)/SUM(H66:H69)</f>
        <v>0.601552669987138</v>
      </c>
      <c r="N69" s="268" t="n">
        <v>1993</v>
      </c>
      <c r="O69" s="269" t="n">
        <v>1.543009</v>
      </c>
    </row>
    <row r="70" customFormat="false" ht="12.8" hidden="false" customHeight="false" outlineLevel="0" collapsed="false">
      <c r="A70" s="115" t="n">
        <v>1994</v>
      </c>
      <c r="B70" s="115" t="s">
        <v>127</v>
      </c>
      <c r="C70" s="115" t="s">
        <v>8</v>
      </c>
      <c r="D70" s="226" t="n">
        <v>31617.3</v>
      </c>
      <c r="E70" s="227" t="n">
        <v>1.541554</v>
      </c>
      <c r="F70" s="227" t="n">
        <v>1</v>
      </c>
      <c r="G70" s="228" t="n">
        <v>1</v>
      </c>
      <c r="H70" s="264" t="n">
        <f aca="false">+D70/G70</f>
        <v>31617.3</v>
      </c>
      <c r="I70" s="264" t="n">
        <f aca="false">+SUM(H70:H73)</f>
        <v>159498.500656591</v>
      </c>
      <c r="J70" s="230" t="n">
        <f aca="false">(H70+H72)/I70</f>
        <v>0.354405839348335</v>
      </c>
      <c r="K70" s="230" t="n">
        <f aca="false">+H70/SUM(H70:H71)</f>
        <v>0.501181676089399</v>
      </c>
      <c r="L70" s="230" t="n">
        <f aca="false">(H70+H71)/SUM(H70:H73)</f>
        <v>0.395524136405804</v>
      </c>
      <c r="N70" s="265" t="n">
        <v>1994</v>
      </c>
      <c r="O70" s="266" t="n">
        <v>1.541554</v>
      </c>
    </row>
    <row r="71" customFormat="false" ht="12.8" hidden="false" customHeight="false" outlineLevel="0" collapsed="false">
      <c r="A71" s="0" t="n">
        <v>1994</v>
      </c>
      <c r="B71" s="0" t="s">
        <v>128</v>
      </c>
      <c r="C71" s="0" t="s">
        <v>8</v>
      </c>
      <c r="D71" s="67" t="n">
        <v>46153.72</v>
      </c>
      <c r="E71" s="68" t="n">
        <v>1.541554</v>
      </c>
      <c r="F71" s="68" t="n">
        <v>1.543963</v>
      </c>
      <c r="G71" s="68" t="n">
        <f aca="false">+$O$120</f>
        <v>1.46667779310345</v>
      </c>
      <c r="H71" s="267" t="n">
        <f aca="false">+D71/G71</f>
        <v>31468.2067302185</v>
      </c>
      <c r="I71" s="267" t="n">
        <f aca="false">+SUM(H70:H73)</f>
        <v>159498.500656591</v>
      </c>
      <c r="J71" s="43" t="n">
        <f aca="false">(H71+H73)/I71</f>
        <v>0.645594160651665</v>
      </c>
      <c r="K71" s="43" t="n">
        <f aca="false">+H71/SUM(H70:H71)</f>
        <v>0.4988183239106</v>
      </c>
      <c r="L71" s="43" t="n">
        <f aca="false">(H70+H71)/SUM(H70:H73)</f>
        <v>0.395524136405804</v>
      </c>
      <c r="N71" s="268" t="n">
        <v>1994</v>
      </c>
      <c r="O71" s="269" t="n">
        <v>1.541554</v>
      </c>
    </row>
    <row r="72" customFormat="false" ht="12.8" hidden="false" customHeight="false" outlineLevel="0" collapsed="false">
      <c r="A72" s="0" t="n">
        <v>1994</v>
      </c>
      <c r="B72" s="0" t="s">
        <v>127</v>
      </c>
      <c r="C72" s="0" t="s">
        <v>9</v>
      </c>
      <c r="D72" s="67" t="n">
        <v>24909.9</v>
      </c>
      <c r="E72" s="68" t="n">
        <v>1.541554</v>
      </c>
      <c r="F72" s="68" t="n">
        <v>1</v>
      </c>
      <c r="G72" s="233" t="n">
        <v>1</v>
      </c>
      <c r="H72" s="267" t="n">
        <f aca="false">+D72/G72</f>
        <v>24909.9</v>
      </c>
      <c r="I72" s="267" t="n">
        <f aca="false">+SUM(H70:H73)</f>
        <v>159498.500656591</v>
      </c>
      <c r="J72" s="1"/>
      <c r="K72" s="43" t="n">
        <f aca="false">+H72/SUM(H72:H73)</f>
        <v>0.258366626587937</v>
      </c>
      <c r="L72" s="43" t="n">
        <f aca="false">(H72+H73)/SUM(H70:H73)</f>
        <v>0.604475863594196</v>
      </c>
      <c r="N72" s="268" t="n">
        <v>1994</v>
      </c>
      <c r="O72" s="269" t="n">
        <v>1.541554</v>
      </c>
    </row>
    <row r="73" customFormat="false" ht="12.8" hidden="false" customHeight="false" outlineLevel="0" collapsed="false">
      <c r="A73" s="112" t="n">
        <v>1994</v>
      </c>
      <c r="B73" s="112" t="s">
        <v>128</v>
      </c>
      <c r="C73" s="112" t="s">
        <v>9</v>
      </c>
      <c r="D73" s="236" t="n">
        <v>104872</v>
      </c>
      <c r="E73" s="237" t="n">
        <v>1.541554</v>
      </c>
      <c r="F73" s="237" t="n">
        <v>1.543963</v>
      </c>
      <c r="G73" s="68" t="n">
        <f aca="false">+$O$120</f>
        <v>1.46667779310345</v>
      </c>
      <c r="H73" s="270" t="n">
        <f aca="false">+D73/G73</f>
        <v>71503.093926372</v>
      </c>
      <c r="I73" s="270" t="n">
        <f aca="false">+SUM(H70:H73)</f>
        <v>159498.500656591</v>
      </c>
      <c r="J73" s="34"/>
      <c r="K73" s="240" t="n">
        <f aca="false">+H73/SUM(H72:H73)</f>
        <v>0.741633373412063</v>
      </c>
      <c r="L73" s="240" t="n">
        <f aca="false">(H72+H73)/SUM(H70:H73)</f>
        <v>0.604475863594196</v>
      </c>
      <c r="N73" s="271" t="n">
        <v>1994</v>
      </c>
      <c r="O73" s="272" t="n">
        <v>1.541554</v>
      </c>
    </row>
    <row r="74" customFormat="false" ht="12.8" hidden="false" customHeight="false" outlineLevel="0" collapsed="false">
      <c r="A74" s="0" t="n">
        <v>1995</v>
      </c>
      <c r="B74" s="0" t="s">
        <v>127</v>
      </c>
      <c r="C74" s="0" t="s">
        <v>8</v>
      </c>
      <c r="D74" s="67" t="n">
        <v>33431.78</v>
      </c>
      <c r="E74" s="68" t="n">
        <v>1.542502</v>
      </c>
      <c r="F74" s="227" t="n">
        <v>1</v>
      </c>
      <c r="G74" s="228" t="n">
        <v>1</v>
      </c>
      <c r="H74" s="267" t="n">
        <f aca="false">+D74/G74</f>
        <v>33431.78</v>
      </c>
      <c r="I74" s="267" t="n">
        <f aca="false">+SUM(H74:H77)</f>
        <v>163925.220749298</v>
      </c>
      <c r="J74" s="43" t="n">
        <f aca="false">(H74+H76)/I74</f>
        <v>0.360948850515751</v>
      </c>
      <c r="K74" s="43" t="n">
        <f aca="false">+H74/SUM(H74:H75)</f>
        <v>0.511971222981601</v>
      </c>
      <c r="L74" s="43" t="n">
        <f aca="false">(H74+H75)/SUM(H74:H77)</f>
        <v>0.39835307352008</v>
      </c>
      <c r="N74" s="268" t="n">
        <v>1995</v>
      </c>
      <c r="O74" s="269" t="n">
        <v>1.542502</v>
      </c>
    </row>
    <row r="75" customFormat="false" ht="12.8" hidden="false" customHeight="false" outlineLevel="0" collapsed="false">
      <c r="A75" s="0" t="n">
        <v>1995</v>
      </c>
      <c r="B75" s="0" t="s">
        <v>128</v>
      </c>
      <c r="C75" s="0" t="s">
        <v>8</v>
      </c>
      <c r="D75" s="67" t="n">
        <v>46740.58</v>
      </c>
      <c r="E75" s="68" t="n">
        <v>1.542502</v>
      </c>
      <c r="F75" s="68" t="n">
        <v>1.54471</v>
      </c>
      <c r="G75" s="68" t="n">
        <f aca="false">+$O$120</f>
        <v>1.46667779310345</v>
      </c>
      <c r="H75" s="267" t="n">
        <f aca="false">+D75/G75</f>
        <v>31868.3355129406</v>
      </c>
      <c r="I75" s="267" t="n">
        <f aca="false">+SUM(H74:H77)</f>
        <v>163925.220749298</v>
      </c>
      <c r="J75" s="43" t="n">
        <f aca="false">(H75+H77)/I75</f>
        <v>0.639051149484249</v>
      </c>
      <c r="K75" s="43" t="n">
        <f aca="false">+H75/SUM(H74:H75)</f>
        <v>0.488028777018399</v>
      </c>
      <c r="L75" s="43" t="n">
        <f aca="false">(H74+H75)/SUM(H74:H77)</f>
        <v>0.39835307352008</v>
      </c>
      <c r="N75" s="268" t="n">
        <v>1995</v>
      </c>
      <c r="O75" s="269" t="n">
        <v>1.542502</v>
      </c>
    </row>
    <row r="76" customFormat="false" ht="12.8" hidden="false" customHeight="false" outlineLevel="0" collapsed="false">
      <c r="A76" s="0" t="n">
        <v>1995</v>
      </c>
      <c r="B76" s="0" t="s">
        <v>127</v>
      </c>
      <c r="C76" s="0" t="s">
        <v>9</v>
      </c>
      <c r="D76" s="67" t="n">
        <v>25736.84</v>
      </c>
      <c r="E76" s="68" t="n">
        <v>1.542502</v>
      </c>
      <c r="F76" s="68" t="n">
        <v>1</v>
      </c>
      <c r="G76" s="233" t="n">
        <v>1</v>
      </c>
      <c r="H76" s="267" t="n">
        <f aca="false">+D76/G76</f>
        <v>25736.84</v>
      </c>
      <c r="I76" s="267" t="n">
        <f aca="false">+SUM(H74:H77)</f>
        <v>163925.220749298</v>
      </c>
      <c r="J76" s="1"/>
      <c r="K76" s="43" t="n">
        <f aca="false">+H76/SUM(H76:H77)</f>
        <v>0.260956274148666</v>
      </c>
      <c r="L76" s="43" t="n">
        <f aca="false">(H76+H77)/SUM(H74:H77)</f>
        <v>0.60164692647992</v>
      </c>
      <c r="N76" s="268" t="n">
        <v>1995</v>
      </c>
      <c r="O76" s="269" t="n">
        <v>1.542502</v>
      </c>
    </row>
    <row r="77" customFormat="false" ht="12.8" hidden="false" customHeight="false" outlineLevel="0" collapsed="false">
      <c r="A77" s="112" t="n">
        <v>1995</v>
      </c>
      <c r="B77" s="112" t="s">
        <v>128</v>
      </c>
      <c r="C77" s="112" t="s">
        <v>9</v>
      </c>
      <c r="D77" s="236" t="n">
        <v>106903.6</v>
      </c>
      <c r="E77" s="237" t="n">
        <v>1.542502</v>
      </c>
      <c r="F77" s="237" t="n">
        <v>1.54471</v>
      </c>
      <c r="G77" s="68" t="n">
        <f aca="false">+$O$120</f>
        <v>1.46667779310345</v>
      </c>
      <c r="H77" s="270" t="n">
        <f aca="false">+D77/G77</f>
        <v>72888.2652363577</v>
      </c>
      <c r="I77" s="270" t="n">
        <f aca="false">+SUM(H74:H77)</f>
        <v>163925.220749298</v>
      </c>
      <c r="J77" s="34"/>
      <c r="K77" s="240" t="n">
        <f aca="false">+H77/SUM(H76:H77)</f>
        <v>0.739043725851334</v>
      </c>
      <c r="L77" s="240" t="n">
        <f aca="false">(H76+H77)/SUM(H74:H77)</f>
        <v>0.60164692647992</v>
      </c>
      <c r="N77" s="271" t="n">
        <v>1995</v>
      </c>
      <c r="O77" s="272" t="n">
        <v>1.542502</v>
      </c>
    </row>
    <row r="78" customFormat="false" ht="12.8" hidden="false" customHeight="false" outlineLevel="0" collapsed="false">
      <c r="A78" s="0" t="n">
        <v>1996</v>
      </c>
      <c r="B78" s="0" t="s">
        <v>127</v>
      </c>
      <c r="C78" s="0" t="s">
        <v>8</v>
      </c>
      <c r="D78" s="67" t="n">
        <v>34396.35</v>
      </c>
      <c r="E78" s="68" t="n">
        <v>1.53698</v>
      </c>
      <c r="F78" s="227" t="n">
        <v>1</v>
      </c>
      <c r="G78" s="228" t="n">
        <v>1</v>
      </c>
      <c r="H78" s="267" t="n">
        <f aca="false">+D78/G78</f>
        <v>34396.35</v>
      </c>
      <c r="I78" s="267" t="n">
        <f aca="false">+SUM(H78:H81)</f>
        <v>166334.070531235</v>
      </c>
      <c r="J78" s="43" t="n">
        <f aca="false">(H78+H80)/I78</f>
        <v>0.363906984339889</v>
      </c>
      <c r="K78" s="43" t="n">
        <f aca="false">+H78/SUM(H78:H79)</f>
        <v>0.516850554736066</v>
      </c>
      <c r="L78" s="43" t="n">
        <f aca="false">(H78+H79)/SUM(H78:H81)</f>
        <v>0.400097794158317</v>
      </c>
      <c r="N78" s="268" t="n">
        <v>1996</v>
      </c>
      <c r="O78" s="269" t="n">
        <v>1.53698</v>
      </c>
    </row>
    <row r="79" customFormat="false" ht="12.8" hidden="false" customHeight="false" outlineLevel="0" collapsed="false">
      <c r="A79" s="0" t="n">
        <v>1996</v>
      </c>
      <c r="B79" s="0" t="s">
        <v>128</v>
      </c>
      <c r="C79" s="0" t="s">
        <v>8</v>
      </c>
      <c r="D79" s="67" t="n">
        <v>47158.89</v>
      </c>
      <c r="E79" s="68" t="n">
        <v>1.53698</v>
      </c>
      <c r="F79" s="68" t="n">
        <v>1.538194</v>
      </c>
      <c r="G79" s="68" t="n">
        <f aca="false">+$O$120</f>
        <v>1.46667779310345</v>
      </c>
      <c r="H79" s="267" t="n">
        <f aca="false">+D79/G79</f>
        <v>32153.5447129209</v>
      </c>
      <c r="I79" s="267" t="n">
        <f aca="false">+SUM(H78:H81)</f>
        <v>166334.070531235</v>
      </c>
      <c r="J79" s="43" t="n">
        <f aca="false">(H79+H81)/I79</f>
        <v>0.636093015660111</v>
      </c>
      <c r="K79" s="43" t="n">
        <f aca="false">+H79/SUM(H78:H79)</f>
        <v>0.483149445263934</v>
      </c>
      <c r="L79" s="43" t="n">
        <f aca="false">(H78+H79)/SUM(H78:H81)</f>
        <v>0.400097794158317</v>
      </c>
      <c r="N79" s="268" t="n">
        <v>1996</v>
      </c>
      <c r="O79" s="269" t="n">
        <v>1.53698</v>
      </c>
    </row>
    <row r="80" customFormat="false" ht="12.8" hidden="false" customHeight="false" outlineLevel="0" collapsed="false">
      <c r="A80" s="0" t="n">
        <v>1996</v>
      </c>
      <c r="B80" s="0" t="s">
        <v>127</v>
      </c>
      <c r="C80" s="0" t="s">
        <v>9</v>
      </c>
      <c r="D80" s="67" t="n">
        <v>26133.78</v>
      </c>
      <c r="E80" s="68" t="n">
        <v>1.53698</v>
      </c>
      <c r="F80" s="68" t="n">
        <v>1</v>
      </c>
      <c r="G80" s="233" t="n">
        <v>1</v>
      </c>
      <c r="H80" s="267" t="n">
        <f aca="false">+D80/G80</f>
        <v>26133.78</v>
      </c>
      <c r="I80" s="267" t="n">
        <f aca="false">+SUM(H78:H81)</f>
        <v>166334.070531235</v>
      </c>
      <c r="J80" s="1"/>
      <c r="K80" s="43" t="n">
        <f aca="false">+H80/SUM(H80:H81)</f>
        <v>0.261903050114721</v>
      </c>
      <c r="L80" s="43" t="n">
        <f aca="false">(H80+H81)/SUM(H78:H81)</f>
        <v>0.599902205841683</v>
      </c>
      <c r="N80" s="268" t="n">
        <v>1996</v>
      </c>
      <c r="O80" s="269" t="n">
        <v>1.53698</v>
      </c>
    </row>
    <row r="81" customFormat="false" ht="12.8" hidden="false" customHeight="false" outlineLevel="0" collapsed="false">
      <c r="A81" s="112" t="n">
        <v>1996</v>
      </c>
      <c r="B81" s="112" t="s">
        <v>128</v>
      </c>
      <c r="C81" s="112" t="s">
        <v>9</v>
      </c>
      <c r="D81" s="236" t="n">
        <v>108021.4</v>
      </c>
      <c r="E81" s="237" t="n">
        <v>1.53698</v>
      </c>
      <c r="F81" s="237" t="n">
        <v>1.538194</v>
      </c>
      <c r="G81" s="68" t="n">
        <f aca="false">+$O$120</f>
        <v>1.46667779310345</v>
      </c>
      <c r="H81" s="270" t="n">
        <f aca="false">+D81/G81</f>
        <v>73650.3958183138</v>
      </c>
      <c r="I81" s="270" t="n">
        <f aca="false">+SUM(H78:H81)</f>
        <v>166334.070531235</v>
      </c>
      <c r="J81" s="34"/>
      <c r="K81" s="240" t="n">
        <f aca="false">+H81/SUM(H80:H81)</f>
        <v>0.738096949885279</v>
      </c>
      <c r="L81" s="240" t="n">
        <f aca="false">(H80+H81)/SUM(H78:H81)</f>
        <v>0.599902205841683</v>
      </c>
      <c r="N81" s="271" t="n">
        <v>1996</v>
      </c>
      <c r="O81" s="272" t="n">
        <v>1.53698</v>
      </c>
    </row>
    <row r="82" customFormat="false" ht="12.8" hidden="false" customHeight="false" outlineLevel="0" collapsed="false">
      <c r="A82" s="0" t="n">
        <v>1997</v>
      </c>
      <c r="B82" s="0" t="s">
        <v>127</v>
      </c>
      <c r="C82" s="0" t="s">
        <v>8</v>
      </c>
      <c r="D82" s="67" t="n">
        <v>35199.18</v>
      </c>
      <c r="E82" s="68" t="n">
        <v>1.611647</v>
      </c>
      <c r="F82" s="227" t="n">
        <v>1</v>
      </c>
      <c r="G82" s="228" t="n">
        <v>1</v>
      </c>
      <c r="H82" s="267" t="n">
        <f aca="false">+D82/G82</f>
        <v>35199.18</v>
      </c>
      <c r="I82" s="267" t="n">
        <f aca="false">+SUM(H82:H85)</f>
        <v>171633.60744764</v>
      </c>
      <c r="J82" s="43" t="n">
        <f aca="false">(H82+H84)/I82</f>
        <v>0.364422568109694</v>
      </c>
      <c r="K82" s="43" t="n">
        <f aca="false">+H82/SUM(H82:H83)</f>
        <v>0.51172758912601</v>
      </c>
      <c r="L82" s="43" t="n">
        <f aca="false">(H82+H83)/SUM(H82:H85)</f>
        <v>0.400766473935375</v>
      </c>
      <c r="N82" s="268" t="n">
        <v>1997</v>
      </c>
      <c r="O82" s="269" t="n">
        <v>1.611647</v>
      </c>
    </row>
    <row r="83" customFormat="false" ht="12.8" hidden="false" customHeight="false" outlineLevel="0" collapsed="false">
      <c r="A83" s="0" t="n">
        <v>1997</v>
      </c>
      <c r="B83" s="0" t="s">
        <v>128</v>
      </c>
      <c r="C83" s="0" t="s">
        <v>8</v>
      </c>
      <c r="D83" s="67" t="n">
        <v>49259.57</v>
      </c>
      <c r="E83" s="68" t="n">
        <v>1.611647</v>
      </c>
      <c r="F83" s="68" t="n">
        <v>1.612636</v>
      </c>
      <c r="G83" s="68" t="n">
        <f aca="false">+$O$120</f>
        <v>1.46667779310345</v>
      </c>
      <c r="H83" s="267" t="n">
        <f aca="false">+D83/G83</f>
        <v>33585.815665599</v>
      </c>
      <c r="I83" s="267" t="n">
        <f aca="false">+SUM(H82:H85)</f>
        <v>171633.60744764</v>
      </c>
      <c r="J83" s="43" t="n">
        <f aca="false">(H83+H85)/I83</f>
        <v>0.635577431890306</v>
      </c>
      <c r="K83" s="43" t="n">
        <f aca="false">+H83/SUM(H82:H83)</f>
        <v>0.48827241087399</v>
      </c>
      <c r="L83" s="43" t="n">
        <f aca="false">(H82+H83)/SUM(H82:H85)</f>
        <v>0.400766473935375</v>
      </c>
      <c r="N83" s="268" t="n">
        <v>1997</v>
      </c>
      <c r="O83" s="269" t="n">
        <v>1.611647</v>
      </c>
    </row>
    <row r="84" customFormat="false" ht="12.8" hidden="false" customHeight="false" outlineLevel="0" collapsed="false">
      <c r="A84" s="0" t="n">
        <v>1997</v>
      </c>
      <c r="B84" s="0" t="s">
        <v>127</v>
      </c>
      <c r="C84" s="0" t="s">
        <v>9</v>
      </c>
      <c r="D84" s="67" t="n">
        <v>27347.98</v>
      </c>
      <c r="E84" s="68" t="n">
        <v>1.611647</v>
      </c>
      <c r="F84" s="68" t="n">
        <v>1</v>
      </c>
      <c r="G84" s="233" t="n">
        <v>1</v>
      </c>
      <c r="H84" s="267" t="n">
        <f aca="false">+D84/G84</f>
        <v>27347.98</v>
      </c>
      <c r="I84" s="267" t="n">
        <f aca="false">+SUM(H82:H85)</f>
        <v>171633.60744764</v>
      </c>
      <c r="J84" s="1"/>
      <c r="K84" s="43" t="n">
        <f aca="false">+H84/SUM(H84:H85)</f>
        <v>0.265905193333639</v>
      </c>
      <c r="L84" s="43" t="n">
        <f aca="false">(H84+H85)/SUM(H82:H85)</f>
        <v>0.599233526064625</v>
      </c>
      <c r="N84" s="268" t="n">
        <v>1997</v>
      </c>
      <c r="O84" s="269" t="n">
        <v>1.611647</v>
      </c>
    </row>
    <row r="85" customFormat="false" ht="12.8" hidden="false" customHeight="false" outlineLevel="0" collapsed="false">
      <c r="A85" s="112" t="n">
        <v>1997</v>
      </c>
      <c r="B85" s="112" t="s">
        <v>128</v>
      </c>
      <c r="C85" s="112" t="s">
        <v>9</v>
      </c>
      <c r="D85" s="236" t="n">
        <v>110735.1</v>
      </c>
      <c r="E85" s="237" t="n">
        <v>1.611647</v>
      </c>
      <c r="F85" s="237" t="n">
        <v>1.612636</v>
      </c>
      <c r="G85" s="68" t="n">
        <f aca="false">+$O$120</f>
        <v>1.46667779310345</v>
      </c>
      <c r="H85" s="270" t="n">
        <f aca="false">+D85/G85</f>
        <v>75500.631782041</v>
      </c>
      <c r="I85" s="270" t="n">
        <f aca="false">+SUM(H82:H85)</f>
        <v>171633.60744764</v>
      </c>
      <c r="J85" s="34"/>
      <c r="K85" s="240" t="n">
        <f aca="false">+H85/SUM(H84:H85)</f>
        <v>0.734094806666361</v>
      </c>
      <c r="L85" s="240" t="n">
        <f aca="false">(H84+H85)/SUM(H82:H85)</f>
        <v>0.599233526064625</v>
      </c>
      <c r="N85" s="271" t="n">
        <v>1997</v>
      </c>
      <c r="O85" s="272" t="n">
        <v>1.611647</v>
      </c>
    </row>
    <row r="86" customFormat="false" ht="12.8" hidden="false" customHeight="false" outlineLevel="0" collapsed="false">
      <c r="A86" s="0" t="n">
        <v>1998</v>
      </c>
      <c r="B86" s="0" t="s">
        <v>127</v>
      </c>
      <c r="C86" s="0" t="s">
        <v>8</v>
      </c>
      <c r="D86" s="67" t="n">
        <v>37621.74</v>
      </c>
      <c r="E86" s="68" t="n">
        <v>1.621529</v>
      </c>
      <c r="F86" s="227" t="n">
        <v>1</v>
      </c>
      <c r="G86" s="228" t="n">
        <v>1</v>
      </c>
      <c r="H86" s="267" t="n">
        <f aca="false">+D86/G86</f>
        <v>37621.74</v>
      </c>
      <c r="I86" s="267" t="n">
        <f aca="false">+SUM(H86:H89)</f>
        <v>177901.398948195</v>
      </c>
      <c r="J86" s="43" t="n">
        <f aca="false">(H86+H88)/I86</f>
        <v>0.369066125326646</v>
      </c>
      <c r="K86" s="43" t="n">
        <f aca="false">+H86/SUM(H86:H87)</f>
        <v>0.52232444094862</v>
      </c>
      <c r="L86" s="43" t="n">
        <f aca="false">(H86+H87)/SUM(H86:H89)</f>
        <v>0.404873326961588</v>
      </c>
      <c r="N86" s="268" t="n">
        <v>1998</v>
      </c>
      <c r="O86" s="269" t="n">
        <v>1.621529</v>
      </c>
    </row>
    <row r="87" customFormat="false" ht="12.8" hidden="false" customHeight="false" outlineLevel="0" collapsed="false">
      <c r="A87" s="0" t="n">
        <v>1998</v>
      </c>
      <c r="B87" s="0" t="s">
        <v>128</v>
      </c>
      <c r="C87" s="0" t="s">
        <v>8</v>
      </c>
      <c r="D87" s="67" t="n">
        <v>50462.21</v>
      </c>
      <c r="E87" s="68" t="n">
        <v>1.621529</v>
      </c>
      <c r="F87" s="68" t="n">
        <v>1.623477</v>
      </c>
      <c r="G87" s="68" t="n">
        <f aca="false">+$O$120</f>
        <v>1.46667779310345</v>
      </c>
      <c r="H87" s="267" t="n">
        <f aca="false">+D87/G87</f>
        <v>34405.7912632763</v>
      </c>
      <c r="I87" s="267" t="n">
        <f aca="false">+SUM(H86:H89)</f>
        <v>177901.398948195</v>
      </c>
      <c r="J87" s="43" t="n">
        <f aca="false">(H87+H89)/I87</f>
        <v>0.630933874673354</v>
      </c>
      <c r="K87" s="43" t="n">
        <f aca="false">+H87/SUM(H86:H87)</f>
        <v>0.47767555905138</v>
      </c>
      <c r="L87" s="43" t="n">
        <f aca="false">(H86+H87)/SUM(H86:H89)</f>
        <v>0.404873326961588</v>
      </c>
      <c r="N87" s="268" t="n">
        <v>1998</v>
      </c>
      <c r="O87" s="269" t="n">
        <v>1.621529</v>
      </c>
    </row>
    <row r="88" customFormat="false" ht="12.8" hidden="false" customHeight="false" outlineLevel="0" collapsed="false">
      <c r="A88" s="0" t="n">
        <v>1998</v>
      </c>
      <c r="B88" s="0" t="s">
        <v>127</v>
      </c>
      <c r="C88" s="0" t="s">
        <v>9</v>
      </c>
      <c r="D88" s="67" t="n">
        <v>28035.64</v>
      </c>
      <c r="E88" s="68" t="n">
        <v>1.621529</v>
      </c>
      <c r="F88" s="68" t="n">
        <v>1</v>
      </c>
      <c r="G88" s="233" t="n">
        <v>1</v>
      </c>
      <c r="H88" s="267" t="n">
        <f aca="false">+D88/G88</f>
        <v>28035.64</v>
      </c>
      <c r="I88" s="267" t="n">
        <f aca="false">+SUM(H86:H89)</f>
        <v>177901.398948195</v>
      </c>
      <c r="J88" s="1"/>
      <c r="K88" s="43" t="n">
        <f aca="false">+H88/SUM(H88:H89)</f>
        <v>0.264802265309078</v>
      </c>
      <c r="L88" s="43" t="n">
        <f aca="false">(H88+H89)/SUM(H86:H89)</f>
        <v>0.595126673038412</v>
      </c>
      <c r="N88" s="268" t="n">
        <v>1998</v>
      </c>
      <c r="O88" s="269" t="n">
        <v>1.621529</v>
      </c>
    </row>
    <row r="89" customFormat="false" ht="12.8" hidden="false" customHeight="false" outlineLevel="0" collapsed="false">
      <c r="A89" s="0" t="n">
        <v>1998</v>
      </c>
      <c r="B89" s="0" t="s">
        <v>128</v>
      </c>
      <c r="C89" s="0" t="s">
        <v>9</v>
      </c>
      <c r="D89" s="67" t="n">
        <v>114163.6</v>
      </c>
      <c r="E89" s="68" t="n">
        <v>1.621529</v>
      </c>
      <c r="F89" s="237" t="n">
        <v>1.623477</v>
      </c>
      <c r="G89" s="68" t="n">
        <f aca="false">+$O$120</f>
        <v>1.46667779310345</v>
      </c>
      <c r="H89" s="267" t="n">
        <f aca="false">+D89/G89</f>
        <v>77838.2276849184</v>
      </c>
      <c r="I89" s="267" t="n">
        <f aca="false">+SUM(H86:H89)</f>
        <v>177901.398948195</v>
      </c>
      <c r="J89" s="1"/>
      <c r="K89" s="43" t="n">
        <f aca="false">+H89/SUM(H88:H89)</f>
        <v>0.735197734690922</v>
      </c>
      <c r="L89" s="43" t="n">
        <f aca="false">(H88+H89)/SUM(H86:H89)</f>
        <v>0.595126673038412</v>
      </c>
      <c r="N89" s="268" t="n">
        <v>1998</v>
      </c>
      <c r="O89" s="269" t="n">
        <v>1.621529</v>
      </c>
    </row>
    <row r="90" customFormat="false" ht="12.8" hidden="false" customHeight="false" outlineLevel="0" collapsed="false">
      <c r="A90" s="115" t="n">
        <v>1999</v>
      </c>
      <c r="B90" s="115" t="s">
        <v>127</v>
      </c>
      <c r="C90" s="115" t="s">
        <v>8</v>
      </c>
      <c r="D90" s="226" t="n">
        <v>38752.72</v>
      </c>
      <c r="E90" s="227" t="n">
        <v>1.629899</v>
      </c>
      <c r="F90" s="227" t="n">
        <v>1</v>
      </c>
      <c r="G90" s="228" t="n">
        <v>1</v>
      </c>
      <c r="H90" s="264" t="n">
        <f aca="false">+D90/G90</f>
        <v>38752.72</v>
      </c>
      <c r="I90" s="264" t="n">
        <f aca="false">+SUM(H90:H93)</f>
        <v>180531.204436692</v>
      </c>
      <c r="J90" s="230" t="n">
        <f aca="false">(H90+H92)/I90</f>
        <v>0.37463091331514</v>
      </c>
      <c r="K90" s="230" t="n">
        <f aca="false">+H90/SUM(H90:H91)</f>
        <v>0.526988035946868</v>
      </c>
      <c r="L90" s="230" t="n">
        <f aca="false">(H90+H91)/SUM(H90:H93)</f>
        <v>0.407332586729768</v>
      </c>
      <c r="N90" s="265" t="n">
        <v>1999</v>
      </c>
      <c r="O90" s="266" t="n">
        <v>1.629899</v>
      </c>
    </row>
    <row r="91" customFormat="false" ht="12.8" hidden="false" customHeight="false" outlineLevel="0" collapsed="false">
      <c r="A91" s="0" t="n">
        <v>1999</v>
      </c>
      <c r="B91" s="0" t="s">
        <v>128</v>
      </c>
      <c r="C91" s="0" t="s">
        <v>8</v>
      </c>
      <c r="D91" s="67" t="n">
        <v>51016.22</v>
      </c>
      <c r="E91" s="68" t="n">
        <v>1.629899</v>
      </c>
      <c r="F91" s="68" t="n">
        <v>1.6311</v>
      </c>
      <c r="G91" s="68" t="n">
        <f aca="false">+$O$120</f>
        <v>1.46667779310345</v>
      </c>
      <c r="H91" s="267" t="n">
        <f aca="false">+D91/G91</f>
        <v>34783.5224886381</v>
      </c>
      <c r="I91" s="267" t="n">
        <f aca="false">+SUM(H90:H93)</f>
        <v>180531.204436692</v>
      </c>
      <c r="J91" s="43" t="n">
        <f aca="false">(H91+H93)/I91</f>
        <v>0.62536908668486</v>
      </c>
      <c r="K91" s="43" t="n">
        <f aca="false">+H91/SUM(H90:H91)</f>
        <v>0.473011964053132</v>
      </c>
      <c r="L91" s="43" t="n">
        <f aca="false">(H90+H91)/SUM(H90:H93)</f>
        <v>0.407332586729768</v>
      </c>
      <c r="N91" s="268" t="n">
        <v>1999</v>
      </c>
      <c r="O91" s="269" t="n">
        <v>1.629899</v>
      </c>
    </row>
    <row r="92" customFormat="false" ht="12.8" hidden="false" customHeight="false" outlineLevel="0" collapsed="false">
      <c r="A92" s="0" t="n">
        <v>1999</v>
      </c>
      <c r="B92" s="0" t="s">
        <v>127</v>
      </c>
      <c r="C92" s="0" t="s">
        <v>9</v>
      </c>
      <c r="D92" s="67" t="n">
        <v>28879.85</v>
      </c>
      <c r="E92" s="68" t="n">
        <v>1.629899</v>
      </c>
      <c r="F92" s="68" t="n">
        <v>1</v>
      </c>
      <c r="G92" s="233" t="n">
        <v>1</v>
      </c>
      <c r="H92" s="267" t="n">
        <f aca="false">+D92/G92</f>
        <v>28879.85</v>
      </c>
      <c r="I92" s="267" t="n">
        <f aca="false">+SUM(H90:H93)</f>
        <v>180531.204436692</v>
      </c>
      <c r="J92" s="1"/>
      <c r="K92" s="43" t="n">
        <f aca="false">+H92/SUM(H92:H93)</f>
        <v>0.269917849160237</v>
      </c>
      <c r="L92" s="43" t="n">
        <f aca="false">(H92+H93)/SUM(H90:H93)</f>
        <v>0.592667413270232</v>
      </c>
      <c r="N92" s="268" t="n">
        <v>1999</v>
      </c>
      <c r="O92" s="269" t="n">
        <v>1.629899</v>
      </c>
    </row>
    <row r="93" customFormat="false" ht="12.8" hidden="false" customHeight="false" outlineLevel="0" collapsed="false">
      <c r="A93" s="0" t="n">
        <v>1999</v>
      </c>
      <c r="B93" s="0" t="s">
        <v>128</v>
      </c>
      <c r="C93" s="0" t="s">
        <v>9</v>
      </c>
      <c r="D93" s="67" t="n">
        <v>114569.7</v>
      </c>
      <c r="E93" s="68" t="n">
        <v>1.629899</v>
      </c>
      <c r="F93" s="237" t="n">
        <v>1.6311</v>
      </c>
      <c r="G93" s="68" t="n">
        <f aca="false">+$O$120</f>
        <v>1.46667779310345</v>
      </c>
      <c r="H93" s="267" t="n">
        <f aca="false">+D93/G93</f>
        <v>78115.1119480535</v>
      </c>
      <c r="I93" s="267" t="n">
        <f aca="false">+SUM(H90:H93)</f>
        <v>180531.204436692</v>
      </c>
      <c r="J93" s="1"/>
      <c r="K93" s="43" t="n">
        <f aca="false">+H93/SUM(H92:H93)</f>
        <v>0.730082150839763</v>
      </c>
      <c r="L93" s="43" t="n">
        <f aca="false">(H92+H93)/SUM(H90:H93)</f>
        <v>0.592667413270232</v>
      </c>
      <c r="N93" s="268" t="n">
        <v>1999</v>
      </c>
      <c r="O93" s="269" t="n">
        <v>1.629899</v>
      </c>
    </row>
    <row r="94" customFormat="false" ht="12.8" hidden="false" customHeight="false" outlineLevel="0" collapsed="false">
      <c r="A94" s="115" t="n">
        <v>2000</v>
      </c>
      <c r="B94" s="115" t="s">
        <v>127</v>
      </c>
      <c r="C94" s="115" t="s">
        <v>8</v>
      </c>
      <c r="D94" s="226" t="n">
        <v>40375.95</v>
      </c>
      <c r="E94" s="227" t="n">
        <v>1.728409</v>
      </c>
      <c r="F94" s="227" t="n">
        <v>1</v>
      </c>
      <c r="G94" s="228" t="n">
        <v>1</v>
      </c>
      <c r="H94" s="264" t="n">
        <f aca="false">+D94/G94</f>
        <v>40375.95</v>
      </c>
      <c r="I94" s="264" t="n">
        <f aca="false">+SUM(H94:H97)</f>
        <v>184757.252158928</v>
      </c>
      <c r="J94" s="230" t="n">
        <f aca="false">(H94+H96)/I94</f>
        <v>0.3808241310034</v>
      </c>
      <c r="K94" s="230" t="n">
        <f aca="false">+H94/SUM(H94:H95)</f>
        <v>0.531385126208633</v>
      </c>
      <c r="L94" s="230" t="n">
        <f aca="false">(H94+H95)/SUM(H94:H97)</f>
        <v>0.411255638476681</v>
      </c>
      <c r="N94" s="265" t="n">
        <v>2000</v>
      </c>
      <c r="O94" s="266" t="n">
        <v>1.728409</v>
      </c>
    </row>
    <row r="95" customFormat="false" ht="12.8" hidden="false" customHeight="false" outlineLevel="0" collapsed="false">
      <c r="A95" s="0" t="n">
        <v>2000</v>
      </c>
      <c r="B95" s="0" t="s">
        <v>128</v>
      </c>
      <c r="C95" s="0" t="s">
        <v>8</v>
      </c>
      <c r="D95" s="67" t="n">
        <v>52223.28</v>
      </c>
      <c r="E95" s="68" t="n">
        <v>1.728409</v>
      </c>
      <c r="F95" s="68" t="n">
        <v>1.728572</v>
      </c>
      <c r="G95" s="68" t="n">
        <f aca="false">+$O$120</f>
        <v>1.46667779310345</v>
      </c>
      <c r="H95" s="267" t="n">
        <f aca="false">+D95/G95</f>
        <v>35606.5116998172</v>
      </c>
      <c r="I95" s="267" t="n">
        <f aca="false">+SUM(H94:H97)</f>
        <v>184757.252158928</v>
      </c>
      <c r="J95" s="43" t="n">
        <f aca="false">(H95+H97)/I95</f>
        <v>0.6191758689966</v>
      </c>
      <c r="K95" s="43" t="n">
        <f aca="false">+H95/SUM(H94:H95)</f>
        <v>0.468614873791366</v>
      </c>
      <c r="L95" s="43" t="n">
        <f aca="false">(H94+H95)/SUM(H94:H97)</f>
        <v>0.411255638476681</v>
      </c>
      <c r="N95" s="268" t="n">
        <v>2000</v>
      </c>
      <c r="O95" s="269" t="n">
        <v>1.728409</v>
      </c>
    </row>
    <row r="96" customFormat="false" ht="12.8" hidden="false" customHeight="false" outlineLevel="0" collapsed="false">
      <c r="A96" s="0" t="n">
        <v>2000</v>
      </c>
      <c r="B96" s="0" t="s">
        <v>127</v>
      </c>
      <c r="C96" s="0" t="s">
        <v>9</v>
      </c>
      <c r="D96" s="67" t="n">
        <v>29984.07</v>
      </c>
      <c r="E96" s="68" t="n">
        <v>1.728409</v>
      </c>
      <c r="F96" s="68" t="n">
        <v>1</v>
      </c>
      <c r="G96" s="233" t="n">
        <v>1</v>
      </c>
      <c r="H96" s="267" t="n">
        <f aca="false">+D96/G96</f>
        <v>29984.07</v>
      </c>
      <c r="I96" s="267" t="n">
        <f aca="false">+SUM(H94:H97)</f>
        <v>184757.252158928</v>
      </c>
      <c r="J96" s="1"/>
      <c r="K96" s="43" t="n">
        <f aca="false">+H96/SUM(H96:H97)</f>
        <v>0.275652748890113</v>
      </c>
      <c r="L96" s="43" t="n">
        <f aca="false">(H96+H97)/SUM(H94:H97)</f>
        <v>0.588744361523319</v>
      </c>
      <c r="N96" s="268" t="n">
        <v>2000</v>
      </c>
      <c r="O96" s="269" t="n">
        <v>1.728409</v>
      </c>
    </row>
    <row r="97" customFormat="false" ht="12.8" hidden="false" customHeight="false" outlineLevel="0" collapsed="false">
      <c r="A97" s="0" t="n">
        <v>2000</v>
      </c>
      <c r="B97" s="0" t="s">
        <v>128</v>
      </c>
      <c r="C97" s="0" t="s">
        <v>9</v>
      </c>
      <c r="D97" s="67" t="n">
        <v>115560.6</v>
      </c>
      <c r="E97" s="68" t="n">
        <v>1.728409</v>
      </c>
      <c r="F97" s="237" t="n">
        <v>1.728572</v>
      </c>
      <c r="G97" s="68" t="n">
        <f aca="false">+$O$120</f>
        <v>1.46667779310345</v>
      </c>
      <c r="H97" s="267" t="n">
        <f aca="false">+D97/G97</f>
        <v>78790.7204591112</v>
      </c>
      <c r="I97" s="267" t="n">
        <f aca="false">+SUM(H94:H97)</f>
        <v>184757.252158928</v>
      </c>
      <c r="J97" s="1"/>
      <c r="K97" s="43" t="n">
        <f aca="false">+H97/SUM(H96:H97)</f>
        <v>0.724347251109887</v>
      </c>
      <c r="L97" s="43" t="n">
        <f aca="false">(H96+H97)/SUM(H94:H97)</f>
        <v>0.588744361523319</v>
      </c>
      <c r="N97" s="268" t="n">
        <v>2000</v>
      </c>
      <c r="O97" s="269" t="n">
        <v>1.728409</v>
      </c>
    </row>
    <row r="98" customFormat="false" ht="12.8" hidden="false" customHeight="false" outlineLevel="0" collapsed="false">
      <c r="A98" s="115" t="n">
        <v>2001</v>
      </c>
      <c r="B98" s="115" t="s">
        <v>127</v>
      </c>
      <c r="C98" s="115" t="s">
        <v>8</v>
      </c>
      <c r="D98" s="226" t="n">
        <v>40701.7</v>
      </c>
      <c r="E98" s="227" t="n">
        <v>1.732026</v>
      </c>
      <c r="F98" s="227" t="n">
        <v>1</v>
      </c>
      <c r="G98" s="228" t="n">
        <v>1</v>
      </c>
      <c r="H98" s="264" t="n">
        <f aca="false">+D98/G98</f>
        <v>40701.7</v>
      </c>
      <c r="I98" s="264" t="n">
        <f aca="false">+SUM(H98:H101)</f>
        <v>183233.403403099</v>
      </c>
      <c r="J98" s="230" t="n">
        <f aca="false">(H98+H100)/I98</f>
        <v>0.383436855372036</v>
      </c>
      <c r="K98" s="230" t="n">
        <f aca="false">+H98/SUM(H98:H99)</f>
        <v>0.529435661616921</v>
      </c>
      <c r="L98" s="230" t="n">
        <f aca="false">(H98+H99)/SUM(H98:H101)</f>
        <v>0.419560611311946</v>
      </c>
      <c r="N98" s="265" t="n">
        <v>2001</v>
      </c>
      <c r="O98" s="266" t="n">
        <v>1.732026</v>
      </c>
    </row>
    <row r="99" customFormat="false" ht="12.8" hidden="false" customHeight="false" outlineLevel="0" collapsed="false">
      <c r="A99" s="0" t="n">
        <v>2001</v>
      </c>
      <c r="B99" s="0" t="s">
        <v>128</v>
      </c>
      <c r="C99" s="0" t="s">
        <v>8</v>
      </c>
      <c r="D99" s="67" t="n">
        <v>53058.27</v>
      </c>
      <c r="E99" s="68" t="n">
        <v>1.732026</v>
      </c>
      <c r="F99" s="68" t="n">
        <v>1.732705</v>
      </c>
      <c r="G99" s="68" t="n">
        <f aca="false">+$O$120</f>
        <v>1.46667779310345</v>
      </c>
      <c r="H99" s="267" t="n">
        <f aca="false">+D99/G99</f>
        <v>36175.8187445725</v>
      </c>
      <c r="I99" s="267" t="n">
        <f aca="false">+SUM(H98:H101)</f>
        <v>183233.403403099</v>
      </c>
      <c r="J99" s="43" t="n">
        <f aca="false">(H99+H101)/I99</f>
        <v>0.616563144627964</v>
      </c>
      <c r="K99" s="43" t="n">
        <f aca="false">+H99/SUM(H98:H99)</f>
        <v>0.470564338383079</v>
      </c>
      <c r="L99" s="43" t="n">
        <f aca="false">(H98+H99)/SUM(H98:H101)</f>
        <v>0.419560611311946</v>
      </c>
      <c r="N99" s="268" t="n">
        <v>2001</v>
      </c>
      <c r="O99" s="269" t="n">
        <v>1.732026</v>
      </c>
    </row>
    <row r="100" customFormat="false" ht="12.8" hidden="false" customHeight="false" outlineLevel="0" collapsed="false">
      <c r="A100" s="0" t="n">
        <v>2001</v>
      </c>
      <c r="B100" s="0" t="s">
        <v>127</v>
      </c>
      <c r="C100" s="0" t="s">
        <v>9</v>
      </c>
      <c r="D100" s="67" t="n">
        <v>29556.74</v>
      </c>
      <c r="E100" s="68" t="n">
        <v>1.732026</v>
      </c>
      <c r="F100" s="68" t="n">
        <v>1</v>
      </c>
      <c r="G100" s="233" t="n">
        <v>1</v>
      </c>
      <c r="H100" s="267" t="n">
        <f aca="false">+D100/G100</f>
        <v>29556.74</v>
      </c>
      <c r="I100" s="267" t="n">
        <f aca="false">+SUM(H98:H101)</f>
        <v>183233.403403099</v>
      </c>
      <c r="J100" s="1"/>
      <c r="K100" s="43" t="n">
        <f aca="false">+H100/SUM(H100:H101)</f>
        <v>0.27790413379473</v>
      </c>
      <c r="L100" s="43" t="n">
        <f aca="false">(H100+H101)/SUM(H98:H101)</f>
        <v>0.580439388688054</v>
      </c>
      <c r="N100" s="268" t="n">
        <v>2001</v>
      </c>
      <c r="O100" s="269" t="n">
        <v>1.732026</v>
      </c>
    </row>
    <row r="101" customFormat="false" ht="12.8" hidden="false" customHeight="false" outlineLevel="0" collapsed="false">
      <c r="A101" s="112" t="n">
        <v>2001</v>
      </c>
      <c r="B101" s="112" t="s">
        <v>128</v>
      </c>
      <c r="C101" s="112" t="s">
        <v>9</v>
      </c>
      <c r="D101" s="236" t="n">
        <v>112639.6</v>
      </c>
      <c r="E101" s="237" t="n">
        <v>1.732026</v>
      </c>
      <c r="F101" s="237" t="n">
        <v>1.732705</v>
      </c>
      <c r="G101" s="68" t="n">
        <f aca="false">+$O$120</f>
        <v>1.46667779310345</v>
      </c>
      <c r="H101" s="270" t="n">
        <f aca="false">+D101/G101</f>
        <v>76799.1446585263</v>
      </c>
      <c r="I101" s="270" t="n">
        <f aca="false">+SUM(H98:H101)</f>
        <v>183233.403403099</v>
      </c>
      <c r="J101" s="34"/>
      <c r="K101" s="240" t="n">
        <f aca="false">+H101/SUM(H100:H101)</f>
        <v>0.72209586620527</v>
      </c>
      <c r="L101" s="240" t="n">
        <f aca="false">(H100+H101)/SUM(H98:H101)</f>
        <v>0.580439388688054</v>
      </c>
      <c r="N101" s="271" t="n">
        <v>2001</v>
      </c>
      <c r="O101" s="272" t="n">
        <v>1.732026</v>
      </c>
    </row>
    <row r="102" customFormat="false" ht="12.8" hidden="false" customHeight="false" outlineLevel="0" collapsed="false">
      <c r="A102" s="0" t="n">
        <v>2002</v>
      </c>
      <c r="B102" s="0" t="s">
        <v>127</v>
      </c>
      <c r="C102" s="0" t="s">
        <v>8</v>
      </c>
      <c r="D102" s="67" t="n">
        <v>42312.95</v>
      </c>
      <c r="E102" s="68" t="n">
        <v>1.689602</v>
      </c>
      <c r="F102" s="227" t="n">
        <v>1</v>
      </c>
      <c r="G102" s="228" t="n">
        <v>1</v>
      </c>
      <c r="H102" s="267" t="n">
        <f aca="false">+D102/G102</f>
        <v>42312.95</v>
      </c>
      <c r="I102" s="267" t="n">
        <f aca="false">+SUM(H102:H105)</f>
        <v>183139.481191461</v>
      </c>
      <c r="J102" s="43" t="n">
        <f aca="false">(H102+H104)/I102</f>
        <v>0.395597003598905</v>
      </c>
      <c r="K102" s="43" t="n">
        <f aca="false">+H102/SUM(H102:H103)</f>
        <v>0.542090200269361</v>
      </c>
      <c r="L102" s="43" t="n">
        <f aca="false">(H102+H103)/SUM(H102:H105)</f>
        <v>0.42620620572729</v>
      </c>
      <c r="N102" s="268" t="n">
        <v>2002</v>
      </c>
      <c r="O102" s="269" t="n">
        <v>1.689602</v>
      </c>
    </row>
    <row r="103" customFormat="false" ht="12.8" hidden="false" customHeight="false" outlineLevel="0" collapsed="false">
      <c r="A103" s="0" t="n">
        <v>2002</v>
      </c>
      <c r="B103" s="0" t="s">
        <v>128</v>
      </c>
      <c r="C103" s="0" t="s">
        <v>8</v>
      </c>
      <c r="D103" s="67" t="n">
        <v>52422.34</v>
      </c>
      <c r="E103" s="68" t="n">
        <v>1.689602</v>
      </c>
      <c r="F103" s="68" t="n">
        <v>1.692072</v>
      </c>
      <c r="G103" s="68" t="n">
        <f aca="false">+$O$120</f>
        <v>1.46667779310345</v>
      </c>
      <c r="H103" s="267" t="n">
        <f aca="false">+D103/G103</f>
        <v>35742.233397477</v>
      </c>
      <c r="I103" s="267" t="n">
        <f aca="false">+SUM(H102:H105)</f>
        <v>183139.481191461</v>
      </c>
      <c r="J103" s="43" t="n">
        <f aca="false">(H103+H105)/I103</f>
        <v>0.604402996401095</v>
      </c>
      <c r="K103" s="43" t="n">
        <f aca="false">+H103/SUM(H102:H103)</f>
        <v>0.457909799730639</v>
      </c>
      <c r="L103" s="43" t="n">
        <f aca="false">(H102+H103)/SUM(H102:H105)</f>
        <v>0.42620620572729</v>
      </c>
      <c r="N103" s="268" t="n">
        <v>2002</v>
      </c>
      <c r="O103" s="269" t="n">
        <v>1.689602</v>
      </c>
    </row>
    <row r="104" customFormat="false" ht="12.8" hidden="false" customHeight="false" outlineLevel="0" collapsed="false">
      <c r="A104" s="0" t="n">
        <v>2002</v>
      </c>
      <c r="B104" s="0" t="s">
        <v>127</v>
      </c>
      <c r="C104" s="0" t="s">
        <v>9</v>
      </c>
      <c r="D104" s="67" t="n">
        <v>30136.48</v>
      </c>
      <c r="E104" s="68" t="n">
        <v>1.689602</v>
      </c>
      <c r="F104" s="68" t="n">
        <v>1</v>
      </c>
      <c r="G104" s="233" t="n">
        <v>1</v>
      </c>
      <c r="H104" s="267" t="n">
        <f aca="false">+D104/G104</f>
        <v>30136.48</v>
      </c>
      <c r="I104" s="267" t="n">
        <f aca="false">+SUM(H102:H105)</f>
        <v>183139.481191461</v>
      </c>
      <c r="J104" s="1"/>
      <c r="K104" s="43" t="n">
        <f aca="false">+H104/SUM(H104:H105)</f>
        <v>0.286783854797051</v>
      </c>
      <c r="L104" s="43" t="n">
        <f aca="false">(H104+H105)/SUM(H102:H105)</f>
        <v>0.57379379427271</v>
      </c>
      <c r="N104" s="268" t="n">
        <v>2002</v>
      </c>
      <c r="O104" s="269" t="n">
        <v>1.689602</v>
      </c>
    </row>
    <row r="105" customFormat="false" ht="12.8" hidden="false" customHeight="false" outlineLevel="0" collapsed="false">
      <c r="A105" s="112" t="n">
        <v>2002</v>
      </c>
      <c r="B105" s="112" t="s">
        <v>128</v>
      </c>
      <c r="C105" s="112" t="s">
        <v>9</v>
      </c>
      <c r="D105" s="236" t="n">
        <v>109924.3</v>
      </c>
      <c r="E105" s="237" t="n">
        <v>1.689602</v>
      </c>
      <c r="F105" s="237" t="n">
        <v>1.692072</v>
      </c>
      <c r="G105" s="68" t="n">
        <f aca="false">+$O$120</f>
        <v>1.46667779310345</v>
      </c>
      <c r="H105" s="270" t="n">
        <f aca="false">+D105/G105</f>
        <v>74947.817793984</v>
      </c>
      <c r="I105" s="270" t="n">
        <f aca="false">+SUM(H102:H105)</f>
        <v>183139.481191461</v>
      </c>
      <c r="J105" s="34"/>
      <c r="K105" s="240" t="n">
        <f aca="false">+H105/SUM(H104:H105)</f>
        <v>0.713216145202949</v>
      </c>
      <c r="L105" s="240" t="n">
        <f aca="false">(H104+H105)/SUM(H102:H105)</f>
        <v>0.57379379427271</v>
      </c>
      <c r="N105" s="271" t="n">
        <v>2002</v>
      </c>
      <c r="O105" s="272" t="n">
        <v>1.689602</v>
      </c>
    </row>
    <row r="106" customFormat="false" ht="12.8" hidden="false" customHeight="false" outlineLevel="0" collapsed="false">
      <c r="A106" s="0" t="n">
        <v>2003</v>
      </c>
      <c r="B106" s="0" t="s">
        <v>127</v>
      </c>
      <c r="C106" s="0" t="s">
        <v>8</v>
      </c>
      <c r="D106" s="67" t="n">
        <v>43959.78</v>
      </c>
      <c r="E106" s="68" t="n">
        <v>1.661074</v>
      </c>
      <c r="F106" s="227" t="n">
        <v>1</v>
      </c>
      <c r="G106" s="228" t="n">
        <v>1</v>
      </c>
      <c r="H106" s="267" t="n">
        <f aca="false">+D106/G106</f>
        <v>43959.78</v>
      </c>
      <c r="I106" s="267" t="n">
        <f aca="false">+SUM(H106:H109)</f>
        <v>182699.717742542</v>
      </c>
      <c r="J106" s="43" t="n">
        <f aca="false">(H106+H108)/I106</f>
        <v>0.406083823865286</v>
      </c>
      <c r="K106" s="43" t="n">
        <f aca="false">+H106/SUM(H106:H107)</f>
        <v>0.555790345282518</v>
      </c>
      <c r="L106" s="43" t="n">
        <f aca="false">(H106+H107)/SUM(H106:H109)</f>
        <v>0.432918989021189</v>
      </c>
      <c r="N106" s="268" t="n">
        <v>2003</v>
      </c>
      <c r="O106" s="269" t="n">
        <v>1.661074</v>
      </c>
    </row>
    <row r="107" customFormat="false" ht="12.8" hidden="false" customHeight="false" outlineLevel="0" collapsed="false">
      <c r="A107" s="0" t="n">
        <v>2003</v>
      </c>
      <c r="B107" s="0" t="s">
        <v>128</v>
      </c>
      <c r="C107" s="0" t="s">
        <v>8</v>
      </c>
      <c r="D107" s="67" t="n">
        <v>51530.84</v>
      </c>
      <c r="E107" s="68" t="n">
        <v>1.661074</v>
      </c>
      <c r="F107" s="68" t="n">
        <v>1.662779</v>
      </c>
      <c r="G107" s="68" t="n">
        <f aca="false">+$O$120</f>
        <v>1.46667779310345</v>
      </c>
      <c r="H107" s="267" t="n">
        <f aca="false">+D107/G107</f>
        <v>35134.397099558</v>
      </c>
      <c r="I107" s="267" t="n">
        <f aca="false">+SUM(H106:H109)</f>
        <v>182699.717742542</v>
      </c>
      <c r="J107" s="43" t="n">
        <f aca="false">(H107+H109)/I107</f>
        <v>0.593916176134714</v>
      </c>
      <c r="K107" s="43" t="n">
        <f aca="false">+H107/SUM(H106:H107)</f>
        <v>0.444209654717482</v>
      </c>
      <c r="L107" s="43" t="n">
        <f aca="false">(H106+H107)/SUM(H106:H109)</f>
        <v>0.432918989021189</v>
      </c>
      <c r="N107" s="268" t="n">
        <v>2003</v>
      </c>
      <c r="O107" s="269" t="n">
        <v>1.661074</v>
      </c>
    </row>
    <row r="108" customFormat="false" ht="12.8" hidden="false" customHeight="false" outlineLevel="0" collapsed="false">
      <c r="A108" s="0" t="n">
        <v>2003</v>
      </c>
      <c r="B108" s="0" t="s">
        <v>127</v>
      </c>
      <c r="C108" s="0" t="s">
        <v>9</v>
      </c>
      <c r="D108" s="67" t="n">
        <v>30231.62</v>
      </c>
      <c r="E108" s="68" t="n">
        <v>1.661074</v>
      </c>
      <c r="F108" s="68" t="n">
        <v>1</v>
      </c>
      <c r="G108" s="233" t="n">
        <v>1</v>
      </c>
      <c r="H108" s="267" t="n">
        <f aca="false">+D108/G108</f>
        <v>30231.62</v>
      </c>
      <c r="I108" s="267" t="n">
        <f aca="false">+SUM(H106:H109)</f>
        <v>182699.717742542</v>
      </c>
      <c r="J108" s="1"/>
      <c r="K108" s="43" t="n">
        <f aca="false">+H108/SUM(H108:H109)</f>
        <v>0.291795398319242</v>
      </c>
      <c r="L108" s="43" t="n">
        <f aca="false">(H108+H109)/SUM(H106:H109)</f>
        <v>0.567081010978811</v>
      </c>
      <c r="N108" s="268" t="n">
        <v>2003</v>
      </c>
      <c r="O108" s="269" t="n">
        <v>1.661074</v>
      </c>
    </row>
    <row r="109" customFormat="false" ht="12.8" hidden="false" customHeight="false" outlineLevel="0" collapsed="false">
      <c r="A109" s="112" t="n">
        <v>2003</v>
      </c>
      <c r="B109" s="112" t="s">
        <v>128</v>
      </c>
      <c r="C109" s="112" t="s">
        <v>9</v>
      </c>
      <c r="D109" s="236" t="n">
        <v>107615.9</v>
      </c>
      <c r="E109" s="237" t="n">
        <v>1.661074</v>
      </c>
      <c r="F109" s="237" t="n">
        <v>1.662779</v>
      </c>
      <c r="G109" s="68" t="n">
        <f aca="false">+$O$120</f>
        <v>1.46667779310345</v>
      </c>
      <c r="H109" s="270" t="n">
        <f aca="false">+D109/G109</f>
        <v>73373.9206429844</v>
      </c>
      <c r="I109" s="270" t="n">
        <f aca="false">+SUM(H106:H109)</f>
        <v>182699.717742542</v>
      </c>
      <c r="J109" s="34"/>
      <c r="K109" s="240" t="n">
        <f aca="false">+H109/SUM(H108:H109)</f>
        <v>0.708204601680758</v>
      </c>
      <c r="L109" s="240" t="n">
        <f aca="false">(H108+H109)/SUM(H106:H109)</f>
        <v>0.567081010978811</v>
      </c>
      <c r="N109" s="271" t="n">
        <v>2003</v>
      </c>
      <c r="O109" s="272" t="n">
        <v>1.661074</v>
      </c>
    </row>
    <row r="110" customFormat="false" ht="12.8" hidden="false" customHeight="false" outlineLevel="0" collapsed="false">
      <c r="A110" s="115" t="n">
        <v>2004</v>
      </c>
      <c r="B110" s="115" t="s">
        <v>127</v>
      </c>
      <c r="C110" s="115" t="s">
        <v>8</v>
      </c>
      <c r="D110" s="226" t="n">
        <v>44526.2</v>
      </c>
      <c r="E110" s="227" t="n">
        <v>1.700716</v>
      </c>
      <c r="F110" s="227" t="n">
        <v>1</v>
      </c>
      <c r="G110" s="228" t="n">
        <v>1</v>
      </c>
      <c r="H110" s="264" t="n">
        <f aca="false">+D110/G110</f>
        <v>44526.2</v>
      </c>
      <c r="I110" s="264" t="n">
        <f aca="false">+SUM(H110:H113)</f>
        <v>185209.406137711</v>
      </c>
      <c r="J110" s="230" t="n">
        <f aca="false">(H110+H112)/I110</f>
        <v>0.407166307438667</v>
      </c>
      <c r="K110" s="230" t="n">
        <f aca="false">+H110/SUM(H110:H111)</f>
        <v>0.553181563147557</v>
      </c>
      <c r="L110" s="230" t="n">
        <f aca="false">(H110+H111)/SUM(H110:H113)</f>
        <v>0.43459517097373</v>
      </c>
      <c r="N110" s="265" t="n">
        <v>2004</v>
      </c>
      <c r="O110" s="266" t="n">
        <v>1.700716</v>
      </c>
    </row>
    <row r="111" customFormat="false" ht="12.8" hidden="false" customHeight="false" outlineLevel="0" collapsed="false">
      <c r="A111" s="0" t="n">
        <v>2004</v>
      </c>
      <c r="B111" s="0" t="s">
        <v>128</v>
      </c>
      <c r="C111" s="0" t="s">
        <v>8</v>
      </c>
      <c r="D111" s="67" t="n">
        <v>52748.94</v>
      </c>
      <c r="E111" s="68" t="n">
        <v>1.700716</v>
      </c>
      <c r="F111" s="68" t="n">
        <v>1.702238</v>
      </c>
      <c r="G111" s="68" t="n">
        <f aca="false">+$O$120</f>
        <v>1.46667779310345</v>
      </c>
      <c r="H111" s="267" t="n">
        <f aca="false">+D111/G111</f>
        <v>35964.9135263613</v>
      </c>
      <c r="I111" s="267" t="n">
        <f aca="false">+SUM(H110:H113)</f>
        <v>185209.406137711</v>
      </c>
      <c r="J111" s="43" t="n">
        <f aca="false">(H111+H113)/I111</f>
        <v>0.592833692561333</v>
      </c>
      <c r="K111" s="43" t="n">
        <f aca="false">+H111/SUM(H110:H111)</f>
        <v>0.446818436852443</v>
      </c>
      <c r="L111" s="43" t="n">
        <f aca="false">(H110+H111)/SUM(H110:H113)</f>
        <v>0.43459517097373</v>
      </c>
      <c r="N111" s="268" t="n">
        <v>2004</v>
      </c>
      <c r="O111" s="269" t="n">
        <v>1.700716</v>
      </c>
    </row>
    <row r="112" customFormat="false" ht="12.8" hidden="false" customHeight="false" outlineLevel="0" collapsed="false">
      <c r="A112" s="0" t="n">
        <v>2004</v>
      </c>
      <c r="B112" s="0" t="s">
        <v>127</v>
      </c>
      <c r="C112" s="0" t="s">
        <v>9</v>
      </c>
      <c r="D112" s="67" t="n">
        <v>30884.83</v>
      </c>
      <c r="E112" s="68" t="n">
        <v>1.700716</v>
      </c>
      <c r="F112" s="68" t="n">
        <v>1</v>
      </c>
      <c r="G112" s="233" t="n">
        <v>1</v>
      </c>
      <c r="H112" s="267" t="n">
        <f aca="false">+D112/G112</f>
        <v>30884.83</v>
      </c>
      <c r="I112" s="267" t="n">
        <f aca="false">+SUM(H110:H113)</f>
        <v>185209.406137711</v>
      </c>
      <c r="J112" s="1"/>
      <c r="K112" s="43" t="n">
        <f aca="false">+H112/SUM(H112:H113)</f>
        <v>0.294932520668817</v>
      </c>
      <c r="L112" s="43" t="n">
        <f aca="false">(H112+H113)/SUM(H110:H113)</f>
        <v>0.56540482902627</v>
      </c>
      <c r="N112" s="268" t="n">
        <v>2004</v>
      </c>
      <c r="O112" s="269" t="n">
        <v>1.700716</v>
      </c>
    </row>
    <row r="113" customFormat="false" ht="12.8" hidden="false" customHeight="false" outlineLevel="0" collapsed="false">
      <c r="A113" s="112" t="n">
        <v>2004</v>
      </c>
      <c r="B113" s="112" t="s">
        <v>128</v>
      </c>
      <c r="C113" s="112" t="s">
        <v>9</v>
      </c>
      <c r="D113" s="236" t="n">
        <v>108289.9</v>
      </c>
      <c r="E113" s="237" t="n">
        <v>1.700716</v>
      </c>
      <c r="F113" s="237" t="n">
        <v>1.702238</v>
      </c>
      <c r="G113" s="68" t="n">
        <f aca="false">+$O$120</f>
        <v>1.46667779310345</v>
      </c>
      <c r="H113" s="270" t="n">
        <f aca="false">+D113/G113</f>
        <v>73833.4626113494</v>
      </c>
      <c r="I113" s="270" t="n">
        <f aca="false">+SUM(H110:H113)</f>
        <v>185209.406137711</v>
      </c>
      <c r="J113" s="34"/>
      <c r="K113" s="240" t="n">
        <f aca="false">+H113/SUM(H112:H113)</f>
        <v>0.705067479331183</v>
      </c>
      <c r="L113" s="240" t="n">
        <f aca="false">(H112+H113)/SUM(H110:H113)</f>
        <v>0.56540482902627</v>
      </c>
      <c r="N113" s="271" t="n">
        <v>2004</v>
      </c>
      <c r="O113" s="272" t="n">
        <v>1.700716</v>
      </c>
    </row>
    <row r="114" customFormat="false" ht="12.8" hidden="false" customHeight="false" outlineLevel="0" collapsed="false">
      <c r="A114" s="115" t="n">
        <v>2005</v>
      </c>
      <c r="B114" s="115" t="s">
        <v>127</v>
      </c>
      <c r="C114" s="115" t="s">
        <v>8</v>
      </c>
      <c r="D114" s="226" t="n">
        <v>45894.61</v>
      </c>
      <c r="E114" s="227" t="n">
        <v>1.723553</v>
      </c>
      <c r="F114" s="227" t="n">
        <v>1</v>
      </c>
      <c r="G114" s="228" t="n">
        <v>1</v>
      </c>
      <c r="H114" s="264" t="n">
        <f aca="false">+D114/G114</f>
        <v>45894.61</v>
      </c>
      <c r="I114" s="264" t="n">
        <f aca="false">+SUM(H114:H117)</f>
        <v>187963.144648947</v>
      </c>
      <c r="J114" s="230" t="n">
        <f aca="false">(H114+H116)/I114</f>
        <v>0.409069608532061</v>
      </c>
      <c r="K114" s="230" t="n">
        <f aca="false">+H114/SUM(H114:H115)</f>
        <v>0.556873178737442</v>
      </c>
      <c r="L114" s="230" t="n">
        <f aca="false">(H114+H115)/SUM(H114:H117)</f>
        <v>0.438462726849758</v>
      </c>
      <c r="N114" s="265" t="n">
        <v>2005</v>
      </c>
      <c r="O114" s="266" t="n">
        <v>1.723553</v>
      </c>
    </row>
    <row r="115" customFormat="false" ht="12.8" hidden="false" customHeight="false" outlineLevel="0" collapsed="false">
      <c r="A115" s="0" t="n">
        <v>2005</v>
      </c>
      <c r="B115" s="0" t="s">
        <v>128</v>
      </c>
      <c r="C115" s="0" t="s">
        <v>8</v>
      </c>
      <c r="D115" s="67" t="n">
        <v>53563.4</v>
      </c>
      <c r="E115" s="68" t="n">
        <v>1.723553</v>
      </c>
      <c r="F115" s="68" t="n">
        <v>1.725681</v>
      </c>
      <c r="G115" s="68" t="n">
        <f aca="false">+$O$120</f>
        <v>1.46667779310345</v>
      </c>
      <c r="H115" s="267" t="n">
        <f aca="false">+D115/G115</f>
        <v>36520.2229500328</v>
      </c>
      <c r="I115" s="267" t="n">
        <f aca="false">+SUM(H114:H117)</f>
        <v>187963.144648947</v>
      </c>
      <c r="J115" s="43" t="n">
        <f aca="false">(H115+H117)/I115</f>
        <v>0.590930391467939</v>
      </c>
      <c r="K115" s="43" t="n">
        <f aca="false">+H115/SUM(H114:H115)</f>
        <v>0.443126821262558</v>
      </c>
      <c r="L115" s="43" t="n">
        <f aca="false">(H114+H115)/SUM(H114:H117)</f>
        <v>0.438462726849758</v>
      </c>
      <c r="N115" s="268" t="n">
        <v>2005</v>
      </c>
      <c r="O115" s="269" t="n">
        <v>1.723553</v>
      </c>
    </row>
    <row r="116" customFormat="false" ht="12.8" hidden="false" customHeight="false" outlineLevel="0" collapsed="false">
      <c r="A116" s="0" t="n">
        <v>2005</v>
      </c>
      <c r="B116" s="0" t="s">
        <v>127</v>
      </c>
      <c r="C116" s="0" t="s">
        <v>9</v>
      </c>
      <c r="D116" s="67" t="n">
        <v>30995.4</v>
      </c>
      <c r="E116" s="68" t="n">
        <v>1.723553</v>
      </c>
      <c r="F116" s="68" t="n">
        <v>1</v>
      </c>
      <c r="G116" s="233" t="n">
        <v>1</v>
      </c>
      <c r="H116" s="267" t="n">
        <f aca="false">+D116/G116</f>
        <v>30995.4</v>
      </c>
      <c r="I116" s="267" t="n">
        <f aca="false">+SUM(H114:H117)</f>
        <v>187963.144648947</v>
      </c>
      <c r="J116" s="1"/>
      <c r="K116" s="43" t="n">
        <f aca="false">+H116/SUM(H116:H117)</f>
        <v>0.293660784346954</v>
      </c>
      <c r="L116" s="43" t="n">
        <f aca="false">(H116+H117)/SUM(H114:H117)</f>
        <v>0.561537273150242</v>
      </c>
      <c r="N116" s="268" t="n">
        <v>2005</v>
      </c>
      <c r="O116" s="269" t="n">
        <v>1.723553</v>
      </c>
    </row>
    <row r="117" customFormat="false" ht="12.8" hidden="false" customHeight="false" outlineLevel="0" collapsed="false">
      <c r="A117" s="112" t="n">
        <v>2005</v>
      </c>
      <c r="B117" s="112" t="s">
        <v>128</v>
      </c>
      <c r="C117" s="112" t="s">
        <v>9</v>
      </c>
      <c r="D117" s="236" t="n">
        <v>109345.1</v>
      </c>
      <c r="E117" s="237" t="n">
        <v>1.723553</v>
      </c>
      <c r="F117" s="237" t="n">
        <v>1.725681</v>
      </c>
      <c r="G117" s="68" t="n">
        <f aca="false">+$O$120</f>
        <v>1.46667779310345</v>
      </c>
      <c r="H117" s="270" t="n">
        <f aca="false">+D117/G117</f>
        <v>74552.9116989143</v>
      </c>
      <c r="I117" s="270" t="n">
        <f aca="false">+SUM(H114:H117)</f>
        <v>187963.144648947</v>
      </c>
      <c r="J117" s="34"/>
      <c r="K117" s="240" t="n">
        <f aca="false">+H117/SUM(H116:H117)</f>
        <v>0.706339215653046</v>
      </c>
      <c r="L117" s="240" t="n">
        <f aca="false">(H116+H117)/SUM(H114:H117)</f>
        <v>0.561537273150242</v>
      </c>
      <c r="N117" s="271" t="n">
        <v>2005</v>
      </c>
      <c r="O117" s="272" t="n">
        <v>1.723553</v>
      </c>
    </row>
    <row r="118" customFormat="false" ht="13" hidden="false" customHeight="false" outlineLevel="0" collapsed="false">
      <c r="J118" s="43"/>
    </row>
    <row r="119" customFormat="false" ht="13" hidden="false" customHeight="false" outlineLevel="0" collapsed="false">
      <c r="G119" s="2"/>
      <c r="I119" s="247" t="s">
        <v>33</v>
      </c>
      <c r="J119" s="247"/>
      <c r="K119" s="247"/>
      <c r="N119" s="273" t="s">
        <v>129</v>
      </c>
      <c r="O119" s="273"/>
    </row>
    <row r="120" customFormat="false" ht="13" hidden="false" customHeight="false" outlineLevel="0" collapsed="false">
      <c r="B120" s="243"/>
      <c r="C120" s="115"/>
      <c r="D120" s="244" t="s">
        <v>123</v>
      </c>
      <c r="F120" s="69"/>
      <c r="G120" s="70"/>
      <c r="I120" s="274" t="s">
        <v>117</v>
      </c>
      <c r="J120" s="230" t="n">
        <f aca="false">+AVERAGE(J2,J6,J10,J14,J18,J22,J26,J30,J34,J38,J42,J46,J50,J54,J58,J62,J66,J70,J74,J78,J82,J86,J90,J94,J98,J102,J106,J110,J114)</f>
        <v>0.34374088269421</v>
      </c>
      <c r="K120" s="266"/>
      <c r="N120" s="262" t="s">
        <v>130</v>
      </c>
      <c r="O120" s="275" t="n">
        <f aca="false">+AVERAGE(O2:O117)</f>
        <v>1.46667779310345</v>
      </c>
    </row>
    <row r="121" customFormat="false" ht="13" hidden="false" customHeight="false" outlineLevel="0" collapsed="false">
      <c r="B121" s="248" t="n">
        <v>1977</v>
      </c>
      <c r="C121" s="115" t="s">
        <v>39</v>
      </c>
      <c r="D121" s="249" t="n">
        <f aca="false">+D2+D4</f>
        <v>30944.66</v>
      </c>
      <c r="F121" s="276"/>
      <c r="G121" s="277"/>
      <c r="I121" s="278" t="s">
        <v>118</v>
      </c>
      <c r="J121" s="240" t="n">
        <f aca="false">+AVERAGE(J3,J7,J11,J15,J19,J23,J27,J31,J35,J39,J43,J47,J51,J55,J59,J63,J67,J71,J75,J79,J83,J87,J91,J95,J99,J103,J107,J111,J115)</f>
        <v>0.65625911730579</v>
      </c>
      <c r="K121" s="272"/>
      <c r="N121" s="279" t="s">
        <v>121</v>
      </c>
      <c r="O121" s="280" t="n">
        <f aca="false">+LN(O114/O2)</f>
        <v>0.294988818341037</v>
      </c>
    </row>
    <row r="122" customFormat="false" ht="13" hidden="false" customHeight="false" outlineLevel="0" collapsed="false">
      <c r="B122" s="248"/>
      <c r="C122" s="121" t="s">
        <v>40</v>
      </c>
      <c r="D122" s="252" t="n">
        <f aca="false">+D3+D5</f>
        <v>124785.81</v>
      </c>
      <c r="F122" s="71"/>
      <c r="G122" s="281"/>
      <c r="I122" s="274" t="s">
        <v>119</v>
      </c>
      <c r="J122" s="230"/>
      <c r="K122" s="266" t="n">
        <f aca="false">+AVERAGE(K2,K6,K10,K14,K18,K22,K26,K30,K34,K38,K42,K46,K50,K54,K58,K62,K66,K70,K74,K78,K82,K86,K90,K94,K98,K102,K106,K110,K114)</f>
        <v>0.504677277479072</v>
      </c>
      <c r="N122" s="282" t="s">
        <v>131</v>
      </c>
      <c r="O122" s="283" t="n">
        <f aca="false">+LN(O53/O13)</f>
        <v>0.10790292064865</v>
      </c>
    </row>
    <row r="123" customFormat="false" ht="13" hidden="false" customHeight="false" outlineLevel="0" collapsed="false">
      <c r="B123" s="248" t="n">
        <v>1979</v>
      </c>
      <c r="C123" s="115" t="s">
        <v>39</v>
      </c>
      <c r="D123" s="249" t="n">
        <f aca="false">+D10+D12</f>
        <v>34907.86</v>
      </c>
      <c r="F123" s="276"/>
      <c r="G123" s="277"/>
      <c r="I123" s="278" t="s">
        <v>120</v>
      </c>
      <c r="J123" s="240"/>
      <c r="K123" s="272" t="n">
        <f aca="false">+AVERAGE(K4,K8,K12,K16,K20,K24,K28,K32,K36,K40,K44,K48,K52,K56,K60,K64,K68,K72,K76,K80,K84,K88,K92,K96,K100,K104,K108,K112,K116)</f>
        <v>0.242236910460578</v>
      </c>
    </row>
    <row r="124" customFormat="false" ht="13" hidden="false" customHeight="false" outlineLevel="0" collapsed="false">
      <c r="B124" s="248"/>
      <c r="C124" s="121" t="s">
        <v>40</v>
      </c>
      <c r="D124" s="252" t="n">
        <f aca="false">+D11+D13</f>
        <v>132443.72</v>
      </c>
      <c r="F124" s="71"/>
      <c r="G124" s="69"/>
      <c r="K124" s="234"/>
    </row>
    <row r="125" customFormat="false" ht="13" hidden="false" customHeight="false" outlineLevel="0" collapsed="false">
      <c r="B125" s="248" t="n">
        <v>1989</v>
      </c>
      <c r="C125" s="115" t="s">
        <v>39</v>
      </c>
      <c r="D125" s="249" t="n">
        <f aca="false">+D50+D52</f>
        <v>51307.98</v>
      </c>
      <c r="F125" s="276"/>
      <c r="G125" s="277"/>
    </row>
    <row r="126" customFormat="false" ht="13" hidden="false" customHeight="false" outlineLevel="0" collapsed="false">
      <c r="B126" s="248"/>
      <c r="C126" s="121" t="s">
        <v>40</v>
      </c>
      <c r="D126" s="252" t="n">
        <f aca="false">+D51+D53</f>
        <v>146903.2</v>
      </c>
      <c r="F126" s="71"/>
      <c r="G126" s="69"/>
    </row>
    <row r="127" customFormat="false" ht="12.8" hidden="false" customHeight="false" outlineLevel="0" collapsed="false">
      <c r="B127" s="258" t="n">
        <v>2005</v>
      </c>
      <c r="C127" s="0" t="s">
        <v>39</v>
      </c>
      <c r="D127" s="259" t="n">
        <f aca="false">+D114+D116</f>
        <v>76890.01</v>
      </c>
      <c r="F127" s="276"/>
      <c r="G127" s="277"/>
    </row>
    <row r="128" customFormat="false" ht="12.8" hidden="false" customHeight="false" outlineLevel="0" collapsed="false">
      <c r="B128" s="258"/>
      <c r="C128" s="121" t="s">
        <v>40</v>
      </c>
      <c r="D128" s="252" t="n">
        <f aca="false">+D115+D117</f>
        <v>162908.5</v>
      </c>
      <c r="F128" s="71"/>
      <c r="G128" s="69"/>
    </row>
    <row r="129" customFormat="false" ht="12.8" hidden="false" customHeight="false" outlineLevel="0" collapsed="false">
      <c r="G129" s="2"/>
      <c r="N129" s="235"/>
    </row>
    <row r="130" customFormat="false" ht="12.8" hidden="false" customHeight="false" outlineLevel="0" collapsed="false">
      <c r="B130" s="0" t="s">
        <v>121</v>
      </c>
      <c r="D130" s="68" t="n">
        <f aca="false">+LN(D127/D128)-LN(D121/D122)</f>
        <v>0.643585565254371</v>
      </c>
      <c r="F130" s="1"/>
      <c r="G130" s="43"/>
      <c r="N130" s="235"/>
    </row>
    <row r="131" customFormat="false" ht="12.8" hidden="false" customHeight="false" outlineLevel="0" collapsed="false">
      <c r="B131" s="0" t="s">
        <v>131</v>
      </c>
      <c r="D131" s="68" t="n">
        <f aca="false">+LN(D125/D126)-LN(D123/D124)</f>
        <v>0.281518210890418</v>
      </c>
      <c r="F131" s="1"/>
      <c r="G131" s="43"/>
      <c r="N131" s="41"/>
    </row>
    <row r="132" customFormat="false" ht="12.8" hidden="false" customHeight="false" outlineLevel="0" collapsed="false"/>
    <row r="133" customFormat="false" ht="12.8" hidden="false" customHeight="false" outlineLevel="0" collapsed="false"/>
  </sheetData>
  <mergeCells count="6">
    <mergeCell ref="I119:K119"/>
    <mergeCell ref="N119:O119"/>
    <mergeCell ref="B121:B122"/>
    <mergeCell ref="B123:B124"/>
    <mergeCell ref="B125:B126"/>
    <mergeCell ref="B127:B12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BA131A"/>
    <pageSetUpPr fitToPage="false"/>
  </sheetPr>
  <dimension ref="B1:T48"/>
  <sheetViews>
    <sheetView showFormulas="false" showGridLines="true" showRowColHeaders="true" showZeros="true" rightToLeft="false" tabSelected="false" showOutlineSymbols="true" defaultGridColor="true" view="normal" topLeftCell="Q4" colorId="64" zoomScale="100" zoomScaleNormal="100" zoomScalePageLayoutView="100" workbookViewId="0">
      <selection pane="topLeft" activeCell="K32" activeCellId="0" sqref="K32"/>
    </sheetView>
  </sheetViews>
  <sheetFormatPr defaultColWidth="8.921875" defaultRowHeight="13" zeroHeight="false" outlineLevelRow="0" outlineLevelCol="0"/>
  <cols>
    <col collapsed="false" customWidth="true" hidden="false" outlineLevel="0" max="2" min="2" style="0" width="18"/>
    <col collapsed="false" customWidth="true" hidden="false" outlineLevel="0" max="6" min="6" style="0" width="5.16"/>
    <col collapsed="false" customWidth="true" hidden="false" outlineLevel="0" max="7" min="7" style="0" width="13.33"/>
    <col collapsed="false" customWidth="true" hidden="false" outlineLevel="0" max="8" min="8" style="0" width="13.17"/>
    <col collapsed="false" customWidth="true" hidden="false" outlineLevel="0" max="9" min="9" style="0" width="5.16"/>
    <col collapsed="false" customWidth="true" hidden="false" outlineLevel="0" max="10" min="10" style="0" width="20.33"/>
    <col collapsed="false" customWidth="true" hidden="false" outlineLevel="0" max="11" min="11" style="0" width="30.83"/>
    <col collapsed="false" customWidth="true" hidden="false" outlineLevel="0" max="12" min="12" style="0" width="2.5"/>
    <col collapsed="false" customWidth="true" hidden="false" outlineLevel="0" max="13" min="13" style="0" width="5.5"/>
    <col collapsed="false" customWidth="true" hidden="false" outlineLevel="0" max="14" min="14" style="0" width="55.66"/>
    <col collapsed="false" customWidth="true" hidden="false" outlineLevel="0" max="15" min="15" style="0" width="10.84"/>
  </cols>
  <sheetData>
    <row r="1" customFormat="false" ht="13" hidden="false" customHeight="false" outlineLevel="0" collapsed="false">
      <c r="E1" s="135"/>
      <c r="F1" s="135"/>
      <c r="H1" s="135"/>
      <c r="K1" s="135"/>
      <c r="L1" s="135"/>
    </row>
    <row r="2" customFormat="false" ht="31.25" hidden="false" customHeight="true" outlineLevel="0" collapsed="false">
      <c r="B2" s="284" t="s">
        <v>132</v>
      </c>
      <c r="C2" s="284"/>
      <c r="D2" s="284"/>
      <c r="E2" s="284"/>
      <c r="F2" s="284"/>
      <c r="G2" s="284"/>
      <c r="H2" s="284"/>
      <c r="I2" s="284"/>
      <c r="J2" s="284"/>
      <c r="K2" s="284"/>
      <c r="L2" s="284"/>
      <c r="M2" s="284"/>
      <c r="N2" s="284"/>
      <c r="O2" s="284"/>
    </row>
    <row r="3" customFormat="false" ht="28.35" hidden="false" customHeight="true" outlineLevel="0" collapsed="false">
      <c r="B3" s="285" t="s">
        <v>66</v>
      </c>
      <c r="C3" s="285"/>
      <c r="D3" s="285"/>
      <c r="E3" s="285"/>
      <c r="F3" s="285"/>
      <c r="G3" s="285"/>
      <c r="H3" s="285"/>
      <c r="I3" s="285"/>
      <c r="J3" s="285"/>
      <c r="K3" s="285"/>
      <c r="L3" s="285"/>
      <c r="M3" s="285"/>
      <c r="N3" s="285"/>
      <c r="O3" s="285"/>
    </row>
    <row r="4" customFormat="false" ht="13" hidden="false" customHeight="false" outlineLevel="0" collapsed="false">
      <c r="E4" s="135"/>
      <c r="F4" s="135"/>
      <c r="H4" s="135"/>
      <c r="K4" s="135"/>
      <c r="L4" s="135"/>
    </row>
    <row r="5" customFormat="false" ht="18" hidden="false" customHeight="false" outlineLevel="0" collapsed="false">
      <c r="B5" s="138" t="s">
        <v>67</v>
      </c>
      <c r="C5" s="138"/>
      <c r="D5" s="138"/>
      <c r="E5" s="138"/>
      <c r="F5" s="138"/>
      <c r="G5" s="138"/>
      <c r="H5" s="138"/>
      <c r="I5" s="138"/>
      <c r="J5" s="138"/>
      <c r="K5" s="138"/>
      <c r="L5" s="138"/>
      <c r="N5" s="139" t="s">
        <v>41</v>
      </c>
      <c r="O5" s="139"/>
    </row>
    <row r="6" customFormat="false" ht="13" hidden="false" customHeight="false" outlineLevel="0" collapsed="false">
      <c r="B6" s="140"/>
      <c r="C6" s="141"/>
      <c r="D6" s="3" t="s">
        <v>68</v>
      </c>
      <c r="E6" s="3"/>
      <c r="F6" s="142"/>
      <c r="G6" s="3" t="s">
        <v>69</v>
      </c>
      <c r="H6" s="143"/>
      <c r="I6" s="143"/>
      <c r="J6" s="144"/>
      <c r="K6" s="142"/>
      <c r="L6" s="145"/>
      <c r="N6" s="146"/>
      <c r="O6" s="147"/>
    </row>
    <row r="7" customFormat="false" ht="13" hidden="false" customHeight="false" outlineLevel="0" collapsed="false">
      <c r="B7" s="140"/>
      <c r="C7" s="141"/>
      <c r="D7" s="148" t="n">
        <v>1977</v>
      </c>
      <c r="E7" s="55" t="n">
        <v>2005</v>
      </c>
      <c r="F7" s="149"/>
      <c r="G7" s="3"/>
      <c r="H7" s="90"/>
      <c r="I7" s="90"/>
      <c r="J7" s="71"/>
      <c r="K7" s="149"/>
      <c r="L7" s="150"/>
      <c r="M7" s="32"/>
      <c r="N7" s="146"/>
      <c r="O7" s="147"/>
    </row>
    <row r="8" customFormat="false" ht="12.8" hidden="false" customHeight="false" outlineLevel="0" collapsed="false">
      <c r="B8" s="151" t="s">
        <v>71</v>
      </c>
      <c r="C8" s="141" t="s">
        <v>8</v>
      </c>
      <c r="D8" s="152" t="n">
        <f aca="false">+eff_BKRV_WorldKLEMS!N2</f>
        <v>0.276110997887547</v>
      </c>
      <c r="E8" s="153" t="n">
        <f aca="false">+eff_BKRV_WorldKLEMS!N114</f>
        <v>0.472521475584656</v>
      </c>
      <c r="F8" s="149"/>
      <c r="G8" s="154" t="n">
        <f aca="false">+E8-D8</f>
        <v>0.196410477697109</v>
      </c>
      <c r="H8" s="90"/>
      <c r="I8" s="90"/>
      <c r="J8" s="71"/>
      <c r="K8" s="149"/>
      <c r="L8" s="150"/>
      <c r="M8" s="32"/>
      <c r="N8" s="59"/>
      <c r="O8" s="155"/>
    </row>
    <row r="9" customFormat="false" ht="12.8" hidden="false" customHeight="false" outlineLevel="0" collapsed="false">
      <c r="B9" s="151"/>
      <c r="C9" s="46" t="s">
        <v>9</v>
      </c>
      <c r="D9" s="44" t="n">
        <f aca="false">+eff_BKRV_WorldKLEMS!N4</f>
        <v>0.723889002112453</v>
      </c>
      <c r="E9" s="66" t="n">
        <f aca="false">+eff_BKRV_WorldKLEMS!N116</f>
        <v>0.527478524415344</v>
      </c>
      <c r="F9" s="71"/>
      <c r="G9" s="126" t="n">
        <f aca="false">+E9-D9</f>
        <v>-0.196410477697109</v>
      </c>
      <c r="H9" s="71"/>
      <c r="I9" s="71"/>
      <c r="J9" s="71"/>
      <c r="K9" s="71"/>
      <c r="L9" s="155"/>
      <c r="N9" s="59"/>
      <c r="O9" s="155"/>
    </row>
    <row r="10" customFormat="false" ht="16" hidden="false" customHeight="false" outlineLevel="0" collapsed="false">
      <c r="B10" s="59"/>
      <c r="C10" s="71"/>
      <c r="D10" s="71"/>
      <c r="E10" s="71"/>
      <c r="F10" s="71"/>
      <c r="G10" s="71"/>
      <c r="H10" s="156"/>
      <c r="I10" s="149"/>
      <c r="J10" s="157" t="s">
        <v>41</v>
      </c>
      <c r="K10" s="157"/>
      <c r="L10" s="155"/>
      <c r="N10" s="59"/>
      <c r="O10" s="158"/>
    </row>
    <row r="11" customFormat="false" ht="16" hidden="false" customHeight="false" outlineLevel="0" collapsed="false">
      <c r="B11" s="159"/>
      <c r="C11" s="160"/>
      <c r="D11" s="54" t="s">
        <v>33</v>
      </c>
      <c r="E11" s="54"/>
      <c r="F11" s="71"/>
      <c r="G11" s="161" t="s">
        <v>72</v>
      </c>
      <c r="H11" s="162" t="s">
        <v>73</v>
      </c>
      <c r="I11" s="71"/>
      <c r="J11" s="163" t="s">
        <v>74</v>
      </c>
      <c r="K11" s="163"/>
      <c r="L11" s="155"/>
      <c r="N11" s="164" t="s">
        <v>75</v>
      </c>
      <c r="O11" s="165" t="n">
        <f aca="false">+LN(1+J13)</f>
        <v>0.204447442528146</v>
      </c>
    </row>
    <row r="12" customFormat="false" ht="16" hidden="false" customHeight="false" outlineLevel="0" collapsed="false">
      <c r="B12" s="166" t="s">
        <v>76</v>
      </c>
      <c r="C12" s="167"/>
      <c r="D12" s="56" t="s">
        <v>77</v>
      </c>
      <c r="E12" s="57" t="s">
        <v>78</v>
      </c>
      <c r="F12" s="149"/>
      <c r="G12" s="59"/>
      <c r="H12" s="150"/>
      <c r="I12" s="149"/>
      <c r="J12" s="168" t="s">
        <v>79</v>
      </c>
      <c r="K12" s="168"/>
      <c r="L12" s="155"/>
      <c r="N12" s="169" t="s">
        <v>80</v>
      </c>
      <c r="O12" s="170" t="n">
        <f aca="false">+eff_BKRV_WorldKLEMS!D130</f>
        <v>0.656843219271743</v>
      </c>
      <c r="P12" s="0" t="n">
        <f aca="false">0.9863-0.3618</f>
        <v>0.6245</v>
      </c>
    </row>
    <row r="13" customFormat="false" ht="15" hidden="false" customHeight="false" outlineLevel="0" collapsed="false">
      <c r="B13" s="166"/>
      <c r="C13" s="59" t="s">
        <v>8</v>
      </c>
      <c r="D13" s="19" t="n">
        <f aca="false">+eff_BKRV_WorldKLEMS!M123</f>
        <v>0.548327989448917</v>
      </c>
      <c r="E13" s="62" t="n">
        <f aca="false">1-D13</f>
        <v>0.451672010551083</v>
      </c>
      <c r="F13" s="149"/>
      <c r="G13" s="19" t="n">
        <f aca="false">+D13*(G8/D18)+D14*(G9/D18)</f>
        <v>0.140975476101234</v>
      </c>
      <c r="H13" s="171" t="n">
        <f aca="false">E13*(G8/E18)+E14*(G9/E18)</f>
        <v>-0.0858714980747284</v>
      </c>
      <c r="I13" s="71"/>
      <c r="J13" s="172" t="n">
        <f aca="false">+G13-H13</f>
        <v>0.226846974175962</v>
      </c>
      <c r="K13" s="172"/>
      <c r="L13" s="173"/>
      <c r="N13" s="169" t="s">
        <v>81</v>
      </c>
      <c r="O13" s="170" t="n">
        <f aca="false">+eff_BKRV_WorldKLEMS!G130</f>
        <v>0.346005453634852</v>
      </c>
      <c r="P13" s="0" t="n">
        <f aca="false">+0.62977-0.2837686</f>
        <v>0.3460014</v>
      </c>
    </row>
    <row r="14" customFormat="false" ht="15" hidden="false" customHeight="false" outlineLevel="0" collapsed="false">
      <c r="B14" s="166"/>
      <c r="C14" s="174" t="s">
        <v>9</v>
      </c>
      <c r="D14" s="44" t="n">
        <f aca="false">+eff_BKRV_WorldKLEMS!M124</f>
        <v>0.276624655948861</v>
      </c>
      <c r="E14" s="66" t="n">
        <f aca="false">1-D14</f>
        <v>0.723375344051139</v>
      </c>
      <c r="F14" s="71"/>
      <c r="G14" s="63"/>
      <c r="H14" s="175"/>
      <c r="I14" s="71"/>
      <c r="J14" s="176"/>
      <c r="K14" s="71"/>
      <c r="L14" s="155"/>
      <c r="N14" s="169" t="s">
        <v>82</v>
      </c>
      <c r="O14" s="177" t="n">
        <v>1.41</v>
      </c>
    </row>
    <row r="15" customFormat="false" ht="15" hidden="false" customHeight="false" outlineLevel="0" collapsed="false">
      <c r="B15" s="59"/>
      <c r="C15" s="71"/>
      <c r="D15" s="71"/>
      <c r="E15" s="71"/>
      <c r="F15" s="71"/>
      <c r="G15" s="71"/>
      <c r="H15" s="71"/>
      <c r="I15" s="71"/>
      <c r="J15" s="71"/>
      <c r="K15" s="71"/>
      <c r="L15" s="155"/>
      <c r="N15" s="178" t="s">
        <v>83</v>
      </c>
      <c r="O15" s="179" t="n">
        <f aca="false">+O14*O13+O12</f>
        <v>1.14471090889688</v>
      </c>
    </row>
    <row r="16" customFormat="false" ht="15" hidden="false" customHeight="false" outlineLevel="0" collapsed="false">
      <c r="B16" s="140"/>
      <c r="C16" s="141"/>
      <c r="D16" s="54" t="s">
        <v>33</v>
      </c>
      <c r="E16" s="54"/>
      <c r="F16" s="149"/>
      <c r="G16" s="71"/>
      <c r="H16" s="149"/>
      <c r="I16" s="149"/>
      <c r="J16" s="176"/>
      <c r="K16" s="71"/>
      <c r="L16" s="155"/>
      <c r="N16" s="169"/>
      <c r="O16" s="177"/>
    </row>
    <row r="17" customFormat="false" ht="15" hidden="false" customHeight="false" outlineLevel="0" collapsed="false">
      <c r="B17" s="151" t="s">
        <v>84</v>
      </c>
      <c r="C17" s="144"/>
      <c r="D17" s="181" t="s">
        <v>60</v>
      </c>
      <c r="E17" s="55" t="s">
        <v>61</v>
      </c>
      <c r="F17" s="149"/>
      <c r="G17" s="71"/>
      <c r="H17" s="182"/>
      <c r="I17" s="182"/>
      <c r="J17" s="71"/>
      <c r="K17" s="183"/>
      <c r="L17" s="173"/>
      <c r="N17" s="184" t="s">
        <v>85</v>
      </c>
      <c r="O17" s="185" t="n">
        <f aca="false">+O11/O15</f>
        <v>0.178601811985146</v>
      </c>
      <c r="P17" s="286"/>
      <c r="S17" s="287"/>
      <c r="T17" s="287"/>
    </row>
    <row r="18" customFormat="false" ht="12.8" hidden="false" customHeight="false" outlineLevel="0" collapsed="false">
      <c r="B18" s="151"/>
      <c r="C18" s="46"/>
      <c r="D18" s="44" t="n">
        <f aca="false">+eff_BKRV_WorldKLEMS!L121</f>
        <v>0.37854372264238</v>
      </c>
      <c r="E18" s="66" t="n">
        <f aca="false">+eff_BKRV_WorldKLEMS!L122</f>
        <v>0.62145627735762</v>
      </c>
      <c r="F18" s="71"/>
      <c r="G18" s="71"/>
      <c r="H18" s="71"/>
      <c r="I18" s="71"/>
      <c r="J18" s="71"/>
      <c r="K18" s="71"/>
      <c r="L18" s="155"/>
      <c r="N18" s="59"/>
      <c r="O18" s="155"/>
      <c r="S18" s="288"/>
      <c r="T18" s="288"/>
    </row>
    <row r="19" customFormat="false" ht="12.8" hidden="false" customHeight="false" outlineLevel="0" collapsed="false">
      <c r="B19" s="63"/>
      <c r="C19" s="46"/>
      <c r="D19" s="46"/>
      <c r="E19" s="46"/>
      <c r="F19" s="46"/>
      <c r="G19" s="46"/>
      <c r="H19" s="46"/>
      <c r="I19" s="46"/>
      <c r="J19" s="46"/>
      <c r="K19" s="46"/>
      <c r="L19" s="175"/>
      <c r="N19" s="63"/>
      <c r="O19" s="175"/>
      <c r="S19" s="232"/>
      <c r="T19" s="232"/>
    </row>
    <row r="20" customFormat="false" ht="12.8" hidden="false" customHeight="false" outlineLevel="0" collapsed="false">
      <c r="B20" s="71"/>
      <c r="C20" s="71"/>
      <c r="D20" s="71"/>
      <c r="E20" s="71"/>
      <c r="F20" s="71"/>
      <c r="G20" s="71"/>
      <c r="H20" s="71"/>
      <c r="I20" s="71"/>
      <c r="J20" s="71"/>
      <c r="K20" s="71"/>
      <c r="L20" s="71"/>
      <c r="S20" s="232"/>
      <c r="T20" s="232"/>
    </row>
    <row r="21" customFormat="false" ht="12.8" hidden="false" customHeight="false" outlineLevel="0" collapsed="false">
      <c r="B21" s="71"/>
      <c r="C21" s="71"/>
      <c r="D21" s="71"/>
      <c r="E21" s="71"/>
      <c r="F21" s="71"/>
      <c r="G21" s="71"/>
      <c r="H21" s="71"/>
      <c r="I21" s="71"/>
      <c r="J21" s="71"/>
      <c r="K21" s="71"/>
      <c r="L21" s="71"/>
    </row>
    <row r="22" customFormat="false" ht="12.8" hidden="false" customHeight="false" outlineLevel="0" collapsed="false">
      <c r="C22" s="71"/>
      <c r="D22" s="71"/>
      <c r="E22" s="71"/>
      <c r="F22" s="71"/>
      <c r="G22" s="71"/>
      <c r="H22" s="71"/>
      <c r="I22" s="71"/>
      <c r="J22" s="71"/>
      <c r="K22" s="183"/>
      <c r="L22" s="183"/>
      <c r="N22" s="71"/>
      <c r="O22" s="71"/>
      <c r="P22" s="71"/>
    </row>
    <row r="23" customFormat="false" ht="17.35" hidden="false" customHeight="false" outlineLevel="0" collapsed="false">
      <c r="B23" s="186" t="s">
        <v>86</v>
      </c>
      <c r="C23" s="186"/>
      <c r="D23" s="186"/>
      <c r="E23" s="186"/>
      <c r="F23" s="186"/>
      <c r="G23" s="186"/>
      <c r="H23" s="186"/>
      <c r="I23" s="186"/>
      <c r="J23" s="186"/>
      <c r="K23" s="186"/>
      <c r="L23" s="186"/>
      <c r="N23" s="187" t="s">
        <v>48</v>
      </c>
      <c r="O23" s="187"/>
      <c r="P23" s="71"/>
      <c r="S23" s="133"/>
      <c r="T23" s="133"/>
    </row>
    <row r="24" customFormat="false" ht="12.8" hidden="false" customHeight="false" outlineLevel="0" collapsed="false">
      <c r="B24" s="59"/>
      <c r="C24" s="21"/>
      <c r="D24" s="188" t="s">
        <v>68</v>
      </c>
      <c r="E24" s="188"/>
      <c r="F24" s="149"/>
      <c r="G24" s="188" t="s">
        <v>69</v>
      </c>
      <c r="H24" s="90"/>
      <c r="I24" s="90"/>
      <c r="J24" s="71"/>
      <c r="K24" s="149"/>
      <c r="L24" s="150"/>
      <c r="N24" s="59"/>
      <c r="O24" s="155"/>
      <c r="P24" s="71"/>
    </row>
    <row r="25" customFormat="false" ht="12.8" hidden="false" customHeight="false" outlineLevel="0" collapsed="false">
      <c r="B25" s="140"/>
      <c r="C25" s="141"/>
      <c r="D25" s="148" t="n">
        <v>1977</v>
      </c>
      <c r="E25" s="55" t="n">
        <v>2005</v>
      </c>
      <c r="F25" s="149"/>
      <c r="G25" s="3"/>
      <c r="H25" s="90"/>
      <c r="I25" s="90"/>
      <c r="J25" s="71"/>
      <c r="K25" s="149"/>
      <c r="L25" s="150"/>
      <c r="N25" s="59"/>
      <c r="O25" s="155"/>
      <c r="P25" s="71"/>
    </row>
    <row r="26" customFormat="false" ht="12.8" hidden="false" customHeight="false" outlineLevel="0" collapsed="false">
      <c r="B26" s="151" t="s">
        <v>71</v>
      </c>
      <c r="C26" s="141" t="s">
        <v>8</v>
      </c>
      <c r="D26" s="289" t="n">
        <f aca="false">+eff_KM_WorldKLEMS!L2</f>
        <v>0.339654990580935</v>
      </c>
      <c r="E26" s="153" t="n">
        <f aca="false">+eff_KM_WorldKLEMS!L114</f>
        <v>0.438462726849758</v>
      </c>
      <c r="F26" s="149"/>
      <c r="G26" s="290" t="n">
        <f aca="false">+E26-D26</f>
        <v>0.0988077362688222</v>
      </c>
      <c r="H26" s="90"/>
      <c r="I26" s="90"/>
      <c r="J26" s="71"/>
      <c r="K26" s="149"/>
      <c r="L26" s="150"/>
      <c r="N26" s="59"/>
      <c r="O26" s="155"/>
      <c r="P26" s="71"/>
    </row>
    <row r="27" customFormat="false" ht="12.8" hidden="false" customHeight="false" outlineLevel="0" collapsed="false">
      <c r="B27" s="151"/>
      <c r="C27" s="46" t="s">
        <v>9</v>
      </c>
      <c r="D27" s="44" t="n">
        <f aca="false">+eff_KM_WorldKLEMS!L4</f>
        <v>0.660345009419064</v>
      </c>
      <c r="E27" s="66" t="n">
        <f aca="false">+eff_KM_WorldKLEMS!L117</f>
        <v>0.561537273150242</v>
      </c>
      <c r="F27" s="71"/>
      <c r="G27" s="291" t="n">
        <f aca="false">+E27-D27</f>
        <v>-0.0988077362688221</v>
      </c>
      <c r="H27" s="71"/>
      <c r="I27" s="71"/>
      <c r="J27" s="71"/>
      <c r="K27" s="71"/>
      <c r="L27" s="155"/>
      <c r="M27" s="32"/>
      <c r="N27" s="59"/>
      <c r="O27" s="155"/>
      <c r="P27" s="71"/>
    </row>
    <row r="28" customFormat="false" ht="15" hidden="false" customHeight="false" outlineLevel="0" collapsed="false">
      <c r="B28" s="59"/>
      <c r="C28" s="71"/>
      <c r="D28" s="71"/>
      <c r="E28" s="71"/>
      <c r="F28" s="71"/>
      <c r="G28" s="71"/>
      <c r="H28" s="156"/>
      <c r="I28" s="149"/>
      <c r="J28" s="157" t="s">
        <v>48</v>
      </c>
      <c r="K28" s="157"/>
      <c r="L28" s="155"/>
      <c r="M28" s="32"/>
      <c r="N28" s="59"/>
      <c r="O28" s="158"/>
      <c r="P28" s="71"/>
    </row>
    <row r="29" customFormat="false" ht="15" hidden="false" customHeight="false" outlineLevel="0" collapsed="false">
      <c r="B29" s="159"/>
      <c r="C29" s="160"/>
      <c r="D29" s="54" t="s">
        <v>33</v>
      </c>
      <c r="E29" s="54"/>
      <c r="F29" s="71"/>
      <c r="G29" s="161" t="s">
        <v>72</v>
      </c>
      <c r="H29" s="162" t="s">
        <v>73</v>
      </c>
      <c r="I29" s="71"/>
      <c r="J29" s="163" t="s">
        <v>74</v>
      </c>
      <c r="K29" s="163"/>
      <c r="L29" s="155"/>
      <c r="N29" s="169" t="s">
        <v>75</v>
      </c>
      <c r="O29" s="292" t="n">
        <f aca="false">+LN(1+J31)</f>
        <v>0.108811002428081</v>
      </c>
      <c r="P29" s="71"/>
    </row>
    <row r="30" customFormat="false" ht="16" hidden="false" customHeight="false" outlineLevel="0" collapsed="false">
      <c r="B30" s="166" t="s">
        <v>76</v>
      </c>
      <c r="C30" s="167"/>
      <c r="D30" s="56" t="s">
        <v>77</v>
      </c>
      <c r="E30" s="57" t="s">
        <v>78</v>
      </c>
      <c r="F30" s="149"/>
      <c r="G30" s="59"/>
      <c r="H30" s="150"/>
      <c r="I30" s="149"/>
      <c r="J30" s="168" t="s">
        <v>79</v>
      </c>
      <c r="K30" s="168"/>
      <c r="L30" s="155"/>
      <c r="N30" s="169" t="s">
        <v>80</v>
      </c>
      <c r="O30" s="170" t="n">
        <f aca="false">+eff_KM_WorldKLEMS!D130</f>
        <v>0.643585565254371</v>
      </c>
      <c r="P30" s="71"/>
    </row>
    <row r="31" customFormat="false" ht="16" hidden="false" customHeight="false" outlineLevel="0" collapsed="false">
      <c r="B31" s="166"/>
      <c r="C31" s="59" t="s">
        <v>8</v>
      </c>
      <c r="D31" s="19" t="n">
        <f aca="false">+eff_KM_WorldKLEMS!K122</f>
        <v>0.504677277479072</v>
      </c>
      <c r="E31" s="62" t="n">
        <f aca="false">1-D31</f>
        <v>0.495322722520928</v>
      </c>
      <c r="F31" s="149"/>
      <c r="G31" s="19" t="n">
        <f aca="false">D31*(G26/D36)+D32*(G27/D36)</f>
        <v>0.0754380403268017</v>
      </c>
      <c r="H31" s="171" t="n">
        <f aca="false">E31*(G26/E36)+E32*(G27/E36)</f>
        <v>-0.0395135669537272</v>
      </c>
      <c r="I31" s="71"/>
      <c r="J31" s="172" t="n">
        <f aca="false">+G31-H31</f>
        <v>0.114951607280529</v>
      </c>
      <c r="K31" s="172"/>
      <c r="L31" s="173"/>
      <c r="N31" s="169" t="s">
        <v>81</v>
      </c>
      <c r="O31" s="170" t="n">
        <f aca="false">+eff_KM_WorldKLEMS!O121</f>
        <v>0.294988818341037</v>
      </c>
      <c r="P31" s="71"/>
    </row>
    <row r="32" customFormat="false" ht="16" hidden="false" customHeight="false" outlineLevel="0" collapsed="false">
      <c r="B32" s="166"/>
      <c r="C32" s="174" t="s">
        <v>9</v>
      </c>
      <c r="D32" s="44" t="n">
        <f aca="false">+eff_KM_WorldKLEMS!K123</f>
        <v>0.242236910460578</v>
      </c>
      <c r="E32" s="66" t="n">
        <f aca="false">1-D32</f>
        <v>0.757763089539422</v>
      </c>
      <c r="F32" s="71"/>
      <c r="G32" s="63"/>
      <c r="H32" s="175"/>
      <c r="I32" s="71"/>
      <c r="J32" s="176"/>
      <c r="K32" s="71"/>
      <c r="L32" s="155"/>
      <c r="N32" s="169" t="s">
        <v>82</v>
      </c>
      <c r="O32" s="177" t="n">
        <v>1.41</v>
      </c>
      <c r="P32" s="71"/>
    </row>
    <row r="33" customFormat="false" ht="16" hidden="false" customHeight="false" outlineLevel="0" collapsed="false">
      <c r="B33" s="59"/>
      <c r="C33" s="71"/>
      <c r="D33" s="71"/>
      <c r="E33" s="71"/>
      <c r="F33" s="71"/>
      <c r="G33" s="71"/>
      <c r="H33" s="71"/>
      <c r="I33" s="71"/>
      <c r="J33" s="71"/>
      <c r="K33" s="71"/>
      <c r="L33" s="155"/>
      <c r="N33" s="169" t="s">
        <v>83</v>
      </c>
      <c r="O33" s="293" t="n">
        <f aca="false">+O32*O31+O30</f>
        <v>1.05951979911523</v>
      </c>
      <c r="P33" s="71"/>
    </row>
    <row r="34" customFormat="false" ht="16" hidden="false" customHeight="false" outlineLevel="0" collapsed="false">
      <c r="B34" s="140"/>
      <c r="C34" s="141"/>
      <c r="D34" s="54" t="s">
        <v>33</v>
      </c>
      <c r="E34" s="54"/>
      <c r="F34" s="149"/>
      <c r="G34" s="71"/>
      <c r="H34" s="149"/>
      <c r="I34" s="149"/>
      <c r="J34" s="176"/>
      <c r="K34" s="71"/>
      <c r="L34" s="155"/>
      <c r="N34" s="169"/>
      <c r="O34" s="158"/>
      <c r="P34" s="71"/>
    </row>
    <row r="35" customFormat="false" ht="16" hidden="false" customHeight="false" outlineLevel="0" collapsed="false">
      <c r="B35" s="151" t="s">
        <v>84</v>
      </c>
      <c r="C35" s="144"/>
      <c r="D35" s="181" t="s">
        <v>60</v>
      </c>
      <c r="E35" s="55" t="s">
        <v>61</v>
      </c>
      <c r="F35" s="149"/>
      <c r="G35" s="71"/>
      <c r="H35" s="182"/>
      <c r="I35" s="182"/>
      <c r="J35" s="71"/>
      <c r="K35" s="183"/>
      <c r="L35" s="173"/>
      <c r="N35" s="169"/>
      <c r="O35" s="177"/>
      <c r="P35" s="71"/>
    </row>
    <row r="36" customFormat="false" ht="16" hidden="false" customHeight="false" outlineLevel="0" collapsed="false">
      <c r="B36" s="151"/>
      <c r="C36" s="46"/>
      <c r="D36" s="294" t="n">
        <f aca="false">+eff_KM_WorldKLEMS!J120</f>
        <v>0.34374088269421</v>
      </c>
      <c r="E36" s="295" t="n">
        <f aca="false">+eff_KM_WorldKLEMS!J121</f>
        <v>0.65625911730579</v>
      </c>
      <c r="F36" s="71"/>
      <c r="G36" s="71"/>
      <c r="H36" s="71"/>
      <c r="I36" s="71"/>
      <c r="J36" s="71"/>
      <c r="K36" s="71"/>
      <c r="L36" s="155"/>
      <c r="N36" s="189" t="s">
        <v>85</v>
      </c>
      <c r="O36" s="190" t="n">
        <f aca="false">+O29/O33</f>
        <v>0.102698413487832</v>
      </c>
      <c r="P36" s="71"/>
    </row>
    <row r="37" customFormat="false" ht="13" hidden="false" customHeight="false" outlineLevel="0" collapsed="false">
      <c r="B37" s="63"/>
      <c r="C37" s="46"/>
      <c r="D37" s="46"/>
      <c r="E37" s="46"/>
      <c r="F37" s="46"/>
      <c r="G37" s="46"/>
      <c r="H37" s="46"/>
      <c r="I37" s="46"/>
      <c r="J37" s="46"/>
      <c r="K37" s="46"/>
      <c r="L37" s="175"/>
      <c r="N37" s="63"/>
      <c r="O37" s="175"/>
      <c r="P37" s="71"/>
    </row>
    <row r="38" customFormat="false" ht="18" hidden="false" customHeight="false" outlineLevel="0" collapsed="false">
      <c r="B38" s="296"/>
      <c r="C38" s="296"/>
      <c r="D38" s="296"/>
      <c r="E38" s="296"/>
      <c r="F38" s="296"/>
      <c r="G38" s="296"/>
      <c r="H38" s="296"/>
      <c r="I38" s="296"/>
      <c r="J38" s="296"/>
      <c r="K38" s="296"/>
      <c r="L38" s="296"/>
      <c r="N38" s="71"/>
      <c r="O38" s="71"/>
      <c r="P38" s="71"/>
    </row>
    <row r="39" customFormat="false" ht="12.8" hidden="false" customHeight="false" outlineLevel="0" collapsed="false">
      <c r="N39" s="71"/>
      <c r="O39" s="71"/>
      <c r="P39" s="71"/>
    </row>
    <row r="40" customFormat="false" ht="12.8" hidden="false" customHeight="false" outlineLevel="0" collapsed="false">
      <c r="N40" s="71"/>
      <c r="O40" s="297"/>
      <c r="P40" s="71"/>
    </row>
    <row r="41" customFormat="false" ht="12.8" hidden="false" customHeight="false" outlineLevel="0" collapsed="false">
      <c r="O41" s="180"/>
    </row>
    <row r="42" customFormat="false" ht="12.8" hidden="false" customHeight="false" outlineLevel="0" collapsed="false">
      <c r="O42" s="180"/>
    </row>
    <row r="43" customFormat="false" ht="12.8" hidden="false" customHeight="false" outlineLevel="0" collapsed="false"/>
    <row r="44" customFormat="false" ht="12.8" hidden="false" customHeight="false" outlineLevel="0" collapsed="false"/>
    <row r="45" customFormat="false" ht="12.8" hidden="false" customHeight="false" outlineLevel="0" collapsed="false"/>
    <row r="46" customFormat="false" ht="12.8" hidden="false" customHeight="false" outlineLevel="0" collapsed="false">
      <c r="J46" s="133"/>
    </row>
    <row r="47" customFormat="false" ht="12.8" hidden="false" customHeight="false" outlineLevel="0" collapsed="false">
      <c r="J47" s="133"/>
    </row>
    <row r="48" customFormat="false" ht="12.8" hidden="false" customHeight="false" outlineLevel="0" collapsed="false"/>
  </sheetData>
  <mergeCells count="26">
    <mergeCell ref="B2:O2"/>
    <mergeCell ref="B3:O3"/>
    <mergeCell ref="B5:L5"/>
    <mergeCell ref="N5:O5"/>
    <mergeCell ref="D6:E6"/>
    <mergeCell ref="B8:B9"/>
    <mergeCell ref="J10:K10"/>
    <mergeCell ref="D11:E11"/>
    <mergeCell ref="J11:K11"/>
    <mergeCell ref="B12:B14"/>
    <mergeCell ref="J12:K12"/>
    <mergeCell ref="J13:K13"/>
    <mergeCell ref="D16:E16"/>
    <mergeCell ref="B17:B18"/>
    <mergeCell ref="B23:L23"/>
    <mergeCell ref="N23:O23"/>
    <mergeCell ref="D24:E24"/>
    <mergeCell ref="B26:B27"/>
    <mergeCell ref="J28:K28"/>
    <mergeCell ref="D29:E29"/>
    <mergeCell ref="J29:K29"/>
    <mergeCell ref="B30:B32"/>
    <mergeCell ref="J30:K30"/>
    <mergeCell ref="J31:K31"/>
    <mergeCell ref="D34:E34"/>
    <mergeCell ref="B35:B36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1693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2020-04-09T15:05:21Z</dcterms:created>
  <dc:creator/>
  <dc:description/>
  <dc:language>en-US</dc:language>
  <cp:lastModifiedBy/>
  <dcterms:modified xsi:type="dcterms:W3CDTF">2020-12-23T18:23:10Z</dcterms:modified>
  <cp:revision>78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