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u.wendler\Desktop\BI\Comissao_Conf\"/>
    </mc:Choice>
  </mc:AlternateContent>
  <xr:revisionPtr revIDLastSave="0" documentId="13_ncr:1_{A69BFDF3-3784-4D56-B78E-FBB02F7EF613}" xr6:coauthVersionLast="47" xr6:coauthVersionMax="47" xr10:uidLastSave="{00000000-0000-0000-0000-000000000000}"/>
  <bookViews>
    <workbookView xWindow="28680" yWindow="-120" windowWidth="29040" windowHeight="15720" xr2:uid="{9516B156-3BAE-4704-A459-E21C9CB09336}"/>
  </bookViews>
  <sheets>
    <sheet name="Baixas" sheetId="4" r:id="rId1"/>
    <sheet name="Faturamento" sheetId="1" r:id="rId2"/>
    <sheet name="Relação Cliente x Vendedores" sheetId="2" r:id="rId3"/>
  </sheets>
  <externalReferences>
    <externalReference r:id="rId4"/>
  </externalReferences>
  <definedNames>
    <definedName name="_xlnm._FilterDatabase" localSheetId="0" hidden="1">Baixas!$A$1:$U$160</definedName>
    <definedName name="_xlnm._FilterDatabase" localSheetId="2" hidden="1">'Relação Cliente x Vendedores'!$B$2:$E$148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8" i="2" l="1"/>
  <c r="D176" i="2"/>
  <c r="D152" i="2"/>
  <c r="D16" i="2"/>
  <c r="D171" i="2"/>
  <c r="D134" i="2"/>
  <c r="D175" i="2" l="1"/>
  <c r="U54" i="4" l="1"/>
  <c r="U138" i="4"/>
  <c r="U139" i="4"/>
  <c r="U141" i="4"/>
  <c r="U63" i="4"/>
  <c r="U100" i="4"/>
  <c r="U143" i="4"/>
  <c r="U37" i="4"/>
  <c r="U41" i="4"/>
  <c r="U88" i="4"/>
  <c r="U89" i="4"/>
  <c r="U15" i="4"/>
  <c r="U16" i="4"/>
  <c r="U28" i="4"/>
  <c r="U108" i="4"/>
  <c r="U31" i="4"/>
  <c r="U58" i="4"/>
  <c r="U59" i="4"/>
  <c r="U83" i="4"/>
  <c r="U87" i="4"/>
  <c r="U17" i="4"/>
  <c r="U96" i="4"/>
  <c r="U23" i="4"/>
  <c r="U98" i="4"/>
  <c r="U124" i="4"/>
  <c r="U29" i="4"/>
  <c r="U142" i="4"/>
  <c r="U42" i="4"/>
  <c r="U18" i="4"/>
  <c r="U116" i="4"/>
  <c r="U4" i="4"/>
  <c r="U32" i="4"/>
  <c r="U152" i="4"/>
  <c r="U109" i="4"/>
  <c r="U154" i="4"/>
  <c r="U153" i="4"/>
  <c r="U103" i="4"/>
  <c r="U76" i="4"/>
  <c r="U74" i="4"/>
  <c r="U75" i="4"/>
  <c r="U107" i="4"/>
  <c r="U125" i="4"/>
  <c r="U126" i="4"/>
  <c r="U33" i="4"/>
  <c r="U71" i="4"/>
  <c r="U34" i="4"/>
  <c r="U35" i="4"/>
  <c r="U64" i="4"/>
  <c r="U90" i="4"/>
  <c r="U43" i="4"/>
  <c r="U117" i="4"/>
  <c r="U127" i="4"/>
  <c r="U129" i="4"/>
  <c r="U65" i="4"/>
  <c r="U66" i="4"/>
  <c r="U67" i="4"/>
  <c r="U104" i="4"/>
  <c r="U78" i="4"/>
  <c r="U80" i="4"/>
  <c r="U82" i="4"/>
  <c r="U84" i="4"/>
  <c r="U20" i="4"/>
  <c r="U19" i="4"/>
  <c r="U22" i="4"/>
  <c r="U144" i="4"/>
  <c r="U115" i="4"/>
  <c r="U91" i="4"/>
  <c r="U21" i="4"/>
  <c r="U118" i="4"/>
  <c r="U44" i="4"/>
  <c r="U128" i="4"/>
  <c r="U110" i="4"/>
  <c r="U130" i="4"/>
  <c r="U3" i="4"/>
  <c r="U5" i="4"/>
  <c r="U60" i="4"/>
  <c r="U147" i="4"/>
  <c r="U148" i="4"/>
  <c r="U68" i="4"/>
  <c r="U26" i="4"/>
  <c r="U97" i="4"/>
  <c r="U157" i="4"/>
  <c r="U57" i="4"/>
  <c r="U45" i="4"/>
  <c r="U92" i="4"/>
  <c r="U39" i="4"/>
  <c r="U102" i="4"/>
  <c r="U105" i="4"/>
  <c r="U131" i="4"/>
  <c r="U132" i="4"/>
  <c r="U11" i="4"/>
  <c r="U10" i="4"/>
  <c r="U13" i="4"/>
  <c r="U69" i="4"/>
  <c r="U24" i="4"/>
  <c r="U62" i="4"/>
  <c r="U151" i="4"/>
  <c r="U70" i="4"/>
  <c r="U25" i="4"/>
  <c r="U158" i="4"/>
  <c r="U133" i="4"/>
  <c r="U134" i="4"/>
  <c r="U113" i="4"/>
  <c r="U61" i="4"/>
  <c r="U95" i="4"/>
  <c r="U119" i="4"/>
  <c r="U27" i="4"/>
  <c r="U94" i="4"/>
  <c r="U93" i="4"/>
  <c r="U2" i="4"/>
  <c r="U72" i="4"/>
  <c r="U73" i="4"/>
  <c r="U156" i="4"/>
  <c r="U121" i="4"/>
  <c r="U159" i="4"/>
  <c r="U55" i="4"/>
  <c r="U47" i="4"/>
  <c r="U48" i="4"/>
  <c r="U120" i="4"/>
  <c r="U160" i="4"/>
  <c r="U46" i="4"/>
  <c r="U51" i="4"/>
  <c r="U49" i="4"/>
  <c r="U50" i="4"/>
  <c r="U99" i="4"/>
  <c r="U123" i="4"/>
  <c r="U106" i="4"/>
  <c r="U77" i="4"/>
  <c r="U79" i="4"/>
  <c r="U81" i="4"/>
  <c r="U145" i="4"/>
  <c r="U146" i="4"/>
  <c r="U150" i="4"/>
  <c r="U12" i="4"/>
  <c r="U155" i="4"/>
  <c r="U38" i="4"/>
  <c r="U85" i="4"/>
  <c r="U86" i="4"/>
  <c r="U40" i="4"/>
  <c r="U14" i="4"/>
  <c r="U122" i="4"/>
  <c r="U112" i="4"/>
  <c r="U56" i="4"/>
  <c r="U114" i="4"/>
  <c r="U7" i="4"/>
  <c r="U6" i="4"/>
  <c r="U149" i="4"/>
  <c r="U53" i="4"/>
  <c r="U52" i="4"/>
  <c r="U135" i="4"/>
  <c r="U30" i="4"/>
  <c r="U136" i="4"/>
  <c r="U137" i="4"/>
  <c r="U140" i="4"/>
  <c r="U8" i="4"/>
  <c r="U9" i="4"/>
  <c r="U36" i="4"/>
  <c r="U111" i="4"/>
  <c r="U101" i="4"/>
  <c r="G112" i="4"/>
  <c r="G56" i="4"/>
  <c r="G114" i="4"/>
  <c r="G7" i="4"/>
  <c r="G6" i="4"/>
  <c r="G149" i="4"/>
  <c r="G53" i="4"/>
  <c r="G52" i="4"/>
  <c r="G135" i="4"/>
  <c r="G30" i="4"/>
  <c r="G136" i="4"/>
  <c r="G137" i="4"/>
  <c r="G140" i="4"/>
  <c r="G8" i="4"/>
  <c r="G9" i="4"/>
  <c r="G36" i="4"/>
  <c r="G101" i="4"/>
  <c r="G122" i="4"/>
  <c r="G123" i="4"/>
  <c r="G106" i="4"/>
  <c r="G77" i="4"/>
  <c r="G79" i="4"/>
  <c r="G81" i="4"/>
  <c r="G145" i="4"/>
  <c r="G146" i="4"/>
  <c r="G150" i="4"/>
  <c r="G12" i="4"/>
  <c r="G155" i="4"/>
  <c r="G38" i="4"/>
  <c r="G85" i="4"/>
  <c r="G86" i="4"/>
  <c r="G40" i="4"/>
  <c r="G14" i="4"/>
  <c r="G99" i="4"/>
  <c r="G54" i="4"/>
  <c r="G138" i="4"/>
  <c r="G139" i="4"/>
  <c r="G141" i="4"/>
  <c r="G63" i="4"/>
  <c r="G100" i="4"/>
  <c r="G143" i="4"/>
  <c r="G37" i="4"/>
  <c r="G41" i="4"/>
  <c r="G88" i="4"/>
  <c r="G89" i="4"/>
  <c r="G15" i="4"/>
  <c r="G16" i="4"/>
  <c r="G28" i="4"/>
  <c r="G108" i="4"/>
  <c r="G31" i="4"/>
  <c r="G58" i="4"/>
  <c r="G59" i="4"/>
  <c r="G83" i="4"/>
  <c r="G87" i="4"/>
  <c r="G17" i="4"/>
  <c r="G96" i="4"/>
  <c r="G23" i="4"/>
  <c r="G98" i="4"/>
  <c r="G124" i="4"/>
  <c r="G29" i="4"/>
  <c r="G142" i="4"/>
  <c r="G42" i="4"/>
  <c r="G18" i="4"/>
  <c r="G116" i="4"/>
  <c r="G4" i="4"/>
  <c r="G32" i="4"/>
  <c r="G152" i="4"/>
  <c r="G109" i="4"/>
  <c r="G154" i="4"/>
  <c r="G153" i="4"/>
  <c r="G103" i="4"/>
  <c r="G76" i="4"/>
  <c r="G74" i="4"/>
  <c r="G75" i="4"/>
  <c r="G107" i="4"/>
  <c r="G125" i="4"/>
  <c r="G126" i="4"/>
  <c r="G33" i="4"/>
  <c r="G71" i="4"/>
  <c r="G34" i="4"/>
  <c r="G35" i="4"/>
  <c r="G64" i="4"/>
  <c r="G90" i="4"/>
  <c r="G43" i="4"/>
  <c r="G117" i="4"/>
  <c r="G127" i="4"/>
  <c r="G129" i="4"/>
  <c r="G65" i="4"/>
  <c r="G66" i="4"/>
  <c r="G67" i="4"/>
  <c r="G104" i="4"/>
  <c r="G78" i="4"/>
  <c r="G80" i="4"/>
  <c r="G82" i="4"/>
  <c r="G84" i="4"/>
  <c r="G20" i="4"/>
  <c r="G19" i="4"/>
  <c r="G22" i="4"/>
  <c r="G144" i="4"/>
  <c r="G115" i="4"/>
  <c r="G91" i="4"/>
  <c r="G21" i="4"/>
  <c r="G118" i="4"/>
  <c r="G44" i="4"/>
  <c r="G128" i="4"/>
  <c r="G110" i="4"/>
  <c r="G130" i="4"/>
  <c r="G3" i="4"/>
  <c r="G5" i="4"/>
  <c r="G60" i="4"/>
  <c r="G147" i="4"/>
  <c r="G148" i="4"/>
  <c r="G68" i="4"/>
  <c r="G26" i="4"/>
  <c r="G97" i="4"/>
  <c r="G157" i="4"/>
  <c r="G57" i="4"/>
  <c r="G45" i="4"/>
  <c r="G92" i="4"/>
  <c r="G39" i="4"/>
  <c r="G102" i="4"/>
  <c r="G105" i="4"/>
  <c r="G131" i="4"/>
  <c r="G132" i="4"/>
  <c r="G11" i="4"/>
  <c r="G10" i="4"/>
  <c r="G13" i="4"/>
  <c r="G69" i="4"/>
  <c r="G24" i="4"/>
  <c r="G62" i="4"/>
  <c r="G151" i="4"/>
  <c r="G70" i="4"/>
  <c r="G25" i="4"/>
  <c r="G158" i="4"/>
  <c r="G133" i="4"/>
  <c r="G134" i="4"/>
  <c r="G113" i="4"/>
  <c r="G61" i="4"/>
  <c r="G95" i="4"/>
  <c r="G119" i="4"/>
  <c r="G27" i="4"/>
  <c r="G2" i="4"/>
  <c r="G72" i="4"/>
  <c r="G73" i="4"/>
  <c r="G121" i="4"/>
  <c r="G55" i="4"/>
  <c r="G120" i="4"/>
  <c r="G160" i="4"/>
  <c r="G46" i="4"/>
  <c r="G51" i="4"/>
  <c r="G49" i="4"/>
  <c r="G111" i="4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4" i="1"/>
  <c r="D146" i="2"/>
  <c r="G156" i="4" s="1"/>
  <c r="D147" i="2"/>
  <c r="D148" i="2"/>
  <c r="D149" i="2"/>
  <c r="G159" i="4" s="1"/>
  <c r="D150" i="2"/>
  <c r="G47" i="4" s="1"/>
  <c r="D151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2" i="2"/>
  <c r="D174" i="2"/>
  <c r="D145" i="2"/>
  <c r="G94" i="4" s="1"/>
  <c r="G50" i="4" l="1"/>
  <c r="G48" i="4"/>
  <c r="G93" i="4"/>
  <c r="O103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" i="1"/>
  <c r="B2" i="1"/>
  <c r="B20" i="1" l="1"/>
</calcChain>
</file>

<file path=xl/sharedStrings.xml><?xml version="1.0" encoding="utf-8"?>
<sst xmlns="http://schemas.openxmlformats.org/spreadsheetml/2006/main" count="2568" uniqueCount="594">
  <si>
    <t>RESUMO FATURAMENTO</t>
  </si>
  <si>
    <t>TOTAL</t>
  </si>
  <si>
    <t>QUANTIDADE PNEUS</t>
  </si>
  <si>
    <t>FATURAMENTO POR VENDEDOR</t>
  </si>
  <si>
    <t>JULIANA</t>
  </si>
  <si>
    <t>WALTER</t>
  </si>
  <si>
    <t>SIRLENE</t>
  </si>
  <si>
    <t>JOSÉ HENRIQUE</t>
  </si>
  <si>
    <t>JOCIÉLIA</t>
  </si>
  <si>
    <t>AURÉLIO</t>
  </si>
  <si>
    <t>WALDEMIRO</t>
  </si>
  <si>
    <t>JAQUELINE</t>
  </si>
  <si>
    <t>RICARDO</t>
  </si>
  <si>
    <t>FABIANE</t>
  </si>
  <si>
    <t>MARCELO</t>
  </si>
  <si>
    <t>CÉLIO</t>
  </si>
  <si>
    <t>LUCAS</t>
  </si>
  <si>
    <t>Numero</t>
  </si>
  <si>
    <t>Cliente</t>
  </si>
  <si>
    <t>Loja</t>
  </si>
  <si>
    <t>Nome Cliente</t>
  </si>
  <si>
    <t>CPF/CNPJ</t>
  </si>
  <si>
    <t>UF Destino</t>
  </si>
  <si>
    <t>DT Emissao</t>
  </si>
  <si>
    <t>Tipo Consumi</t>
  </si>
  <si>
    <t>Vlr.ICMS</t>
  </si>
  <si>
    <t>Vlr.IPI</t>
  </si>
  <si>
    <t>Vlr.Mercad</t>
  </si>
  <si>
    <t>Tipo da nota</t>
  </si>
  <si>
    <t>Valor Fatura</t>
  </si>
  <si>
    <t>000163</t>
  </si>
  <si>
    <t>01</t>
  </si>
  <si>
    <t>MSP DISTRIBUIDORA E IMPORTADORA DE PNEUS</t>
  </si>
  <si>
    <t>13.840.571/0001-86</t>
  </si>
  <si>
    <t>SP</t>
  </si>
  <si>
    <t>R</t>
  </si>
  <si>
    <t>N</t>
  </si>
  <si>
    <t>0201</t>
  </si>
  <si>
    <t>000271</t>
  </si>
  <si>
    <t>PNEUMAX LTDA</t>
  </si>
  <si>
    <t>39.814.835/0010-01</t>
  </si>
  <si>
    <t>ES</t>
  </si>
  <si>
    <t>000119</t>
  </si>
  <si>
    <t>TRUK SIEPIERSKI LTDA</t>
  </si>
  <si>
    <t>03.727.813/0001-76</t>
  </si>
  <si>
    <t>F</t>
  </si>
  <si>
    <t>000000976</t>
  </si>
  <si>
    <t>000290</t>
  </si>
  <si>
    <t>IHURY RODRIGO DE FREITAS 03929719762</t>
  </si>
  <si>
    <t>45.336.366/0001-74</t>
  </si>
  <si>
    <t>000201</t>
  </si>
  <si>
    <t>PNEUMASTER COMERCIO DE PNEUS LTDA</t>
  </si>
  <si>
    <t>23.168.958/0001-91</t>
  </si>
  <si>
    <t>MG</t>
  </si>
  <si>
    <t>000157</t>
  </si>
  <si>
    <t>R. T. COSTALONGA TRANSPORTES</t>
  </si>
  <si>
    <t>06.231.533/0001-60</t>
  </si>
  <si>
    <t>000227</t>
  </si>
  <si>
    <t>NELSON LUIZ SOARES DA SILVA</t>
  </si>
  <si>
    <t>10.563.667/0001-56</t>
  </si>
  <si>
    <t>000288</t>
  </si>
  <si>
    <t>BARATO - PNEUS LTDA</t>
  </si>
  <si>
    <t>09.116.835/0001-86</t>
  </si>
  <si>
    <t>SC</t>
  </si>
  <si>
    <t>000000983</t>
  </si>
  <si>
    <t>000283</t>
  </si>
  <si>
    <t>RB RECAPAGENS BLUMENAU LTDA</t>
  </si>
  <si>
    <t>07.564.353/0001-63</t>
  </si>
  <si>
    <t>F LOPES DA SILVA LTDA</t>
  </si>
  <si>
    <t>57.544.061/0001-37</t>
  </si>
  <si>
    <t>TO</t>
  </si>
  <si>
    <t>GILVAN DISTRIBUIDORA DE PNEUS E ACESS.</t>
  </si>
  <si>
    <t>54.382.297/0001-26</t>
  </si>
  <si>
    <t>000151</t>
  </si>
  <si>
    <t>M. J. P. NOGUEIRA &amp; CIA LTDA</t>
  </si>
  <si>
    <t>54.430.760/0002-49</t>
  </si>
  <si>
    <t>PR</t>
  </si>
  <si>
    <t>000214</t>
  </si>
  <si>
    <t>L.P. &amp; B. COMERCIO DE PNEUS LTDA</t>
  </si>
  <si>
    <t>09.556.680/0001-07</t>
  </si>
  <si>
    <t>000208</t>
  </si>
  <si>
    <t>MARCIO SEBASTIAO RODRIGUES</t>
  </si>
  <si>
    <t>02.905.455/0001-81</t>
  </si>
  <si>
    <t>000293</t>
  </si>
  <si>
    <t>TG-TRANSPORTE E COMERCIO LTDA</t>
  </si>
  <si>
    <t>31.808.056/0001-09</t>
  </si>
  <si>
    <t>DUSK COMERCIO DE GENEROS ALIMENTICIOS LT</t>
  </si>
  <si>
    <t>01.843.582/0001-30</t>
  </si>
  <si>
    <t>RS</t>
  </si>
  <si>
    <t>000229</t>
  </si>
  <si>
    <t>C. A. DE OLIVEIRA LTDA</t>
  </si>
  <si>
    <t>29.542.116/0002-15</t>
  </si>
  <si>
    <t>000225</t>
  </si>
  <si>
    <t>FERNANDES FRANCISCO MONICO</t>
  </si>
  <si>
    <t>39.827.282/0001-30</t>
  </si>
  <si>
    <t>000000999</t>
  </si>
  <si>
    <t>000129</t>
  </si>
  <si>
    <t>MVG TRANSPORTES LTDA</t>
  </si>
  <si>
    <t>02.082.008/0001-70</t>
  </si>
  <si>
    <t>000001003</t>
  </si>
  <si>
    <t>000117</t>
  </si>
  <si>
    <t>MORUMBI INDUSTRIAL LTDA</t>
  </si>
  <si>
    <t>10.284.459/0001-18</t>
  </si>
  <si>
    <t>RJ</t>
  </si>
  <si>
    <t>000203</t>
  </si>
  <si>
    <t>FRANCA DISTRIBUIDORA E AGROPECUARIA LTDA</t>
  </si>
  <si>
    <t>33.884.706/0001-12</t>
  </si>
  <si>
    <t>MA</t>
  </si>
  <si>
    <t>ADILSON ANTONIO ANDRADE</t>
  </si>
  <si>
    <t>71.652.183/787 -</t>
  </si>
  <si>
    <t>000299</t>
  </si>
  <si>
    <t>35.616.048 REGINALDO ELI GOBBI</t>
  </si>
  <si>
    <t>35.616.048/0001-03</t>
  </si>
  <si>
    <t>52.494.859 JOAO LUIZ VASCONCELLOS ROCHA</t>
  </si>
  <si>
    <t>52.494.859/0001-06</t>
  </si>
  <si>
    <t>BRUNETTI PNEUS LTDA</t>
  </si>
  <si>
    <t>03.657.256/0001-64</t>
  </si>
  <si>
    <t>000269</t>
  </si>
  <si>
    <t>EBERTUR TURISMO E FRETAMENTO LTDA</t>
  </si>
  <si>
    <t>09.275.569/0001-34</t>
  </si>
  <si>
    <t>SERRANALOG TRANSPORTES LTDA</t>
  </si>
  <si>
    <t>07.447.199/0001-40</t>
  </si>
  <si>
    <t>TRANSPORTADORA CONTINENTAL LTDA</t>
  </si>
  <si>
    <t>28.141.158/0001-09</t>
  </si>
  <si>
    <t>PRATA LOG TRANSPORTES LTDA</t>
  </si>
  <si>
    <t>21.081.628/0001-39</t>
  </si>
  <si>
    <t>DM LOGISTICA E ESTADIA LTDA</t>
  </si>
  <si>
    <t>46.413.482/0001-02</t>
  </si>
  <si>
    <t>RURAL RECAP COMERCIO DE PNEUS LTDA</t>
  </si>
  <si>
    <t>39.493.885/0001-43</t>
  </si>
  <si>
    <t>000159</t>
  </si>
  <si>
    <t>TRUCK MAC PNEUS LTDA</t>
  </si>
  <si>
    <t>54.570.310/0001-70</t>
  </si>
  <si>
    <t>000202</t>
  </si>
  <si>
    <t>BIL AUTO PECAS LTDA</t>
  </si>
  <si>
    <t>32.537.879/0001-00</t>
  </si>
  <si>
    <t>J C MADEIRAS E TRANSPORTES LTDA</t>
  </si>
  <si>
    <t>17.425.822/0001-17</t>
  </si>
  <si>
    <t>000268</t>
  </si>
  <si>
    <t>SOBRE-RODAS - COMERCIO E EQUIPAMENTOS LT</t>
  </si>
  <si>
    <t>28.478.667/0001-13</t>
  </si>
  <si>
    <t>000001068</t>
  </si>
  <si>
    <t>000215</t>
  </si>
  <si>
    <t>ENEIAS ANDRADE DE MESQUITA</t>
  </si>
  <si>
    <t>41.804.378/0001-25</t>
  </si>
  <si>
    <t>000098</t>
  </si>
  <si>
    <t>GRANELEIRO TRANSPORTES RODOVIARIOS LTDA</t>
  </si>
  <si>
    <t>47.888.128/0021-40</t>
  </si>
  <si>
    <t>000196</t>
  </si>
  <si>
    <t>SANTOS &amp; FERREIRA TRANSPORTES LTDA</t>
  </si>
  <si>
    <t>15.088.633/0001-70</t>
  </si>
  <si>
    <t>GUARATO COMERCIO E SERVICO LTDA</t>
  </si>
  <si>
    <t>17.475.353/0002-21</t>
  </si>
  <si>
    <t>17.475.353/0003-02</t>
  </si>
  <si>
    <t>17.475.353/0001-40</t>
  </si>
  <si>
    <t>17.475.353/0005-74</t>
  </si>
  <si>
    <t>SGX SERVICOS LOCACOES TRANSPORTES E MANUTENCOES LT</t>
  </si>
  <si>
    <t>10.891.624/0001-08</t>
  </si>
  <si>
    <t>QUALITAR LIMPEZA E SOLUCOES AMBIENTAIS</t>
  </si>
  <si>
    <t>01.787.451/0001-83</t>
  </si>
  <si>
    <t>BL CONSERVAS E ALIMENTOS LTDA</t>
  </si>
  <si>
    <t>45.769.133/0001-65</t>
  </si>
  <si>
    <t>GM PNEUS LTDA</t>
  </si>
  <si>
    <t>12.554.801/0001-88</t>
  </si>
  <si>
    <t>TRANSPORTES LIMA LTDA</t>
  </si>
  <si>
    <t>50.695.677/0001-60</t>
  </si>
  <si>
    <t>CONTORNO TRUCK TRANSPORTES LTDA</t>
  </si>
  <si>
    <t>39.347.406/0001-80</t>
  </si>
  <si>
    <t>VALDINEI ANTONIO TISO - PNEUS</t>
  </si>
  <si>
    <t>72.890.148/0001-50</t>
  </si>
  <si>
    <t>000001092</t>
  </si>
  <si>
    <t>000123</t>
  </si>
  <si>
    <t>RODOMAC INDUSTRIA E COMERCIO DE IMPLEMEN</t>
  </si>
  <si>
    <t>24.020.069/0001-45</t>
  </si>
  <si>
    <t>JMM &amp; TSR PNEUS LTDA</t>
  </si>
  <si>
    <t>07.548.066/0001-60</t>
  </si>
  <si>
    <t>STC COMERCIO DE PNEUS E ACESSORIOS LTDA</t>
  </si>
  <si>
    <t>29.420.251/0001-07</t>
  </si>
  <si>
    <t>000001098</t>
  </si>
  <si>
    <t>000149</t>
  </si>
  <si>
    <t>CARRETAS PREMIUM LTDA</t>
  </si>
  <si>
    <t>44.281.968/0001-09</t>
  </si>
  <si>
    <t>GO</t>
  </si>
  <si>
    <t>000001100</t>
  </si>
  <si>
    <t>000029</t>
  </si>
  <si>
    <t>000183</t>
  </si>
  <si>
    <t>TRANSFORRECHI TRANSPORTES LTDA</t>
  </si>
  <si>
    <t>03.710.040/0001-15</t>
  </si>
  <si>
    <t>IRMAOS CLARA LTDA</t>
  </si>
  <si>
    <t>27.582.444/0001-39</t>
  </si>
  <si>
    <t>MEGATRUCK DISTRIBUIDORA DE PECAS LTDA</t>
  </si>
  <si>
    <t>31.467.334/0001-01</t>
  </si>
  <si>
    <t>QUERO P F S DISTRIBUIDORA E COMERCIO LTDA</t>
  </si>
  <si>
    <t>38.476.855/0001-66</t>
  </si>
  <si>
    <t>TOMINI &amp; TISO LTDA</t>
  </si>
  <si>
    <t>11.016.442/0001-42</t>
  </si>
  <si>
    <t>000055</t>
  </si>
  <si>
    <t>SL LOG TRANSPORTES E LOGISTICA LTDA</t>
  </si>
  <si>
    <t>34.338.385/0001-13</t>
  </si>
  <si>
    <t>TRANS MUND TRANSPORTE COMERCIO E SERVICO LTDA</t>
  </si>
  <si>
    <t>13.953.879/0001-38</t>
  </si>
  <si>
    <t>LOG-ZOBOLE LOGISTICA E TRANSPORTES LTDA</t>
  </si>
  <si>
    <t>41.108.646/0001-74</t>
  </si>
  <si>
    <t>000366</t>
  </si>
  <si>
    <t>WANDERSON CARVALHO DE SOUZA</t>
  </si>
  <si>
    <t>08.839.006/702 -</t>
  </si>
  <si>
    <t>000173</t>
  </si>
  <si>
    <t>EWALD TRANSPORTES LTDA</t>
  </si>
  <si>
    <t>28.474.377/0001-00</t>
  </si>
  <si>
    <t>LOCAR GUINDASTES E TRANSPORTES INTERMODAIS S A</t>
  </si>
  <si>
    <t>43.368.422/0021-70</t>
  </si>
  <si>
    <t xml:space="preserve">Cod. Vendedor </t>
  </si>
  <si>
    <t>Vendedor</t>
  </si>
  <si>
    <t xml:space="preserve">Cliente     </t>
  </si>
  <si>
    <t>Vend</t>
  </si>
  <si>
    <t>LP COMERCIO VAREJISTA DE PNEUMATICOS LTD</t>
  </si>
  <si>
    <t>Walter</t>
  </si>
  <si>
    <t>VIPE TRANSPORTES E SERVICOS LTDA</t>
  </si>
  <si>
    <t>Jaqueline</t>
  </si>
  <si>
    <t>ELITE EXPRESS LTDA</t>
  </si>
  <si>
    <t>Tiago</t>
  </si>
  <si>
    <t>GRAMAZINI GRANITOS E MARMORES THOMAZINI</t>
  </si>
  <si>
    <t>SV TRANSPORTES E LOGISTICA LTDA</t>
  </si>
  <si>
    <t>TERRA MINAS TERRAPLENAGEM E TRANSPORTES</t>
  </si>
  <si>
    <t>LIVIA DE CASTRO TRANSPORTES LTDA</t>
  </si>
  <si>
    <t>GRAO - PARA MINERADORA E PRESTADORA DE S</t>
  </si>
  <si>
    <t>Juliana</t>
  </si>
  <si>
    <t>SANTO AMARO TRANSPORTES LTDA</t>
  </si>
  <si>
    <t>ETF EMPRESA DE TRANSPORTES E TERRA LTDA</t>
  </si>
  <si>
    <t>COOPERATIVA DE SERVICO DE TRANSPORTE ROD</t>
  </si>
  <si>
    <t>COOPERATIVA DE TRANSPORTE SUPLEMENTAR DE</t>
  </si>
  <si>
    <t>PEDREIRA SANTO CRISTO INDUSTRIA E COMERC</t>
  </si>
  <si>
    <t>ERNANDES C ALVES</t>
  </si>
  <si>
    <t>Jose Henrique</t>
  </si>
  <si>
    <t>P &amp; M TRANSPORTES LTDA</t>
  </si>
  <si>
    <t>PEDREIRA UM VALEMIX LTDA</t>
  </si>
  <si>
    <t>ODAIR PNEUS LTDA</t>
  </si>
  <si>
    <t>STOCK PNEUS LTDA</t>
  </si>
  <si>
    <t>Sem Comissão</t>
  </si>
  <si>
    <t>Fabiane</t>
  </si>
  <si>
    <t>Waldemiro</t>
  </si>
  <si>
    <t>Sirlene</t>
  </si>
  <si>
    <t>MARINHO CAMPOS DOS ANJOS</t>
  </si>
  <si>
    <t>MENEGHETTI TRANSPORTES E LOGISTICA LTDA</t>
  </si>
  <si>
    <t>RECAPAGEM SOUZA LTDA</t>
  </si>
  <si>
    <t>Silvio</t>
  </si>
  <si>
    <t>IKARO AUTO CENTER LTDA</t>
  </si>
  <si>
    <t>TODACARGA TRANSPORTES LTDA</t>
  </si>
  <si>
    <t>MINERACAO SERRA DO LOPES LTDA</t>
  </si>
  <si>
    <t>VWV SIEPIERSKI TRANSPORTES LTDA</t>
  </si>
  <si>
    <t>COMERCIO DE PNEUS ASCENCIO DE N.H. LTDA.</t>
  </si>
  <si>
    <t>FRIGORIFICO COFRIL LTDA</t>
  </si>
  <si>
    <t>Aurelio</t>
  </si>
  <si>
    <t>MPC - TRANSPORTE ETERRAPLENAGEM LTDA</t>
  </si>
  <si>
    <t>PEDRO MONTELEONE VEICULOS E MOTORES LIMI</t>
  </si>
  <si>
    <t>46.198.203 NEUGMAR NAZARINO ANDRADE</t>
  </si>
  <si>
    <t>CONSTRUTORA E DRAGAGEM PARAOPEBA LTDA</t>
  </si>
  <si>
    <t>ECOBRAX INDUSTRIA E COMERCIO LTDA</t>
  </si>
  <si>
    <t>Paulo</t>
  </si>
  <si>
    <t>PERLA TRANSPORTES LTDA</t>
  </si>
  <si>
    <t>Jocielia</t>
  </si>
  <si>
    <t>CARVALHO ONIBUS LTDA</t>
  </si>
  <si>
    <t>VIA PESADA COMERCIO ELETRONICO DE PRODUT</t>
  </si>
  <si>
    <t>TRANSKOMPA LTDA</t>
  </si>
  <si>
    <t>TEXX DISTRIBUIDORA LTDA</t>
  </si>
  <si>
    <t>LIGA LEVE TRANSPORTES LTDA</t>
  </si>
  <si>
    <t>MILAO RODAS LTDA</t>
  </si>
  <si>
    <t>SETOR MATERIAL DE CONSTRUCAO LTDA</t>
  </si>
  <si>
    <t>ABR BIOENERGIA LTDA</t>
  </si>
  <si>
    <t>Ricardo</t>
  </si>
  <si>
    <t>TRANSPORTES E FRETAMENTO RODOBRUNO LTDA</t>
  </si>
  <si>
    <t>AREIAL FAE LTDA</t>
  </si>
  <si>
    <t>HIDROBRAS AGUAS MINERAIS DO BRASIL LTDA</t>
  </si>
  <si>
    <t>MABEAN AGRONEGOCIOS, COMERCIO E LOGISTIC</t>
  </si>
  <si>
    <t>SOMAR AUTOPECAS LTDA</t>
  </si>
  <si>
    <t>MEGA PNEUS E VULCANIZADORA LTDA</t>
  </si>
  <si>
    <t>TRANSPORTES DAMACENA LTDA</t>
  </si>
  <si>
    <t>VIA PESADA IMPLEMENTOS RODOVIARIOS LTDA</t>
  </si>
  <si>
    <t>LUIZ ALBERTO DAMIAN LTDA</t>
  </si>
  <si>
    <t>07.878.971 JOSE GERALDO MANHONE DA SILVA</t>
  </si>
  <si>
    <t>AD SOUZA TRANSPORTES E LOGISTICA LTDA</t>
  </si>
  <si>
    <t>2M TRANSPORTES RODOVIARIOS LTDA</t>
  </si>
  <si>
    <t>LUIZINHO PNEUS LTDA</t>
  </si>
  <si>
    <t>PLANETA HIDRAULICO LTDA</t>
  </si>
  <si>
    <t>MASTER TRANSPORTES E LOGISTICA LTDA</t>
  </si>
  <si>
    <t>Marcelo</t>
  </si>
  <si>
    <t>AUTO POSTO DDM LTDA</t>
  </si>
  <si>
    <t>GBA PNEUS LTDA</t>
  </si>
  <si>
    <t>SAMBE COMERCIO ATACADISTA DE PRODUTOS AL</t>
  </si>
  <si>
    <t>TRANS RALTUR TURISMO E FRETAMENTO LTDA</t>
  </si>
  <si>
    <t>J M PRE-MOLDADOS LTDA</t>
  </si>
  <si>
    <t>G G MAPA TRANSPORTE DE CARGAS EM GERAL</t>
  </si>
  <si>
    <t>M R MACHADO RODRIGUES &amp; CIA LTDA</t>
  </si>
  <si>
    <t>DAKAR PNEUS LTDA</t>
  </si>
  <si>
    <t>Lucas</t>
  </si>
  <si>
    <t>53.442.260 ELZIRA BOONE DA SILVA</t>
  </si>
  <si>
    <t>A AUTO PECAS &amp; SERVICOS E PNEUS LTDA</t>
  </si>
  <si>
    <t>EH TRANSPORTES E LOGISTICA LTDA</t>
  </si>
  <si>
    <t>TITANIO LOCACOES LTDA</t>
  </si>
  <si>
    <t>BMOTOS DISTRIBUIDORA LTDA</t>
  </si>
  <si>
    <t>CONCREVESP CONCRETO LTDA</t>
  </si>
  <si>
    <t>BRUNO JOSE PADILHA</t>
  </si>
  <si>
    <t>TRANSMARCELO SERVICOS DE TRANSPORTES LTD</t>
  </si>
  <si>
    <t>MAMORE PNEUS LTDA</t>
  </si>
  <si>
    <t>FORNECEDORA-MAQUINAS E EQUIPAMENTOS LTDA</t>
  </si>
  <si>
    <t>GMA TRANSPORTES LTDA</t>
  </si>
  <si>
    <t>GRIGOLETO CENTRO AUTOMOTIVO LTDA</t>
  </si>
  <si>
    <t>PETRAMAQ</t>
  </si>
  <si>
    <t>DOUGLAS GODIO 11085294706</t>
  </si>
  <si>
    <t>PNEUS TURBO PECAS E ACESSORIOS LTDA</t>
  </si>
  <si>
    <t>JAC PNEUS LTDA</t>
  </si>
  <si>
    <t>PADRE LIBERIO COMERCIO DE PNEUS E ACESSO</t>
  </si>
  <si>
    <t>PROMOPECAS LTDA</t>
  </si>
  <si>
    <t>MOREIRA E MOREIRA PNEUS LTDA</t>
  </si>
  <si>
    <t>PNEUSTRIO COMERCIO DE PNEUS LTDA</t>
  </si>
  <si>
    <t>EDUARDO MENGUELI</t>
  </si>
  <si>
    <t>RM PECAS, SERVICOS E ACESSORIOS LTDA</t>
  </si>
  <si>
    <t>RECAUCHUTADORA BATISTA LTDA</t>
  </si>
  <si>
    <t>A A DOMINGUES PNEUS</t>
  </si>
  <si>
    <t>AEROZON PNEUS LIMITADA</t>
  </si>
  <si>
    <t>CONCEITO AUTOPECAS E ACESSORIOS LTDA</t>
  </si>
  <si>
    <t>VMI BRASIL LOCACOES DE VEICULOS LTDA</t>
  </si>
  <si>
    <t>BRAUNA ENGENHARIA E LOCACOES LTDA</t>
  </si>
  <si>
    <t>IMPACTO SERVICOS COMERCIO E LOCACAO LTDA</t>
  </si>
  <si>
    <t>ATHUS LOCACOES E SERVICOS LTDA</t>
  </si>
  <si>
    <t>BETTY PNEUS LTDA</t>
  </si>
  <si>
    <t>LUIZ CARLOS ZWIRTES</t>
  </si>
  <si>
    <t>MEIRELES TRANSPORTES LTDA</t>
  </si>
  <si>
    <t>ADALE PNEUS LTDA</t>
  </si>
  <si>
    <t>Prf</t>
  </si>
  <si>
    <t>Prc</t>
  </si>
  <si>
    <t>TP</t>
  </si>
  <si>
    <t>Cli/For</t>
  </si>
  <si>
    <t>Nome Cli/For</t>
  </si>
  <si>
    <t>Natureza</t>
  </si>
  <si>
    <t>Vencto</t>
  </si>
  <si>
    <t>Historico</t>
  </si>
  <si>
    <t>Dt Baixa</t>
  </si>
  <si>
    <t>Valor Original</t>
  </si>
  <si>
    <t>Jur/Multa</t>
  </si>
  <si>
    <t>Descontos</t>
  </si>
  <si>
    <t>Total Baixado</t>
  </si>
  <si>
    <t>Bco</t>
  </si>
  <si>
    <t>Dt Dig.</t>
  </si>
  <si>
    <t>Mot</t>
  </si>
  <si>
    <t>Orig</t>
  </si>
  <si>
    <t>1</t>
  </si>
  <si>
    <t>000000679</t>
  </si>
  <si>
    <t>02</t>
  </si>
  <si>
    <t>NF</t>
  </si>
  <si>
    <t>000131</t>
  </si>
  <si>
    <t>0.10.10.1</t>
  </si>
  <si>
    <t>VALOR RECEBIDO S/ TITULO</t>
  </si>
  <si>
    <t>237</t>
  </si>
  <si>
    <t>NOR</t>
  </si>
  <si>
    <t>000000698</t>
  </si>
  <si>
    <t>000000724</t>
  </si>
  <si>
    <t>000176</t>
  </si>
  <si>
    <t>000000767</t>
  </si>
  <si>
    <t>000000790</t>
  </si>
  <si>
    <t>000200</t>
  </si>
  <si>
    <t>000000789</t>
  </si>
  <si>
    <t>CRE</t>
  </si>
  <si>
    <t>000000826</t>
  </si>
  <si>
    <t>000180</t>
  </si>
  <si>
    <t>REEBIMENTO CARTAO DE CREDITO</t>
  </si>
  <si>
    <t>000000622</t>
  </si>
  <si>
    <t>03</t>
  </si>
  <si>
    <t>000000621</t>
  </si>
  <si>
    <t>000152</t>
  </si>
  <si>
    <t>000000700</t>
  </si>
  <si>
    <t>000000703</t>
  </si>
  <si>
    <t>000000704</t>
  </si>
  <si>
    <t>000132</t>
  </si>
  <si>
    <t>000000706</t>
  </si>
  <si>
    <t>000000711</t>
  </si>
  <si>
    <t>000077</t>
  </si>
  <si>
    <t>000000799</t>
  </si>
  <si>
    <t>000000803</t>
  </si>
  <si>
    <t>000216</t>
  </si>
  <si>
    <t>000000819</t>
  </si>
  <si>
    <t>000209</t>
  </si>
  <si>
    <t>000000954</t>
  </si>
  <si>
    <t>000000623</t>
  </si>
  <si>
    <t>000078</t>
  </si>
  <si>
    <t>000000625</t>
  </si>
  <si>
    <t>000153</t>
  </si>
  <si>
    <t>000000629</t>
  </si>
  <si>
    <t>000000665</t>
  </si>
  <si>
    <t>05</t>
  </si>
  <si>
    <t>000000667</t>
  </si>
  <si>
    <t>000000668</t>
  </si>
  <si>
    <t>000000747</t>
  </si>
  <si>
    <t>000093</t>
  </si>
  <si>
    <t>000000772</t>
  </si>
  <si>
    <t>000181</t>
  </si>
  <si>
    <t>000000827</t>
  </si>
  <si>
    <t>000000821</t>
  </si>
  <si>
    <t>000195</t>
  </si>
  <si>
    <t>000000898</t>
  </si>
  <si>
    <t>000000833</t>
  </si>
  <si>
    <t>000000835</t>
  </si>
  <si>
    <t>000000836</t>
  </si>
  <si>
    <t>000000838</t>
  </si>
  <si>
    <t>000219</t>
  </si>
  <si>
    <t>000000863</t>
  </si>
  <si>
    <t>000000952</t>
  </si>
  <si>
    <t>000000644</t>
  </si>
  <si>
    <t>000000709</t>
  </si>
  <si>
    <t>000000710</t>
  </si>
  <si>
    <t>000000712</t>
  </si>
  <si>
    <t>000000856</t>
  </si>
  <si>
    <t>000000953</t>
  </si>
  <si>
    <t>000000715</t>
  </si>
  <si>
    <t>000172</t>
  </si>
  <si>
    <t>000000832</t>
  </si>
  <si>
    <t>000000861</t>
  </si>
  <si>
    <t>000000867</t>
  </si>
  <si>
    <t>000000868</t>
  </si>
  <si>
    <t>000000865</t>
  </si>
  <si>
    <t>000231</t>
  </si>
  <si>
    <t>000000866</t>
  </si>
  <si>
    <t>000232</t>
  </si>
  <si>
    <t>000000634</t>
  </si>
  <si>
    <t>000156</t>
  </si>
  <si>
    <t>000000650</t>
  </si>
  <si>
    <t>000000716</t>
  </si>
  <si>
    <t>000000725</t>
  </si>
  <si>
    <t>000000726</t>
  </si>
  <si>
    <t>000000731</t>
  </si>
  <si>
    <t>04</t>
  </si>
  <si>
    <t>000177</t>
  </si>
  <si>
    <t>000000858</t>
  </si>
  <si>
    <t>000186</t>
  </si>
  <si>
    <t>000000873</t>
  </si>
  <si>
    <t>000000889</t>
  </si>
  <si>
    <t>000116</t>
  </si>
  <si>
    <t>000000924</t>
  </si>
  <si>
    <t>000274</t>
  </si>
  <si>
    <t>000000647</t>
  </si>
  <si>
    <t>000160</t>
  </si>
  <si>
    <t>000000643</t>
  </si>
  <si>
    <t>000000646</t>
  </si>
  <si>
    <t>000007</t>
  </si>
  <si>
    <t>000000714</t>
  </si>
  <si>
    <t>000175</t>
  </si>
  <si>
    <t>000000878</t>
  </si>
  <si>
    <t>000000890</t>
  </si>
  <si>
    <t>000000884</t>
  </si>
  <si>
    <t>000000730</t>
  </si>
  <si>
    <t>000184</t>
  </si>
  <si>
    <t>000000727</t>
  </si>
  <si>
    <t>000000891</t>
  </si>
  <si>
    <t>000000657</t>
  </si>
  <si>
    <t>000000897</t>
  </si>
  <si>
    <t>000094</t>
  </si>
  <si>
    <t>000000894</t>
  </si>
  <si>
    <t>000000578</t>
  </si>
  <si>
    <t>MAN</t>
  </si>
  <si>
    <t>589</t>
  </si>
  <si>
    <t>BOL</t>
  </si>
  <si>
    <t>000147</t>
  </si>
  <si>
    <t>584</t>
  </si>
  <si>
    <t>587</t>
  </si>
  <si>
    <t>000000635</t>
  </si>
  <si>
    <t>000000653</t>
  </si>
  <si>
    <t>000000654</t>
  </si>
  <si>
    <t>000000744</t>
  </si>
  <si>
    <t>000189</t>
  </si>
  <si>
    <t>000000748</t>
  </si>
  <si>
    <t>000185</t>
  </si>
  <si>
    <t>000000749</t>
  </si>
  <si>
    <t>000000753</t>
  </si>
  <si>
    <t>000000896</t>
  </si>
  <si>
    <t>000263</t>
  </si>
  <si>
    <t>000000895</t>
  </si>
  <si>
    <t>000261</t>
  </si>
  <si>
    <t>000000908</t>
  </si>
  <si>
    <t>000170</t>
  </si>
  <si>
    <t>000000910</t>
  </si>
  <si>
    <t>000000658</t>
  </si>
  <si>
    <t>000000676</t>
  </si>
  <si>
    <t>000000903</t>
  </si>
  <si>
    <t>000198</t>
  </si>
  <si>
    <t>000000904</t>
  </si>
  <si>
    <t>000000922</t>
  </si>
  <si>
    <t>000000593</t>
  </si>
  <si>
    <t>06</t>
  </si>
  <si>
    <t>000000909</t>
  </si>
  <si>
    <t>000264</t>
  </si>
  <si>
    <t>000000906</t>
  </si>
  <si>
    <t>000000920</t>
  </si>
  <si>
    <t>000213</t>
  </si>
  <si>
    <t>000000739</t>
  </si>
  <si>
    <t>000000768</t>
  </si>
  <si>
    <t>000134</t>
  </si>
  <si>
    <t>000000912</t>
  </si>
  <si>
    <t>000000913</t>
  </si>
  <si>
    <t>000000911</t>
  </si>
  <si>
    <t>000000918</t>
  </si>
  <si>
    <t>000000670</t>
  </si>
  <si>
    <t>000164</t>
  </si>
  <si>
    <t>000000675</t>
  </si>
  <si>
    <t>000000677</t>
  </si>
  <si>
    <t>000000728</t>
  </si>
  <si>
    <t>000182</t>
  </si>
  <si>
    <t>000000764</t>
  </si>
  <si>
    <t>000000763</t>
  </si>
  <si>
    <t>000000773</t>
  </si>
  <si>
    <t>000000774</t>
  </si>
  <si>
    <t>000204</t>
  </si>
  <si>
    <t>000000929</t>
  </si>
  <si>
    <t>000273</t>
  </si>
  <si>
    <t>000000947</t>
  </si>
  <si>
    <t>000000945</t>
  </si>
  <si>
    <t>000000926</t>
  </si>
  <si>
    <t>000000834</t>
  </si>
  <si>
    <t>000211</t>
  </si>
  <si>
    <t>000000609</t>
  </si>
  <si>
    <t>000000690</t>
  </si>
  <si>
    <t>000000691</t>
  </si>
  <si>
    <t>000000806</t>
  </si>
  <si>
    <t>000000804</t>
  </si>
  <si>
    <t>000000862</t>
  </si>
  <si>
    <t>000230</t>
  </si>
  <si>
    <t>000000932</t>
  </si>
  <si>
    <t>000000940</t>
  </si>
  <si>
    <t>000080</t>
  </si>
  <si>
    <t>GOMINHA PNEUS LTDA</t>
  </si>
  <si>
    <t>000000786</t>
  </si>
  <si>
    <t>000199</t>
  </si>
  <si>
    <t>000000943</t>
  </si>
  <si>
    <t>000285</t>
  </si>
  <si>
    <t>000000942</t>
  </si>
  <si>
    <t>688-689</t>
  </si>
  <si>
    <t>000063</t>
  </si>
  <si>
    <t>000000692</t>
  </si>
  <si>
    <t>000000693</t>
  </si>
  <si>
    <t>000000784</t>
  </si>
  <si>
    <t>000000802</t>
  </si>
  <si>
    <t>000000968</t>
  </si>
  <si>
    <t>ADT</t>
  </si>
  <si>
    <t>ADTBARATO</t>
  </si>
  <si>
    <t>RA</t>
  </si>
  <si>
    <t>0.10.10.2</t>
  </si>
  <si>
    <t>ADIANTAMENTO BARATO PNEUS</t>
  </si>
  <si>
    <t>341</t>
  </si>
  <si>
    <t>ADT2BARAT</t>
  </si>
  <si>
    <t>000000796</t>
  </si>
  <si>
    <t>000155</t>
  </si>
  <si>
    <t>000000845</t>
  </si>
  <si>
    <t>000217</t>
  </si>
  <si>
    <t>000000846</t>
  </si>
  <si>
    <t>ADT060625</t>
  </si>
  <si>
    <t>ADIANTAMENTO MORUMBI</t>
  </si>
  <si>
    <t>AD060625</t>
  </si>
  <si>
    <t>ADIANTAMENTO TG TRANSPORTES</t>
  </si>
  <si>
    <t>000000723</t>
  </si>
  <si>
    <t>100625</t>
  </si>
  <si>
    <t>ADIANTAMENTO REGINALDO ELI GOBBI</t>
  </si>
  <si>
    <t>1006251</t>
  </si>
  <si>
    <t>PGA</t>
  </si>
  <si>
    <t>34923</t>
  </si>
  <si>
    <t>PA</t>
  </si>
  <si>
    <t>000140</t>
  </si>
  <si>
    <t>FACEBOOK SERVICOS ONLINE DO BRASIL LTDA.</t>
  </si>
  <si>
    <t>0.20.60.2</t>
  </si>
  <si>
    <t>VALOR PAGO S/ TITULO</t>
  </si>
  <si>
    <t>DEB</t>
  </si>
  <si>
    <t>260625E</t>
  </si>
  <si>
    <t>ADIANTAMENTO CLIENTE EWALD</t>
  </si>
  <si>
    <t>270625</t>
  </si>
  <si>
    <t>RECEBIMENTO ADIANTAD WANDERSON</t>
  </si>
  <si>
    <t>%</t>
  </si>
  <si>
    <t>Comissão</t>
  </si>
  <si>
    <t>CM LOG TRANSPORTES LTDA</t>
  </si>
  <si>
    <t>3 MORENAS DO BRASIL INDUSTRIA E COMERCIO</t>
  </si>
  <si>
    <t>AMIGAO PNEUS LTDA</t>
  </si>
  <si>
    <t>ATACADAO DISTRIBUIDORA DE AUTOPECAS LTDA</t>
  </si>
  <si>
    <t>DEMA TRANSPORTES LTDA</t>
  </si>
  <si>
    <t>DUSK COMERCIO DE GEN</t>
  </si>
  <si>
    <t>EURO PNEUS COMERCIAL LTDA</t>
  </si>
  <si>
    <t>GRANJAS CARAMURU LTDA</t>
  </si>
  <si>
    <t>LOG-ZOBOLE LOGISTICA</t>
  </si>
  <si>
    <t>LOPES PNEUS E RECAPA</t>
  </si>
  <si>
    <t>MEGATRUCK ATACADO AU</t>
  </si>
  <si>
    <t>MSW TRANSPORTES</t>
  </si>
  <si>
    <t>QUALITAR LIMPEZA E S</t>
  </si>
  <si>
    <t>SAO BENEDITO AUTO PECAS LTDA</t>
  </si>
  <si>
    <t>SERRANALOG</t>
  </si>
  <si>
    <t>STC PNEUS</t>
  </si>
  <si>
    <t>TRES IRMAOS TRANSPOR</t>
  </si>
  <si>
    <t>VIACAO NOVA NIL LTDA</t>
  </si>
  <si>
    <t>KUSTER TRANSPORTES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</si>
</sst>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0"/>
      <name val="Courier New"/>
      <family val="3"/>
    </font>
    <font>
      <sz val="10"/>
      <name val="Courier New"/>
      <family val="3"/>
    </font>
    <font>
      <sz val="8"/>
      <name val="Courier New"/>
      <family val="3"/>
    </font>
    <font>
      <sz val="10"/>
      <color theme="1"/>
      <name val="Courier New"/>
      <family val="2"/>
    </font>
    <font>
      <sz val="8"/>
      <name val="Courier New"/>
      <family val="3"/>
    </font>
    <font>
      <sz val="9"/>
      <color theme="1"/>
      <name val="Aptos Narrow"/>
      <family val="2"/>
    </font>
    <font>
      <b/>
      <sz val="9"/>
      <color theme="1"/>
      <name val="Aptos Narrow"/>
      <family val="2"/>
    </font>
    <font>
      <b/>
      <sz val="10"/>
      <color theme="1"/>
      <name val="Courier Ne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14" fontId="4" fillId="0" borderId="1" xfId="0" applyNumberFormat="1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4" fontId="4" fillId="0" borderId="1" xfId="2" applyFont="1" applyBorder="1" applyAlignment="1">
      <alignment horizontal="center" vertical="center"/>
    </xf>
    <xf numFmtId="44" fontId="4" fillId="0" borderId="0" xfId="2" applyFont="1"/>
    <xf numFmtId="0" fontId="3" fillId="0" borderId="1" xfId="0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44" fontId="3" fillId="2" borderId="1" xfId="2" applyFont="1" applyFill="1" applyBorder="1" applyAlignment="1">
      <alignment horizontal="center" vertical="center"/>
    </xf>
    <xf numFmtId="0" fontId="4" fillId="0" borderId="1" xfId="0" quotePrefix="1" applyFont="1" applyBorder="1"/>
    <xf numFmtId="0" fontId="4" fillId="0" borderId="1" xfId="0" applyFont="1" applyBorder="1"/>
    <xf numFmtId="14" fontId="4" fillId="0" borderId="1" xfId="0" applyNumberFormat="1" applyFont="1" applyBorder="1"/>
    <xf numFmtId="44" fontId="4" fillId="0" borderId="1" xfId="2" applyFont="1" applyBorder="1"/>
    <xf numFmtId="44" fontId="4" fillId="0" borderId="0" xfId="2" applyFont="1" applyAlignment="1">
      <alignment horizontal="left"/>
    </xf>
    <xf numFmtId="44" fontId="3" fillId="0" borderId="1" xfId="2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4" applyFont="1" applyFill="1" applyBorder="1" applyAlignment="1">
      <alignment horizontal="left"/>
    </xf>
    <xf numFmtId="0" fontId="1" fillId="0" borderId="0" xfId="4"/>
    <xf numFmtId="0" fontId="6" fillId="0" borderId="1" xfId="4" applyFont="1" applyBorder="1" applyAlignment="1">
      <alignment horizontal="left"/>
    </xf>
    <xf numFmtId="0" fontId="6" fillId="0" borderId="1" xfId="5" applyNumberFormat="1" applyFont="1" applyBorder="1" applyAlignment="1">
      <alignment horizontal="left"/>
    </xf>
    <xf numFmtId="0" fontId="6" fillId="0" borderId="1" xfId="5" applyFont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8" fillId="0" borderId="1" xfId="4" applyFont="1" applyBorder="1" applyAlignment="1">
      <alignment horizontal="left"/>
    </xf>
    <xf numFmtId="0" fontId="7" fillId="0" borderId="0" xfId="5"/>
    <xf numFmtId="0" fontId="6" fillId="0" borderId="1" xfId="5" applyFont="1" applyFill="1" applyBorder="1" applyAlignment="1">
      <alignment horizontal="left"/>
    </xf>
    <xf numFmtId="0" fontId="6" fillId="0" borderId="1" xfId="6" applyNumberFormat="1" applyFont="1" applyBorder="1" applyAlignment="1">
      <alignment horizontal="left"/>
    </xf>
    <xf numFmtId="0" fontId="6" fillId="0" borderId="1" xfId="6" applyFont="1" applyBorder="1" applyAlignment="1">
      <alignment horizontal="left"/>
    </xf>
    <xf numFmtId="0" fontId="7" fillId="0" borderId="1" xfId="5" applyBorder="1"/>
    <xf numFmtId="0" fontId="10" fillId="0" borderId="1" xfId="0" applyFont="1" applyBorder="1" applyAlignment="1">
      <alignment horizontal="left"/>
    </xf>
    <xf numFmtId="14" fontId="10" fillId="0" borderId="1" xfId="0" applyNumberFormat="1" applyFont="1" applyBorder="1" applyAlignment="1">
      <alignment horizontal="left"/>
    </xf>
    <xf numFmtId="44" fontId="10" fillId="0" borderId="1" xfId="2" applyFont="1" applyBorder="1" applyAlignment="1">
      <alignment horizontal="left"/>
    </xf>
    <xf numFmtId="44" fontId="0" fillId="0" borderId="0" xfId="2" applyFont="1"/>
    <xf numFmtId="43" fontId="0" fillId="0" borderId="0" xfId="0" applyNumberFormat="1"/>
    <xf numFmtId="9" fontId="12" fillId="0" borderId="1" xfId="7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44" fontId="11" fillId="0" borderId="1" xfId="2" applyFont="1" applyBorder="1" applyAlignment="1">
      <alignment horizontal="center" vertical="center"/>
    </xf>
    <xf numFmtId="0" fontId="2" fillId="0" borderId="0" xfId="0" applyFont="1"/>
    <xf numFmtId="164" fontId="10" fillId="0" borderId="1" xfId="3" applyNumberFormat="1" applyFont="1" applyBorder="1" applyAlignment="1">
      <alignment horizontal="center"/>
    </xf>
    <xf numFmtId="43" fontId="12" fillId="4" borderId="1" xfId="8" applyFont="1" applyFill="1" applyBorder="1"/>
    <xf numFmtId="44" fontId="0" fillId="4" borderId="1" xfId="0" applyNumberFormat="1" applyFill="1" applyBorder="1"/>
    <xf numFmtId="43" fontId="0" fillId="0" borderId="0" xfId="1" applyFont="1"/>
    <xf numFmtId="0" fontId="0" fillId="2" borderId="0" xfId="0" applyFill="1"/>
    <xf numFmtId="0" fontId="4" fillId="0" borderId="0" xfId="0" quotePrefix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44" fontId="10" fillId="2" borderId="1" xfId="2" applyFont="1" applyFill="1" applyBorder="1" applyAlignment="1">
      <alignment horizontal="left"/>
    </xf>
    <xf numFmtId="164" fontId="10" fillId="2" borderId="1" xfId="3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44" fontId="0" fillId="5" borderId="1" xfId="0" applyNumberFormat="1" applyFill="1" applyBorder="1"/>
    <xf numFmtId="0" fontId="10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/>
    </xf>
  </cellXfs>
  <cellStyles count="10">
    <cellStyle name="Moeda" xfId="2" builtinId="4"/>
    <cellStyle name="Normal" xfId="0" builtinId="0"/>
    <cellStyle name="Normal 2" xfId="5" xr:uid="{158D726A-87C9-44DD-8892-0521550540B9}"/>
    <cellStyle name="Normal 2 2" xfId="4" xr:uid="{18950FF1-F9BE-4321-B4F2-94B4EDA2D6FF}"/>
    <cellStyle name="Normal 3" xfId="6" xr:uid="{513BC8CC-7EFB-47C5-929F-A00078B60154}"/>
    <cellStyle name="Porcentagem" xfId="3" builtinId="5"/>
    <cellStyle name="Porcentagem 2" xfId="7" xr:uid="{14DA43DB-157A-41AD-A151-D45C86DF67A7}"/>
    <cellStyle name="Vírgula" xfId="1" builtinId="3"/>
    <cellStyle name="Vírgula 2" xfId="9" xr:uid="{382A4DAC-AE0D-4B03-A8A5-026B376D88C1}"/>
    <cellStyle name="Vírgula 3" xfId="8" xr:uid="{A7C9D79E-D7FC-4D16-84F9-87B88869E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croex-my.sharepoint.com/personal/geisa_macroex_com_br/Documents/Relat&#243;rios%20Financeiros/Comiss&#245;es/2025/Actus/Comiss&#245;es%20Actus%20-%20Mai%2025.xlsx" TargetMode="External"/><Relationship Id="rId1" Type="http://schemas.openxmlformats.org/officeDocument/2006/relationships/externalLinkPath" Target="https://macroex-my.sharepoint.com/personal/geisa_macroex_com_br/Documents/Relat&#243;rios%20Financeiros/Comiss&#245;es/2025/Actus/Comiss&#245;es%20Actus%20-%20Mai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ixas"/>
      <sheetName val="Faturamento"/>
      <sheetName val="Vendedores"/>
      <sheetName val="Relação Cliente x Vendedores"/>
    </sheetNames>
    <sheetDataSet>
      <sheetData sheetId="0"/>
      <sheetData sheetId="1"/>
      <sheetData sheetId="2">
        <row r="2">
          <cell r="A2" t="str">
            <v>Código</v>
          </cell>
          <cell r="B2" t="str">
            <v>Vendedor</v>
          </cell>
        </row>
        <row r="3">
          <cell r="A3">
            <v>2</v>
          </cell>
          <cell r="B3" t="str">
            <v>Juliana</v>
          </cell>
        </row>
        <row r="4">
          <cell r="A4">
            <v>5</v>
          </cell>
          <cell r="B4" t="str">
            <v>Walter</v>
          </cell>
        </row>
        <row r="5">
          <cell r="A5">
            <v>6</v>
          </cell>
          <cell r="B5" t="str">
            <v>Sirlene</v>
          </cell>
        </row>
        <row r="6">
          <cell r="A6">
            <v>8</v>
          </cell>
          <cell r="B6" t="str">
            <v>Jose Henrique</v>
          </cell>
        </row>
        <row r="7">
          <cell r="A7">
            <v>9</v>
          </cell>
          <cell r="B7" t="str">
            <v>Fernanda</v>
          </cell>
        </row>
        <row r="8">
          <cell r="A8">
            <v>10</v>
          </cell>
          <cell r="B8" t="str">
            <v>Jocielia</v>
          </cell>
        </row>
        <row r="9">
          <cell r="A9">
            <v>12</v>
          </cell>
          <cell r="B9" t="str">
            <v>Aurelio</v>
          </cell>
        </row>
        <row r="10">
          <cell r="A10">
            <v>13</v>
          </cell>
          <cell r="B10" t="str">
            <v>Waldemiro</v>
          </cell>
        </row>
        <row r="11">
          <cell r="A11">
            <v>15</v>
          </cell>
          <cell r="B11" t="str">
            <v>Jaqueline</v>
          </cell>
        </row>
        <row r="12">
          <cell r="A12">
            <v>16</v>
          </cell>
          <cell r="B12" t="str">
            <v>Ricardo</v>
          </cell>
        </row>
        <row r="13">
          <cell r="A13">
            <v>17</v>
          </cell>
          <cell r="B13" t="str">
            <v>Fabiane</v>
          </cell>
        </row>
        <row r="14">
          <cell r="A14">
            <v>18</v>
          </cell>
          <cell r="B14" t="str">
            <v>Marcelo</v>
          </cell>
        </row>
        <row r="15">
          <cell r="A15">
            <v>20</v>
          </cell>
          <cell r="B15" t="str">
            <v>Lucas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4E3D-DDDC-4871-8B2B-F128578A7E99}">
  <sheetPr filterMode="1"/>
  <dimension ref="A1:U165"/>
  <sheetViews>
    <sheetView tabSelected="1" topLeftCell="E1" workbookViewId="0">
      <selection sqref="A1:U121"/>
    </sheetView>
  </sheetViews>
  <sheetFormatPr defaultRowHeight="14.4" x14ac:dyDescent="0.3"/>
  <cols>
    <col min="3" max="4" width="9.109375" customWidth="1"/>
    <col min="5" max="5" width="10.109375" customWidth="1"/>
    <col min="6" max="6" width="37" bestFit="1" customWidth="1"/>
    <col min="7" max="7" width="14.33203125" customWidth="1"/>
    <col min="8" max="8" width="16.6640625" customWidth="1"/>
    <col min="9" max="9" width="12.109375" customWidth="1"/>
    <col min="10" max="10" width="25.88671875" customWidth="1"/>
    <col min="11" max="11" width="13.33203125" bestFit="1" customWidth="1"/>
    <col min="12" max="12" width="15.5546875" style="35" customWidth="1"/>
    <col min="13" max="14" width="9.44140625" style="35" customWidth="1"/>
    <col min="15" max="15" width="15.6640625" style="35" customWidth="1"/>
    <col min="16" max="16" width="9.109375" customWidth="1"/>
    <col min="17" max="17" width="9.33203125" customWidth="1"/>
    <col min="18" max="19" width="9.109375" customWidth="1"/>
    <col min="20" max="20" width="14" customWidth="1"/>
    <col min="21" max="21" width="13.33203125" customWidth="1"/>
  </cols>
  <sheetData>
    <row r="1" spans="1:21" s="40" customFormat="1" x14ac:dyDescent="0.3">
      <c r="A1" s="38" t="s">
        <v>329</v>
      </c>
      <c r="B1" s="38" t="s">
        <v>17</v>
      </c>
      <c r="C1" s="38" t="s">
        <v>330</v>
      </c>
      <c r="D1" s="38" t="s">
        <v>331</v>
      </c>
      <c r="E1" s="38" t="s">
        <v>332</v>
      </c>
      <c r="F1" s="38" t="s">
        <v>333</v>
      </c>
      <c r="G1" s="38" t="s">
        <v>212</v>
      </c>
      <c r="H1" s="38" t="s">
        <v>334</v>
      </c>
      <c r="I1" s="38" t="s">
        <v>335</v>
      </c>
      <c r="J1" s="38" t="s">
        <v>336</v>
      </c>
      <c r="K1" s="38" t="s">
        <v>337</v>
      </c>
      <c r="L1" s="39" t="s">
        <v>338</v>
      </c>
      <c r="M1" s="39" t="s">
        <v>339</v>
      </c>
      <c r="N1" s="39" t="s">
        <v>340</v>
      </c>
      <c r="O1" s="39" t="s">
        <v>341</v>
      </c>
      <c r="P1" s="38" t="s">
        <v>342</v>
      </c>
      <c r="Q1" s="38" t="s">
        <v>343</v>
      </c>
      <c r="R1" s="38" t="s">
        <v>344</v>
      </c>
      <c r="S1" s="38" t="s">
        <v>345</v>
      </c>
      <c r="T1" s="37" t="s">
        <v>573</v>
      </c>
      <c r="U1" s="42" t="s">
        <v>574</v>
      </c>
    </row>
    <row r="2" spans="1:21" hidden="1" x14ac:dyDescent="0.3">
      <c r="A2" s="32" t="s">
        <v>346</v>
      </c>
      <c r="B2" s="32" t="s">
        <v>548</v>
      </c>
      <c r="C2" s="32"/>
      <c r="D2" s="32" t="s">
        <v>349</v>
      </c>
      <c r="E2" s="32" t="s">
        <v>549</v>
      </c>
      <c r="F2" s="32" t="s">
        <v>264</v>
      </c>
      <c r="G2" s="32" t="str">
        <f>VLOOKUP(F2,'Relação Cliente x Vendedores'!$C$2:$D$190,2,FALSE)</f>
        <v>Aurelio</v>
      </c>
      <c r="H2" s="32" t="s">
        <v>351</v>
      </c>
      <c r="I2" s="33">
        <v>45779</v>
      </c>
      <c r="J2" s="32" t="s">
        <v>352</v>
      </c>
      <c r="K2" s="33">
        <v>45811</v>
      </c>
      <c r="L2" s="34">
        <v>16620</v>
      </c>
      <c r="M2" s="34"/>
      <c r="N2" s="34"/>
      <c r="O2" s="34">
        <v>16620</v>
      </c>
      <c r="P2" s="32" t="s">
        <v>546</v>
      </c>
      <c r="Q2" s="33">
        <v>45811</v>
      </c>
      <c r="R2" s="32" t="s">
        <v>354</v>
      </c>
      <c r="S2" s="32" t="s">
        <v>37</v>
      </c>
      <c r="T2" s="41">
        <v>0.01</v>
      </c>
      <c r="U2" s="43">
        <f>L2*T2</f>
        <v>166.20000000000002</v>
      </c>
    </row>
    <row r="3" spans="1:21" hidden="1" x14ac:dyDescent="0.3">
      <c r="A3" s="32" t="s">
        <v>346</v>
      </c>
      <c r="B3" s="32" t="s">
        <v>504</v>
      </c>
      <c r="C3" s="32" t="s">
        <v>348</v>
      </c>
      <c r="D3" s="32" t="s">
        <v>349</v>
      </c>
      <c r="E3" s="32" t="s">
        <v>505</v>
      </c>
      <c r="F3" s="32" t="s">
        <v>282</v>
      </c>
      <c r="G3" s="32" t="str">
        <f>VLOOKUP(F3,'Relação Cliente x Vendedores'!$C$2:$D$190,2,FALSE)</f>
        <v>Fabiane</v>
      </c>
      <c r="H3" s="32" t="s">
        <v>351</v>
      </c>
      <c r="I3" s="33">
        <v>45820</v>
      </c>
      <c r="J3" s="32" t="s">
        <v>352</v>
      </c>
      <c r="K3" s="33">
        <v>45832</v>
      </c>
      <c r="L3" s="34">
        <v>1268.0899999999999</v>
      </c>
      <c r="M3" s="34">
        <v>25.36</v>
      </c>
      <c r="N3" s="34">
        <v>0</v>
      </c>
      <c r="O3" s="34">
        <v>1293.45</v>
      </c>
      <c r="P3" s="32" t="s">
        <v>353</v>
      </c>
      <c r="Q3" s="33">
        <v>45832</v>
      </c>
      <c r="R3" s="32" t="s">
        <v>354</v>
      </c>
      <c r="S3" s="32" t="s">
        <v>37</v>
      </c>
      <c r="T3" s="41">
        <v>0.01</v>
      </c>
      <c r="U3" s="43">
        <f>L3*T3</f>
        <v>12.680899999999999</v>
      </c>
    </row>
    <row r="4" spans="1:21" hidden="1" x14ac:dyDescent="0.3">
      <c r="A4" s="32" t="s">
        <v>346</v>
      </c>
      <c r="B4" s="32" t="s">
        <v>449</v>
      </c>
      <c r="C4" s="32" t="s">
        <v>348</v>
      </c>
      <c r="D4" s="32" t="s">
        <v>349</v>
      </c>
      <c r="E4" s="32" t="s">
        <v>450</v>
      </c>
      <c r="F4" s="32" t="s">
        <v>283</v>
      </c>
      <c r="G4" s="32" t="str">
        <f>VLOOKUP(F4,'Relação Cliente x Vendedores'!$C$2:$D$190,2,FALSE)</f>
        <v>Fabiane</v>
      </c>
      <c r="H4" s="32" t="s">
        <v>351</v>
      </c>
      <c r="I4" s="33">
        <v>45820</v>
      </c>
      <c r="J4" s="32" t="s">
        <v>352</v>
      </c>
      <c r="K4" s="33">
        <v>45821</v>
      </c>
      <c r="L4" s="34">
        <v>3300</v>
      </c>
      <c r="M4" s="34">
        <v>0</v>
      </c>
      <c r="N4" s="34">
        <v>0</v>
      </c>
      <c r="O4" s="34">
        <v>3300</v>
      </c>
      <c r="P4" s="32" t="s">
        <v>353</v>
      </c>
      <c r="Q4" s="33">
        <v>45821</v>
      </c>
      <c r="R4" s="32" t="s">
        <v>354</v>
      </c>
      <c r="S4" s="32" t="s">
        <v>37</v>
      </c>
      <c r="T4" s="41">
        <v>0.01</v>
      </c>
      <c r="U4" s="43">
        <f>L4*T4</f>
        <v>33</v>
      </c>
    </row>
    <row r="5" spans="1:21" hidden="1" x14ac:dyDescent="0.3">
      <c r="A5" s="32" t="s">
        <v>346</v>
      </c>
      <c r="B5" s="32" t="s">
        <v>506</v>
      </c>
      <c r="C5" s="32" t="s">
        <v>348</v>
      </c>
      <c r="D5" s="32" t="s">
        <v>349</v>
      </c>
      <c r="E5" s="32" t="s">
        <v>148</v>
      </c>
      <c r="F5" s="32" t="s">
        <v>149</v>
      </c>
      <c r="G5" s="32" t="str">
        <f>VLOOKUP(F5,'Relação Cliente x Vendedores'!$C$2:$D$190,2,FALSE)</f>
        <v>Fabiane</v>
      </c>
      <c r="H5" s="32" t="s">
        <v>351</v>
      </c>
      <c r="I5" s="33">
        <v>45831</v>
      </c>
      <c r="J5" s="32" t="s">
        <v>352</v>
      </c>
      <c r="K5" s="33">
        <v>45832</v>
      </c>
      <c r="L5" s="34">
        <v>1385</v>
      </c>
      <c r="M5" s="34">
        <v>0</v>
      </c>
      <c r="N5" s="34">
        <v>0</v>
      </c>
      <c r="O5" s="34">
        <v>1385</v>
      </c>
      <c r="P5" s="32" t="s">
        <v>353</v>
      </c>
      <c r="Q5" s="33">
        <v>45832</v>
      </c>
      <c r="R5" s="32" t="s">
        <v>354</v>
      </c>
      <c r="S5" s="32" t="s">
        <v>37</v>
      </c>
      <c r="T5" s="41">
        <v>0.01</v>
      </c>
      <c r="U5" s="43">
        <f>L5*T5</f>
        <v>13.85</v>
      </c>
    </row>
    <row r="6" spans="1:21" hidden="1" x14ac:dyDescent="0.3">
      <c r="A6" s="32" t="s">
        <v>346</v>
      </c>
      <c r="B6" s="32" t="s">
        <v>361</v>
      </c>
      <c r="C6" s="32" t="s">
        <v>31</v>
      </c>
      <c r="D6" s="32" t="s">
        <v>349</v>
      </c>
      <c r="E6" s="32" t="s">
        <v>50</v>
      </c>
      <c r="F6" s="32" t="s">
        <v>51</v>
      </c>
      <c r="G6" s="32" t="str">
        <f>VLOOKUP(F6,'Relação Cliente x Vendedores'!$C$2:$D$190,2,FALSE)</f>
        <v>Fabiane</v>
      </c>
      <c r="H6" s="32" t="s">
        <v>351</v>
      </c>
      <c r="I6" s="33">
        <v>45806</v>
      </c>
      <c r="J6" s="32" t="s">
        <v>352</v>
      </c>
      <c r="K6" s="33">
        <v>45810</v>
      </c>
      <c r="L6" s="34">
        <v>2230.4</v>
      </c>
      <c r="M6" s="34">
        <v>44.6</v>
      </c>
      <c r="N6" s="34">
        <v>0</v>
      </c>
      <c r="O6" s="34">
        <v>2275</v>
      </c>
      <c r="P6" s="32" t="s">
        <v>353</v>
      </c>
      <c r="Q6" s="33">
        <v>45810</v>
      </c>
      <c r="R6" s="32" t="s">
        <v>354</v>
      </c>
      <c r="S6" s="32" t="s">
        <v>37</v>
      </c>
      <c r="T6" s="41">
        <v>0.01</v>
      </c>
      <c r="U6" s="43">
        <f>L6*T6</f>
        <v>22.304000000000002</v>
      </c>
    </row>
    <row r="7" spans="1:21" hidden="1" x14ac:dyDescent="0.3">
      <c r="A7" s="32" t="s">
        <v>346</v>
      </c>
      <c r="B7" s="32" t="s">
        <v>359</v>
      </c>
      <c r="C7" s="32" t="s">
        <v>31</v>
      </c>
      <c r="D7" s="32" t="s">
        <v>349</v>
      </c>
      <c r="E7" s="32" t="s">
        <v>360</v>
      </c>
      <c r="F7" s="32" t="s">
        <v>296</v>
      </c>
      <c r="G7" s="32" t="str">
        <f>VLOOKUP(F7,'Relação Cliente x Vendedores'!$C$2:$D$190,2,FALSE)</f>
        <v>Fabiane</v>
      </c>
      <c r="H7" s="32" t="s">
        <v>351</v>
      </c>
      <c r="I7" s="33">
        <v>45806</v>
      </c>
      <c r="J7" s="32" t="s">
        <v>352</v>
      </c>
      <c r="K7" s="33">
        <v>45810</v>
      </c>
      <c r="L7" s="34">
        <v>1115.22</v>
      </c>
      <c r="M7" s="34">
        <v>22.3</v>
      </c>
      <c r="N7" s="34">
        <v>0</v>
      </c>
      <c r="O7" s="34">
        <v>1137.52</v>
      </c>
      <c r="P7" s="32" t="s">
        <v>353</v>
      </c>
      <c r="Q7" s="33">
        <v>45810</v>
      </c>
      <c r="R7" s="32" t="s">
        <v>354</v>
      </c>
      <c r="S7" s="32" t="s">
        <v>37</v>
      </c>
      <c r="T7" s="41">
        <v>0.01</v>
      </c>
      <c r="U7" s="43">
        <f>L7*T7</f>
        <v>11.152200000000001</v>
      </c>
    </row>
    <row r="8" spans="1:21" hidden="1" x14ac:dyDescent="0.3">
      <c r="A8" s="32" t="s">
        <v>346</v>
      </c>
      <c r="B8" s="32" t="s">
        <v>377</v>
      </c>
      <c r="C8" s="32" t="s">
        <v>31</v>
      </c>
      <c r="D8" s="32" t="s">
        <v>349</v>
      </c>
      <c r="E8" s="32" t="s">
        <v>77</v>
      </c>
      <c r="F8" s="32" t="s">
        <v>78</v>
      </c>
      <c r="G8" s="32" t="str">
        <f>VLOOKUP(F8,'Relação Cliente x Vendedores'!$C$2:$D$190,2,FALSE)</f>
        <v>Fabiane</v>
      </c>
      <c r="H8" s="32" t="s">
        <v>351</v>
      </c>
      <c r="I8" s="33">
        <v>45810</v>
      </c>
      <c r="J8" s="32" t="s">
        <v>352</v>
      </c>
      <c r="K8" s="33">
        <v>45811</v>
      </c>
      <c r="L8" s="34">
        <v>2000</v>
      </c>
      <c r="M8" s="34">
        <v>0</v>
      </c>
      <c r="N8" s="34">
        <v>0</v>
      </c>
      <c r="O8" s="34">
        <v>2000</v>
      </c>
      <c r="P8" s="32" t="s">
        <v>353</v>
      </c>
      <c r="Q8" s="33">
        <v>45812</v>
      </c>
      <c r="R8" s="32" t="s">
        <v>354</v>
      </c>
      <c r="S8" s="32" t="s">
        <v>37</v>
      </c>
      <c r="T8" s="41">
        <v>0.01</v>
      </c>
      <c r="U8" s="43">
        <f>L8*T8</f>
        <v>20</v>
      </c>
    </row>
    <row r="9" spans="1:21" hidden="1" x14ac:dyDescent="0.3">
      <c r="A9" s="32" t="s">
        <v>346</v>
      </c>
      <c r="B9" s="32" t="s">
        <v>378</v>
      </c>
      <c r="C9" s="32" t="s">
        <v>31</v>
      </c>
      <c r="D9" s="32" t="s">
        <v>349</v>
      </c>
      <c r="E9" s="32" t="s">
        <v>379</v>
      </c>
      <c r="F9" s="32" t="s">
        <v>303</v>
      </c>
      <c r="G9" s="32" t="str">
        <f>VLOOKUP(F9,'Relação Cliente x Vendedores'!$C$2:$D$190,2,FALSE)</f>
        <v>Fabiane</v>
      </c>
      <c r="H9" s="32" t="s">
        <v>351</v>
      </c>
      <c r="I9" s="33">
        <v>45810</v>
      </c>
      <c r="J9" s="32" t="s">
        <v>352</v>
      </c>
      <c r="K9" s="33">
        <v>45811</v>
      </c>
      <c r="L9" s="34">
        <v>4000.01</v>
      </c>
      <c r="M9" s="34">
        <v>0</v>
      </c>
      <c r="N9" s="34">
        <v>0</v>
      </c>
      <c r="O9" s="34">
        <v>4000.01</v>
      </c>
      <c r="P9" s="32" t="s">
        <v>353</v>
      </c>
      <c r="Q9" s="33">
        <v>45812</v>
      </c>
      <c r="R9" s="32" t="s">
        <v>354</v>
      </c>
      <c r="S9" s="32" t="s">
        <v>37</v>
      </c>
      <c r="T9" s="41">
        <v>0.01</v>
      </c>
      <c r="U9" s="43">
        <f>L9*T9</f>
        <v>40.000100000000003</v>
      </c>
    </row>
    <row r="10" spans="1:21" hidden="1" x14ac:dyDescent="0.3">
      <c r="A10" s="32" t="s">
        <v>346</v>
      </c>
      <c r="B10" s="32" t="s">
        <v>522</v>
      </c>
      <c r="C10" s="32" t="s">
        <v>348</v>
      </c>
      <c r="D10" s="32" t="s">
        <v>349</v>
      </c>
      <c r="E10" s="32" t="s">
        <v>80</v>
      </c>
      <c r="F10" s="32" t="s">
        <v>81</v>
      </c>
      <c r="G10" s="32" t="str">
        <f>VLOOKUP(F10,'Relação Cliente x Vendedores'!$C$2:$D$190,2,FALSE)</f>
        <v>Fabiane</v>
      </c>
      <c r="H10" s="32" t="s">
        <v>351</v>
      </c>
      <c r="I10" s="33">
        <v>45838</v>
      </c>
      <c r="J10" s="32" t="s">
        <v>352</v>
      </c>
      <c r="K10" s="33">
        <v>45834</v>
      </c>
      <c r="L10" s="34">
        <v>6000</v>
      </c>
      <c r="M10" s="34">
        <v>0</v>
      </c>
      <c r="N10" s="34">
        <v>0</v>
      </c>
      <c r="O10" s="34">
        <v>6000</v>
      </c>
      <c r="P10" s="32" t="s">
        <v>353</v>
      </c>
      <c r="Q10" s="33">
        <v>45840</v>
      </c>
      <c r="R10" s="32" t="s">
        <v>354</v>
      </c>
      <c r="S10" s="32" t="s">
        <v>37</v>
      </c>
      <c r="T10" s="41">
        <v>0.01</v>
      </c>
      <c r="U10" s="43">
        <f>L10*T10</f>
        <v>60</v>
      </c>
    </row>
    <row r="11" spans="1:21" hidden="1" x14ac:dyDescent="0.3">
      <c r="A11" s="32" t="s">
        <v>346</v>
      </c>
      <c r="B11" s="32" t="s">
        <v>521</v>
      </c>
      <c r="C11" s="32" t="s">
        <v>348</v>
      </c>
      <c r="D11" s="32" t="s">
        <v>349</v>
      </c>
      <c r="E11" s="32" t="s">
        <v>80</v>
      </c>
      <c r="F11" s="32" t="s">
        <v>81</v>
      </c>
      <c r="G11" s="32" t="str">
        <f>VLOOKUP(F11,'Relação Cliente x Vendedores'!$C$2:$D$190,2,FALSE)</f>
        <v>Fabiane</v>
      </c>
      <c r="H11" s="32" t="s">
        <v>351</v>
      </c>
      <c r="I11" s="33">
        <v>45838</v>
      </c>
      <c r="J11" s="32" t="s">
        <v>352</v>
      </c>
      <c r="K11" s="33">
        <v>45834</v>
      </c>
      <c r="L11" s="34">
        <v>1930.28</v>
      </c>
      <c r="M11" s="34">
        <v>0</v>
      </c>
      <c r="N11" s="34">
        <v>0</v>
      </c>
      <c r="O11" s="34">
        <v>1930.28</v>
      </c>
      <c r="P11" s="32" t="s">
        <v>353</v>
      </c>
      <c r="Q11" s="33">
        <v>45840</v>
      </c>
      <c r="R11" s="32" t="s">
        <v>354</v>
      </c>
      <c r="S11" s="32" t="s">
        <v>37</v>
      </c>
      <c r="T11" s="41">
        <v>0.01</v>
      </c>
      <c r="U11" s="43">
        <f>L11*T11</f>
        <v>19.302800000000001</v>
      </c>
    </row>
    <row r="12" spans="1:21" hidden="1" x14ac:dyDescent="0.3">
      <c r="A12" s="32" t="s">
        <v>346</v>
      </c>
      <c r="B12" s="32" t="s">
        <v>397</v>
      </c>
      <c r="C12" s="32" t="s">
        <v>31</v>
      </c>
      <c r="D12" s="32" t="s">
        <v>349</v>
      </c>
      <c r="E12" s="32" t="s">
        <v>398</v>
      </c>
      <c r="F12" s="32" t="s">
        <v>291</v>
      </c>
      <c r="G12" s="32" t="str">
        <f>VLOOKUP(F12,'Relação Cliente x Vendedores'!$C$2:$D$190,2,FALSE)</f>
        <v>Fabiane</v>
      </c>
      <c r="H12" s="32" t="s">
        <v>351</v>
      </c>
      <c r="I12" s="33">
        <v>45811</v>
      </c>
      <c r="J12" s="32" t="s">
        <v>352</v>
      </c>
      <c r="K12" s="33">
        <v>45812</v>
      </c>
      <c r="L12" s="34">
        <v>4322.5</v>
      </c>
      <c r="M12" s="34">
        <v>0</v>
      </c>
      <c r="N12" s="34">
        <v>0</v>
      </c>
      <c r="O12" s="34">
        <v>4322.5</v>
      </c>
      <c r="P12" s="32" t="s">
        <v>353</v>
      </c>
      <c r="Q12" s="33">
        <v>45812</v>
      </c>
      <c r="R12" s="32" t="s">
        <v>354</v>
      </c>
      <c r="S12" s="32" t="s">
        <v>37</v>
      </c>
      <c r="T12" s="41">
        <v>0.01</v>
      </c>
      <c r="U12" s="43">
        <f>L12*T12</f>
        <v>43.225000000000001</v>
      </c>
    </row>
    <row r="13" spans="1:21" hidden="1" x14ac:dyDescent="0.3">
      <c r="A13" s="32" t="s">
        <v>346</v>
      </c>
      <c r="B13" s="32" t="s">
        <v>523</v>
      </c>
      <c r="C13" s="32" t="s">
        <v>348</v>
      </c>
      <c r="D13" s="32" t="s">
        <v>349</v>
      </c>
      <c r="E13" s="32" t="s">
        <v>524</v>
      </c>
      <c r="F13" s="32" t="s">
        <v>312</v>
      </c>
      <c r="G13" s="32" t="str">
        <f>VLOOKUP(F13,'Relação Cliente x Vendedores'!$C$2:$D$190,2,FALSE)</f>
        <v>Fabiane</v>
      </c>
      <c r="H13" s="32" t="s">
        <v>351</v>
      </c>
      <c r="I13" s="33">
        <v>45833</v>
      </c>
      <c r="J13" s="32" t="s">
        <v>352</v>
      </c>
      <c r="K13" s="33">
        <v>45834</v>
      </c>
      <c r="L13" s="34">
        <v>2360.0100000000002</v>
      </c>
      <c r="M13" s="34">
        <v>0</v>
      </c>
      <c r="N13" s="34">
        <v>0</v>
      </c>
      <c r="O13" s="34">
        <v>2360.0100000000002</v>
      </c>
      <c r="P13" s="32" t="s">
        <v>353</v>
      </c>
      <c r="Q13" s="33">
        <v>45840</v>
      </c>
      <c r="R13" s="32" t="s">
        <v>354</v>
      </c>
      <c r="S13" s="32" t="s">
        <v>37</v>
      </c>
      <c r="T13" s="41">
        <v>0.01</v>
      </c>
      <c r="U13" s="43">
        <f>L13*T13</f>
        <v>23.600100000000001</v>
      </c>
    </row>
    <row r="14" spans="1:21" hidden="1" x14ac:dyDescent="0.3">
      <c r="A14" s="32" t="s">
        <v>346</v>
      </c>
      <c r="B14" s="32" t="s">
        <v>405</v>
      </c>
      <c r="C14" s="32" t="s">
        <v>31</v>
      </c>
      <c r="D14" s="32" t="s">
        <v>349</v>
      </c>
      <c r="E14" s="32" t="s">
        <v>57</v>
      </c>
      <c r="F14" s="32" t="s">
        <v>58</v>
      </c>
      <c r="G14" s="32" t="str">
        <f>VLOOKUP(F14,'Relação Cliente x Vendedores'!$C$2:$D$190,2,FALSE)</f>
        <v>Fabiane</v>
      </c>
      <c r="H14" s="32" t="s">
        <v>351</v>
      </c>
      <c r="I14" s="33">
        <v>45814</v>
      </c>
      <c r="J14" s="32" t="s">
        <v>352</v>
      </c>
      <c r="K14" s="33">
        <v>45813</v>
      </c>
      <c r="L14" s="34">
        <v>6050.01</v>
      </c>
      <c r="M14" s="34">
        <v>0</v>
      </c>
      <c r="N14" s="34">
        <v>0</v>
      </c>
      <c r="O14" s="34">
        <v>6050.01</v>
      </c>
      <c r="P14" s="32" t="s">
        <v>353</v>
      </c>
      <c r="Q14" s="33">
        <v>45813</v>
      </c>
      <c r="R14" s="32" t="s">
        <v>354</v>
      </c>
      <c r="S14" s="32" t="s">
        <v>37</v>
      </c>
      <c r="T14" s="41">
        <v>0.01</v>
      </c>
      <c r="U14" s="43">
        <f>L14*T14</f>
        <v>60.500100000000003</v>
      </c>
    </row>
    <row r="15" spans="1:21" hidden="1" x14ac:dyDescent="0.3">
      <c r="A15" s="32" t="s">
        <v>346</v>
      </c>
      <c r="B15" s="32" t="s">
        <v>419</v>
      </c>
      <c r="C15" s="32" t="s">
        <v>31</v>
      </c>
      <c r="D15" s="32" t="s">
        <v>349</v>
      </c>
      <c r="E15" s="32" t="s">
        <v>420</v>
      </c>
      <c r="F15" s="32" t="s">
        <v>313</v>
      </c>
      <c r="G15" s="32" t="str">
        <f>VLOOKUP(F15,'Relação Cliente x Vendedores'!$C$2:$D$190,2,FALSE)</f>
        <v>Fabiane</v>
      </c>
      <c r="H15" s="32" t="s">
        <v>351</v>
      </c>
      <c r="I15" s="33">
        <v>45814</v>
      </c>
      <c r="J15" s="32" t="s">
        <v>352</v>
      </c>
      <c r="K15" s="33">
        <v>45817</v>
      </c>
      <c r="L15" s="34">
        <v>6050.01</v>
      </c>
      <c r="M15" s="34">
        <v>0</v>
      </c>
      <c r="N15" s="34">
        <v>0</v>
      </c>
      <c r="O15" s="34">
        <v>6050.01</v>
      </c>
      <c r="P15" s="32" t="s">
        <v>353</v>
      </c>
      <c r="Q15" s="33">
        <v>45817</v>
      </c>
      <c r="R15" s="32" t="s">
        <v>354</v>
      </c>
      <c r="S15" s="32" t="s">
        <v>37</v>
      </c>
      <c r="T15" s="41">
        <v>0.01</v>
      </c>
      <c r="U15" s="43">
        <f>L15*T15</f>
        <v>60.500100000000003</v>
      </c>
    </row>
    <row r="16" spans="1:21" hidden="1" x14ac:dyDescent="0.3">
      <c r="A16" s="32" t="s">
        <v>346</v>
      </c>
      <c r="B16" s="32" t="s">
        <v>421</v>
      </c>
      <c r="C16" s="32" t="s">
        <v>31</v>
      </c>
      <c r="D16" s="32" t="s">
        <v>349</v>
      </c>
      <c r="E16" s="32" t="s">
        <v>422</v>
      </c>
      <c r="F16" s="32" t="s">
        <v>314</v>
      </c>
      <c r="G16" s="32" t="str">
        <f>VLOOKUP(F16,'Relação Cliente x Vendedores'!$C$2:$D$190,2,FALSE)</f>
        <v>Fabiane</v>
      </c>
      <c r="H16" s="32" t="s">
        <v>351</v>
      </c>
      <c r="I16" s="33">
        <v>45814</v>
      </c>
      <c r="J16" s="32" t="s">
        <v>352</v>
      </c>
      <c r="K16" s="33">
        <v>45817</v>
      </c>
      <c r="L16" s="34">
        <v>4033.34</v>
      </c>
      <c r="M16" s="34">
        <v>0</v>
      </c>
      <c r="N16" s="34">
        <v>0</v>
      </c>
      <c r="O16" s="34">
        <v>4033.34</v>
      </c>
      <c r="P16" s="32" t="s">
        <v>353</v>
      </c>
      <c r="Q16" s="33">
        <v>45817</v>
      </c>
      <c r="R16" s="32" t="s">
        <v>354</v>
      </c>
      <c r="S16" s="32" t="s">
        <v>37</v>
      </c>
      <c r="T16" s="41">
        <v>0.01</v>
      </c>
      <c r="U16" s="43">
        <f>L16*T16</f>
        <v>40.333400000000005</v>
      </c>
    </row>
    <row r="17" spans="1:21" hidden="1" x14ac:dyDescent="0.3">
      <c r="A17" s="32" t="s">
        <v>346</v>
      </c>
      <c r="B17" s="32" t="s">
        <v>434</v>
      </c>
      <c r="C17" s="32" t="s">
        <v>31</v>
      </c>
      <c r="D17" s="32" t="s">
        <v>349</v>
      </c>
      <c r="E17" s="32" t="s">
        <v>398</v>
      </c>
      <c r="F17" s="32" t="s">
        <v>291</v>
      </c>
      <c r="G17" s="32" t="str">
        <f>VLOOKUP(F17,'Relação Cliente x Vendedores'!$C$2:$D$190,2,FALSE)</f>
        <v>Fabiane</v>
      </c>
      <c r="H17" s="32" t="s">
        <v>351</v>
      </c>
      <c r="I17" s="33">
        <v>45817</v>
      </c>
      <c r="J17" s="32" t="s">
        <v>352</v>
      </c>
      <c r="K17" s="33">
        <v>45818</v>
      </c>
      <c r="L17" s="34">
        <v>5353.25</v>
      </c>
      <c r="M17" s="34">
        <v>0</v>
      </c>
      <c r="N17" s="34">
        <v>0</v>
      </c>
      <c r="O17" s="34">
        <v>5353.25</v>
      </c>
      <c r="P17" s="32" t="s">
        <v>353</v>
      </c>
      <c r="Q17" s="33">
        <v>45818</v>
      </c>
      <c r="R17" s="32" t="s">
        <v>354</v>
      </c>
      <c r="S17" s="32" t="s">
        <v>37</v>
      </c>
      <c r="T17" s="41">
        <v>0.01</v>
      </c>
      <c r="U17" s="43">
        <f>L17*T17</f>
        <v>53.532499999999999</v>
      </c>
    </row>
    <row r="18" spans="1:21" hidden="1" x14ac:dyDescent="0.3">
      <c r="A18" s="32" t="s">
        <v>346</v>
      </c>
      <c r="B18" s="32" t="s">
        <v>447</v>
      </c>
      <c r="C18" s="32" t="s">
        <v>31</v>
      </c>
      <c r="D18" s="32" t="s">
        <v>349</v>
      </c>
      <c r="E18" s="32" t="s">
        <v>422</v>
      </c>
      <c r="F18" s="32" t="s">
        <v>314</v>
      </c>
      <c r="G18" s="32" t="str">
        <f>VLOOKUP(F18,'Relação Cliente x Vendedores'!$C$2:$D$190,2,FALSE)</f>
        <v>Fabiane</v>
      </c>
      <c r="H18" s="32" t="s">
        <v>351</v>
      </c>
      <c r="I18" s="33">
        <v>45820</v>
      </c>
      <c r="J18" s="32" t="s">
        <v>352</v>
      </c>
      <c r="K18" s="33">
        <v>45820</v>
      </c>
      <c r="L18" s="34">
        <v>4033.33</v>
      </c>
      <c r="M18" s="34">
        <v>0</v>
      </c>
      <c r="N18" s="34">
        <v>0</v>
      </c>
      <c r="O18" s="34">
        <v>4033.33</v>
      </c>
      <c r="P18" s="32" t="s">
        <v>353</v>
      </c>
      <c r="Q18" s="33">
        <v>45820</v>
      </c>
      <c r="R18" s="32" t="s">
        <v>354</v>
      </c>
      <c r="S18" s="32" t="s">
        <v>37</v>
      </c>
      <c r="T18" s="41">
        <v>0.01</v>
      </c>
      <c r="U18" s="43">
        <f>L18*T18</f>
        <v>40.333300000000001</v>
      </c>
    </row>
    <row r="19" spans="1:21" hidden="1" x14ac:dyDescent="0.3">
      <c r="A19" s="32" t="s">
        <v>346</v>
      </c>
      <c r="B19" s="32" t="s">
        <v>490</v>
      </c>
      <c r="C19" s="32" t="s">
        <v>31</v>
      </c>
      <c r="D19" s="32" t="s">
        <v>349</v>
      </c>
      <c r="E19" s="32" t="s">
        <v>50</v>
      </c>
      <c r="F19" s="32" t="s">
        <v>51</v>
      </c>
      <c r="G19" s="32" t="str">
        <f>VLOOKUP(F19,'Relação Cliente x Vendedores'!$C$2:$D$190,2,FALSE)</f>
        <v>Fabiane</v>
      </c>
      <c r="H19" s="32" t="s">
        <v>351</v>
      </c>
      <c r="I19" s="33">
        <v>45826</v>
      </c>
      <c r="J19" s="32" t="s">
        <v>352</v>
      </c>
      <c r="K19" s="33">
        <v>45828</v>
      </c>
      <c r="L19" s="34">
        <v>900</v>
      </c>
      <c r="M19" s="34">
        <v>0</v>
      </c>
      <c r="N19" s="34">
        <v>0</v>
      </c>
      <c r="O19" s="34">
        <v>900</v>
      </c>
      <c r="P19" s="32" t="s">
        <v>353</v>
      </c>
      <c r="Q19" s="33">
        <v>45827</v>
      </c>
      <c r="R19" s="32" t="s">
        <v>354</v>
      </c>
      <c r="S19" s="32" t="s">
        <v>37</v>
      </c>
      <c r="T19" s="41">
        <v>0.01</v>
      </c>
      <c r="U19" s="43">
        <f>L19*T19</f>
        <v>9</v>
      </c>
    </row>
    <row r="20" spans="1:21" hidden="1" x14ac:dyDescent="0.3">
      <c r="A20" s="32" t="s">
        <v>346</v>
      </c>
      <c r="B20" s="32" t="s">
        <v>488</v>
      </c>
      <c r="C20" s="32" t="s">
        <v>31</v>
      </c>
      <c r="D20" s="32" t="s">
        <v>349</v>
      </c>
      <c r="E20" s="32" t="s">
        <v>489</v>
      </c>
      <c r="F20" s="32" t="s">
        <v>320</v>
      </c>
      <c r="G20" s="32" t="str">
        <f>VLOOKUP(F20,'Relação Cliente x Vendedores'!$C$2:$D$190,2,FALSE)</f>
        <v>Fabiane</v>
      </c>
      <c r="H20" s="32" t="s">
        <v>351</v>
      </c>
      <c r="I20" s="33">
        <v>45821</v>
      </c>
      <c r="J20" s="32" t="s">
        <v>352</v>
      </c>
      <c r="K20" s="33">
        <v>45828</v>
      </c>
      <c r="L20" s="34">
        <v>4770.67</v>
      </c>
      <c r="M20" s="34">
        <v>95.41</v>
      </c>
      <c r="N20" s="34">
        <v>0</v>
      </c>
      <c r="O20" s="34">
        <v>4866.08</v>
      </c>
      <c r="P20" s="32" t="s">
        <v>353</v>
      </c>
      <c r="Q20" s="33">
        <v>45827</v>
      </c>
      <c r="R20" s="32" t="s">
        <v>354</v>
      </c>
      <c r="S20" s="32" t="s">
        <v>37</v>
      </c>
      <c r="T20" s="41">
        <v>0.01</v>
      </c>
      <c r="U20" s="43">
        <f>L20*T20</f>
        <v>47.706700000000005</v>
      </c>
    </row>
    <row r="21" spans="1:21" hidden="1" x14ac:dyDescent="0.3">
      <c r="A21" s="32" t="s">
        <v>346</v>
      </c>
      <c r="B21" s="32" t="s">
        <v>497</v>
      </c>
      <c r="C21" s="32" t="s">
        <v>31</v>
      </c>
      <c r="D21" s="32" t="s">
        <v>349</v>
      </c>
      <c r="E21" s="32" t="s">
        <v>57</v>
      </c>
      <c r="F21" s="32" t="s">
        <v>58</v>
      </c>
      <c r="G21" s="32" t="str">
        <f>VLOOKUP(F21,'Relação Cliente x Vendedores'!$C$2:$D$190,2,FALSE)</f>
        <v>Fabiane</v>
      </c>
      <c r="H21" s="32" t="s">
        <v>351</v>
      </c>
      <c r="I21" s="33">
        <v>45827</v>
      </c>
      <c r="J21" s="32" t="s">
        <v>352</v>
      </c>
      <c r="K21" s="33">
        <v>45831</v>
      </c>
      <c r="L21" s="34">
        <v>6050</v>
      </c>
      <c r="M21" s="34">
        <v>0</v>
      </c>
      <c r="N21" s="34">
        <v>0</v>
      </c>
      <c r="O21" s="34">
        <v>6050</v>
      </c>
      <c r="P21" s="32" t="s">
        <v>353</v>
      </c>
      <c r="Q21" s="33">
        <v>45831</v>
      </c>
      <c r="R21" s="32" t="s">
        <v>354</v>
      </c>
      <c r="S21" s="32" t="s">
        <v>37</v>
      </c>
      <c r="T21" s="41">
        <v>0.01</v>
      </c>
      <c r="U21" s="43">
        <f>L21*T21</f>
        <v>60.5</v>
      </c>
    </row>
    <row r="22" spans="1:21" hidden="1" x14ac:dyDescent="0.3">
      <c r="A22" s="32" t="s">
        <v>346</v>
      </c>
      <c r="B22" s="32" t="s">
        <v>491</v>
      </c>
      <c r="C22" s="32" t="s">
        <v>31</v>
      </c>
      <c r="D22" s="32" t="s">
        <v>349</v>
      </c>
      <c r="E22" s="32" t="s">
        <v>492</v>
      </c>
      <c r="F22" s="32" t="s">
        <v>302</v>
      </c>
      <c r="G22" s="32" t="str">
        <f>VLOOKUP(F22,'Relação Cliente x Vendedores'!$C$2:$D$190,2,FALSE)</f>
        <v>Fabiane</v>
      </c>
      <c r="H22" s="32" t="s">
        <v>351</v>
      </c>
      <c r="I22" s="33">
        <v>45826</v>
      </c>
      <c r="J22" s="32" t="s">
        <v>352</v>
      </c>
      <c r="K22" s="33">
        <v>45828</v>
      </c>
      <c r="L22" s="34">
        <v>5223.67</v>
      </c>
      <c r="M22" s="34">
        <v>0</v>
      </c>
      <c r="N22" s="34">
        <v>0</v>
      </c>
      <c r="O22" s="34">
        <v>5223.67</v>
      </c>
      <c r="P22" s="32" t="s">
        <v>353</v>
      </c>
      <c r="Q22" s="33">
        <v>45827</v>
      </c>
      <c r="R22" s="32" t="s">
        <v>354</v>
      </c>
      <c r="S22" s="32" t="s">
        <v>37</v>
      </c>
      <c r="T22" s="41">
        <v>0.01</v>
      </c>
      <c r="U22" s="43">
        <f>L22*T22</f>
        <v>52.236699999999999</v>
      </c>
    </row>
    <row r="23" spans="1:21" hidden="1" x14ac:dyDescent="0.3">
      <c r="A23" s="32" t="s">
        <v>346</v>
      </c>
      <c r="B23" s="32" t="s">
        <v>437</v>
      </c>
      <c r="C23" s="32"/>
      <c r="D23" s="32" t="s">
        <v>349</v>
      </c>
      <c r="E23" s="32" t="s">
        <v>438</v>
      </c>
      <c r="F23" s="32" t="s">
        <v>321</v>
      </c>
      <c r="G23" s="32" t="str">
        <f>VLOOKUP(F23,'Relação Cliente x Vendedores'!$C$2:$D$190,2,FALSE)</f>
        <v>Fabiane</v>
      </c>
      <c r="H23" s="32" t="s">
        <v>351</v>
      </c>
      <c r="I23" s="33">
        <v>45831</v>
      </c>
      <c r="J23" s="32" t="s">
        <v>352</v>
      </c>
      <c r="K23" s="33">
        <v>45819</v>
      </c>
      <c r="L23" s="34">
        <v>6290</v>
      </c>
      <c r="M23" s="34">
        <v>0</v>
      </c>
      <c r="N23" s="34">
        <v>0</v>
      </c>
      <c r="O23" s="34">
        <v>6290</v>
      </c>
      <c r="P23" s="32" t="s">
        <v>353</v>
      </c>
      <c r="Q23" s="33">
        <v>45819</v>
      </c>
      <c r="R23" s="32" t="s">
        <v>354</v>
      </c>
      <c r="S23" s="32" t="s">
        <v>37</v>
      </c>
      <c r="T23" s="41">
        <v>0.01</v>
      </c>
      <c r="U23" s="43">
        <f>L23*T23</f>
        <v>62.9</v>
      </c>
    </row>
    <row r="24" spans="1:21" hidden="1" x14ac:dyDescent="0.3">
      <c r="A24" s="32" t="s">
        <v>346</v>
      </c>
      <c r="B24" s="32" t="s">
        <v>526</v>
      </c>
      <c r="C24" s="32" t="s">
        <v>31</v>
      </c>
      <c r="D24" s="32" t="s">
        <v>349</v>
      </c>
      <c r="E24" s="32" t="s">
        <v>527</v>
      </c>
      <c r="F24" s="32" t="s">
        <v>528</v>
      </c>
      <c r="G24" s="32" t="str">
        <f>VLOOKUP(F24,'Relação Cliente x Vendedores'!$C$2:$D$190,2,FALSE)</f>
        <v>Fabiane</v>
      </c>
      <c r="H24" s="32" t="s">
        <v>351</v>
      </c>
      <c r="I24" s="33">
        <v>45833</v>
      </c>
      <c r="J24" s="32" t="s">
        <v>352</v>
      </c>
      <c r="K24" s="33">
        <v>45834</v>
      </c>
      <c r="L24" s="34">
        <v>7498.75</v>
      </c>
      <c r="M24" s="34">
        <v>0</v>
      </c>
      <c r="N24" s="34">
        <v>0</v>
      </c>
      <c r="O24" s="34">
        <v>7498.75</v>
      </c>
      <c r="P24" s="32" t="s">
        <v>353</v>
      </c>
      <c r="Q24" s="33">
        <v>45840</v>
      </c>
      <c r="R24" s="32" t="s">
        <v>354</v>
      </c>
      <c r="S24" s="32" t="s">
        <v>37</v>
      </c>
      <c r="T24" s="41">
        <v>0.01</v>
      </c>
      <c r="U24" s="43">
        <f>L24*T24</f>
        <v>74.987499999999997</v>
      </c>
    </row>
    <row r="25" spans="1:21" hidden="1" x14ac:dyDescent="0.3">
      <c r="A25" s="32" t="s">
        <v>346</v>
      </c>
      <c r="B25" s="32" t="s">
        <v>533</v>
      </c>
      <c r="C25" s="32" t="s">
        <v>31</v>
      </c>
      <c r="D25" s="32" t="s">
        <v>349</v>
      </c>
      <c r="E25" s="32" t="s">
        <v>379</v>
      </c>
      <c r="F25" s="32" t="s">
        <v>303</v>
      </c>
      <c r="G25" s="32" t="str">
        <f>VLOOKUP(F25,'Relação Cliente x Vendedores'!$C$2:$D$190,2,FALSE)</f>
        <v>Fabiane</v>
      </c>
      <c r="H25" s="32" t="s">
        <v>351</v>
      </c>
      <c r="I25" s="33">
        <v>45834</v>
      </c>
      <c r="J25" s="32" t="s">
        <v>352</v>
      </c>
      <c r="K25" s="33">
        <v>45835</v>
      </c>
      <c r="L25" s="34">
        <v>4033.33</v>
      </c>
      <c r="M25" s="34">
        <v>0</v>
      </c>
      <c r="N25" s="34">
        <v>0</v>
      </c>
      <c r="O25" s="34">
        <v>4033.33</v>
      </c>
      <c r="P25" s="32" t="s">
        <v>353</v>
      </c>
      <c r="Q25" s="33">
        <v>45835</v>
      </c>
      <c r="R25" s="32" t="s">
        <v>354</v>
      </c>
      <c r="S25" s="32" t="s">
        <v>37</v>
      </c>
      <c r="T25" s="41">
        <v>0.01</v>
      </c>
      <c r="U25" s="43">
        <f>L25*T25</f>
        <v>40.333300000000001</v>
      </c>
    </row>
    <row r="26" spans="1:21" hidden="1" x14ac:dyDescent="0.3">
      <c r="A26" s="32" t="s">
        <v>346</v>
      </c>
      <c r="B26" s="32" t="s">
        <v>513</v>
      </c>
      <c r="C26" s="32" t="s">
        <v>31</v>
      </c>
      <c r="D26" s="32" t="s">
        <v>349</v>
      </c>
      <c r="E26" s="32" t="s">
        <v>492</v>
      </c>
      <c r="F26" s="32" t="s">
        <v>302</v>
      </c>
      <c r="G26" s="32" t="str">
        <f>VLOOKUP(F26,'Relação Cliente x Vendedores'!$C$2:$D$190,2,FALSE)</f>
        <v>Fabiane</v>
      </c>
      <c r="H26" s="32" t="s">
        <v>351</v>
      </c>
      <c r="I26" s="33">
        <v>45832</v>
      </c>
      <c r="J26" s="32" t="s">
        <v>352</v>
      </c>
      <c r="K26" s="33">
        <v>45832</v>
      </c>
      <c r="L26" s="34">
        <v>2016.67</v>
      </c>
      <c r="M26" s="34">
        <v>0</v>
      </c>
      <c r="N26" s="34">
        <v>0</v>
      </c>
      <c r="O26" s="34">
        <v>2016.67</v>
      </c>
      <c r="P26" s="32" t="s">
        <v>353</v>
      </c>
      <c r="Q26" s="33">
        <v>45832</v>
      </c>
      <c r="R26" s="32" t="s">
        <v>354</v>
      </c>
      <c r="S26" s="32" t="s">
        <v>37</v>
      </c>
      <c r="T26" s="41">
        <v>0.01</v>
      </c>
      <c r="U26" s="43">
        <f>L26*T26</f>
        <v>20.166700000000002</v>
      </c>
    </row>
    <row r="27" spans="1:21" hidden="1" x14ac:dyDescent="0.3">
      <c r="A27" s="32" t="s">
        <v>346</v>
      </c>
      <c r="B27" s="32" t="s">
        <v>141</v>
      </c>
      <c r="C27" s="32"/>
      <c r="D27" s="32" t="s">
        <v>349</v>
      </c>
      <c r="E27" s="32" t="s">
        <v>142</v>
      </c>
      <c r="F27" s="32" t="s">
        <v>143</v>
      </c>
      <c r="G27" s="32" t="str">
        <f>VLOOKUP(F27,'Relação Cliente x Vendedores'!$C$2:$D$190,2,FALSE)</f>
        <v>Fabiane</v>
      </c>
      <c r="H27" s="32" t="s">
        <v>351</v>
      </c>
      <c r="I27" s="33">
        <v>45859</v>
      </c>
      <c r="J27" s="32" t="s">
        <v>352</v>
      </c>
      <c r="K27" s="33">
        <v>45838</v>
      </c>
      <c r="L27" s="34">
        <v>6560</v>
      </c>
      <c r="M27" s="34">
        <v>0</v>
      </c>
      <c r="N27" s="34">
        <v>0</v>
      </c>
      <c r="O27" s="34">
        <v>6560</v>
      </c>
      <c r="P27" s="32" t="s">
        <v>353</v>
      </c>
      <c r="Q27" s="33">
        <v>45838</v>
      </c>
      <c r="R27" s="32" t="s">
        <v>354</v>
      </c>
      <c r="S27" s="32" t="s">
        <v>37</v>
      </c>
      <c r="T27" s="41">
        <v>0.01</v>
      </c>
      <c r="U27" s="43">
        <f>L27*T27</f>
        <v>65.599999999999994</v>
      </c>
    </row>
    <row r="28" spans="1:21" hidden="1" x14ac:dyDescent="0.3">
      <c r="A28" s="32" t="s">
        <v>346</v>
      </c>
      <c r="B28" s="32" t="s">
        <v>423</v>
      </c>
      <c r="C28" s="32" t="s">
        <v>367</v>
      </c>
      <c r="D28" s="32" t="s">
        <v>349</v>
      </c>
      <c r="E28" s="32" t="s">
        <v>424</v>
      </c>
      <c r="F28" s="32" t="s">
        <v>265</v>
      </c>
      <c r="G28" s="32" t="str">
        <f>VLOOKUP(F28,'Relação Cliente x Vendedores'!$C$2:$D$190,2,FALSE)</f>
        <v>Jaqueline</v>
      </c>
      <c r="H28" s="32" t="s">
        <v>351</v>
      </c>
      <c r="I28" s="33">
        <v>45817</v>
      </c>
      <c r="J28" s="32" t="s">
        <v>352</v>
      </c>
      <c r="K28" s="33">
        <v>45818</v>
      </c>
      <c r="L28" s="34">
        <v>932</v>
      </c>
      <c r="M28" s="34">
        <v>0</v>
      </c>
      <c r="N28" s="34">
        <v>0</v>
      </c>
      <c r="O28" s="34">
        <v>932</v>
      </c>
      <c r="P28" s="32" t="s">
        <v>353</v>
      </c>
      <c r="Q28" s="33">
        <v>45818</v>
      </c>
      <c r="R28" s="32" t="s">
        <v>354</v>
      </c>
      <c r="S28" s="32" t="s">
        <v>37</v>
      </c>
      <c r="T28" s="41">
        <v>0.01</v>
      </c>
      <c r="U28" s="43">
        <f>L28*T28</f>
        <v>9.32</v>
      </c>
    </row>
    <row r="29" spans="1:21" hidden="1" x14ac:dyDescent="0.3">
      <c r="A29" s="32" t="s">
        <v>346</v>
      </c>
      <c r="B29" s="32" t="s">
        <v>442</v>
      </c>
      <c r="C29" s="32" t="s">
        <v>367</v>
      </c>
      <c r="D29" s="32" t="s">
        <v>349</v>
      </c>
      <c r="E29" s="32" t="s">
        <v>443</v>
      </c>
      <c r="F29" s="32" t="s">
        <v>217</v>
      </c>
      <c r="G29" s="32" t="str">
        <f>VLOOKUP(F29,'Relação Cliente x Vendedores'!$C$2:$D$190,2,FALSE)</f>
        <v>Jaqueline</v>
      </c>
      <c r="H29" s="32" t="s">
        <v>351</v>
      </c>
      <c r="I29" s="33">
        <v>45819</v>
      </c>
      <c r="J29" s="32" t="s">
        <v>352</v>
      </c>
      <c r="K29" s="33">
        <v>45820</v>
      </c>
      <c r="L29" s="34">
        <v>5403</v>
      </c>
      <c r="M29" s="34">
        <v>0</v>
      </c>
      <c r="N29" s="34">
        <v>0</v>
      </c>
      <c r="O29" s="34">
        <v>5403</v>
      </c>
      <c r="P29" s="32" t="s">
        <v>353</v>
      </c>
      <c r="Q29" s="33">
        <v>45820</v>
      </c>
      <c r="R29" s="32" t="s">
        <v>354</v>
      </c>
      <c r="S29" s="32" t="s">
        <v>37</v>
      </c>
      <c r="T29" s="41">
        <v>0.01</v>
      </c>
      <c r="U29" s="43">
        <f>L29*T29</f>
        <v>54.03</v>
      </c>
    </row>
    <row r="30" spans="1:21" hidden="1" x14ac:dyDescent="0.3">
      <c r="A30" s="32" t="s">
        <v>346</v>
      </c>
      <c r="B30" s="32" t="s">
        <v>371</v>
      </c>
      <c r="C30" s="32" t="s">
        <v>348</v>
      </c>
      <c r="D30" s="32" t="s">
        <v>349</v>
      </c>
      <c r="E30" s="32" t="s">
        <v>184</v>
      </c>
      <c r="F30" s="32" t="s">
        <v>166</v>
      </c>
      <c r="G30" s="32" t="str">
        <f>VLOOKUP(F30,'Relação Cliente x Vendedores'!$C$2:$D$190,2,FALSE)</f>
        <v>Jaqueline</v>
      </c>
      <c r="H30" s="32" t="s">
        <v>351</v>
      </c>
      <c r="I30" s="33">
        <v>45810</v>
      </c>
      <c r="J30" s="32" t="s">
        <v>352</v>
      </c>
      <c r="K30" s="33">
        <v>45811</v>
      </c>
      <c r="L30" s="34">
        <v>3997.5</v>
      </c>
      <c r="M30" s="34">
        <v>0</v>
      </c>
      <c r="N30" s="34">
        <v>0</v>
      </c>
      <c r="O30" s="34">
        <v>3997.5</v>
      </c>
      <c r="P30" s="32" t="s">
        <v>353</v>
      </c>
      <c r="Q30" s="33">
        <v>45812</v>
      </c>
      <c r="R30" s="32" t="s">
        <v>354</v>
      </c>
      <c r="S30" s="32" t="s">
        <v>37</v>
      </c>
      <c r="T30" s="41">
        <v>0.01</v>
      </c>
      <c r="U30" s="43">
        <f>L30*T30</f>
        <v>39.975000000000001</v>
      </c>
    </row>
    <row r="31" spans="1:21" hidden="1" x14ac:dyDescent="0.3">
      <c r="A31" s="32" t="s">
        <v>346</v>
      </c>
      <c r="B31" s="32" t="s">
        <v>426</v>
      </c>
      <c r="C31" s="32" t="s">
        <v>348</v>
      </c>
      <c r="D31" s="32" t="s">
        <v>349</v>
      </c>
      <c r="E31" s="32" t="s">
        <v>184</v>
      </c>
      <c r="F31" s="32" t="s">
        <v>166</v>
      </c>
      <c r="G31" s="32" t="str">
        <f>VLOOKUP(F31,'Relação Cliente x Vendedores'!$C$2:$D$190,2,FALSE)</f>
        <v>Jaqueline</v>
      </c>
      <c r="H31" s="32" t="s">
        <v>351</v>
      </c>
      <c r="I31" s="33">
        <v>45817</v>
      </c>
      <c r="J31" s="32" t="s">
        <v>352</v>
      </c>
      <c r="K31" s="33">
        <v>45818</v>
      </c>
      <c r="L31" s="34">
        <v>3997.5</v>
      </c>
      <c r="M31" s="34">
        <v>0</v>
      </c>
      <c r="N31" s="34">
        <v>0</v>
      </c>
      <c r="O31" s="34">
        <v>3997.5</v>
      </c>
      <c r="P31" s="32" t="s">
        <v>353</v>
      </c>
      <c r="Q31" s="33">
        <v>45818</v>
      </c>
      <c r="R31" s="32" t="s">
        <v>354</v>
      </c>
      <c r="S31" s="32" t="s">
        <v>37</v>
      </c>
      <c r="T31" s="41">
        <v>0.01</v>
      </c>
      <c r="U31" s="43">
        <f>L31*T31</f>
        <v>39.975000000000001</v>
      </c>
    </row>
    <row r="32" spans="1:21" hidden="1" x14ac:dyDescent="0.3">
      <c r="A32" s="32" t="s">
        <v>346</v>
      </c>
      <c r="B32" s="32" t="s">
        <v>451</v>
      </c>
      <c r="C32" s="32" t="s">
        <v>348</v>
      </c>
      <c r="D32" s="32" t="s">
        <v>349</v>
      </c>
      <c r="E32" s="32" t="s">
        <v>185</v>
      </c>
      <c r="F32" s="32" t="s">
        <v>186</v>
      </c>
      <c r="G32" s="32" t="str">
        <f>VLOOKUP(F32,'Relação Cliente x Vendedores'!$C$2:$D$190,2,FALSE)</f>
        <v>Jaqueline</v>
      </c>
      <c r="H32" s="32" t="s">
        <v>351</v>
      </c>
      <c r="I32" s="33">
        <v>45820</v>
      </c>
      <c r="J32" s="32" t="s">
        <v>352</v>
      </c>
      <c r="K32" s="33">
        <v>45821</v>
      </c>
      <c r="L32" s="34">
        <v>1599</v>
      </c>
      <c r="M32" s="34">
        <v>0</v>
      </c>
      <c r="N32" s="34">
        <v>0</v>
      </c>
      <c r="O32" s="34">
        <v>1599</v>
      </c>
      <c r="P32" s="32" t="s">
        <v>353</v>
      </c>
      <c r="Q32" s="33">
        <v>45821</v>
      </c>
      <c r="R32" s="32" t="s">
        <v>354</v>
      </c>
      <c r="S32" s="32" t="s">
        <v>37</v>
      </c>
      <c r="T32" s="41">
        <v>0.01</v>
      </c>
      <c r="U32" s="43">
        <f>L32*T32</f>
        <v>15.99</v>
      </c>
    </row>
    <row r="33" spans="1:21" hidden="1" x14ac:dyDescent="0.3">
      <c r="A33" s="32" t="s">
        <v>346</v>
      </c>
      <c r="B33" s="32" t="s">
        <v>467</v>
      </c>
      <c r="C33" s="32" t="s">
        <v>348</v>
      </c>
      <c r="D33" s="32" t="s">
        <v>349</v>
      </c>
      <c r="E33" s="32" t="s">
        <v>468</v>
      </c>
      <c r="F33" s="32" t="s">
        <v>288</v>
      </c>
      <c r="G33" s="32" t="str">
        <f>VLOOKUP(F33,'Relação Cliente x Vendedores'!$C$2:$D$190,2,FALSE)</f>
        <v>Jaqueline</v>
      </c>
      <c r="H33" s="32" t="s">
        <v>351</v>
      </c>
      <c r="I33" s="33">
        <v>45824</v>
      </c>
      <c r="J33" s="32" t="s">
        <v>352</v>
      </c>
      <c r="K33" s="33">
        <v>45825</v>
      </c>
      <c r="L33" s="34">
        <v>3188.03</v>
      </c>
      <c r="M33" s="34">
        <v>0</v>
      </c>
      <c r="N33" s="34">
        <v>0</v>
      </c>
      <c r="O33" s="34">
        <v>3188.03</v>
      </c>
      <c r="P33" s="32" t="s">
        <v>353</v>
      </c>
      <c r="Q33" s="33">
        <v>45826</v>
      </c>
      <c r="R33" s="32" t="s">
        <v>354</v>
      </c>
      <c r="S33" s="32" t="s">
        <v>37</v>
      </c>
      <c r="T33" s="41">
        <v>0.01</v>
      </c>
      <c r="U33" s="43">
        <f>L33*T33</f>
        <v>31.880300000000002</v>
      </c>
    </row>
    <row r="34" spans="1:21" hidden="1" x14ac:dyDescent="0.3">
      <c r="A34" s="32" t="s">
        <v>346</v>
      </c>
      <c r="B34" s="32" t="s">
        <v>471</v>
      </c>
      <c r="C34" s="32" t="s">
        <v>348</v>
      </c>
      <c r="D34" s="32" t="s">
        <v>349</v>
      </c>
      <c r="E34" s="32" t="s">
        <v>196</v>
      </c>
      <c r="F34" s="32" t="s">
        <v>197</v>
      </c>
      <c r="G34" s="32" t="str">
        <f>VLOOKUP(F34,'Relação Cliente x Vendedores'!$C$2:$D$190,2,FALSE)</f>
        <v>Jaqueline</v>
      </c>
      <c r="H34" s="32" t="s">
        <v>351</v>
      </c>
      <c r="I34" s="33">
        <v>45824</v>
      </c>
      <c r="J34" s="32" t="s">
        <v>352</v>
      </c>
      <c r="K34" s="33">
        <v>45825</v>
      </c>
      <c r="L34" s="34">
        <v>1066</v>
      </c>
      <c r="M34" s="34">
        <v>0</v>
      </c>
      <c r="N34" s="34">
        <v>0</v>
      </c>
      <c r="O34" s="34">
        <v>1066</v>
      </c>
      <c r="P34" s="32" t="s">
        <v>353</v>
      </c>
      <c r="Q34" s="33">
        <v>45826</v>
      </c>
      <c r="R34" s="32" t="s">
        <v>354</v>
      </c>
      <c r="S34" s="32" t="s">
        <v>37</v>
      </c>
      <c r="T34" s="41">
        <v>0.01</v>
      </c>
      <c r="U34" s="43">
        <f>L34*T34</f>
        <v>10.66</v>
      </c>
    </row>
    <row r="35" spans="1:21" hidden="1" x14ac:dyDescent="0.3">
      <c r="A35" s="32" t="s">
        <v>346</v>
      </c>
      <c r="B35" s="32" t="s">
        <v>472</v>
      </c>
      <c r="C35" s="32" t="s">
        <v>348</v>
      </c>
      <c r="D35" s="32" t="s">
        <v>349</v>
      </c>
      <c r="E35" s="32" t="s">
        <v>196</v>
      </c>
      <c r="F35" s="32" t="s">
        <v>197</v>
      </c>
      <c r="G35" s="32" t="str">
        <f>VLOOKUP(F35,'Relação Cliente x Vendedores'!$C$2:$D$190,2,FALSE)</f>
        <v>Jaqueline</v>
      </c>
      <c r="H35" s="32" t="s">
        <v>351</v>
      </c>
      <c r="I35" s="33">
        <v>45824</v>
      </c>
      <c r="J35" s="32" t="s">
        <v>352</v>
      </c>
      <c r="K35" s="33">
        <v>45825</v>
      </c>
      <c r="L35" s="34">
        <v>1899</v>
      </c>
      <c r="M35" s="34">
        <v>0</v>
      </c>
      <c r="N35" s="34">
        <v>0</v>
      </c>
      <c r="O35" s="34">
        <v>1899</v>
      </c>
      <c r="P35" s="32" t="s">
        <v>353</v>
      </c>
      <c r="Q35" s="33">
        <v>45826</v>
      </c>
      <c r="R35" s="32" t="s">
        <v>354</v>
      </c>
      <c r="S35" s="32" t="s">
        <v>37</v>
      </c>
      <c r="T35" s="41">
        <v>0.01</v>
      </c>
      <c r="U35" s="43">
        <f>L35*T35</f>
        <v>18.990000000000002</v>
      </c>
    </row>
    <row r="36" spans="1:21" hidden="1" x14ac:dyDescent="0.3">
      <c r="A36" s="32" t="s">
        <v>346</v>
      </c>
      <c r="B36" s="32" t="s">
        <v>380</v>
      </c>
      <c r="C36" s="32" t="s">
        <v>31</v>
      </c>
      <c r="D36" s="32" t="s">
        <v>349</v>
      </c>
      <c r="E36" s="32" t="s">
        <v>381</v>
      </c>
      <c r="F36" s="32" t="s">
        <v>298</v>
      </c>
      <c r="G36" s="32" t="str">
        <f>VLOOKUP(F36,'Relação Cliente x Vendedores'!$C$2:$D$190,2,FALSE)</f>
        <v>Jaqueline</v>
      </c>
      <c r="H36" s="32" t="s">
        <v>351</v>
      </c>
      <c r="I36" s="33">
        <v>45811</v>
      </c>
      <c r="J36" s="32" t="s">
        <v>352</v>
      </c>
      <c r="K36" s="33">
        <v>45811</v>
      </c>
      <c r="L36" s="34">
        <v>5720</v>
      </c>
      <c r="M36" s="34">
        <v>0</v>
      </c>
      <c r="N36" s="34">
        <v>0</v>
      </c>
      <c r="O36" s="34">
        <v>5720</v>
      </c>
      <c r="P36" s="32" t="s">
        <v>353</v>
      </c>
      <c r="Q36" s="33">
        <v>45812</v>
      </c>
      <c r="R36" s="32" t="s">
        <v>354</v>
      </c>
      <c r="S36" s="32" t="s">
        <v>37</v>
      </c>
      <c r="T36" s="41">
        <v>0.01</v>
      </c>
      <c r="U36" s="43">
        <f>L36*T36</f>
        <v>57.2</v>
      </c>
    </row>
    <row r="37" spans="1:21" hidden="1" x14ac:dyDescent="0.3">
      <c r="A37" s="32" t="s">
        <v>346</v>
      </c>
      <c r="B37" s="32" t="s">
        <v>415</v>
      </c>
      <c r="C37" s="32" t="s">
        <v>31</v>
      </c>
      <c r="D37" s="32" t="s">
        <v>349</v>
      </c>
      <c r="E37" s="32" t="s">
        <v>104</v>
      </c>
      <c r="F37" s="32" t="s">
        <v>105</v>
      </c>
      <c r="G37" s="32" t="str">
        <f>VLOOKUP(F37,'Relação Cliente x Vendedores'!$C$2:$D$190,2,FALSE)</f>
        <v>Jaqueline</v>
      </c>
      <c r="H37" s="32" t="s">
        <v>351</v>
      </c>
      <c r="I37" s="33">
        <v>45811</v>
      </c>
      <c r="J37" s="32" t="s">
        <v>352</v>
      </c>
      <c r="K37" s="33">
        <v>45817</v>
      </c>
      <c r="L37" s="34">
        <v>1840.91</v>
      </c>
      <c r="M37" s="34">
        <v>36.81</v>
      </c>
      <c r="N37" s="34">
        <v>0</v>
      </c>
      <c r="O37" s="34">
        <v>1877.72</v>
      </c>
      <c r="P37" s="32" t="s">
        <v>353</v>
      </c>
      <c r="Q37" s="33">
        <v>45817</v>
      </c>
      <c r="R37" s="32" t="s">
        <v>354</v>
      </c>
      <c r="S37" s="32" t="s">
        <v>37</v>
      </c>
      <c r="T37" s="41">
        <v>0.01</v>
      </c>
      <c r="U37" s="43">
        <f>L37*T37</f>
        <v>18.409100000000002</v>
      </c>
    </row>
    <row r="38" spans="1:21" hidden="1" x14ac:dyDescent="0.3">
      <c r="A38" s="32" t="s">
        <v>346</v>
      </c>
      <c r="B38" s="32" t="s">
        <v>400</v>
      </c>
      <c r="C38" s="32" t="s">
        <v>31</v>
      </c>
      <c r="D38" s="32" t="s">
        <v>349</v>
      </c>
      <c r="E38" s="32" t="s">
        <v>104</v>
      </c>
      <c r="F38" s="32" t="s">
        <v>105</v>
      </c>
      <c r="G38" s="32" t="str">
        <f>VLOOKUP(F38,'Relação Cliente x Vendedores'!$C$2:$D$190,2,FALSE)</f>
        <v>Jaqueline</v>
      </c>
      <c r="H38" s="32" t="s">
        <v>351</v>
      </c>
      <c r="I38" s="33">
        <v>45811</v>
      </c>
      <c r="J38" s="32" t="s">
        <v>352</v>
      </c>
      <c r="K38" s="33">
        <v>45813</v>
      </c>
      <c r="L38" s="34">
        <v>3464.79</v>
      </c>
      <c r="M38" s="34">
        <v>69.290000000000006</v>
      </c>
      <c r="N38" s="34">
        <v>0</v>
      </c>
      <c r="O38" s="34">
        <v>3534.08</v>
      </c>
      <c r="P38" s="32" t="s">
        <v>353</v>
      </c>
      <c r="Q38" s="33">
        <v>45813</v>
      </c>
      <c r="R38" s="32" t="s">
        <v>354</v>
      </c>
      <c r="S38" s="32" t="s">
        <v>37</v>
      </c>
      <c r="T38" s="41">
        <v>0.01</v>
      </c>
      <c r="U38" s="43">
        <f>L38*T38</f>
        <v>34.6479</v>
      </c>
    </row>
    <row r="39" spans="1:21" hidden="1" x14ac:dyDescent="0.3">
      <c r="A39" s="32" t="s">
        <v>362</v>
      </c>
      <c r="B39" s="32" t="s">
        <v>516</v>
      </c>
      <c r="C39" s="32" t="s">
        <v>348</v>
      </c>
      <c r="D39" s="32" t="s">
        <v>349</v>
      </c>
      <c r="E39" s="32" t="s">
        <v>517</v>
      </c>
      <c r="F39" s="32" t="s">
        <v>300</v>
      </c>
      <c r="G39" s="32" t="str">
        <f>VLOOKUP(F39,'Relação Cliente x Vendedores'!$C$2:$D$190,2,FALSE)</f>
        <v>Jaqueline</v>
      </c>
      <c r="H39" s="32" t="s">
        <v>351</v>
      </c>
      <c r="I39" s="33">
        <v>45834</v>
      </c>
      <c r="J39" s="32" t="s">
        <v>365</v>
      </c>
      <c r="K39" s="33">
        <v>45833</v>
      </c>
      <c r="L39" s="34">
        <v>1450</v>
      </c>
      <c r="M39" s="34">
        <v>0</v>
      </c>
      <c r="N39" s="34">
        <v>0</v>
      </c>
      <c r="O39" s="34">
        <v>1357.34</v>
      </c>
      <c r="P39" s="32" t="s">
        <v>353</v>
      </c>
      <c r="Q39" s="33">
        <v>45833</v>
      </c>
      <c r="R39" s="32" t="s">
        <v>354</v>
      </c>
      <c r="S39" s="32" t="s">
        <v>37</v>
      </c>
      <c r="T39" s="41">
        <v>0.01</v>
      </c>
      <c r="U39" s="43">
        <f>L39*T39</f>
        <v>14.5</v>
      </c>
    </row>
    <row r="40" spans="1:21" hidden="1" x14ac:dyDescent="0.3">
      <c r="A40" s="32" t="s">
        <v>346</v>
      </c>
      <c r="B40" s="32" t="s">
        <v>403</v>
      </c>
      <c r="C40" s="32" t="s">
        <v>31</v>
      </c>
      <c r="D40" s="32" t="s">
        <v>349</v>
      </c>
      <c r="E40" s="32" t="s">
        <v>404</v>
      </c>
      <c r="F40" s="32" t="s">
        <v>305</v>
      </c>
      <c r="G40" s="32" t="str">
        <f>VLOOKUP(F40,'Relação Cliente x Vendedores'!$C$2:$D$190,2,FALSE)</f>
        <v>Jaqueline</v>
      </c>
      <c r="H40" s="32" t="s">
        <v>351</v>
      </c>
      <c r="I40" s="33">
        <v>45812</v>
      </c>
      <c r="J40" s="32" t="s">
        <v>352</v>
      </c>
      <c r="K40" s="33">
        <v>45813</v>
      </c>
      <c r="L40" s="34">
        <v>4050</v>
      </c>
      <c r="M40" s="34">
        <v>0</v>
      </c>
      <c r="N40" s="34">
        <v>0</v>
      </c>
      <c r="O40" s="34">
        <v>4050</v>
      </c>
      <c r="P40" s="32" t="s">
        <v>353</v>
      </c>
      <c r="Q40" s="33">
        <v>45813</v>
      </c>
      <c r="R40" s="32" t="s">
        <v>354</v>
      </c>
      <c r="S40" s="32" t="s">
        <v>37</v>
      </c>
      <c r="T40" s="41">
        <v>0.01</v>
      </c>
      <c r="U40" s="43">
        <f>L40*T40</f>
        <v>40.5</v>
      </c>
    </row>
    <row r="41" spans="1:21" hidden="1" x14ac:dyDescent="0.3">
      <c r="A41" s="32" t="s">
        <v>346</v>
      </c>
      <c r="B41" s="32" t="s">
        <v>416</v>
      </c>
      <c r="C41" s="32" t="s">
        <v>31</v>
      </c>
      <c r="D41" s="32" t="s">
        <v>349</v>
      </c>
      <c r="E41" s="32" t="s">
        <v>89</v>
      </c>
      <c r="F41" s="32" t="s">
        <v>90</v>
      </c>
      <c r="G41" s="32" t="str">
        <f>VLOOKUP(F41,'Relação Cliente x Vendedores'!$C$2:$D$190,2,FALSE)</f>
        <v>Jaqueline</v>
      </c>
      <c r="H41" s="32" t="s">
        <v>351</v>
      </c>
      <c r="I41" s="33">
        <v>45814</v>
      </c>
      <c r="J41" s="32" t="s">
        <v>352</v>
      </c>
      <c r="K41" s="33">
        <v>45817</v>
      </c>
      <c r="L41" s="34">
        <v>27020.01</v>
      </c>
      <c r="M41" s="34">
        <v>0</v>
      </c>
      <c r="N41" s="34">
        <v>0</v>
      </c>
      <c r="O41" s="34">
        <v>27020.01</v>
      </c>
      <c r="P41" s="32" t="s">
        <v>353</v>
      </c>
      <c r="Q41" s="33">
        <v>45817</v>
      </c>
      <c r="R41" s="32" t="s">
        <v>354</v>
      </c>
      <c r="S41" s="32" t="s">
        <v>37</v>
      </c>
      <c r="T41" s="41">
        <v>0.01</v>
      </c>
      <c r="U41" s="43">
        <f>L41*T41</f>
        <v>270.20009999999996</v>
      </c>
    </row>
    <row r="42" spans="1:21" hidden="1" x14ac:dyDescent="0.3">
      <c r="A42" s="32" t="s">
        <v>346</v>
      </c>
      <c r="B42" s="32" t="s">
        <v>446</v>
      </c>
      <c r="C42" s="32" t="s">
        <v>31</v>
      </c>
      <c r="D42" s="32" t="s">
        <v>349</v>
      </c>
      <c r="E42" s="32" t="s">
        <v>54</v>
      </c>
      <c r="F42" s="32" t="s">
        <v>55</v>
      </c>
      <c r="G42" s="32" t="str">
        <f>VLOOKUP(F42,'Relação Cliente x Vendedores'!$C$2:$D$190,2,FALSE)</f>
        <v>Jaqueline</v>
      </c>
      <c r="H42" s="32" t="s">
        <v>351</v>
      </c>
      <c r="I42" s="33">
        <v>45818</v>
      </c>
      <c r="J42" s="32" t="s">
        <v>352</v>
      </c>
      <c r="K42" s="33">
        <v>45820</v>
      </c>
      <c r="L42" s="34">
        <v>1016.67</v>
      </c>
      <c r="M42" s="34">
        <v>20.329999999999998</v>
      </c>
      <c r="N42" s="34">
        <v>0</v>
      </c>
      <c r="O42" s="34">
        <v>1037</v>
      </c>
      <c r="P42" s="32" t="s">
        <v>353</v>
      </c>
      <c r="Q42" s="33">
        <v>45820</v>
      </c>
      <c r="R42" s="32" t="s">
        <v>354</v>
      </c>
      <c r="S42" s="32" t="s">
        <v>37</v>
      </c>
      <c r="T42" s="41">
        <v>0.01</v>
      </c>
      <c r="U42" s="43">
        <f>L42*T42</f>
        <v>10.166700000000001</v>
      </c>
    </row>
    <row r="43" spans="1:21" hidden="1" x14ac:dyDescent="0.3">
      <c r="A43" s="32" t="s">
        <v>346</v>
      </c>
      <c r="B43" s="32" t="s">
        <v>477</v>
      </c>
      <c r="C43" s="32" t="s">
        <v>31</v>
      </c>
      <c r="D43" s="32" t="s">
        <v>349</v>
      </c>
      <c r="E43" s="32" t="s">
        <v>478</v>
      </c>
      <c r="F43" s="32" t="s">
        <v>274</v>
      </c>
      <c r="G43" s="32" t="str">
        <f>VLOOKUP(F43,'Relação Cliente x Vendedores'!$C$2:$D$190,2,FALSE)</f>
        <v>Jaqueline</v>
      </c>
      <c r="H43" s="32" t="s">
        <v>351</v>
      </c>
      <c r="I43" s="33">
        <v>45826</v>
      </c>
      <c r="J43" s="32" t="s">
        <v>352</v>
      </c>
      <c r="K43" s="33">
        <v>45825</v>
      </c>
      <c r="L43" s="34">
        <v>2132</v>
      </c>
      <c r="M43" s="34">
        <v>0</v>
      </c>
      <c r="N43" s="34">
        <v>0</v>
      </c>
      <c r="O43" s="34">
        <v>2132</v>
      </c>
      <c r="P43" s="32" t="s">
        <v>353</v>
      </c>
      <c r="Q43" s="33">
        <v>45826</v>
      </c>
      <c r="R43" s="32" t="s">
        <v>354</v>
      </c>
      <c r="S43" s="32" t="s">
        <v>37</v>
      </c>
      <c r="T43" s="41">
        <v>0.01</v>
      </c>
      <c r="U43" s="43">
        <f>L43*T43</f>
        <v>21.32</v>
      </c>
    </row>
    <row r="44" spans="1:21" hidden="1" x14ac:dyDescent="0.3">
      <c r="A44" s="32" t="s">
        <v>346</v>
      </c>
      <c r="B44" s="32" t="s">
        <v>499</v>
      </c>
      <c r="C44" s="32" t="s">
        <v>31</v>
      </c>
      <c r="D44" s="32" t="s">
        <v>349</v>
      </c>
      <c r="E44" s="32" t="s">
        <v>117</v>
      </c>
      <c r="F44" s="32" t="s">
        <v>118</v>
      </c>
      <c r="G44" s="32" t="str">
        <f>VLOOKUP(F44,'Relação Cliente x Vendedores'!$C$2:$D$190,2,FALSE)</f>
        <v>Jaqueline</v>
      </c>
      <c r="H44" s="32" t="s">
        <v>351</v>
      </c>
      <c r="I44" s="33">
        <v>45828</v>
      </c>
      <c r="J44" s="32" t="s">
        <v>352</v>
      </c>
      <c r="K44" s="33">
        <v>45831</v>
      </c>
      <c r="L44" s="34">
        <v>2398.5</v>
      </c>
      <c r="M44" s="34">
        <v>0</v>
      </c>
      <c r="N44" s="34">
        <v>0</v>
      </c>
      <c r="O44" s="34">
        <v>2398.5</v>
      </c>
      <c r="P44" s="32" t="s">
        <v>353</v>
      </c>
      <c r="Q44" s="33">
        <v>45831</v>
      </c>
      <c r="R44" s="32" t="s">
        <v>354</v>
      </c>
      <c r="S44" s="32" t="s">
        <v>37</v>
      </c>
      <c r="T44" s="41">
        <v>0.01</v>
      </c>
      <c r="U44" s="43">
        <f>L44*T44</f>
        <v>23.984999999999999</v>
      </c>
    </row>
    <row r="45" spans="1:21" hidden="1" x14ac:dyDescent="0.3">
      <c r="A45" s="32" t="s">
        <v>346</v>
      </c>
      <c r="B45" s="32" t="s">
        <v>515</v>
      </c>
      <c r="C45" s="32" t="s">
        <v>31</v>
      </c>
      <c r="D45" s="32" t="s">
        <v>349</v>
      </c>
      <c r="E45" s="32" t="s">
        <v>404</v>
      </c>
      <c r="F45" s="32" t="s">
        <v>305</v>
      </c>
      <c r="G45" s="32" t="str">
        <f>VLOOKUP(F45,'Relação Cliente x Vendedores'!$C$2:$D$190,2,FALSE)</f>
        <v>Jaqueline</v>
      </c>
      <c r="H45" s="32" t="s">
        <v>351</v>
      </c>
      <c r="I45" s="33">
        <v>45832</v>
      </c>
      <c r="J45" s="32" t="s">
        <v>352</v>
      </c>
      <c r="K45" s="33">
        <v>45833</v>
      </c>
      <c r="L45" s="34">
        <v>22500</v>
      </c>
      <c r="M45" s="34">
        <v>0</v>
      </c>
      <c r="N45" s="34">
        <v>0</v>
      </c>
      <c r="O45" s="34">
        <v>22500</v>
      </c>
      <c r="P45" s="32" t="s">
        <v>353</v>
      </c>
      <c r="Q45" s="33">
        <v>45833</v>
      </c>
      <c r="R45" s="32" t="s">
        <v>354</v>
      </c>
      <c r="S45" s="32" t="s">
        <v>37</v>
      </c>
      <c r="T45" s="41">
        <v>0.01</v>
      </c>
      <c r="U45" s="43">
        <f>L45*T45</f>
        <v>225</v>
      </c>
    </row>
    <row r="46" spans="1:21" hidden="1" x14ac:dyDescent="0.3">
      <c r="A46" s="32" t="s">
        <v>346</v>
      </c>
      <c r="B46" s="32" t="s">
        <v>183</v>
      </c>
      <c r="C46" s="32"/>
      <c r="D46" s="32" t="s">
        <v>349</v>
      </c>
      <c r="E46" s="32" t="s">
        <v>184</v>
      </c>
      <c r="F46" s="32" t="s">
        <v>166</v>
      </c>
      <c r="G46" s="32" t="str">
        <f>VLOOKUP(F46,'Relação Cliente x Vendedores'!$C$2:$D$190,2,FALSE)</f>
        <v>Jaqueline</v>
      </c>
      <c r="H46" s="32" t="s">
        <v>351</v>
      </c>
      <c r="I46" s="33">
        <v>45834</v>
      </c>
      <c r="J46" s="32" t="s">
        <v>352</v>
      </c>
      <c r="K46" s="33">
        <v>45834</v>
      </c>
      <c r="L46" s="34">
        <v>5958.64</v>
      </c>
      <c r="M46" s="34"/>
      <c r="N46" s="34"/>
      <c r="O46" s="34">
        <v>5958.64</v>
      </c>
      <c r="P46" s="32" t="s">
        <v>546</v>
      </c>
      <c r="Q46" s="33">
        <v>45834</v>
      </c>
      <c r="R46" s="32" t="s">
        <v>354</v>
      </c>
      <c r="S46" s="32" t="s">
        <v>37</v>
      </c>
      <c r="T46" s="41">
        <v>0.01</v>
      </c>
      <c r="U46" s="43">
        <f>L46*T46</f>
        <v>59.586400000000005</v>
      </c>
    </row>
    <row r="47" spans="1:21" hidden="1" x14ac:dyDescent="0.3">
      <c r="A47" s="32" t="s">
        <v>541</v>
      </c>
      <c r="B47" s="32" t="s">
        <v>558</v>
      </c>
      <c r="C47" s="32"/>
      <c r="D47" s="32" t="s">
        <v>543</v>
      </c>
      <c r="E47" s="32" t="s">
        <v>110</v>
      </c>
      <c r="F47" s="32" t="s">
        <v>111</v>
      </c>
      <c r="G47" s="32" t="str">
        <f>VLOOKUP(F47,'Relação Cliente x Vendedores'!$C$2:$D$190,2,FALSE)</f>
        <v>Jaqueline</v>
      </c>
      <c r="H47" s="32" t="s">
        <v>544</v>
      </c>
      <c r="I47" s="33">
        <v>45818</v>
      </c>
      <c r="J47" s="32" t="s">
        <v>559</v>
      </c>
      <c r="K47" s="33">
        <v>45818</v>
      </c>
      <c r="L47" s="34">
        <v>2900</v>
      </c>
      <c r="M47" s="34"/>
      <c r="N47" s="34"/>
      <c r="O47" s="34">
        <v>2900</v>
      </c>
      <c r="P47" s="32" t="s">
        <v>546</v>
      </c>
      <c r="Q47" s="33">
        <v>45818</v>
      </c>
      <c r="R47" s="32" t="s">
        <v>354</v>
      </c>
      <c r="S47" s="32" t="s">
        <v>37</v>
      </c>
      <c r="T47" s="41">
        <v>0.01</v>
      </c>
      <c r="U47" s="43">
        <f>L47*T47</f>
        <v>29</v>
      </c>
    </row>
    <row r="48" spans="1:21" hidden="1" x14ac:dyDescent="0.3">
      <c r="A48" s="32" t="s">
        <v>541</v>
      </c>
      <c r="B48" s="32" t="s">
        <v>560</v>
      </c>
      <c r="C48" s="32"/>
      <c r="D48" s="32" t="s">
        <v>543</v>
      </c>
      <c r="E48" s="32" t="s">
        <v>110</v>
      </c>
      <c r="F48" s="32" t="s">
        <v>111</v>
      </c>
      <c r="G48" s="32" t="str">
        <f>VLOOKUP(F48,'Relação Cliente x Vendedores'!$C$2:$D$190,2,FALSE)</f>
        <v>Jaqueline</v>
      </c>
      <c r="H48" s="32" t="s">
        <v>544</v>
      </c>
      <c r="I48" s="33">
        <v>45818</v>
      </c>
      <c r="J48" s="32" t="s">
        <v>559</v>
      </c>
      <c r="K48" s="33">
        <v>45818</v>
      </c>
      <c r="L48" s="34">
        <v>2900</v>
      </c>
      <c r="M48" s="34"/>
      <c r="N48" s="34"/>
      <c r="O48" s="34">
        <v>2900</v>
      </c>
      <c r="P48" s="32" t="s">
        <v>546</v>
      </c>
      <c r="Q48" s="33">
        <v>45818</v>
      </c>
      <c r="R48" s="32" t="s">
        <v>354</v>
      </c>
      <c r="S48" s="32" t="s">
        <v>37</v>
      </c>
      <c r="T48" s="41">
        <v>0.01</v>
      </c>
      <c r="U48" s="43">
        <f>L48*T48</f>
        <v>29</v>
      </c>
    </row>
    <row r="49" spans="1:21" hidden="1" x14ac:dyDescent="0.3">
      <c r="A49" s="32" t="s">
        <v>541</v>
      </c>
      <c r="B49" s="32" t="s">
        <v>569</v>
      </c>
      <c r="C49" s="32"/>
      <c r="D49" s="32" t="s">
        <v>543</v>
      </c>
      <c r="E49" s="32" t="s">
        <v>206</v>
      </c>
      <c r="F49" s="32" t="s">
        <v>207</v>
      </c>
      <c r="G49" s="32" t="str">
        <f>VLOOKUP(F49,'Relação Cliente x Vendedores'!$C$2:$D$190,2,FALSE)</f>
        <v>Jaqueline</v>
      </c>
      <c r="H49" s="32" t="s">
        <v>544</v>
      </c>
      <c r="I49" s="33">
        <v>45834</v>
      </c>
      <c r="J49" s="32" t="s">
        <v>570</v>
      </c>
      <c r="K49" s="33">
        <v>45834</v>
      </c>
      <c r="L49" s="34">
        <v>14500</v>
      </c>
      <c r="M49" s="34"/>
      <c r="N49" s="34"/>
      <c r="O49" s="34">
        <v>14500</v>
      </c>
      <c r="P49" s="32" t="s">
        <v>546</v>
      </c>
      <c r="Q49" s="33">
        <v>45834</v>
      </c>
      <c r="R49" s="32" t="s">
        <v>354</v>
      </c>
      <c r="S49" s="32" t="s">
        <v>37</v>
      </c>
      <c r="T49" s="41">
        <v>0.01</v>
      </c>
      <c r="U49" s="43">
        <f>L49*T49</f>
        <v>145</v>
      </c>
    </row>
    <row r="50" spans="1:21" hidden="1" x14ac:dyDescent="0.3">
      <c r="A50" s="32" t="s">
        <v>541</v>
      </c>
      <c r="B50" s="32" t="s">
        <v>571</v>
      </c>
      <c r="C50" s="32"/>
      <c r="D50" s="32" t="s">
        <v>543</v>
      </c>
      <c r="E50" s="32" t="s">
        <v>203</v>
      </c>
      <c r="F50" s="32" t="s">
        <v>204</v>
      </c>
      <c r="G50" s="32" t="str">
        <f>VLOOKUP(F50,'Relação Cliente x Vendedores'!$C$2:$D$190,2,FALSE)</f>
        <v>Jaqueline</v>
      </c>
      <c r="H50" s="32" t="s">
        <v>544</v>
      </c>
      <c r="I50" s="33">
        <v>45835</v>
      </c>
      <c r="J50" s="32" t="s">
        <v>572</v>
      </c>
      <c r="K50" s="33">
        <v>45835</v>
      </c>
      <c r="L50" s="34">
        <v>2900</v>
      </c>
      <c r="M50" s="34"/>
      <c r="N50" s="34"/>
      <c r="O50" s="34">
        <v>2900</v>
      </c>
      <c r="P50" s="32" t="s">
        <v>546</v>
      </c>
      <c r="Q50" s="33">
        <v>45835</v>
      </c>
      <c r="R50" s="32" t="s">
        <v>354</v>
      </c>
      <c r="S50" s="32" t="s">
        <v>37</v>
      </c>
      <c r="T50" s="41">
        <v>0.01</v>
      </c>
      <c r="U50" s="43">
        <f>L50*T50</f>
        <v>29</v>
      </c>
    </row>
    <row r="51" spans="1:21" hidden="1" x14ac:dyDescent="0.3">
      <c r="A51" s="32" t="s">
        <v>346</v>
      </c>
      <c r="B51" s="32" t="s">
        <v>178</v>
      </c>
      <c r="C51" s="32"/>
      <c r="D51" s="32" t="s">
        <v>349</v>
      </c>
      <c r="E51" s="32" t="s">
        <v>179</v>
      </c>
      <c r="F51" s="32" t="s">
        <v>180</v>
      </c>
      <c r="G51" s="32" t="str">
        <f>VLOOKUP(F51,'Relação Cliente x Vendedores'!$C$2:$D$190,2,FALSE)</f>
        <v>Jocielia</v>
      </c>
      <c r="H51" s="32" t="s">
        <v>351</v>
      </c>
      <c r="I51" s="33">
        <v>45834</v>
      </c>
      <c r="J51" s="32" t="s">
        <v>352</v>
      </c>
      <c r="K51" s="33">
        <v>45834</v>
      </c>
      <c r="L51" s="34">
        <v>11424</v>
      </c>
      <c r="M51" s="34"/>
      <c r="N51" s="34"/>
      <c r="O51" s="34">
        <v>11424</v>
      </c>
      <c r="P51" s="32" t="s">
        <v>546</v>
      </c>
      <c r="Q51" s="33">
        <v>45834</v>
      </c>
      <c r="R51" s="32" t="s">
        <v>354</v>
      </c>
      <c r="S51" s="32" t="s">
        <v>37</v>
      </c>
      <c r="T51" s="41">
        <v>0.01</v>
      </c>
      <c r="U51" s="43">
        <f>L51*T51</f>
        <v>114.24000000000001</v>
      </c>
    </row>
    <row r="52" spans="1:21" hidden="1" x14ac:dyDescent="0.3">
      <c r="A52" s="32" t="s">
        <v>346</v>
      </c>
      <c r="B52" s="32" t="s">
        <v>368</v>
      </c>
      <c r="C52" s="32" t="s">
        <v>367</v>
      </c>
      <c r="D52" s="32" t="s">
        <v>349</v>
      </c>
      <c r="E52" s="32" t="s">
        <v>369</v>
      </c>
      <c r="F52" s="32" t="s">
        <v>262</v>
      </c>
      <c r="G52" s="32" t="str">
        <f>VLOOKUP(F52,'Relação Cliente x Vendedores'!$C$2:$D$190,2,FALSE)</f>
        <v>Jose Henrique</v>
      </c>
      <c r="H52" s="32" t="s">
        <v>351</v>
      </c>
      <c r="I52" s="33">
        <v>45810</v>
      </c>
      <c r="J52" s="32" t="s">
        <v>352</v>
      </c>
      <c r="K52" s="33">
        <v>45811</v>
      </c>
      <c r="L52" s="34">
        <v>73953.53</v>
      </c>
      <c r="M52" s="34">
        <v>0</v>
      </c>
      <c r="N52" s="34">
        <v>0</v>
      </c>
      <c r="O52" s="34">
        <v>73953.53</v>
      </c>
      <c r="P52" s="32" t="s">
        <v>353</v>
      </c>
      <c r="Q52" s="33">
        <v>45812</v>
      </c>
      <c r="R52" s="32" t="s">
        <v>354</v>
      </c>
      <c r="S52" s="32" t="s">
        <v>37</v>
      </c>
      <c r="T52" s="41">
        <v>0.01</v>
      </c>
      <c r="U52" s="43">
        <f>L52*T52</f>
        <v>739.53530000000001</v>
      </c>
    </row>
    <row r="53" spans="1:21" hidden="1" x14ac:dyDescent="0.3">
      <c r="A53" s="32" t="s">
        <v>346</v>
      </c>
      <c r="B53" s="32" t="s">
        <v>366</v>
      </c>
      <c r="C53" s="32" t="s">
        <v>367</v>
      </c>
      <c r="D53" s="32" t="s">
        <v>349</v>
      </c>
      <c r="E53" s="32" t="s">
        <v>73</v>
      </c>
      <c r="F53" s="32" t="s">
        <v>74</v>
      </c>
      <c r="G53" s="32" t="str">
        <f>VLOOKUP(F53,'Relação Cliente x Vendedores'!$C$2:$D$190,2,FALSE)</f>
        <v>Jose Henrique</v>
      </c>
      <c r="H53" s="32" t="s">
        <v>351</v>
      </c>
      <c r="I53" s="33">
        <v>45810</v>
      </c>
      <c r="J53" s="32" t="s">
        <v>352</v>
      </c>
      <c r="K53" s="33">
        <v>45811</v>
      </c>
      <c r="L53" s="34">
        <v>4573.42</v>
      </c>
      <c r="M53" s="34">
        <v>0</v>
      </c>
      <c r="N53" s="34">
        <v>0</v>
      </c>
      <c r="O53" s="34">
        <v>4573.42</v>
      </c>
      <c r="P53" s="32" t="s">
        <v>353</v>
      </c>
      <c r="Q53" s="33">
        <v>45812</v>
      </c>
      <c r="R53" s="32" t="s">
        <v>354</v>
      </c>
      <c r="S53" s="32" t="s">
        <v>37</v>
      </c>
      <c r="T53" s="41">
        <v>0.01</v>
      </c>
      <c r="U53" s="43">
        <f>L53*T53</f>
        <v>45.734200000000001</v>
      </c>
    </row>
    <row r="54" spans="1:21" hidden="1" x14ac:dyDescent="0.3">
      <c r="A54" s="32" t="s">
        <v>346</v>
      </c>
      <c r="B54" s="32" t="s">
        <v>407</v>
      </c>
      <c r="C54" s="32" t="s">
        <v>367</v>
      </c>
      <c r="D54" s="32" t="s">
        <v>349</v>
      </c>
      <c r="E54" s="32" t="s">
        <v>130</v>
      </c>
      <c r="F54" s="32" t="s">
        <v>131</v>
      </c>
      <c r="G54" s="32" t="str">
        <f>VLOOKUP(F54,'Relação Cliente x Vendedores'!$C$2:$D$190,2,FALSE)</f>
        <v>Jose Henrique</v>
      </c>
      <c r="H54" s="32" t="s">
        <v>351</v>
      </c>
      <c r="I54" s="33">
        <v>45813</v>
      </c>
      <c r="J54" s="32" t="s">
        <v>352</v>
      </c>
      <c r="K54" s="33">
        <v>45814</v>
      </c>
      <c r="L54" s="34">
        <v>11622.02</v>
      </c>
      <c r="M54" s="34">
        <v>0</v>
      </c>
      <c r="N54" s="34">
        <v>0</v>
      </c>
      <c r="O54" s="34">
        <v>11622.02</v>
      </c>
      <c r="P54" s="32" t="s">
        <v>353</v>
      </c>
      <c r="Q54" s="33">
        <v>45814</v>
      </c>
      <c r="R54" s="32" t="s">
        <v>354</v>
      </c>
      <c r="S54" s="32" t="s">
        <v>37</v>
      </c>
      <c r="T54" s="41">
        <v>0.01</v>
      </c>
      <c r="U54" s="43">
        <f>L54*T54</f>
        <v>116.22020000000001</v>
      </c>
    </row>
    <row r="55" spans="1:21" hidden="1" x14ac:dyDescent="0.3">
      <c r="A55" s="32" t="s">
        <v>346</v>
      </c>
      <c r="B55" s="32" t="s">
        <v>557</v>
      </c>
      <c r="C55" s="32" t="s">
        <v>348</v>
      </c>
      <c r="D55" s="32" t="s">
        <v>349</v>
      </c>
      <c r="E55" s="32" t="s">
        <v>369</v>
      </c>
      <c r="F55" s="32" t="s">
        <v>262</v>
      </c>
      <c r="G55" s="32" t="str">
        <f>VLOOKUP(F55,'Relação Cliente x Vendedores'!$C$2:$D$190,2,FALSE)</f>
        <v>Jose Henrique</v>
      </c>
      <c r="H55" s="32" t="s">
        <v>351</v>
      </c>
      <c r="I55" s="33">
        <v>45817</v>
      </c>
      <c r="J55" s="32" t="s">
        <v>352</v>
      </c>
      <c r="K55" s="33">
        <v>45818</v>
      </c>
      <c r="L55" s="34">
        <v>10144.33</v>
      </c>
      <c r="M55" s="34"/>
      <c r="N55" s="34"/>
      <c r="O55" s="34">
        <v>10144.33</v>
      </c>
      <c r="P55" s="32" t="s">
        <v>546</v>
      </c>
      <c r="Q55" s="33">
        <v>45818</v>
      </c>
      <c r="R55" s="32" t="s">
        <v>354</v>
      </c>
      <c r="S55" s="32" t="s">
        <v>37</v>
      </c>
      <c r="T55" s="41">
        <v>0.01</v>
      </c>
      <c r="U55" s="43">
        <f>L55*T55</f>
        <v>101.44330000000001</v>
      </c>
    </row>
    <row r="56" spans="1:21" hidden="1" x14ac:dyDescent="0.3">
      <c r="A56" s="32" t="s">
        <v>346</v>
      </c>
      <c r="B56" s="32" t="s">
        <v>356</v>
      </c>
      <c r="C56" s="32" t="s">
        <v>348</v>
      </c>
      <c r="D56" s="32" t="s">
        <v>349</v>
      </c>
      <c r="E56" s="32" t="s">
        <v>357</v>
      </c>
      <c r="F56" s="32" t="s">
        <v>277</v>
      </c>
      <c r="G56" s="32" t="str">
        <f>VLOOKUP(F56,'Relação Cliente x Vendedores'!$C$2:$D$190,2,FALSE)</f>
        <v>Jose Henrique</v>
      </c>
      <c r="H56" s="32" t="s">
        <v>351</v>
      </c>
      <c r="I56" s="33">
        <v>45807</v>
      </c>
      <c r="J56" s="32" t="s">
        <v>352</v>
      </c>
      <c r="K56" s="33">
        <v>45810</v>
      </c>
      <c r="L56" s="34">
        <v>67355.75</v>
      </c>
      <c r="M56" s="34">
        <v>0</v>
      </c>
      <c r="N56" s="34">
        <v>0</v>
      </c>
      <c r="O56" s="34">
        <v>67355.75</v>
      </c>
      <c r="P56" s="32" t="s">
        <v>353</v>
      </c>
      <c r="Q56" s="33">
        <v>45810</v>
      </c>
      <c r="R56" s="32" t="s">
        <v>354</v>
      </c>
      <c r="S56" s="32" t="s">
        <v>37</v>
      </c>
      <c r="T56" s="41">
        <v>0.01</v>
      </c>
      <c r="U56" s="43">
        <f>L56*T56</f>
        <v>673.5575</v>
      </c>
    </row>
    <row r="57" spans="1:21" hidden="1" x14ac:dyDescent="0.3">
      <c r="A57" s="32" t="s">
        <v>346</v>
      </c>
      <c r="B57" s="32" t="s">
        <v>356</v>
      </c>
      <c r="C57" s="32" t="s">
        <v>367</v>
      </c>
      <c r="D57" s="32" t="s">
        <v>349</v>
      </c>
      <c r="E57" s="32" t="s">
        <v>357</v>
      </c>
      <c r="F57" s="32" t="s">
        <v>277</v>
      </c>
      <c r="G57" s="32" t="str">
        <f>VLOOKUP(F57,'Relação Cliente x Vendedores'!$C$2:$D$190,2,FALSE)</f>
        <v>Jose Henrique</v>
      </c>
      <c r="H57" s="32" t="s">
        <v>351</v>
      </c>
      <c r="I57" s="33">
        <v>45832</v>
      </c>
      <c r="J57" s="32" t="s">
        <v>352</v>
      </c>
      <c r="K57" s="33">
        <v>45833</v>
      </c>
      <c r="L57" s="34">
        <v>67355.75</v>
      </c>
      <c r="M57" s="34">
        <v>0</v>
      </c>
      <c r="N57" s="34">
        <v>0</v>
      </c>
      <c r="O57" s="34">
        <v>67355.75</v>
      </c>
      <c r="P57" s="32" t="s">
        <v>353</v>
      </c>
      <c r="Q57" s="33">
        <v>45833</v>
      </c>
      <c r="R57" s="32" t="s">
        <v>354</v>
      </c>
      <c r="S57" s="32" t="s">
        <v>37</v>
      </c>
      <c r="T57" s="41">
        <v>0.01</v>
      </c>
      <c r="U57" s="43">
        <f>L57*T57</f>
        <v>673.5575</v>
      </c>
    </row>
    <row r="58" spans="1:21" hidden="1" x14ac:dyDescent="0.3">
      <c r="A58" s="32" t="s">
        <v>346</v>
      </c>
      <c r="B58" s="32" t="s">
        <v>427</v>
      </c>
      <c r="C58" s="32" t="s">
        <v>348</v>
      </c>
      <c r="D58" s="32" t="s">
        <v>349</v>
      </c>
      <c r="E58" s="32" t="s">
        <v>369</v>
      </c>
      <c r="F58" s="32" t="s">
        <v>262</v>
      </c>
      <c r="G58" s="32" t="str">
        <f>VLOOKUP(F58,'Relação Cliente x Vendedores'!$C$2:$D$190,2,FALSE)</f>
        <v>Jose Henrique</v>
      </c>
      <c r="H58" s="32" t="s">
        <v>351</v>
      </c>
      <c r="I58" s="33">
        <v>45817</v>
      </c>
      <c r="J58" s="32" t="s">
        <v>352</v>
      </c>
      <c r="K58" s="33">
        <v>45818</v>
      </c>
      <c r="L58" s="34">
        <v>22976.67</v>
      </c>
      <c r="M58" s="34">
        <v>0</v>
      </c>
      <c r="N58" s="34">
        <v>0</v>
      </c>
      <c r="O58" s="34">
        <v>22976.67</v>
      </c>
      <c r="P58" s="32" t="s">
        <v>353</v>
      </c>
      <c r="Q58" s="33">
        <v>45818</v>
      </c>
      <c r="R58" s="32" t="s">
        <v>354</v>
      </c>
      <c r="S58" s="32" t="s">
        <v>37</v>
      </c>
      <c r="T58" s="41">
        <v>0.01</v>
      </c>
      <c r="U58" s="43">
        <f>L58*T58</f>
        <v>229.76669999999999</v>
      </c>
    </row>
    <row r="59" spans="1:21" hidden="1" x14ac:dyDescent="0.3">
      <c r="A59" s="32" t="s">
        <v>346</v>
      </c>
      <c r="B59" s="32" t="s">
        <v>428</v>
      </c>
      <c r="C59" s="32" t="s">
        <v>348</v>
      </c>
      <c r="D59" s="32" t="s">
        <v>349</v>
      </c>
      <c r="E59" s="32" t="s">
        <v>369</v>
      </c>
      <c r="F59" s="32" t="s">
        <v>262</v>
      </c>
      <c r="G59" s="32" t="str">
        <f>VLOOKUP(F59,'Relação Cliente x Vendedores'!$C$2:$D$190,2,FALSE)</f>
        <v>Jose Henrique</v>
      </c>
      <c r="H59" s="32" t="s">
        <v>351</v>
      </c>
      <c r="I59" s="33">
        <v>45817</v>
      </c>
      <c r="J59" s="32" t="s">
        <v>352</v>
      </c>
      <c r="K59" s="33">
        <v>45818</v>
      </c>
      <c r="L59" s="34">
        <v>17633.64</v>
      </c>
      <c r="M59" s="34">
        <v>0</v>
      </c>
      <c r="N59" s="34">
        <v>0</v>
      </c>
      <c r="O59" s="34">
        <v>17633.64</v>
      </c>
      <c r="P59" s="32" t="s">
        <v>353</v>
      </c>
      <c r="Q59" s="33">
        <v>45818</v>
      </c>
      <c r="R59" s="32" t="s">
        <v>354</v>
      </c>
      <c r="S59" s="32" t="s">
        <v>37</v>
      </c>
      <c r="T59" s="41">
        <v>0.01</v>
      </c>
      <c r="U59" s="43">
        <f>L59*T59</f>
        <v>176.3364</v>
      </c>
    </row>
    <row r="60" spans="1:21" hidden="1" x14ac:dyDescent="0.3">
      <c r="A60" s="32" t="s">
        <v>346</v>
      </c>
      <c r="B60" s="32" t="s">
        <v>507</v>
      </c>
      <c r="C60" s="32" t="s">
        <v>348</v>
      </c>
      <c r="D60" s="32" t="s">
        <v>349</v>
      </c>
      <c r="E60" s="32" t="s">
        <v>483</v>
      </c>
      <c r="F60" s="32" t="s">
        <v>293</v>
      </c>
      <c r="G60" s="32" t="str">
        <f>VLOOKUP(F60,'Relação Cliente x Vendedores'!$C$2:$D$190,2,FALSE)</f>
        <v>Lucas</v>
      </c>
      <c r="H60" s="32" t="s">
        <v>351</v>
      </c>
      <c r="I60" s="33">
        <v>45831</v>
      </c>
      <c r="J60" s="32" t="s">
        <v>352</v>
      </c>
      <c r="K60" s="33">
        <v>45832</v>
      </c>
      <c r="L60" s="34">
        <v>2180.52</v>
      </c>
      <c r="M60" s="34">
        <v>0</v>
      </c>
      <c r="N60" s="34">
        <v>0</v>
      </c>
      <c r="O60" s="34">
        <v>2180.52</v>
      </c>
      <c r="P60" s="32" t="s">
        <v>353</v>
      </c>
      <c r="Q60" s="33">
        <v>45832</v>
      </c>
      <c r="R60" s="32" t="s">
        <v>354</v>
      </c>
      <c r="S60" s="32" t="s">
        <v>37</v>
      </c>
      <c r="T60" s="41">
        <v>0.01</v>
      </c>
      <c r="U60" s="43">
        <f>L60*T60</f>
        <v>21.805199999999999</v>
      </c>
    </row>
    <row r="61" spans="1:21" hidden="1" x14ac:dyDescent="0.3">
      <c r="A61" s="32" t="s">
        <v>346</v>
      </c>
      <c r="B61" s="32" t="s">
        <v>538</v>
      </c>
      <c r="C61" s="32" t="s">
        <v>348</v>
      </c>
      <c r="D61" s="32" t="s">
        <v>349</v>
      </c>
      <c r="E61" s="32" t="s">
        <v>133</v>
      </c>
      <c r="F61" s="32" t="s">
        <v>134</v>
      </c>
      <c r="G61" s="32" t="str">
        <f>VLOOKUP(F61,'Relação Cliente x Vendedores'!$C$2:$D$190,2,FALSE)</f>
        <v>Lucas</v>
      </c>
      <c r="H61" s="32" t="s">
        <v>351</v>
      </c>
      <c r="I61" s="33">
        <v>45835</v>
      </c>
      <c r="J61" s="32" t="s">
        <v>352</v>
      </c>
      <c r="K61" s="33">
        <v>45838</v>
      </c>
      <c r="L61" s="34">
        <v>1944.01</v>
      </c>
      <c r="M61" s="34">
        <v>0</v>
      </c>
      <c r="N61" s="34">
        <v>0</v>
      </c>
      <c r="O61" s="34">
        <v>1944.01</v>
      </c>
      <c r="P61" s="32" t="s">
        <v>353</v>
      </c>
      <c r="Q61" s="33">
        <v>45838</v>
      </c>
      <c r="R61" s="32" t="s">
        <v>354</v>
      </c>
      <c r="S61" s="32" t="s">
        <v>37</v>
      </c>
      <c r="T61" s="41">
        <v>0.01</v>
      </c>
      <c r="U61" s="43">
        <f>L61*T61</f>
        <v>19.440100000000001</v>
      </c>
    </row>
    <row r="62" spans="1:21" hidden="1" x14ac:dyDescent="0.3">
      <c r="A62" s="32" t="s">
        <v>346</v>
      </c>
      <c r="B62" s="32" t="s">
        <v>529</v>
      </c>
      <c r="C62" s="32" t="s">
        <v>348</v>
      </c>
      <c r="D62" s="32" t="s">
        <v>349</v>
      </c>
      <c r="E62" s="32" t="s">
        <v>530</v>
      </c>
      <c r="F62" s="32" t="s">
        <v>295</v>
      </c>
      <c r="G62" s="32" t="str">
        <f>VLOOKUP(F62,'Relação Cliente x Vendedores'!$C$2:$D$190,2,FALSE)</f>
        <v>Lucas</v>
      </c>
      <c r="H62" s="32" t="s">
        <v>351</v>
      </c>
      <c r="I62" s="33">
        <v>45835</v>
      </c>
      <c r="J62" s="32" t="s">
        <v>352</v>
      </c>
      <c r="K62" s="33">
        <v>45835</v>
      </c>
      <c r="L62" s="34">
        <v>2093.33</v>
      </c>
      <c r="M62" s="34">
        <v>0</v>
      </c>
      <c r="N62" s="34">
        <v>0</v>
      </c>
      <c r="O62" s="34">
        <v>2093.33</v>
      </c>
      <c r="P62" s="32" t="s">
        <v>353</v>
      </c>
      <c r="Q62" s="33">
        <v>45835</v>
      </c>
      <c r="R62" s="32" t="s">
        <v>354</v>
      </c>
      <c r="S62" s="32" t="s">
        <v>37</v>
      </c>
      <c r="T62" s="41">
        <v>0.01</v>
      </c>
      <c r="U62" s="43">
        <f>L62*T62</f>
        <v>20.933299999999999</v>
      </c>
    </row>
    <row r="63" spans="1:21" hidden="1" x14ac:dyDescent="0.3">
      <c r="A63" s="32" t="s">
        <v>346</v>
      </c>
      <c r="B63" s="32" t="s">
        <v>411</v>
      </c>
      <c r="C63" s="32" t="s">
        <v>31</v>
      </c>
      <c r="D63" s="32" t="s">
        <v>349</v>
      </c>
      <c r="E63" s="32" t="s">
        <v>133</v>
      </c>
      <c r="F63" s="32" t="s">
        <v>134</v>
      </c>
      <c r="G63" s="32" t="str">
        <f>VLOOKUP(F63,'Relação Cliente x Vendedores'!$C$2:$D$190,2,FALSE)</f>
        <v>Lucas</v>
      </c>
      <c r="H63" s="32" t="s">
        <v>351</v>
      </c>
      <c r="I63" s="33">
        <v>45813</v>
      </c>
      <c r="J63" s="32" t="s">
        <v>352</v>
      </c>
      <c r="K63" s="33">
        <v>45814</v>
      </c>
      <c r="L63" s="34">
        <v>4246.67</v>
      </c>
      <c r="M63" s="34">
        <v>0</v>
      </c>
      <c r="N63" s="34">
        <v>0</v>
      </c>
      <c r="O63" s="34">
        <v>4246.67</v>
      </c>
      <c r="P63" s="32" t="s">
        <v>353</v>
      </c>
      <c r="Q63" s="33">
        <v>45814</v>
      </c>
      <c r="R63" s="32" t="s">
        <v>354</v>
      </c>
      <c r="S63" s="32" t="s">
        <v>37</v>
      </c>
      <c r="T63" s="41">
        <v>0.01</v>
      </c>
      <c r="U63" s="43">
        <f>L63*T63</f>
        <v>42.466700000000003</v>
      </c>
    </row>
    <row r="64" spans="1:21" hidden="1" x14ac:dyDescent="0.3">
      <c r="A64" s="32" t="s">
        <v>346</v>
      </c>
      <c r="B64" s="32" t="s">
        <v>473</v>
      </c>
      <c r="C64" s="32" t="s">
        <v>31</v>
      </c>
      <c r="D64" s="32" t="s">
        <v>349</v>
      </c>
      <c r="E64" s="32" t="s">
        <v>474</v>
      </c>
      <c r="F64" s="32" t="s">
        <v>319</v>
      </c>
      <c r="G64" s="32" t="str">
        <f>VLOOKUP(F64,'Relação Cliente x Vendedores'!$C$2:$D$190,2,FALSE)</f>
        <v>Lucas</v>
      </c>
      <c r="H64" s="32" t="s">
        <v>351</v>
      </c>
      <c r="I64" s="33">
        <v>45824</v>
      </c>
      <c r="J64" s="32" t="s">
        <v>352</v>
      </c>
      <c r="K64" s="33">
        <v>45825</v>
      </c>
      <c r="L64" s="34">
        <v>1584</v>
      </c>
      <c r="M64" s="34">
        <v>0</v>
      </c>
      <c r="N64" s="34">
        <v>0</v>
      </c>
      <c r="O64" s="34">
        <v>1584</v>
      </c>
      <c r="P64" s="32" t="s">
        <v>353</v>
      </c>
      <c r="Q64" s="33">
        <v>45826</v>
      </c>
      <c r="R64" s="32" t="s">
        <v>354</v>
      </c>
      <c r="S64" s="32" t="s">
        <v>37</v>
      </c>
      <c r="T64" s="41">
        <v>0.01</v>
      </c>
      <c r="U64" s="43">
        <f>L64*T64</f>
        <v>15.84</v>
      </c>
    </row>
    <row r="65" spans="1:21" hidden="1" x14ac:dyDescent="0.3">
      <c r="A65" s="32" t="s">
        <v>346</v>
      </c>
      <c r="B65" s="32" t="s">
        <v>482</v>
      </c>
      <c r="C65" s="32" t="s">
        <v>31</v>
      </c>
      <c r="D65" s="32" t="s">
        <v>349</v>
      </c>
      <c r="E65" s="32" t="s">
        <v>483</v>
      </c>
      <c r="F65" s="32" t="s">
        <v>293</v>
      </c>
      <c r="G65" s="32" t="str">
        <f>VLOOKUP(F65,'Relação Cliente x Vendedores'!$C$2:$D$190,2,FALSE)</f>
        <v>Lucas</v>
      </c>
      <c r="H65" s="32" t="s">
        <v>351</v>
      </c>
      <c r="I65" s="33">
        <v>45825</v>
      </c>
      <c r="J65" s="32" t="s">
        <v>352</v>
      </c>
      <c r="K65" s="33">
        <v>45826</v>
      </c>
      <c r="L65" s="34">
        <v>14475</v>
      </c>
      <c r="M65" s="34">
        <v>0</v>
      </c>
      <c r="N65" s="34">
        <v>0</v>
      </c>
      <c r="O65" s="34">
        <v>14475</v>
      </c>
      <c r="P65" s="32" t="s">
        <v>353</v>
      </c>
      <c r="Q65" s="33">
        <v>45826</v>
      </c>
      <c r="R65" s="32" t="s">
        <v>354</v>
      </c>
      <c r="S65" s="32" t="s">
        <v>37</v>
      </c>
      <c r="T65" s="41">
        <v>0.01</v>
      </c>
      <c r="U65" s="43">
        <f>L65*T65</f>
        <v>144.75</v>
      </c>
    </row>
    <row r="66" spans="1:21" hidden="1" x14ac:dyDescent="0.3">
      <c r="A66" s="32" t="s">
        <v>346</v>
      </c>
      <c r="B66" s="32" t="s">
        <v>484</v>
      </c>
      <c r="C66" s="32" t="s">
        <v>31</v>
      </c>
      <c r="D66" s="32" t="s">
        <v>349</v>
      </c>
      <c r="E66" s="32" t="s">
        <v>483</v>
      </c>
      <c r="F66" s="32" t="s">
        <v>293</v>
      </c>
      <c r="G66" s="32" t="str">
        <f>VLOOKUP(F66,'Relação Cliente x Vendedores'!$C$2:$D$190,2,FALSE)</f>
        <v>Lucas</v>
      </c>
      <c r="H66" s="32" t="s">
        <v>351</v>
      </c>
      <c r="I66" s="33">
        <v>45825</v>
      </c>
      <c r="J66" s="32" t="s">
        <v>352</v>
      </c>
      <c r="K66" s="33">
        <v>45826</v>
      </c>
      <c r="L66" s="34">
        <v>36925</v>
      </c>
      <c r="M66" s="34">
        <v>0</v>
      </c>
      <c r="N66" s="34">
        <v>0</v>
      </c>
      <c r="O66" s="34">
        <v>36925</v>
      </c>
      <c r="P66" s="32" t="s">
        <v>353</v>
      </c>
      <c r="Q66" s="33">
        <v>45826</v>
      </c>
      <c r="R66" s="32" t="s">
        <v>354</v>
      </c>
      <c r="S66" s="32" t="s">
        <v>37</v>
      </c>
      <c r="T66" s="41">
        <v>0.01</v>
      </c>
      <c r="U66" s="43">
        <f>L66*T66</f>
        <v>369.25</v>
      </c>
    </row>
    <row r="67" spans="1:21" hidden="1" x14ac:dyDescent="0.3">
      <c r="A67" s="32" t="s">
        <v>346</v>
      </c>
      <c r="B67" s="32" t="s">
        <v>485</v>
      </c>
      <c r="C67" s="32" t="s">
        <v>31</v>
      </c>
      <c r="D67" s="32" t="s">
        <v>349</v>
      </c>
      <c r="E67" s="32" t="s">
        <v>38</v>
      </c>
      <c r="F67" s="32" t="s">
        <v>39</v>
      </c>
      <c r="G67" s="32" t="str">
        <f>VLOOKUP(F67,'Relação Cliente x Vendedores'!$C$2:$D$190,2,FALSE)</f>
        <v>Lucas</v>
      </c>
      <c r="H67" s="32" t="s">
        <v>351</v>
      </c>
      <c r="I67" s="33">
        <v>45831</v>
      </c>
      <c r="J67" s="32" t="s">
        <v>352</v>
      </c>
      <c r="K67" s="33">
        <v>45826</v>
      </c>
      <c r="L67" s="34">
        <v>14475</v>
      </c>
      <c r="M67" s="34">
        <v>0</v>
      </c>
      <c r="N67" s="34">
        <v>0</v>
      </c>
      <c r="O67" s="34">
        <v>14475</v>
      </c>
      <c r="P67" s="32" t="s">
        <v>353</v>
      </c>
      <c r="Q67" s="33">
        <v>45826</v>
      </c>
      <c r="R67" s="32" t="s">
        <v>354</v>
      </c>
      <c r="S67" s="32" t="s">
        <v>37</v>
      </c>
      <c r="T67" s="41">
        <v>0.01</v>
      </c>
      <c r="U67" s="43">
        <f>L67*T67</f>
        <v>144.75</v>
      </c>
    </row>
    <row r="68" spans="1:21" hidden="1" x14ac:dyDescent="0.3">
      <c r="A68" s="32" t="s">
        <v>346</v>
      </c>
      <c r="B68" s="32" t="s">
        <v>511</v>
      </c>
      <c r="C68" s="32" t="s">
        <v>31</v>
      </c>
      <c r="D68" s="32" t="s">
        <v>349</v>
      </c>
      <c r="E68" s="32" t="s">
        <v>512</v>
      </c>
      <c r="F68" s="32" t="s">
        <v>322</v>
      </c>
      <c r="G68" s="32" t="str">
        <f>VLOOKUP(F68,'Relação Cliente x Vendedores'!$C$2:$D$190,2,FALSE)</f>
        <v>Lucas</v>
      </c>
      <c r="H68" s="32" t="s">
        <v>351</v>
      </c>
      <c r="I68" s="33">
        <v>45832</v>
      </c>
      <c r="J68" s="32" t="s">
        <v>352</v>
      </c>
      <c r="K68" s="33">
        <v>45832</v>
      </c>
      <c r="L68" s="34">
        <v>838.67</v>
      </c>
      <c r="M68" s="34">
        <v>0</v>
      </c>
      <c r="N68" s="34">
        <v>0</v>
      </c>
      <c r="O68" s="34">
        <v>838.67</v>
      </c>
      <c r="P68" s="32" t="s">
        <v>353</v>
      </c>
      <c r="Q68" s="33">
        <v>45832</v>
      </c>
      <c r="R68" s="32" t="s">
        <v>354</v>
      </c>
      <c r="S68" s="32" t="s">
        <v>37</v>
      </c>
      <c r="T68" s="41">
        <v>0.01</v>
      </c>
      <c r="U68" s="43">
        <f>L68*T68</f>
        <v>8.3866999999999994</v>
      </c>
    </row>
    <row r="69" spans="1:21" hidden="1" x14ac:dyDescent="0.3">
      <c r="A69" s="32" t="s">
        <v>346</v>
      </c>
      <c r="B69" s="32" t="s">
        <v>525</v>
      </c>
      <c r="C69" s="32" t="s">
        <v>31</v>
      </c>
      <c r="D69" s="32" t="s">
        <v>349</v>
      </c>
      <c r="E69" s="32" t="s">
        <v>133</v>
      </c>
      <c r="F69" s="32" t="s">
        <v>134</v>
      </c>
      <c r="G69" s="32" t="str">
        <f>VLOOKUP(F69,'Relação Cliente x Vendedores'!$C$2:$D$190,2,FALSE)</f>
        <v>Lucas</v>
      </c>
      <c r="H69" s="32" t="s">
        <v>351</v>
      </c>
      <c r="I69" s="33">
        <v>45833</v>
      </c>
      <c r="J69" s="32" t="s">
        <v>352</v>
      </c>
      <c r="K69" s="33">
        <v>45834</v>
      </c>
      <c r="L69" s="34">
        <v>4744</v>
      </c>
      <c r="M69" s="34">
        <v>0</v>
      </c>
      <c r="N69" s="34">
        <v>0</v>
      </c>
      <c r="O69" s="34">
        <v>4744</v>
      </c>
      <c r="P69" s="32" t="s">
        <v>353</v>
      </c>
      <c r="Q69" s="33">
        <v>45840</v>
      </c>
      <c r="R69" s="32" t="s">
        <v>354</v>
      </c>
      <c r="S69" s="32" t="s">
        <v>37</v>
      </c>
      <c r="T69" s="41">
        <v>0.01</v>
      </c>
      <c r="U69" s="43">
        <f>L69*T69</f>
        <v>47.44</v>
      </c>
    </row>
    <row r="70" spans="1:21" hidden="1" x14ac:dyDescent="0.3">
      <c r="A70" s="32" t="s">
        <v>346</v>
      </c>
      <c r="B70" s="32" t="s">
        <v>531</v>
      </c>
      <c r="C70" s="32" t="s">
        <v>31</v>
      </c>
      <c r="D70" s="32" t="s">
        <v>349</v>
      </c>
      <c r="E70" s="32" t="s">
        <v>532</v>
      </c>
      <c r="F70" s="32" t="s">
        <v>324</v>
      </c>
      <c r="G70" s="32" t="str">
        <f>VLOOKUP(F70,'Relação Cliente x Vendedores'!$C$2:$D$190,2,FALSE)</f>
        <v>Lucas</v>
      </c>
      <c r="H70" s="32" t="s">
        <v>351</v>
      </c>
      <c r="I70" s="33">
        <v>45834</v>
      </c>
      <c r="J70" s="32" t="s">
        <v>352</v>
      </c>
      <c r="K70" s="33">
        <v>45835</v>
      </c>
      <c r="L70" s="34">
        <v>2325.92</v>
      </c>
      <c r="M70" s="34">
        <v>0</v>
      </c>
      <c r="N70" s="34">
        <v>0</v>
      </c>
      <c r="O70" s="34">
        <v>2325.92</v>
      </c>
      <c r="P70" s="32" t="s">
        <v>353</v>
      </c>
      <c r="Q70" s="33">
        <v>45835</v>
      </c>
      <c r="R70" s="32" t="s">
        <v>354</v>
      </c>
      <c r="S70" s="32" t="s">
        <v>37</v>
      </c>
      <c r="T70" s="41">
        <v>0.01</v>
      </c>
      <c r="U70" s="43">
        <f>L70*T70</f>
        <v>23.2592</v>
      </c>
    </row>
    <row r="71" spans="1:21" hidden="1" x14ac:dyDescent="0.3">
      <c r="A71" s="32" t="s">
        <v>346</v>
      </c>
      <c r="B71" s="32" t="s">
        <v>469</v>
      </c>
      <c r="C71" s="32" t="s">
        <v>348</v>
      </c>
      <c r="D71" s="32" t="s">
        <v>349</v>
      </c>
      <c r="E71" s="32" t="s">
        <v>470</v>
      </c>
      <c r="F71" s="32" t="s">
        <v>284</v>
      </c>
      <c r="G71" s="32" t="str">
        <f>VLOOKUP(F71,'Relação Cliente x Vendedores'!$C$2:$D$190,2,FALSE)</f>
        <v>Marcelo</v>
      </c>
      <c r="H71" s="32" t="s">
        <v>351</v>
      </c>
      <c r="I71" s="33">
        <v>45824</v>
      </c>
      <c r="J71" s="32" t="s">
        <v>352</v>
      </c>
      <c r="K71" s="33">
        <v>45825</v>
      </c>
      <c r="L71" s="34">
        <v>3580</v>
      </c>
      <c r="M71" s="34">
        <v>0</v>
      </c>
      <c r="N71" s="34">
        <v>0</v>
      </c>
      <c r="O71" s="34">
        <v>3580</v>
      </c>
      <c r="P71" s="32" t="s">
        <v>353</v>
      </c>
      <c r="Q71" s="33">
        <v>45826</v>
      </c>
      <c r="R71" s="32" t="s">
        <v>354</v>
      </c>
      <c r="S71" s="32" t="s">
        <v>37</v>
      </c>
      <c r="T71" s="41">
        <v>0.01</v>
      </c>
      <c r="U71" s="43">
        <f>L71*T71</f>
        <v>35.800000000000004</v>
      </c>
    </row>
    <row r="72" spans="1:21" hidden="1" x14ac:dyDescent="0.3">
      <c r="A72" s="32" t="s">
        <v>346</v>
      </c>
      <c r="B72" s="32" t="s">
        <v>550</v>
      </c>
      <c r="C72" s="32" t="s">
        <v>31</v>
      </c>
      <c r="D72" s="32" t="s">
        <v>349</v>
      </c>
      <c r="E72" s="32" t="s">
        <v>551</v>
      </c>
      <c r="F72" s="32" t="s">
        <v>304</v>
      </c>
      <c r="G72" s="32" t="str">
        <f>VLOOKUP(F72,'Relação Cliente x Vendedores'!$C$2:$D$190,2,FALSE)</f>
        <v>Marcelo</v>
      </c>
      <c r="H72" s="32" t="s">
        <v>351</v>
      </c>
      <c r="I72" s="33">
        <v>45812</v>
      </c>
      <c r="J72" s="32" t="s">
        <v>352</v>
      </c>
      <c r="K72" s="33">
        <v>45811</v>
      </c>
      <c r="L72" s="34">
        <v>17327.29</v>
      </c>
      <c r="M72" s="34"/>
      <c r="N72" s="34"/>
      <c r="O72" s="34">
        <v>17327.29</v>
      </c>
      <c r="P72" s="32" t="s">
        <v>546</v>
      </c>
      <c r="Q72" s="33">
        <v>45811</v>
      </c>
      <c r="R72" s="32" t="s">
        <v>354</v>
      </c>
      <c r="S72" s="32" t="s">
        <v>37</v>
      </c>
      <c r="T72" s="41">
        <v>0.01</v>
      </c>
      <c r="U72" s="43">
        <f>L72*T72</f>
        <v>173.27290000000002</v>
      </c>
    </row>
    <row r="73" spans="1:21" hidden="1" x14ac:dyDescent="0.3">
      <c r="A73" s="32" t="s">
        <v>346</v>
      </c>
      <c r="B73" s="32" t="s">
        <v>552</v>
      </c>
      <c r="C73" s="32" t="s">
        <v>31</v>
      </c>
      <c r="D73" s="32" t="s">
        <v>349</v>
      </c>
      <c r="E73" s="32" t="s">
        <v>551</v>
      </c>
      <c r="F73" s="32" t="s">
        <v>304</v>
      </c>
      <c r="G73" s="32" t="str">
        <f>VLOOKUP(F73,'Relação Cliente x Vendedores'!$C$2:$D$190,2,FALSE)</f>
        <v>Marcelo</v>
      </c>
      <c r="H73" s="32" t="s">
        <v>351</v>
      </c>
      <c r="I73" s="33">
        <v>45812</v>
      </c>
      <c r="J73" s="32" t="s">
        <v>352</v>
      </c>
      <c r="K73" s="33">
        <v>45811</v>
      </c>
      <c r="L73" s="34">
        <v>7708.48</v>
      </c>
      <c r="M73" s="34"/>
      <c r="N73" s="34"/>
      <c r="O73" s="34">
        <v>7708.48</v>
      </c>
      <c r="P73" s="32" t="s">
        <v>546</v>
      </c>
      <c r="Q73" s="33">
        <v>45811</v>
      </c>
      <c r="R73" s="32" t="s">
        <v>354</v>
      </c>
      <c r="S73" s="32" t="s">
        <v>37</v>
      </c>
      <c r="T73" s="41">
        <v>0.01</v>
      </c>
      <c r="U73" s="43">
        <f>L73*T73</f>
        <v>77.084800000000001</v>
      </c>
    </row>
    <row r="74" spans="1:21" hidden="1" x14ac:dyDescent="0.3">
      <c r="A74" s="32" t="s">
        <v>458</v>
      </c>
      <c r="B74" s="32" t="s">
        <v>462</v>
      </c>
      <c r="C74" s="32" t="s">
        <v>430</v>
      </c>
      <c r="D74" s="32" t="s">
        <v>460</v>
      </c>
      <c r="E74" s="32" t="s">
        <v>461</v>
      </c>
      <c r="F74" s="32" t="s">
        <v>257</v>
      </c>
      <c r="G74" s="32" t="str">
        <f>VLOOKUP(F74,'Relação Cliente x Vendedores'!$C$2:$D$190,2,FALSE)</f>
        <v>Paulo</v>
      </c>
      <c r="H74" s="32" t="s">
        <v>351</v>
      </c>
      <c r="I74" s="33">
        <v>45824</v>
      </c>
      <c r="J74" s="32" t="s">
        <v>352</v>
      </c>
      <c r="K74" s="33">
        <v>45825</v>
      </c>
      <c r="L74" s="34">
        <v>30694.33</v>
      </c>
      <c r="M74" s="34">
        <v>0</v>
      </c>
      <c r="N74" s="34">
        <v>0</v>
      </c>
      <c r="O74" s="34">
        <v>30694.33</v>
      </c>
      <c r="P74" s="32" t="s">
        <v>353</v>
      </c>
      <c r="Q74" s="33">
        <v>45826</v>
      </c>
      <c r="R74" s="32" t="s">
        <v>354</v>
      </c>
      <c r="S74" s="32" t="s">
        <v>37</v>
      </c>
      <c r="T74" s="41">
        <v>0.01</v>
      </c>
      <c r="U74" s="43">
        <f>L74*T74</f>
        <v>306.94330000000002</v>
      </c>
    </row>
    <row r="75" spans="1:21" hidden="1" x14ac:dyDescent="0.3">
      <c r="A75" s="32" t="s">
        <v>458</v>
      </c>
      <c r="B75" s="32" t="s">
        <v>463</v>
      </c>
      <c r="C75" s="32" t="s">
        <v>430</v>
      </c>
      <c r="D75" s="32" t="s">
        <v>460</v>
      </c>
      <c r="E75" s="32" t="s">
        <v>461</v>
      </c>
      <c r="F75" s="32" t="s">
        <v>257</v>
      </c>
      <c r="G75" s="32" t="str">
        <f>VLOOKUP(F75,'Relação Cliente x Vendedores'!$C$2:$D$190,2,FALSE)</f>
        <v>Paulo</v>
      </c>
      <c r="H75" s="32" t="s">
        <v>351</v>
      </c>
      <c r="I75" s="33">
        <v>45824</v>
      </c>
      <c r="J75" s="32" t="s">
        <v>352</v>
      </c>
      <c r="K75" s="33">
        <v>45825</v>
      </c>
      <c r="L75" s="34">
        <v>30694.33</v>
      </c>
      <c r="M75" s="34">
        <v>0</v>
      </c>
      <c r="N75" s="34">
        <v>0</v>
      </c>
      <c r="O75" s="34">
        <v>30694.33</v>
      </c>
      <c r="P75" s="32" t="s">
        <v>353</v>
      </c>
      <c r="Q75" s="33">
        <v>45826</v>
      </c>
      <c r="R75" s="32" t="s">
        <v>354</v>
      </c>
      <c r="S75" s="32" t="s">
        <v>37</v>
      </c>
      <c r="T75" s="41">
        <v>0.01</v>
      </c>
      <c r="U75" s="43">
        <f>L75*T75</f>
        <v>306.94330000000002</v>
      </c>
    </row>
    <row r="76" spans="1:21" hidden="1" x14ac:dyDescent="0.3">
      <c r="A76" s="32" t="s">
        <v>458</v>
      </c>
      <c r="B76" s="32" t="s">
        <v>459</v>
      </c>
      <c r="C76" s="32" t="s">
        <v>430</v>
      </c>
      <c r="D76" s="32" t="s">
        <v>460</v>
      </c>
      <c r="E76" s="32" t="s">
        <v>461</v>
      </c>
      <c r="F76" s="32" t="s">
        <v>257</v>
      </c>
      <c r="G76" s="32" t="str">
        <f>VLOOKUP(F76,'Relação Cliente x Vendedores'!$C$2:$D$190,2,FALSE)</f>
        <v>Paulo</v>
      </c>
      <c r="H76" s="32" t="s">
        <v>351</v>
      </c>
      <c r="I76" s="33">
        <v>45824</v>
      </c>
      <c r="J76" s="32" t="s">
        <v>352</v>
      </c>
      <c r="K76" s="33">
        <v>45825</v>
      </c>
      <c r="L76" s="34">
        <v>30694.32</v>
      </c>
      <c r="M76" s="34">
        <v>0</v>
      </c>
      <c r="N76" s="34">
        <v>0</v>
      </c>
      <c r="O76" s="34">
        <v>30694.32</v>
      </c>
      <c r="P76" s="32" t="s">
        <v>353</v>
      </c>
      <c r="Q76" s="33">
        <v>45826</v>
      </c>
      <c r="R76" s="32" t="s">
        <v>354</v>
      </c>
      <c r="S76" s="32" t="s">
        <v>37</v>
      </c>
      <c r="T76" s="41">
        <v>0.01</v>
      </c>
      <c r="U76" s="43">
        <f>L76*T76</f>
        <v>306.94319999999999</v>
      </c>
    </row>
    <row r="77" spans="1:21" hidden="1" x14ac:dyDescent="0.3">
      <c r="A77" s="32" t="s">
        <v>346</v>
      </c>
      <c r="B77" s="32" t="s">
        <v>388</v>
      </c>
      <c r="C77" s="32" t="s">
        <v>389</v>
      </c>
      <c r="D77" s="32" t="s">
        <v>349</v>
      </c>
      <c r="E77" s="32" t="s">
        <v>30</v>
      </c>
      <c r="F77" s="32" t="s">
        <v>32</v>
      </c>
      <c r="G77" s="32" t="str">
        <f>VLOOKUP(F77,'Relação Cliente x Vendedores'!$C$2:$D$190,2,FALSE)</f>
        <v>Ricardo</v>
      </c>
      <c r="H77" s="32" t="s">
        <v>351</v>
      </c>
      <c r="I77" s="33">
        <v>45811</v>
      </c>
      <c r="J77" s="32" t="s">
        <v>352</v>
      </c>
      <c r="K77" s="33">
        <v>45812</v>
      </c>
      <c r="L77" s="34">
        <v>16268.57</v>
      </c>
      <c r="M77" s="34">
        <v>0</v>
      </c>
      <c r="N77" s="34">
        <v>0</v>
      </c>
      <c r="O77" s="34">
        <v>16268.57</v>
      </c>
      <c r="P77" s="32" t="s">
        <v>353</v>
      </c>
      <c r="Q77" s="33">
        <v>45812</v>
      </c>
      <c r="R77" s="32" t="s">
        <v>354</v>
      </c>
      <c r="S77" s="32" t="s">
        <v>37</v>
      </c>
      <c r="T77" s="41">
        <v>0.01</v>
      </c>
      <c r="U77" s="43">
        <f>L77*T77</f>
        <v>162.6857</v>
      </c>
    </row>
    <row r="78" spans="1:21" hidden="1" x14ac:dyDescent="0.3">
      <c r="A78" s="32" t="s">
        <v>346</v>
      </c>
      <c r="B78" s="32" t="s">
        <v>388</v>
      </c>
      <c r="C78" s="32" t="s">
        <v>487</v>
      </c>
      <c r="D78" s="32" t="s">
        <v>349</v>
      </c>
      <c r="E78" s="32" t="s">
        <v>30</v>
      </c>
      <c r="F78" s="32" t="s">
        <v>32</v>
      </c>
      <c r="G78" s="32" t="str">
        <f>VLOOKUP(F78,'Relação Cliente x Vendedores'!$C$2:$D$190,2,FALSE)</f>
        <v>Ricardo</v>
      </c>
      <c r="H78" s="32" t="s">
        <v>351</v>
      </c>
      <c r="I78" s="33">
        <v>45826</v>
      </c>
      <c r="J78" s="32" t="s">
        <v>352</v>
      </c>
      <c r="K78" s="33">
        <v>45828</v>
      </c>
      <c r="L78" s="34">
        <v>16268.57</v>
      </c>
      <c r="M78" s="34">
        <v>0</v>
      </c>
      <c r="N78" s="34">
        <v>0</v>
      </c>
      <c r="O78" s="34">
        <v>16268.57</v>
      </c>
      <c r="P78" s="32" t="s">
        <v>353</v>
      </c>
      <c r="Q78" s="33">
        <v>45827</v>
      </c>
      <c r="R78" s="32" t="s">
        <v>354</v>
      </c>
      <c r="S78" s="32" t="s">
        <v>37</v>
      </c>
      <c r="T78" s="41">
        <v>0.01</v>
      </c>
      <c r="U78" s="43">
        <f>L78*T78</f>
        <v>162.6857</v>
      </c>
    </row>
    <row r="79" spans="1:21" hidden="1" x14ac:dyDescent="0.3">
      <c r="A79" s="32" t="s">
        <v>346</v>
      </c>
      <c r="B79" s="32" t="s">
        <v>390</v>
      </c>
      <c r="C79" s="32" t="s">
        <v>389</v>
      </c>
      <c r="D79" s="32" t="s">
        <v>349</v>
      </c>
      <c r="E79" s="32" t="s">
        <v>30</v>
      </c>
      <c r="F79" s="32" t="s">
        <v>32</v>
      </c>
      <c r="G79" s="32" t="str">
        <f>VLOOKUP(F79,'Relação Cliente x Vendedores'!$C$2:$D$190,2,FALSE)</f>
        <v>Ricardo</v>
      </c>
      <c r="H79" s="32" t="s">
        <v>351</v>
      </c>
      <c r="I79" s="33">
        <v>45811</v>
      </c>
      <c r="J79" s="32" t="s">
        <v>352</v>
      </c>
      <c r="K79" s="33">
        <v>45812</v>
      </c>
      <c r="L79" s="34">
        <v>10046.98</v>
      </c>
      <c r="M79" s="34">
        <v>0</v>
      </c>
      <c r="N79" s="34">
        <v>0</v>
      </c>
      <c r="O79" s="34">
        <v>10046.98</v>
      </c>
      <c r="P79" s="32" t="s">
        <v>353</v>
      </c>
      <c r="Q79" s="33">
        <v>45812</v>
      </c>
      <c r="R79" s="32" t="s">
        <v>354</v>
      </c>
      <c r="S79" s="32" t="s">
        <v>37</v>
      </c>
      <c r="T79" s="41">
        <v>0.01</v>
      </c>
      <c r="U79" s="43">
        <f>L79*T79</f>
        <v>100.46979999999999</v>
      </c>
    </row>
    <row r="80" spans="1:21" hidden="1" x14ac:dyDescent="0.3">
      <c r="A80" s="32" t="s">
        <v>346</v>
      </c>
      <c r="B80" s="32" t="s">
        <v>390</v>
      </c>
      <c r="C80" s="32" t="s">
        <v>487</v>
      </c>
      <c r="D80" s="32" t="s">
        <v>349</v>
      </c>
      <c r="E80" s="32" t="s">
        <v>30</v>
      </c>
      <c r="F80" s="32" t="s">
        <v>32</v>
      </c>
      <c r="G80" s="32" t="str">
        <f>VLOOKUP(F80,'Relação Cliente x Vendedores'!$C$2:$D$190,2,FALSE)</f>
        <v>Ricardo</v>
      </c>
      <c r="H80" s="32" t="s">
        <v>351</v>
      </c>
      <c r="I80" s="33">
        <v>45826</v>
      </c>
      <c r="J80" s="32" t="s">
        <v>352</v>
      </c>
      <c r="K80" s="33">
        <v>45828</v>
      </c>
      <c r="L80" s="34">
        <v>10046.98</v>
      </c>
      <c r="M80" s="34">
        <v>0</v>
      </c>
      <c r="N80" s="34">
        <v>0</v>
      </c>
      <c r="O80" s="34">
        <v>10046.98</v>
      </c>
      <c r="P80" s="32" t="s">
        <v>353</v>
      </c>
      <c r="Q80" s="33">
        <v>45827</v>
      </c>
      <c r="R80" s="32" t="s">
        <v>354</v>
      </c>
      <c r="S80" s="32" t="s">
        <v>37</v>
      </c>
      <c r="T80" s="41">
        <v>0.01</v>
      </c>
      <c r="U80" s="43">
        <f>L80*T80</f>
        <v>100.46979999999999</v>
      </c>
    </row>
    <row r="81" spans="1:21" hidden="1" x14ac:dyDescent="0.3">
      <c r="A81" s="32" t="s">
        <v>346</v>
      </c>
      <c r="B81" s="32" t="s">
        <v>391</v>
      </c>
      <c r="C81" s="32" t="s">
        <v>389</v>
      </c>
      <c r="D81" s="32" t="s">
        <v>349</v>
      </c>
      <c r="E81" s="32" t="s">
        <v>30</v>
      </c>
      <c r="F81" s="32" t="s">
        <v>32</v>
      </c>
      <c r="G81" s="32" t="str">
        <f>VLOOKUP(F81,'Relação Cliente x Vendedores'!$C$2:$D$190,2,FALSE)</f>
        <v>Ricardo</v>
      </c>
      <c r="H81" s="32" t="s">
        <v>351</v>
      </c>
      <c r="I81" s="33">
        <v>45811</v>
      </c>
      <c r="J81" s="32" t="s">
        <v>352</v>
      </c>
      <c r="K81" s="33">
        <v>45812</v>
      </c>
      <c r="L81" s="34">
        <v>35353.08</v>
      </c>
      <c r="M81" s="34">
        <v>0</v>
      </c>
      <c r="N81" s="34">
        <v>0</v>
      </c>
      <c r="O81" s="34">
        <v>35353.08</v>
      </c>
      <c r="P81" s="32" t="s">
        <v>353</v>
      </c>
      <c r="Q81" s="33">
        <v>45812</v>
      </c>
      <c r="R81" s="32" t="s">
        <v>354</v>
      </c>
      <c r="S81" s="32" t="s">
        <v>37</v>
      </c>
      <c r="T81" s="41">
        <v>0.01</v>
      </c>
      <c r="U81" s="43">
        <f>L81*T81</f>
        <v>353.5308</v>
      </c>
    </row>
    <row r="82" spans="1:21" hidden="1" x14ac:dyDescent="0.3">
      <c r="A82" s="32" t="s">
        <v>346</v>
      </c>
      <c r="B82" s="32" t="s">
        <v>391</v>
      </c>
      <c r="C82" s="32" t="s">
        <v>487</v>
      </c>
      <c r="D82" s="32" t="s">
        <v>349</v>
      </c>
      <c r="E82" s="32" t="s">
        <v>30</v>
      </c>
      <c r="F82" s="32" t="s">
        <v>32</v>
      </c>
      <c r="G82" s="32" t="str">
        <f>VLOOKUP(F82,'Relação Cliente x Vendedores'!$C$2:$D$190,2,FALSE)</f>
        <v>Ricardo</v>
      </c>
      <c r="H82" s="32" t="s">
        <v>351</v>
      </c>
      <c r="I82" s="33">
        <v>45826</v>
      </c>
      <c r="J82" s="32" t="s">
        <v>352</v>
      </c>
      <c r="K82" s="33">
        <v>45828</v>
      </c>
      <c r="L82" s="34">
        <v>35353.08</v>
      </c>
      <c r="M82" s="34">
        <v>0</v>
      </c>
      <c r="N82" s="34">
        <v>0</v>
      </c>
      <c r="O82" s="34">
        <v>35353.08</v>
      </c>
      <c r="P82" s="32" t="s">
        <v>353</v>
      </c>
      <c r="Q82" s="33">
        <v>45827</v>
      </c>
      <c r="R82" s="32" t="s">
        <v>354</v>
      </c>
      <c r="S82" s="32" t="s">
        <v>37</v>
      </c>
      <c r="T82" s="41">
        <v>0.01</v>
      </c>
      <c r="U82" s="43">
        <f>L82*T82</f>
        <v>353.5308</v>
      </c>
    </row>
    <row r="83" spans="1:21" hidden="1" x14ac:dyDescent="0.3">
      <c r="A83" s="32" t="s">
        <v>346</v>
      </c>
      <c r="B83" s="32" t="s">
        <v>429</v>
      </c>
      <c r="C83" s="32" t="s">
        <v>430</v>
      </c>
      <c r="D83" s="32" t="s">
        <v>349</v>
      </c>
      <c r="E83" s="32" t="s">
        <v>431</v>
      </c>
      <c r="F83" s="32" t="s">
        <v>278</v>
      </c>
      <c r="G83" s="32" t="str">
        <f>VLOOKUP(F83,'Relação Cliente x Vendedores'!$C$2:$D$190,2,FALSE)</f>
        <v>Ricardo</v>
      </c>
      <c r="H83" s="32" t="s">
        <v>351</v>
      </c>
      <c r="I83" s="33">
        <v>45820</v>
      </c>
      <c r="J83" s="32" t="s">
        <v>352</v>
      </c>
      <c r="K83" s="33">
        <v>45818</v>
      </c>
      <c r="L83" s="34">
        <v>1449.15</v>
      </c>
      <c r="M83" s="34">
        <v>0</v>
      </c>
      <c r="N83" s="34">
        <v>0</v>
      </c>
      <c r="O83" s="34">
        <v>1449.15</v>
      </c>
      <c r="P83" s="32" t="s">
        <v>353</v>
      </c>
      <c r="Q83" s="33">
        <v>45818</v>
      </c>
      <c r="R83" s="32" t="s">
        <v>354</v>
      </c>
      <c r="S83" s="32" t="s">
        <v>37</v>
      </c>
      <c r="T83" s="41">
        <v>0.01</v>
      </c>
      <c r="U83" s="43">
        <f>L83*T83</f>
        <v>14.491500000000002</v>
      </c>
    </row>
    <row r="84" spans="1:21" hidden="1" x14ac:dyDescent="0.3">
      <c r="A84" s="32" t="s">
        <v>346</v>
      </c>
      <c r="B84" s="32" t="s">
        <v>429</v>
      </c>
      <c r="C84" s="32" t="s">
        <v>389</v>
      </c>
      <c r="D84" s="32" t="s">
        <v>349</v>
      </c>
      <c r="E84" s="32" t="s">
        <v>431</v>
      </c>
      <c r="F84" s="32" t="s">
        <v>278</v>
      </c>
      <c r="G84" s="32" t="str">
        <f>VLOOKUP(F84,'Relação Cliente x Vendedores'!$C$2:$D$190,2,FALSE)</f>
        <v>Ricardo</v>
      </c>
      <c r="H84" s="32" t="s">
        <v>351</v>
      </c>
      <c r="I84" s="33">
        <v>45835</v>
      </c>
      <c r="J84" s="32" t="s">
        <v>352</v>
      </c>
      <c r="K84" s="33">
        <v>45828</v>
      </c>
      <c r="L84" s="34">
        <v>1449.15</v>
      </c>
      <c r="M84" s="34">
        <v>0</v>
      </c>
      <c r="N84" s="34">
        <v>0</v>
      </c>
      <c r="O84" s="34">
        <v>1449.15</v>
      </c>
      <c r="P84" s="32" t="s">
        <v>353</v>
      </c>
      <c r="Q84" s="33">
        <v>45827</v>
      </c>
      <c r="R84" s="32" t="s">
        <v>354</v>
      </c>
      <c r="S84" s="32" t="s">
        <v>37</v>
      </c>
      <c r="T84" s="41">
        <v>0.01</v>
      </c>
      <c r="U84" s="43">
        <f>L84*T84</f>
        <v>14.491500000000002</v>
      </c>
    </row>
    <row r="85" spans="1:21" hidden="1" x14ac:dyDescent="0.3">
      <c r="A85" s="32" t="s">
        <v>346</v>
      </c>
      <c r="B85" s="32" t="s">
        <v>401</v>
      </c>
      <c r="C85" s="32" t="s">
        <v>31</v>
      </c>
      <c r="D85" s="32" t="s">
        <v>349</v>
      </c>
      <c r="E85" s="32" t="s">
        <v>30</v>
      </c>
      <c r="F85" s="32" t="s">
        <v>32</v>
      </c>
      <c r="G85" s="32" t="str">
        <f>VLOOKUP(F85,'Relação Cliente x Vendedores'!$C$2:$D$190,2,FALSE)</f>
        <v>Ricardo</v>
      </c>
      <c r="H85" s="32" t="s">
        <v>351</v>
      </c>
      <c r="I85" s="33">
        <v>45812</v>
      </c>
      <c r="J85" s="32" t="s">
        <v>352</v>
      </c>
      <c r="K85" s="33">
        <v>45813</v>
      </c>
      <c r="L85" s="34">
        <v>14490.01</v>
      </c>
      <c r="M85" s="34">
        <v>0</v>
      </c>
      <c r="N85" s="34">
        <v>0</v>
      </c>
      <c r="O85" s="34">
        <v>14490.01</v>
      </c>
      <c r="P85" s="32" t="s">
        <v>353</v>
      </c>
      <c r="Q85" s="33">
        <v>45813</v>
      </c>
      <c r="R85" s="32" t="s">
        <v>354</v>
      </c>
      <c r="S85" s="32" t="s">
        <v>37</v>
      </c>
      <c r="T85" s="41">
        <v>0.01</v>
      </c>
      <c r="U85" s="43">
        <f>L85*T85</f>
        <v>144.90010000000001</v>
      </c>
    </row>
    <row r="86" spans="1:21" hidden="1" x14ac:dyDescent="0.3">
      <c r="A86" s="32" t="s">
        <v>346</v>
      </c>
      <c r="B86" s="32" t="s">
        <v>402</v>
      </c>
      <c r="C86" s="32" t="s">
        <v>31</v>
      </c>
      <c r="D86" s="32" t="s">
        <v>349</v>
      </c>
      <c r="E86" s="32" t="s">
        <v>30</v>
      </c>
      <c r="F86" s="32" t="s">
        <v>32</v>
      </c>
      <c r="G86" s="32" t="str">
        <f>VLOOKUP(F86,'Relação Cliente x Vendedores'!$C$2:$D$190,2,FALSE)</f>
        <v>Ricardo</v>
      </c>
      <c r="H86" s="32" t="s">
        <v>351</v>
      </c>
      <c r="I86" s="33">
        <v>45812</v>
      </c>
      <c r="J86" s="32" t="s">
        <v>352</v>
      </c>
      <c r="K86" s="33">
        <v>45813</v>
      </c>
      <c r="L86" s="34">
        <v>39706.699999999997</v>
      </c>
      <c r="M86" s="34">
        <v>0</v>
      </c>
      <c r="N86" s="34">
        <v>0</v>
      </c>
      <c r="O86" s="34">
        <v>39706.699999999997</v>
      </c>
      <c r="P86" s="32" t="s">
        <v>353</v>
      </c>
      <c r="Q86" s="33">
        <v>45813</v>
      </c>
      <c r="R86" s="32" t="s">
        <v>354</v>
      </c>
      <c r="S86" s="32" t="s">
        <v>37</v>
      </c>
      <c r="T86" s="41">
        <v>0.01</v>
      </c>
      <c r="U86" s="43">
        <f>L86*T86</f>
        <v>397.06700000000001</v>
      </c>
    </row>
    <row r="87" spans="1:21" hidden="1" x14ac:dyDescent="0.3">
      <c r="A87" s="32" t="s">
        <v>346</v>
      </c>
      <c r="B87" s="32" t="s">
        <v>432</v>
      </c>
      <c r="C87" s="32" t="s">
        <v>31</v>
      </c>
      <c r="D87" s="32" t="s">
        <v>349</v>
      </c>
      <c r="E87" s="32" t="s">
        <v>433</v>
      </c>
      <c r="F87" s="32" t="s">
        <v>286</v>
      </c>
      <c r="G87" s="32" t="str">
        <f>VLOOKUP(F87,'Relação Cliente x Vendedores'!$C$2:$D$190,2,FALSE)</f>
        <v>Ricardo</v>
      </c>
      <c r="H87" s="32" t="s">
        <v>351</v>
      </c>
      <c r="I87" s="33">
        <v>45817</v>
      </c>
      <c r="J87" s="32" t="s">
        <v>352</v>
      </c>
      <c r="K87" s="33">
        <v>45818</v>
      </c>
      <c r="L87" s="34">
        <v>759</v>
      </c>
      <c r="M87" s="34">
        <v>0</v>
      </c>
      <c r="N87" s="34">
        <v>0</v>
      </c>
      <c r="O87" s="34">
        <v>759</v>
      </c>
      <c r="P87" s="32" t="s">
        <v>353</v>
      </c>
      <c r="Q87" s="33">
        <v>45818</v>
      </c>
      <c r="R87" s="32" t="s">
        <v>354</v>
      </c>
      <c r="S87" s="32" t="s">
        <v>37</v>
      </c>
      <c r="T87" s="41">
        <v>0.01</v>
      </c>
      <c r="U87" s="43">
        <f>L87*T87</f>
        <v>7.59</v>
      </c>
    </row>
    <row r="88" spans="1:21" hidden="1" x14ac:dyDescent="0.3">
      <c r="A88" s="32" t="s">
        <v>346</v>
      </c>
      <c r="B88" s="32" t="s">
        <v>417</v>
      </c>
      <c r="C88" s="32" t="s">
        <v>31</v>
      </c>
      <c r="D88" s="32" t="s">
        <v>349</v>
      </c>
      <c r="E88" s="32" t="s">
        <v>92</v>
      </c>
      <c r="F88" s="32" t="s">
        <v>93</v>
      </c>
      <c r="G88" s="32" t="str">
        <f>VLOOKUP(F88,'Relação Cliente x Vendedores'!$C$2:$D$190,2,FALSE)</f>
        <v>Ricardo</v>
      </c>
      <c r="H88" s="32" t="s">
        <v>351</v>
      </c>
      <c r="I88" s="33">
        <v>45814</v>
      </c>
      <c r="J88" s="32" t="s">
        <v>352</v>
      </c>
      <c r="K88" s="33">
        <v>45817</v>
      </c>
      <c r="L88" s="34">
        <v>3512.01</v>
      </c>
      <c r="M88" s="34">
        <v>0</v>
      </c>
      <c r="N88" s="34">
        <v>0</v>
      </c>
      <c r="O88" s="34">
        <v>3512.01</v>
      </c>
      <c r="P88" s="32" t="s">
        <v>353</v>
      </c>
      <c r="Q88" s="33">
        <v>45817</v>
      </c>
      <c r="R88" s="32" t="s">
        <v>354</v>
      </c>
      <c r="S88" s="32" t="s">
        <v>37</v>
      </c>
      <c r="T88" s="41">
        <v>0.01</v>
      </c>
      <c r="U88" s="43">
        <f>L88*T88</f>
        <v>35.120100000000001</v>
      </c>
    </row>
    <row r="89" spans="1:21" hidden="1" x14ac:dyDescent="0.3">
      <c r="A89" s="32" t="s">
        <v>346</v>
      </c>
      <c r="B89" s="32" t="s">
        <v>418</v>
      </c>
      <c r="C89" s="32" t="s">
        <v>31</v>
      </c>
      <c r="D89" s="32" t="s">
        <v>349</v>
      </c>
      <c r="E89" s="32" t="s">
        <v>92</v>
      </c>
      <c r="F89" s="32" t="s">
        <v>93</v>
      </c>
      <c r="G89" s="32" t="str">
        <f>VLOOKUP(F89,'Relação Cliente x Vendedores'!$C$2:$D$190,2,FALSE)</f>
        <v>Ricardo</v>
      </c>
      <c r="H89" s="32" t="s">
        <v>351</v>
      </c>
      <c r="I89" s="33">
        <v>45814</v>
      </c>
      <c r="J89" s="32" t="s">
        <v>352</v>
      </c>
      <c r="K89" s="33">
        <v>45817</v>
      </c>
      <c r="L89" s="34">
        <v>2396</v>
      </c>
      <c r="M89" s="34">
        <v>0</v>
      </c>
      <c r="N89" s="34">
        <v>0</v>
      </c>
      <c r="O89" s="34">
        <v>2396</v>
      </c>
      <c r="P89" s="32" t="s">
        <v>353</v>
      </c>
      <c r="Q89" s="33">
        <v>45817</v>
      </c>
      <c r="R89" s="32" t="s">
        <v>354</v>
      </c>
      <c r="S89" s="32" t="s">
        <v>37</v>
      </c>
      <c r="T89" s="41">
        <v>0.01</v>
      </c>
      <c r="U89" s="43">
        <f>L89*T89</f>
        <v>23.96</v>
      </c>
    </row>
    <row r="90" spans="1:21" hidden="1" x14ac:dyDescent="0.3">
      <c r="A90" s="32" t="s">
        <v>346</v>
      </c>
      <c r="B90" s="32" t="s">
        <v>475</v>
      </c>
      <c r="C90" s="32" t="s">
        <v>31</v>
      </c>
      <c r="D90" s="32" t="s">
        <v>349</v>
      </c>
      <c r="E90" s="32" t="s">
        <v>476</v>
      </c>
      <c r="F90" s="32" t="s">
        <v>317</v>
      </c>
      <c r="G90" s="32" t="str">
        <f>VLOOKUP(F90,'Relação Cliente x Vendedores'!$C$2:$D$190,2,FALSE)</f>
        <v>Ricardo</v>
      </c>
      <c r="H90" s="32" t="s">
        <v>351</v>
      </c>
      <c r="I90" s="33">
        <v>45824</v>
      </c>
      <c r="J90" s="32" t="s">
        <v>352</v>
      </c>
      <c r="K90" s="33">
        <v>45825</v>
      </c>
      <c r="L90" s="34">
        <v>6350</v>
      </c>
      <c r="M90" s="34">
        <v>0</v>
      </c>
      <c r="N90" s="34">
        <v>0</v>
      </c>
      <c r="O90" s="34">
        <v>6350</v>
      </c>
      <c r="P90" s="32" t="s">
        <v>353</v>
      </c>
      <c r="Q90" s="33">
        <v>45826</v>
      </c>
      <c r="R90" s="32" t="s">
        <v>354</v>
      </c>
      <c r="S90" s="32" t="s">
        <v>37</v>
      </c>
      <c r="T90" s="41">
        <v>0.01</v>
      </c>
      <c r="U90" s="43">
        <f>L90*T90</f>
        <v>63.5</v>
      </c>
    </row>
    <row r="91" spans="1:21" hidden="1" x14ac:dyDescent="0.3">
      <c r="A91" s="32" t="s">
        <v>346</v>
      </c>
      <c r="B91" s="32" t="s">
        <v>496</v>
      </c>
      <c r="C91" s="32" t="s">
        <v>31</v>
      </c>
      <c r="D91" s="32" t="s">
        <v>349</v>
      </c>
      <c r="E91" s="32" t="s">
        <v>30</v>
      </c>
      <c r="F91" s="32" t="s">
        <v>32</v>
      </c>
      <c r="G91" s="32" t="str">
        <f>VLOOKUP(F91,'Relação Cliente x Vendedores'!$C$2:$D$190,2,FALSE)</f>
        <v>Ricardo</v>
      </c>
      <c r="H91" s="32" t="s">
        <v>351</v>
      </c>
      <c r="I91" s="33">
        <v>45827</v>
      </c>
      <c r="J91" s="32" t="s">
        <v>352</v>
      </c>
      <c r="K91" s="33">
        <v>45831</v>
      </c>
      <c r="L91" s="34">
        <v>14490</v>
      </c>
      <c r="M91" s="34">
        <v>0</v>
      </c>
      <c r="N91" s="34">
        <v>0</v>
      </c>
      <c r="O91" s="34">
        <v>14490</v>
      </c>
      <c r="P91" s="32" t="s">
        <v>353</v>
      </c>
      <c r="Q91" s="33">
        <v>45831</v>
      </c>
      <c r="R91" s="32" t="s">
        <v>354</v>
      </c>
      <c r="S91" s="32" t="s">
        <v>37</v>
      </c>
      <c r="T91" s="41">
        <v>0.01</v>
      </c>
      <c r="U91" s="43">
        <f>L91*T91</f>
        <v>144.9</v>
      </c>
    </row>
    <row r="92" spans="1:21" hidden="1" x14ac:dyDescent="0.3">
      <c r="A92" s="32" t="s">
        <v>346</v>
      </c>
      <c r="B92" s="32" t="s">
        <v>64</v>
      </c>
      <c r="C92" s="32" t="s">
        <v>31</v>
      </c>
      <c r="D92" s="32" t="s">
        <v>349</v>
      </c>
      <c r="E92" s="32" t="s">
        <v>65</v>
      </c>
      <c r="F92" s="32" t="s">
        <v>66</v>
      </c>
      <c r="G92" s="32" t="str">
        <f>VLOOKUP(F92,'Relação Cliente x Vendedores'!$C$2:$D$190,2,FALSE)</f>
        <v>Ricardo</v>
      </c>
      <c r="H92" s="32" t="s">
        <v>351</v>
      </c>
      <c r="I92" s="33">
        <v>45832</v>
      </c>
      <c r="J92" s="32" t="s">
        <v>352</v>
      </c>
      <c r="K92" s="33">
        <v>45833</v>
      </c>
      <c r="L92" s="34">
        <v>3240.01</v>
      </c>
      <c r="M92" s="34">
        <v>0</v>
      </c>
      <c r="N92" s="34">
        <v>0</v>
      </c>
      <c r="O92" s="34">
        <v>3240.01</v>
      </c>
      <c r="P92" s="32" t="s">
        <v>353</v>
      </c>
      <c r="Q92" s="33">
        <v>45833</v>
      </c>
      <c r="R92" s="32" t="s">
        <v>354</v>
      </c>
      <c r="S92" s="32" t="s">
        <v>37</v>
      </c>
      <c r="T92" s="41">
        <v>0.01</v>
      </c>
      <c r="U92" s="43">
        <f>L92*T92</f>
        <v>32.400100000000002</v>
      </c>
    </row>
    <row r="93" spans="1:21" hidden="1" x14ac:dyDescent="0.3">
      <c r="A93" s="32" t="s">
        <v>541</v>
      </c>
      <c r="B93" s="32" t="s">
        <v>547</v>
      </c>
      <c r="C93" s="32"/>
      <c r="D93" s="32" t="s">
        <v>543</v>
      </c>
      <c r="E93" s="32" t="s">
        <v>60</v>
      </c>
      <c r="F93" s="32" t="s">
        <v>61</v>
      </c>
      <c r="G93" s="32" t="str">
        <f>VLOOKUP(F93,'Relação Cliente x Vendedores'!$C$2:$D$190,2,FALSE)</f>
        <v>Ricardo</v>
      </c>
      <c r="H93" s="32" t="s">
        <v>544</v>
      </c>
      <c r="I93" s="33">
        <v>45810</v>
      </c>
      <c r="J93" s="32" t="s">
        <v>545</v>
      </c>
      <c r="K93" s="33">
        <v>45810</v>
      </c>
      <c r="L93" s="34">
        <v>4614</v>
      </c>
      <c r="M93" s="34"/>
      <c r="N93" s="34"/>
      <c r="O93" s="34">
        <v>4614</v>
      </c>
      <c r="P93" s="32" t="s">
        <v>546</v>
      </c>
      <c r="Q93" s="33">
        <v>45810</v>
      </c>
      <c r="R93" s="32" t="s">
        <v>354</v>
      </c>
      <c r="S93" s="32" t="s">
        <v>37</v>
      </c>
      <c r="T93" s="41">
        <v>0.01</v>
      </c>
      <c r="U93" s="43">
        <f>L93*T93</f>
        <v>46.14</v>
      </c>
    </row>
    <row r="94" spans="1:21" hidden="1" x14ac:dyDescent="0.3">
      <c r="A94" s="32" t="s">
        <v>541</v>
      </c>
      <c r="B94" s="32" t="s">
        <v>542</v>
      </c>
      <c r="C94" s="32"/>
      <c r="D94" s="32" t="s">
        <v>543</v>
      </c>
      <c r="E94" s="32" t="s">
        <v>60</v>
      </c>
      <c r="F94" s="32" t="s">
        <v>61</v>
      </c>
      <c r="G94" s="32" t="str">
        <f>VLOOKUP(F94,'Relação Cliente x Vendedores'!$C$2:$D$190,2,FALSE)</f>
        <v>Ricardo</v>
      </c>
      <c r="H94" s="32" t="s">
        <v>544</v>
      </c>
      <c r="I94" s="33">
        <v>45810</v>
      </c>
      <c r="J94" s="32" t="s">
        <v>545</v>
      </c>
      <c r="K94" s="33">
        <v>45810</v>
      </c>
      <c r="L94" s="34">
        <v>3556</v>
      </c>
      <c r="M94" s="34"/>
      <c r="N94" s="34"/>
      <c r="O94" s="34">
        <v>3556</v>
      </c>
      <c r="P94" s="32" t="s">
        <v>546</v>
      </c>
      <c r="Q94" s="33">
        <v>45810</v>
      </c>
      <c r="R94" s="32" t="s">
        <v>354</v>
      </c>
      <c r="S94" s="32" t="s">
        <v>37</v>
      </c>
      <c r="T94" s="41">
        <v>0.01</v>
      </c>
      <c r="U94" s="43">
        <f>L94*T94</f>
        <v>35.56</v>
      </c>
    </row>
    <row r="95" spans="1:21" hidden="1" x14ac:dyDescent="0.3">
      <c r="A95" s="32" t="s">
        <v>346</v>
      </c>
      <c r="B95" s="32" t="s">
        <v>539</v>
      </c>
      <c r="C95" s="32" t="s">
        <v>348</v>
      </c>
      <c r="D95" s="32" t="s">
        <v>349</v>
      </c>
      <c r="E95" s="32" t="s">
        <v>436</v>
      </c>
      <c r="F95" s="32" t="s">
        <v>162</v>
      </c>
      <c r="G95" s="32" t="str">
        <f>VLOOKUP(F95,'Relação Cliente x Vendedores'!$C$2:$D$190,2,FALSE)</f>
        <v>Sem Comissão</v>
      </c>
      <c r="H95" s="32" t="s">
        <v>351</v>
      </c>
      <c r="I95" s="33">
        <v>45838</v>
      </c>
      <c r="J95" s="32" t="s">
        <v>352</v>
      </c>
      <c r="K95" s="33">
        <v>45838</v>
      </c>
      <c r="L95" s="34">
        <v>25833.35</v>
      </c>
      <c r="M95" s="34">
        <v>0</v>
      </c>
      <c r="N95" s="34">
        <v>0</v>
      </c>
      <c r="O95" s="34">
        <v>25833.35</v>
      </c>
      <c r="P95" s="32" t="s">
        <v>353</v>
      </c>
      <c r="Q95" s="33">
        <v>45838</v>
      </c>
      <c r="R95" s="32" t="s">
        <v>354</v>
      </c>
      <c r="S95" s="32" t="s">
        <v>37</v>
      </c>
      <c r="T95" s="41">
        <v>0.01</v>
      </c>
      <c r="U95" s="43">
        <f>L95*T95</f>
        <v>258.33350000000002</v>
      </c>
    </row>
    <row r="96" spans="1:21" hidden="1" x14ac:dyDescent="0.3">
      <c r="A96" s="32" t="s">
        <v>346</v>
      </c>
      <c r="B96" s="32" t="s">
        <v>435</v>
      </c>
      <c r="C96" s="32" t="s">
        <v>31</v>
      </c>
      <c r="D96" s="32" t="s">
        <v>349</v>
      </c>
      <c r="E96" s="32" t="s">
        <v>436</v>
      </c>
      <c r="F96" s="32" t="s">
        <v>162</v>
      </c>
      <c r="G96" s="32" t="str">
        <f>VLOOKUP(F96,'Relação Cliente x Vendedores'!$C$2:$D$190,2,FALSE)</f>
        <v>Sem Comissão</v>
      </c>
      <c r="H96" s="32" t="s">
        <v>351</v>
      </c>
      <c r="I96" s="33">
        <v>45820</v>
      </c>
      <c r="J96" s="32" t="s">
        <v>352</v>
      </c>
      <c r="K96" s="33">
        <v>45819</v>
      </c>
      <c r="L96" s="34">
        <v>12112.5</v>
      </c>
      <c r="M96" s="34">
        <v>0</v>
      </c>
      <c r="N96" s="34">
        <v>0</v>
      </c>
      <c r="O96" s="34">
        <v>12112.5</v>
      </c>
      <c r="P96" s="32" t="s">
        <v>353</v>
      </c>
      <c r="Q96" s="33">
        <v>45819</v>
      </c>
      <c r="R96" s="32" t="s">
        <v>354</v>
      </c>
      <c r="S96" s="32" t="s">
        <v>37</v>
      </c>
      <c r="T96" s="41">
        <v>0.01</v>
      </c>
      <c r="U96" s="43">
        <f>L96*T96</f>
        <v>121.125</v>
      </c>
    </row>
    <row r="97" spans="1:21" hidden="1" x14ac:dyDescent="0.3">
      <c r="A97" s="32" t="s">
        <v>346</v>
      </c>
      <c r="B97" s="32" t="s">
        <v>514</v>
      </c>
      <c r="C97" s="32" t="s">
        <v>31</v>
      </c>
      <c r="D97" s="32" t="s">
        <v>349</v>
      </c>
      <c r="E97" s="32" t="s">
        <v>436</v>
      </c>
      <c r="F97" s="32" t="s">
        <v>162</v>
      </c>
      <c r="G97" s="32" t="str">
        <f>VLOOKUP(F97,'Relação Cliente x Vendedores'!$C$2:$D$190,2,FALSE)</f>
        <v>Sem Comissão</v>
      </c>
      <c r="H97" s="32" t="s">
        <v>351</v>
      </c>
      <c r="I97" s="33">
        <v>45832</v>
      </c>
      <c r="J97" s="32" t="s">
        <v>352</v>
      </c>
      <c r="K97" s="33">
        <v>45832</v>
      </c>
      <c r="L97" s="34">
        <v>16150</v>
      </c>
      <c r="M97" s="34">
        <v>0</v>
      </c>
      <c r="N97" s="34">
        <v>0</v>
      </c>
      <c r="O97" s="34">
        <v>16150</v>
      </c>
      <c r="P97" s="32" t="s">
        <v>353</v>
      </c>
      <c r="Q97" s="33">
        <v>45832</v>
      </c>
      <c r="R97" s="32" t="s">
        <v>354</v>
      </c>
      <c r="S97" s="32" t="s">
        <v>37</v>
      </c>
      <c r="T97" s="41">
        <v>0.01</v>
      </c>
      <c r="U97" s="43">
        <f>L97*T97</f>
        <v>161.5</v>
      </c>
    </row>
    <row r="98" spans="1:21" hidden="1" x14ac:dyDescent="0.3">
      <c r="A98" s="32" t="s">
        <v>346</v>
      </c>
      <c r="B98" s="57" t="s">
        <v>439</v>
      </c>
      <c r="C98" s="32" t="s">
        <v>367</v>
      </c>
      <c r="D98" s="32" t="s">
        <v>349</v>
      </c>
      <c r="E98" s="32" t="s">
        <v>440</v>
      </c>
      <c r="F98" s="32" t="s">
        <v>266</v>
      </c>
      <c r="G98" s="32" t="str">
        <f>VLOOKUP(F98,'Relação Cliente x Vendedores'!$C$2:$D$190,2,FALSE)</f>
        <v>Sirlene</v>
      </c>
      <c r="H98" s="32" t="s">
        <v>351</v>
      </c>
      <c r="I98" s="33">
        <v>45819</v>
      </c>
      <c r="J98" s="32" t="s">
        <v>352</v>
      </c>
      <c r="K98" s="33">
        <v>45820</v>
      </c>
      <c r="L98" s="34">
        <v>29000.04</v>
      </c>
      <c r="M98" s="34">
        <v>0</v>
      </c>
      <c r="N98" s="34">
        <v>0</v>
      </c>
      <c r="O98" s="34">
        <v>29000.04</v>
      </c>
      <c r="P98" s="32" t="s">
        <v>353</v>
      </c>
      <c r="Q98" s="33">
        <v>45820</v>
      </c>
      <c r="R98" s="32" t="s">
        <v>354</v>
      </c>
      <c r="S98" s="32" t="s">
        <v>37</v>
      </c>
      <c r="T98" s="41">
        <v>0.01</v>
      </c>
      <c r="U98" s="43">
        <f>L98*T98</f>
        <v>290.00040000000001</v>
      </c>
    </row>
    <row r="99" spans="1:21" hidden="1" x14ac:dyDescent="0.3">
      <c r="A99" s="32" t="s">
        <v>346</v>
      </c>
      <c r="B99" s="57" t="s">
        <v>406</v>
      </c>
      <c r="C99" s="32"/>
      <c r="D99" s="32" t="s">
        <v>349</v>
      </c>
      <c r="E99" s="32" t="s">
        <v>171</v>
      </c>
      <c r="F99" s="32" t="s">
        <v>172</v>
      </c>
      <c r="G99" s="32" t="str">
        <f>VLOOKUP(F99,'Relação Cliente x Vendedores'!$C$2:$D$190,2,FALSE)</f>
        <v>Sirlene</v>
      </c>
      <c r="H99" s="32" t="s">
        <v>351</v>
      </c>
      <c r="I99" s="33">
        <v>45806</v>
      </c>
      <c r="J99" s="32" t="s">
        <v>352</v>
      </c>
      <c r="K99" s="33">
        <v>45813</v>
      </c>
      <c r="L99" s="34">
        <v>290000</v>
      </c>
      <c r="M99" s="34">
        <v>0</v>
      </c>
      <c r="N99" s="34">
        <v>0</v>
      </c>
      <c r="O99" s="34">
        <v>290000</v>
      </c>
      <c r="P99" s="32" t="s">
        <v>353</v>
      </c>
      <c r="Q99" s="33">
        <v>45813</v>
      </c>
      <c r="R99" s="32" t="s">
        <v>354</v>
      </c>
      <c r="S99" s="32" t="s">
        <v>37</v>
      </c>
      <c r="T99" s="41">
        <v>5.0000000000000001E-3</v>
      </c>
      <c r="U99" s="43">
        <f>L99*T99</f>
        <v>1450</v>
      </c>
    </row>
    <row r="100" spans="1:21" hidden="1" x14ac:dyDescent="0.3">
      <c r="A100" s="32" t="s">
        <v>346</v>
      </c>
      <c r="B100" s="57" t="s">
        <v>412</v>
      </c>
      <c r="C100" s="32"/>
      <c r="D100" s="32" t="s">
        <v>349</v>
      </c>
      <c r="E100" s="32" t="s">
        <v>171</v>
      </c>
      <c r="F100" s="32" t="s">
        <v>172</v>
      </c>
      <c r="G100" s="32" t="str">
        <f>VLOOKUP(F100,'Relação Cliente x Vendedores'!$C$2:$D$190,2,FALSE)</f>
        <v>Sirlene</v>
      </c>
      <c r="H100" s="32" t="s">
        <v>351</v>
      </c>
      <c r="I100" s="33">
        <v>45806</v>
      </c>
      <c r="J100" s="32" t="s">
        <v>352</v>
      </c>
      <c r="K100" s="33">
        <v>45814</v>
      </c>
      <c r="L100" s="34">
        <v>290000</v>
      </c>
      <c r="M100" s="34">
        <v>0</v>
      </c>
      <c r="N100" s="34">
        <v>0</v>
      </c>
      <c r="O100" s="34">
        <v>290000</v>
      </c>
      <c r="P100" s="32" t="s">
        <v>353</v>
      </c>
      <c r="Q100" s="33">
        <v>45814</v>
      </c>
      <c r="R100" s="32" t="s">
        <v>354</v>
      </c>
      <c r="S100" s="32" t="s">
        <v>37</v>
      </c>
      <c r="T100" s="41">
        <v>5.0000000000000001E-3</v>
      </c>
      <c r="U100" s="43">
        <f>L100*T100</f>
        <v>1450</v>
      </c>
    </row>
    <row r="101" spans="1:21" s="45" customFormat="1" hidden="1" x14ac:dyDescent="0.3">
      <c r="A101" s="32" t="s">
        <v>346</v>
      </c>
      <c r="B101" s="57" t="s">
        <v>382</v>
      </c>
      <c r="C101" s="32"/>
      <c r="D101" s="32" t="s">
        <v>349</v>
      </c>
      <c r="E101" s="32" t="s">
        <v>171</v>
      </c>
      <c r="F101" s="32" t="s">
        <v>172</v>
      </c>
      <c r="G101" s="32" t="str">
        <f>VLOOKUP(F101,'Relação Cliente x Vendedores'!$C$2:$D$190,2,FALSE)</f>
        <v>Sirlene</v>
      </c>
      <c r="H101" s="32" t="s">
        <v>351</v>
      </c>
      <c r="I101" s="33">
        <v>45806</v>
      </c>
      <c r="J101" s="32" t="s">
        <v>352</v>
      </c>
      <c r="K101" s="33">
        <v>45811</v>
      </c>
      <c r="L101" s="34">
        <v>214600</v>
      </c>
      <c r="M101" s="34">
        <v>0</v>
      </c>
      <c r="N101" s="34">
        <v>0</v>
      </c>
      <c r="O101" s="34">
        <v>214600</v>
      </c>
      <c r="P101" s="32" t="s">
        <v>353</v>
      </c>
      <c r="Q101" s="33">
        <v>45811</v>
      </c>
      <c r="R101" s="32" t="s">
        <v>354</v>
      </c>
      <c r="S101" s="32" t="s">
        <v>37</v>
      </c>
      <c r="T101" s="41">
        <v>5.0000000000000001E-3</v>
      </c>
      <c r="U101" s="43">
        <f>L101*T101</f>
        <v>1073</v>
      </c>
    </row>
    <row r="102" spans="1:21" hidden="1" x14ac:dyDescent="0.3">
      <c r="A102" s="32" t="s">
        <v>346</v>
      </c>
      <c r="B102" s="57" t="s">
        <v>170</v>
      </c>
      <c r="C102" s="32"/>
      <c r="D102" s="32" t="s">
        <v>349</v>
      </c>
      <c r="E102" s="32" t="s">
        <v>171</v>
      </c>
      <c r="F102" s="32" t="s">
        <v>172</v>
      </c>
      <c r="G102" s="32" t="str">
        <f>VLOOKUP(F102,'Relação Cliente x Vendedores'!$C$2:$D$190,2,FALSE)</f>
        <v>Sirlene</v>
      </c>
      <c r="H102" s="32" t="s">
        <v>351</v>
      </c>
      <c r="I102" s="33">
        <v>45834</v>
      </c>
      <c r="J102" s="32" t="s">
        <v>352</v>
      </c>
      <c r="K102" s="33">
        <v>45834</v>
      </c>
      <c r="L102" s="34">
        <v>1274100</v>
      </c>
      <c r="M102" s="34">
        <v>0</v>
      </c>
      <c r="N102" s="34">
        <v>0</v>
      </c>
      <c r="O102" s="34">
        <v>1274100</v>
      </c>
      <c r="P102" s="32" t="s">
        <v>353</v>
      </c>
      <c r="Q102" s="33">
        <v>45834</v>
      </c>
      <c r="R102" s="32" t="s">
        <v>354</v>
      </c>
      <c r="S102" s="32" t="s">
        <v>37</v>
      </c>
      <c r="T102" s="41">
        <v>5.0000000000000001E-3</v>
      </c>
      <c r="U102" s="43">
        <f>L102*T102</f>
        <v>6370.5</v>
      </c>
    </row>
    <row r="103" spans="1:21" x14ac:dyDescent="0.3">
      <c r="A103" s="32" t="s">
        <v>346</v>
      </c>
      <c r="B103" s="32" t="s">
        <v>457</v>
      </c>
      <c r="C103" s="32" t="s">
        <v>430</v>
      </c>
      <c r="D103" s="32" t="s">
        <v>349</v>
      </c>
      <c r="E103" s="32" t="s">
        <v>350</v>
      </c>
      <c r="F103" s="32" t="s">
        <v>247</v>
      </c>
      <c r="G103" s="32" t="str">
        <f>VLOOKUP(F103,'Relação Cliente x Vendedores'!$C$2:$D$190,2,FALSE)</f>
        <v>Waldemiro</v>
      </c>
      <c r="H103" s="32" t="s">
        <v>351</v>
      </c>
      <c r="I103" s="33">
        <v>45821</v>
      </c>
      <c r="J103" s="32" t="s">
        <v>352</v>
      </c>
      <c r="K103" s="33">
        <v>45825</v>
      </c>
      <c r="L103" s="34">
        <v>14860.1</v>
      </c>
      <c r="M103" s="34">
        <v>297.2</v>
      </c>
      <c r="N103" s="34">
        <v>0</v>
      </c>
      <c r="O103" s="34">
        <v>15157.3</v>
      </c>
      <c r="P103" s="32" t="s">
        <v>353</v>
      </c>
      <c r="Q103" s="33">
        <v>45826</v>
      </c>
      <c r="R103" s="32" t="s">
        <v>354</v>
      </c>
      <c r="S103" s="32" t="s">
        <v>37</v>
      </c>
      <c r="T103" s="41">
        <v>0.01</v>
      </c>
      <c r="U103" s="43">
        <f>L103*T103</f>
        <v>148.601</v>
      </c>
    </row>
    <row r="104" spans="1:21" x14ac:dyDescent="0.3">
      <c r="A104" s="32" t="s">
        <v>346</v>
      </c>
      <c r="B104" s="32" t="s">
        <v>486</v>
      </c>
      <c r="C104" s="32" t="s">
        <v>430</v>
      </c>
      <c r="D104" s="32" t="s">
        <v>349</v>
      </c>
      <c r="E104" s="32" t="s">
        <v>42</v>
      </c>
      <c r="F104" s="32" t="s">
        <v>43</v>
      </c>
      <c r="G104" s="32" t="str">
        <f>VLOOKUP(F104,'Relação Cliente x Vendedores'!$C$2:$D$190,2,FALSE)</f>
        <v>Waldemiro</v>
      </c>
      <c r="H104" s="32" t="s">
        <v>351</v>
      </c>
      <c r="I104" s="33">
        <v>45828</v>
      </c>
      <c r="J104" s="32" t="s">
        <v>352</v>
      </c>
      <c r="K104" s="33">
        <v>45828</v>
      </c>
      <c r="L104" s="34">
        <v>10660</v>
      </c>
      <c r="M104" s="34">
        <v>0</v>
      </c>
      <c r="N104" s="34">
        <v>0</v>
      </c>
      <c r="O104" s="34">
        <v>10660</v>
      </c>
      <c r="P104" s="32" t="s">
        <v>353</v>
      </c>
      <c r="Q104" s="33">
        <v>45827</v>
      </c>
      <c r="R104" s="32" t="s">
        <v>354</v>
      </c>
      <c r="S104" s="32" t="s">
        <v>37</v>
      </c>
      <c r="T104" s="41">
        <v>0.01</v>
      </c>
      <c r="U104" s="43">
        <f>L104*T104</f>
        <v>106.60000000000001</v>
      </c>
    </row>
    <row r="105" spans="1:21" x14ac:dyDescent="0.3">
      <c r="A105" s="32" t="s">
        <v>346</v>
      </c>
      <c r="B105" s="32" t="s">
        <v>518</v>
      </c>
      <c r="C105" s="32" t="s">
        <v>430</v>
      </c>
      <c r="D105" s="32" t="s">
        <v>349</v>
      </c>
      <c r="E105" s="32" t="s">
        <v>42</v>
      </c>
      <c r="F105" s="32" t="s">
        <v>43</v>
      </c>
      <c r="G105" s="32" t="str">
        <f>VLOOKUP(F105,'Relação Cliente x Vendedores'!$C$2:$D$190,2,FALSE)</f>
        <v>Waldemiro</v>
      </c>
      <c r="H105" s="32" t="s">
        <v>351</v>
      </c>
      <c r="I105" s="33">
        <v>45833</v>
      </c>
      <c r="J105" s="32" t="s">
        <v>352</v>
      </c>
      <c r="K105" s="33">
        <v>45834</v>
      </c>
      <c r="L105" s="34">
        <v>3236</v>
      </c>
      <c r="M105" s="34">
        <v>0</v>
      </c>
      <c r="N105" s="34">
        <v>0</v>
      </c>
      <c r="O105" s="34">
        <v>3236</v>
      </c>
      <c r="P105" s="32" t="s">
        <v>353</v>
      </c>
      <c r="Q105" s="33">
        <v>45840</v>
      </c>
      <c r="R105" s="32" t="s">
        <v>354</v>
      </c>
      <c r="S105" s="32" t="s">
        <v>37</v>
      </c>
      <c r="T105" s="41">
        <v>0.01</v>
      </c>
      <c r="U105" s="43">
        <f>L105*T105</f>
        <v>32.36</v>
      </c>
    </row>
    <row r="106" spans="1:21" x14ac:dyDescent="0.3">
      <c r="A106" s="32" t="s">
        <v>346</v>
      </c>
      <c r="B106" s="32" t="s">
        <v>387</v>
      </c>
      <c r="C106" s="32" t="s">
        <v>367</v>
      </c>
      <c r="D106" s="32" t="s">
        <v>349</v>
      </c>
      <c r="E106" s="32" t="s">
        <v>42</v>
      </c>
      <c r="F106" s="32" t="s">
        <v>43</v>
      </c>
      <c r="G106" s="32" t="str">
        <f>VLOOKUP(F106,'Relação Cliente x Vendedores'!$C$2:$D$190,2,FALSE)</f>
        <v>Waldemiro</v>
      </c>
      <c r="H106" s="32" t="s">
        <v>351</v>
      </c>
      <c r="I106" s="33">
        <v>45811</v>
      </c>
      <c r="J106" s="32" t="s">
        <v>352</v>
      </c>
      <c r="K106" s="33">
        <v>45812</v>
      </c>
      <c r="L106" s="34">
        <v>3140</v>
      </c>
      <c r="M106" s="34">
        <v>0</v>
      </c>
      <c r="N106" s="34">
        <v>0</v>
      </c>
      <c r="O106" s="34">
        <v>3140</v>
      </c>
      <c r="P106" s="32" t="s">
        <v>353</v>
      </c>
      <c r="Q106" s="33">
        <v>45812</v>
      </c>
      <c r="R106" s="32" t="s">
        <v>354</v>
      </c>
      <c r="S106" s="32" t="s">
        <v>37</v>
      </c>
      <c r="T106" s="41">
        <v>0.01</v>
      </c>
      <c r="U106" s="43">
        <f>L106*T106</f>
        <v>31.400000000000002</v>
      </c>
    </row>
    <row r="107" spans="1:21" x14ac:dyDescent="0.3">
      <c r="A107" s="32" t="s">
        <v>346</v>
      </c>
      <c r="B107" s="32" t="s">
        <v>464</v>
      </c>
      <c r="C107" s="32" t="s">
        <v>367</v>
      </c>
      <c r="D107" s="32" t="s">
        <v>349</v>
      </c>
      <c r="E107" s="32" t="s">
        <v>350</v>
      </c>
      <c r="F107" s="32" t="s">
        <v>247</v>
      </c>
      <c r="G107" s="32" t="str">
        <f>VLOOKUP(F107,'Relação Cliente x Vendedores'!$C$2:$D$190,2,FALSE)</f>
        <v>Waldemiro</v>
      </c>
      <c r="H107" s="32" t="s">
        <v>351</v>
      </c>
      <c r="I107" s="33">
        <v>45817</v>
      </c>
      <c r="J107" s="32" t="s">
        <v>352</v>
      </c>
      <c r="K107" s="33">
        <v>45825</v>
      </c>
      <c r="L107" s="34">
        <v>4320</v>
      </c>
      <c r="M107" s="34">
        <v>86.4</v>
      </c>
      <c r="N107" s="34">
        <v>0</v>
      </c>
      <c r="O107" s="34">
        <v>4406.3999999999996</v>
      </c>
      <c r="P107" s="32" t="s">
        <v>353</v>
      </c>
      <c r="Q107" s="33">
        <v>45826</v>
      </c>
      <c r="R107" s="32" t="s">
        <v>354</v>
      </c>
      <c r="S107" s="32" t="s">
        <v>37</v>
      </c>
      <c r="T107" s="41">
        <v>0.01</v>
      </c>
      <c r="U107" s="43">
        <f>L107*T107</f>
        <v>43.2</v>
      </c>
    </row>
    <row r="108" spans="1:21" x14ac:dyDescent="0.3">
      <c r="A108" s="32" t="s">
        <v>346</v>
      </c>
      <c r="B108" s="32" t="s">
        <v>425</v>
      </c>
      <c r="C108" s="32" t="s">
        <v>367</v>
      </c>
      <c r="D108" s="32" t="s">
        <v>349</v>
      </c>
      <c r="E108" s="32" t="s">
        <v>42</v>
      </c>
      <c r="F108" s="32" t="s">
        <v>43</v>
      </c>
      <c r="G108" s="32" t="str">
        <f>VLOOKUP(F108,'Relação Cliente x Vendedores'!$C$2:$D$190,2,FALSE)</f>
        <v>Waldemiro</v>
      </c>
      <c r="H108" s="32" t="s">
        <v>351</v>
      </c>
      <c r="I108" s="33">
        <v>45819</v>
      </c>
      <c r="J108" s="32" t="s">
        <v>352</v>
      </c>
      <c r="K108" s="33">
        <v>45818</v>
      </c>
      <c r="L108" s="34">
        <v>5330</v>
      </c>
      <c r="M108" s="34">
        <v>0</v>
      </c>
      <c r="N108" s="34">
        <v>0</v>
      </c>
      <c r="O108" s="34">
        <v>5330</v>
      </c>
      <c r="P108" s="32" t="s">
        <v>353</v>
      </c>
      <c r="Q108" s="33">
        <v>45818</v>
      </c>
      <c r="R108" s="32" t="s">
        <v>354</v>
      </c>
      <c r="S108" s="32" t="s">
        <v>37</v>
      </c>
      <c r="T108" s="41">
        <v>0.01</v>
      </c>
      <c r="U108" s="43">
        <f>L108*T108</f>
        <v>53.300000000000004</v>
      </c>
    </row>
    <row r="109" spans="1:21" x14ac:dyDescent="0.3">
      <c r="A109" s="32" t="s">
        <v>346</v>
      </c>
      <c r="B109" s="32" t="s">
        <v>453</v>
      </c>
      <c r="C109" s="32" t="s">
        <v>367</v>
      </c>
      <c r="D109" s="32" t="s">
        <v>349</v>
      </c>
      <c r="E109" s="32" t="s">
        <v>42</v>
      </c>
      <c r="F109" s="32" t="s">
        <v>43</v>
      </c>
      <c r="G109" s="32" t="str">
        <f>VLOOKUP(F109,'Relação Cliente x Vendedores'!$C$2:$D$190,2,FALSE)</f>
        <v>Waldemiro</v>
      </c>
      <c r="H109" s="32" t="s">
        <v>351</v>
      </c>
      <c r="I109" s="33">
        <v>45824</v>
      </c>
      <c r="J109" s="32" t="s">
        <v>352</v>
      </c>
      <c r="K109" s="33">
        <v>45824</v>
      </c>
      <c r="L109" s="34">
        <v>3532.5</v>
      </c>
      <c r="M109" s="34">
        <v>0</v>
      </c>
      <c r="N109" s="34">
        <v>0</v>
      </c>
      <c r="O109" s="34">
        <v>3532.5</v>
      </c>
      <c r="P109" s="32" t="s">
        <v>353</v>
      </c>
      <c r="Q109" s="33">
        <v>45827</v>
      </c>
      <c r="R109" s="32" t="s">
        <v>354</v>
      </c>
      <c r="S109" s="32" t="s">
        <v>37</v>
      </c>
      <c r="T109" s="41">
        <v>0.01</v>
      </c>
      <c r="U109" s="43">
        <f>L109*T109</f>
        <v>35.325000000000003</v>
      </c>
    </row>
    <row r="110" spans="1:21" x14ac:dyDescent="0.3">
      <c r="A110" s="32" t="s">
        <v>346</v>
      </c>
      <c r="B110" s="32" t="s">
        <v>502</v>
      </c>
      <c r="C110" s="32" t="s">
        <v>367</v>
      </c>
      <c r="D110" s="32" t="s">
        <v>349</v>
      </c>
      <c r="E110" s="32" t="s">
        <v>42</v>
      </c>
      <c r="F110" s="32" t="s">
        <v>43</v>
      </c>
      <c r="G110" s="32" t="str">
        <f>VLOOKUP(F110,'Relação Cliente x Vendedores'!$C$2:$D$190,2,FALSE)</f>
        <v>Waldemiro</v>
      </c>
      <c r="H110" s="32" t="s">
        <v>351</v>
      </c>
      <c r="I110" s="33">
        <v>45831</v>
      </c>
      <c r="J110" s="32" t="s">
        <v>352</v>
      </c>
      <c r="K110" s="33">
        <v>45832</v>
      </c>
      <c r="L110" s="34">
        <v>15775.5</v>
      </c>
      <c r="M110" s="34">
        <v>0</v>
      </c>
      <c r="N110" s="34">
        <v>0</v>
      </c>
      <c r="O110" s="34">
        <v>15775.5</v>
      </c>
      <c r="P110" s="32" t="s">
        <v>353</v>
      </c>
      <c r="Q110" s="33">
        <v>45832</v>
      </c>
      <c r="R110" s="32" t="s">
        <v>354</v>
      </c>
      <c r="S110" s="32" t="s">
        <v>37</v>
      </c>
      <c r="T110" s="41">
        <v>0.01</v>
      </c>
      <c r="U110" s="43">
        <f>L110*T110</f>
        <v>157.755</v>
      </c>
    </row>
    <row r="111" spans="1:21" x14ac:dyDescent="0.3">
      <c r="A111" s="32" t="s">
        <v>346</v>
      </c>
      <c r="B111" s="32" t="s">
        <v>347</v>
      </c>
      <c r="C111" s="32" t="s">
        <v>348</v>
      </c>
      <c r="D111" s="32" t="s">
        <v>349</v>
      </c>
      <c r="E111" s="32" t="s">
        <v>350</v>
      </c>
      <c r="F111" s="32" t="s">
        <v>247</v>
      </c>
      <c r="G111" s="32" t="str">
        <f>VLOOKUP(F111,'Relação Cliente x Vendedores'!$C$2:$D$190,2,FALSE)</f>
        <v>Waldemiro</v>
      </c>
      <c r="H111" s="32" t="s">
        <v>351</v>
      </c>
      <c r="I111" s="33">
        <v>45810</v>
      </c>
      <c r="J111" s="32" t="s">
        <v>352</v>
      </c>
      <c r="K111" s="33">
        <v>45810</v>
      </c>
      <c r="L111" s="34">
        <v>10800</v>
      </c>
      <c r="M111" s="34">
        <v>216</v>
      </c>
      <c r="N111" s="34">
        <v>0</v>
      </c>
      <c r="O111" s="34">
        <v>11016</v>
      </c>
      <c r="P111" s="32" t="s">
        <v>353</v>
      </c>
      <c r="Q111" s="33">
        <v>45810</v>
      </c>
      <c r="R111" s="32" t="s">
        <v>354</v>
      </c>
      <c r="S111" s="32" t="s">
        <v>37</v>
      </c>
      <c r="T111" s="41">
        <v>0.01</v>
      </c>
      <c r="U111" s="43">
        <f>L111*T111</f>
        <v>108</v>
      </c>
    </row>
    <row r="112" spans="1:21" x14ac:dyDescent="0.3">
      <c r="A112" s="32" t="s">
        <v>346</v>
      </c>
      <c r="B112" s="32" t="s">
        <v>355</v>
      </c>
      <c r="C112" s="32" t="s">
        <v>348</v>
      </c>
      <c r="D112" s="32" t="s">
        <v>349</v>
      </c>
      <c r="E112" s="32" t="s">
        <v>42</v>
      </c>
      <c r="F112" s="32" t="s">
        <v>43</v>
      </c>
      <c r="G112" s="32" t="str">
        <f>VLOOKUP(F112,'Relação Cliente x Vendedores'!$C$2:$D$190,2,FALSE)</f>
        <v>Waldemiro</v>
      </c>
      <c r="H112" s="32" t="s">
        <v>351</v>
      </c>
      <c r="I112" s="33">
        <v>45810</v>
      </c>
      <c r="J112" s="32" t="s">
        <v>352</v>
      </c>
      <c r="K112" s="33">
        <v>45810</v>
      </c>
      <c r="L112" s="34">
        <v>5102.5</v>
      </c>
      <c r="M112" s="34">
        <v>0</v>
      </c>
      <c r="N112" s="34">
        <v>0</v>
      </c>
      <c r="O112" s="34">
        <v>5102.5</v>
      </c>
      <c r="P112" s="32" t="s">
        <v>353</v>
      </c>
      <c r="Q112" s="33">
        <v>45810</v>
      </c>
      <c r="R112" s="32" t="s">
        <v>354</v>
      </c>
      <c r="S112" s="32" t="s">
        <v>37</v>
      </c>
      <c r="T112" s="41">
        <v>0.01</v>
      </c>
      <c r="U112" s="43">
        <f>L112*T112</f>
        <v>51.024999999999999</v>
      </c>
    </row>
    <row r="113" spans="1:21" x14ac:dyDescent="0.3">
      <c r="A113" s="32" t="s">
        <v>346</v>
      </c>
      <c r="B113" s="32" t="s">
        <v>355</v>
      </c>
      <c r="C113" s="32" t="s">
        <v>367</v>
      </c>
      <c r="D113" s="32" t="s">
        <v>349</v>
      </c>
      <c r="E113" s="32" t="s">
        <v>42</v>
      </c>
      <c r="F113" s="32" t="s">
        <v>43</v>
      </c>
      <c r="G113" s="32" t="str">
        <f>VLOOKUP(F113,'Relação Cliente x Vendedores'!$C$2:$D$190,2,FALSE)</f>
        <v>Waldemiro</v>
      </c>
      <c r="H113" s="32" t="s">
        <v>351</v>
      </c>
      <c r="I113" s="33">
        <v>45838</v>
      </c>
      <c r="J113" s="32" t="s">
        <v>352</v>
      </c>
      <c r="K113" s="33">
        <v>45838</v>
      </c>
      <c r="L113" s="34">
        <v>5102.5</v>
      </c>
      <c r="M113" s="34">
        <v>0</v>
      </c>
      <c r="N113" s="34">
        <v>0</v>
      </c>
      <c r="O113" s="34">
        <v>5102.5</v>
      </c>
      <c r="P113" s="32" t="s">
        <v>353</v>
      </c>
      <c r="Q113" s="33">
        <v>45838</v>
      </c>
      <c r="R113" s="32" t="s">
        <v>354</v>
      </c>
      <c r="S113" s="32" t="s">
        <v>37</v>
      </c>
      <c r="T113" s="41">
        <v>0.01</v>
      </c>
      <c r="U113" s="43">
        <f>L113*T113</f>
        <v>51.024999999999999</v>
      </c>
    </row>
    <row r="114" spans="1:21" x14ac:dyDescent="0.3">
      <c r="A114" s="32" t="s">
        <v>346</v>
      </c>
      <c r="B114" s="32" t="s">
        <v>358</v>
      </c>
      <c r="C114" s="32" t="s">
        <v>31</v>
      </c>
      <c r="D114" s="32" t="s">
        <v>349</v>
      </c>
      <c r="E114" s="32" t="s">
        <v>350</v>
      </c>
      <c r="F114" s="32" t="s">
        <v>247</v>
      </c>
      <c r="G114" s="32" t="str">
        <f>VLOOKUP(F114,'Relação Cliente x Vendedores'!$C$2:$D$190,2,FALSE)</f>
        <v>Waldemiro</v>
      </c>
      <c r="H114" s="32" t="s">
        <v>351</v>
      </c>
      <c r="I114" s="33">
        <v>45800</v>
      </c>
      <c r="J114" s="32" t="s">
        <v>352</v>
      </c>
      <c r="K114" s="33">
        <v>45810</v>
      </c>
      <c r="L114" s="34">
        <v>9047.4</v>
      </c>
      <c r="M114" s="34">
        <v>180.94</v>
      </c>
      <c r="N114" s="34">
        <v>0</v>
      </c>
      <c r="O114" s="34">
        <v>9228.34</v>
      </c>
      <c r="P114" s="32" t="s">
        <v>353</v>
      </c>
      <c r="Q114" s="33">
        <v>45810</v>
      </c>
      <c r="R114" s="32" t="s">
        <v>354</v>
      </c>
      <c r="S114" s="32" t="s">
        <v>37</v>
      </c>
      <c r="T114" s="41">
        <v>0.01</v>
      </c>
      <c r="U114" s="43">
        <f>L114*T114</f>
        <v>90.474000000000004</v>
      </c>
    </row>
    <row r="115" spans="1:21" x14ac:dyDescent="0.3">
      <c r="A115" s="32" t="s">
        <v>346</v>
      </c>
      <c r="B115" s="32" t="s">
        <v>494</v>
      </c>
      <c r="C115" s="32" t="s">
        <v>31</v>
      </c>
      <c r="D115" s="32" t="s">
        <v>349</v>
      </c>
      <c r="E115" s="32" t="s">
        <v>495</v>
      </c>
      <c r="F115" s="32" t="s">
        <v>249</v>
      </c>
      <c r="G115" s="32" t="str">
        <f>VLOOKUP(F115,'Relação Cliente x Vendedores'!$C$2:$D$190,2,FALSE)</f>
        <v>Waldemiro</v>
      </c>
      <c r="H115" s="32" t="s">
        <v>351</v>
      </c>
      <c r="I115" s="33">
        <v>45800</v>
      </c>
      <c r="J115" s="32" t="s">
        <v>352</v>
      </c>
      <c r="K115" s="33">
        <v>45831</v>
      </c>
      <c r="L115" s="34">
        <v>9047.4</v>
      </c>
      <c r="M115" s="34">
        <v>180.94</v>
      </c>
      <c r="N115" s="34">
        <v>0</v>
      </c>
      <c r="O115" s="34">
        <v>9228.34</v>
      </c>
      <c r="P115" s="32" t="s">
        <v>353</v>
      </c>
      <c r="Q115" s="33">
        <v>45831</v>
      </c>
      <c r="R115" s="32" t="s">
        <v>354</v>
      </c>
      <c r="S115" s="32" t="s">
        <v>37</v>
      </c>
      <c r="T115" s="41">
        <v>0.01</v>
      </c>
      <c r="U115" s="43">
        <f>L115*T115</f>
        <v>90.474000000000004</v>
      </c>
    </row>
    <row r="116" spans="1:21" x14ac:dyDescent="0.3">
      <c r="A116" s="32" t="s">
        <v>346</v>
      </c>
      <c r="B116" s="32" t="s">
        <v>448</v>
      </c>
      <c r="C116" s="32" t="s">
        <v>31</v>
      </c>
      <c r="D116" s="32" t="s">
        <v>349</v>
      </c>
      <c r="E116" s="32" t="s">
        <v>42</v>
      </c>
      <c r="F116" s="32" t="s">
        <v>43</v>
      </c>
      <c r="G116" s="32" t="str">
        <f>VLOOKUP(F116,'Relação Cliente x Vendedores'!$C$2:$D$190,2,FALSE)</f>
        <v>Waldemiro</v>
      </c>
      <c r="H116" s="32" t="s">
        <v>351</v>
      </c>
      <c r="I116" s="33">
        <v>45820</v>
      </c>
      <c r="J116" s="32" t="s">
        <v>352</v>
      </c>
      <c r="K116" s="33">
        <v>45820</v>
      </c>
      <c r="L116" s="34">
        <v>4756.83</v>
      </c>
      <c r="M116" s="34">
        <v>0</v>
      </c>
      <c r="N116" s="34">
        <v>0</v>
      </c>
      <c r="O116" s="34">
        <v>4756.83</v>
      </c>
      <c r="P116" s="32" t="s">
        <v>353</v>
      </c>
      <c r="Q116" s="33">
        <v>45820</v>
      </c>
      <c r="R116" s="32" t="s">
        <v>354</v>
      </c>
      <c r="S116" s="32" t="s">
        <v>37</v>
      </c>
      <c r="T116" s="41">
        <v>0.01</v>
      </c>
      <c r="U116" s="43">
        <f>L116*T116</f>
        <v>47.568300000000001</v>
      </c>
    </row>
    <row r="117" spans="1:21" x14ac:dyDescent="0.3">
      <c r="A117" s="32" t="s">
        <v>346</v>
      </c>
      <c r="B117" s="32" t="s">
        <v>479</v>
      </c>
      <c r="C117" s="32" t="s">
        <v>31</v>
      </c>
      <c r="D117" s="32" t="s">
        <v>349</v>
      </c>
      <c r="E117" s="32" t="s">
        <v>42</v>
      </c>
      <c r="F117" s="32" t="s">
        <v>43</v>
      </c>
      <c r="G117" s="32" t="str">
        <f>VLOOKUP(F117,'Relação Cliente x Vendedores'!$C$2:$D$190,2,FALSE)</f>
        <v>Waldemiro</v>
      </c>
      <c r="H117" s="32" t="s">
        <v>351</v>
      </c>
      <c r="I117" s="33">
        <v>45826</v>
      </c>
      <c r="J117" s="32" t="s">
        <v>352</v>
      </c>
      <c r="K117" s="33">
        <v>45825</v>
      </c>
      <c r="L117" s="34">
        <v>4756.83</v>
      </c>
      <c r="M117" s="34">
        <v>0</v>
      </c>
      <c r="N117" s="34">
        <v>0</v>
      </c>
      <c r="O117" s="34">
        <v>4756.83</v>
      </c>
      <c r="P117" s="32" t="s">
        <v>353</v>
      </c>
      <c r="Q117" s="33">
        <v>45826</v>
      </c>
      <c r="R117" s="32" t="s">
        <v>354</v>
      </c>
      <c r="S117" s="32" t="s">
        <v>37</v>
      </c>
      <c r="T117" s="41">
        <v>0.01</v>
      </c>
      <c r="U117" s="43">
        <f>L117*T117</f>
        <v>47.568300000000001</v>
      </c>
    </row>
    <row r="118" spans="1:21" x14ac:dyDescent="0.3">
      <c r="A118" s="32" t="s">
        <v>346</v>
      </c>
      <c r="B118" s="32" t="s">
        <v>498</v>
      </c>
      <c r="C118" s="32" t="s">
        <v>31</v>
      </c>
      <c r="D118" s="32" t="s">
        <v>349</v>
      </c>
      <c r="E118" s="32" t="s">
        <v>138</v>
      </c>
      <c r="F118" s="32" t="s">
        <v>139</v>
      </c>
      <c r="G118" s="32" t="str">
        <f>VLOOKUP(F118,'Relação Cliente x Vendedores'!$C$2:$D$190,2,FALSE)</f>
        <v>Waldemiro</v>
      </c>
      <c r="H118" s="32" t="s">
        <v>351</v>
      </c>
      <c r="I118" s="33">
        <v>45827</v>
      </c>
      <c r="J118" s="32" t="s">
        <v>352</v>
      </c>
      <c r="K118" s="33">
        <v>45831</v>
      </c>
      <c r="L118" s="34">
        <v>4628.46</v>
      </c>
      <c r="M118" s="34">
        <v>0</v>
      </c>
      <c r="N118" s="34">
        <v>0</v>
      </c>
      <c r="O118" s="34">
        <v>4628.46</v>
      </c>
      <c r="P118" s="32" t="s">
        <v>353</v>
      </c>
      <c r="Q118" s="33">
        <v>45831</v>
      </c>
      <c r="R118" s="32" t="s">
        <v>354</v>
      </c>
      <c r="S118" s="32" t="s">
        <v>37</v>
      </c>
      <c r="T118" s="41">
        <v>0.01</v>
      </c>
      <c r="U118" s="43">
        <f>L118*T118</f>
        <v>46.284600000000005</v>
      </c>
    </row>
    <row r="119" spans="1:21" x14ac:dyDescent="0.3">
      <c r="A119" s="32" t="s">
        <v>346</v>
      </c>
      <c r="B119" s="32" t="s">
        <v>540</v>
      </c>
      <c r="C119" s="32" t="s">
        <v>31</v>
      </c>
      <c r="D119" s="32" t="s">
        <v>349</v>
      </c>
      <c r="E119" s="32" t="s">
        <v>42</v>
      </c>
      <c r="F119" s="32" t="s">
        <v>43</v>
      </c>
      <c r="G119" s="32" t="str">
        <f>VLOOKUP(F119,'Relação Cliente x Vendedores'!$C$2:$D$190,2,FALSE)</f>
        <v>Waldemiro</v>
      </c>
      <c r="H119" s="32" t="s">
        <v>351</v>
      </c>
      <c r="I119" s="33">
        <v>45838</v>
      </c>
      <c r="J119" s="32" t="s">
        <v>352</v>
      </c>
      <c r="K119" s="33">
        <v>45838</v>
      </c>
      <c r="L119" s="34">
        <v>3293.19</v>
      </c>
      <c r="M119" s="34">
        <v>0</v>
      </c>
      <c r="N119" s="34">
        <v>0</v>
      </c>
      <c r="O119" s="34">
        <v>3293.19</v>
      </c>
      <c r="P119" s="32" t="s">
        <v>353</v>
      </c>
      <c r="Q119" s="33">
        <v>45838</v>
      </c>
      <c r="R119" s="32" t="s">
        <v>354</v>
      </c>
      <c r="S119" s="32" t="s">
        <v>37</v>
      </c>
      <c r="T119" s="41">
        <v>0.01</v>
      </c>
      <c r="U119" s="43">
        <f>L119*T119</f>
        <v>32.931899999999999</v>
      </c>
    </row>
    <row r="120" spans="1:21" x14ac:dyDescent="0.3">
      <c r="A120" s="32" t="s">
        <v>346</v>
      </c>
      <c r="B120" s="32" t="s">
        <v>99</v>
      </c>
      <c r="C120" s="32"/>
      <c r="D120" s="32" t="s">
        <v>349</v>
      </c>
      <c r="E120" s="32" t="s">
        <v>100</v>
      </c>
      <c r="F120" s="32" t="s">
        <v>101</v>
      </c>
      <c r="G120" s="32" t="str">
        <f>VLOOKUP(F120,'Relação Cliente x Vendedores'!$C$2:$D$190,2,FALSE)</f>
        <v>Waldemiro</v>
      </c>
      <c r="H120" s="32" t="s">
        <v>351</v>
      </c>
      <c r="I120" s="33">
        <v>45818</v>
      </c>
      <c r="J120" s="32" t="s">
        <v>352</v>
      </c>
      <c r="K120" s="33">
        <v>45819</v>
      </c>
      <c r="L120" s="34">
        <v>209200</v>
      </c>
      <c r="M120" s="34"/>
      <c r="N120" s="34"/>
      <c r="O120" s="34">
        <v>209200</v>
      </c>
      <c r="P120" s="32" t="s">
        <v>546</v>
      </c>
      <c r="Q120" s="33">
        <v>45819</v>
      </c>
      <c r="R120" s="32" t="s">
        <v>354</v>
      </c>
      <c r="S120" s="32" t="s">
        <v>37</v>
      </c>
      <c r="T120" s="41">
        <v>0.01</v>
      </c>
      <c r="U120" s="43">
        <f>L120*T120</f>
        <v>2092</v>
      </c>
    </row>
    <row r="121" spans="1:21" x14ac:dyDescent="0.3">
      <c r="A121" s="32" t="s">
        <v>541</v>
      </c>
      <c r="B121" s="32" t="s">
        <v>553</v>
      </c>
      <c r="C121" s="32"/>
      <c r="D121" s="32" t="s">
        <v>543</v>
      </c>
      <c r="E121" s="32" t="s">
        <v>100</v>
      </c>
      <c r="F121" s="32" t="s">
        <v>101</v>
      </c>
      <c r="G121" s="32" t="str">
        <f>VLOOKUP(F121,'Relação Cliente x Vendedores'!$C$2:$D$190,2,FALSE)</f>
        <v>Waldemiro</v>
      </c>
      <c r="H121" s="32" t="s">
        <v>544</v>
      </c>
      <c r="I121" s="33">
        <v>45814</v>
      </c>
      <c r="J121" s="32" t="s">
        <v>554</v>
      </c>
      <c r="K121" s="33">
        <v>45814</v>
      </c>
      <c r="L121" s="34">
        <v>250000</v>
      </c>
      <c r="M121" s="34"/>
      <c r="N121" s="34"/>
      <c r="O121" s="34">
        <v>250000</v>
      </c>
      <c r="P121" s="32" t="s">
        <v>546</v>
      </c>
      <c r="Q121" s="33">
        <v>45814</v>
      </c>
      <c r="R121" s="32" t="s">
        <v>354</v>
      </c>
      <c r="S121" s="32" t="s">
        <v>37</v>
      </c>
      <c r="T121" s="41">
        <v>0.01</v>
      </c>
      <c r="U121" s="43">
        <f>L121*T121</f>
        <v>2500</v>
      </c>
    </row>
    <row r="122" spans="1:21" hidden="1" x14ac:dyDescent="0.3">
      <c r="A122" s="32" t="s">
        <v>346</v>
      </c>
      <c r="B122" s="32" t="s">
        <v>383</v>
      </c>
      <c r="C122" s="32" t="s">
        <v>367</v>
      </c>
      <c r="D122" s="32" t="s">
        <v>349</v>
      </c>
      <c r="E122" s="32" t="s">
        <v>384</v>
      </c>
      <c r="F122" s="32" t="s">
        <v>224</v>
      </c>
      <c r="G122" s="32" t="str">
        <f>VLOOKUP(F122,'Relação Cliente x Vendedores'!$C$2:$D$190,2,FALSE)</f>
        <v>Walter</v>
      </c>
      <c r="H122" s="32" t="s">
        <v>351</v>
      </c>
      <c r="I122" s="33">
        <v>45811</v>
      </c>
      <c r="J122" s="32" t="s">
        <v>352</v>
      </c>
      <c r="K122" s="33">
        <v>45812</v>
      </c>
      <c r="L122" s="34">
        <v>7250</v>
      </c>
      <c r="M122" s="34">
        <v>0</v>
      </c>
      <c r="N122" s="34">
        <v>0</v>
      </c>
      <c r="O122" s="34">
        <v>7250</v>
      </c>
      <c r="P122" s="32" t="s">
        <v>353</v>
      </c>
      <c r="Q122" s="33">
        <v>45812</v>
      </c>
      <c r="R122" s="32" t="s">
        <v>354</v>
      </c>
      <c r="S122" s="32" t="s">
        <v>37</v>
      </c>
      <c r="T122" s="41">
        <v>0.01</v>
      </c>
      <c r="U122" s="43">
        <f>L122*T122</f>
        <v>72.5</v>
      </c>
    </row>
    <row r="123" spans="1:21" hidden="1" x14ac:dyDescent="0.3">
      <c r="A123" s="32" t="s">
        <v>346</v>
      </c>
      <c r="B123" s="32" t="s">
        <v>385</v>
      </c>
      <c r="C123" s="32" t="s">
        <v>367</v>
      </c>
      <c r="D123" s="32" t="s">
        <v>349</v>
      </c>
      <c r="E123" s="32" t="s">
        <v>386</v>
      </c>
      <c r="F123" s="32" t="s">
        <v>146</v>
      </c>
      <c r="G123" s="32" t="str">
        <f>VLOOKUP(F123,'Relação Cliente x Vendedores'!$C$2:$D$190,2,FALSE)</f>
        <v>Walter</v>
      </c>
      <c r="H123" s="32" t="s">
        <v>351</v>
      </c>
      <c r="I123" s="33">
        <v>45811</v>
      </c>
      <c r="J123" s="32" t="s">
        <v>352</v>
      </c>
      <c r="K123" s="33">
        <v>45812</v>
      </c>
      <c r="L123" s="34">
        <v>17900.03</v>
      </c>
      <c r="M123" s="34">
        <v>0</v>
      </c>
      <c r="N123" s="34">
        <v>0</v>
      </c>
      <c r="O123" s="34">
        <v>17900.03</v>
      </c>
      <c r="P123" s="32" t="s">
        <v>353</v>
      </c>
      <c r="Q123" s="33">
        <v>45812</v>
      </c>
      <c r="R123" s="32" t="s">
        <v>354</v>
      </c>
      <c r="S123" s="32" t="s">
        <v>37</v>
      </c>
      <c r="T123" s="41">
        <v>0.01</v>
      </c>
      <c r="U123" s="43">
        <f>L123*T123</f>
        <v>179.00029999999998</v>
      </c>
    </row>
    <row r="124" spans="1:21" hidden="1" x14ac:dyDescent="0.3">
      <c r="A124" s="32" t="s">
        <v>346</v>
      </c>
      <c r="B124" s="32" t="s">
        <v>441</v>
      </c>
      <c r="C124" s="32" t="s">
        <v>367</v>
      </c>
      <c r="D124" s="32" t="s">
        <v>349</v>
      </c>
      <c r="E124" s="32" t="s">
        <v>373</v>
      </c>
      <c r="F124" s="32" t="s">
        <v>248</v>
      </c>
      <c r="G124" s="32" t="str">
        <f>VLOOKUP(F124,'Relação Cliente x Vendedores'!$C$2:$D$190,2,FALSE)</f>
        <v>Walter</v>
      </c>
      <c r="H124" s="32" t="s">
        <v>351</v>
      </c>
      <c r="I124" s="33">
        <v>45819</v>
      </c>
      <c r="J124" s="32" t="s">
        <v>352</v>
      </c>
      <c r="K124" s="33">
        <v>45820</v>
      </c>
      <c r="L124" s="34">
        <v>8940.01</v>
      </c>
      <c r="M124" s="34">
        <v>0</v>
      </c>
      <c r="N124" s="34">
        <v>0</v>
      </c>
      <c r="O124" s="34">
        <v>8940.01</v>
      </c>
      <c r="P124" s="32" t="s">
        <v>353</v>
      </c>
      <c r="Q124" s="33">
        <v>45820</v>
      </c>
      <c r="R124" s="32" t="s">
        <v>354</v>
      </c>
      <c r="S124" s="32" t="s">
        <v>37</v>
      </c>
      <c r="T124" s="41">
        <v>0.01</v>
      </c>
      <c r="U124" s="43">
        <f>L124*T124</f>
        <v>89.400100000000009</v>
      </c>
    </row>
    <row r="125" spans="1:21" hidden="1" x14ac:dyDescent="0.3">
      <c r="A125" s="32" t="s">
        <v>346</v>
      </c>
      <c r="B125" s="32" t="s">
        <v>465</v>
      </c>
      <c r="C125" s="32" t="s">
        <v>367</v>
      </c>
      <c r="D125" s="32" t="s">
        <v>349</v>
      </c>
      <c r="E125" s="32" t="s">
        <v>145</v>
      </c>
      <c r="F125" s="32" t="s">
        <v>146</v>
      </c>
      <c r="G125" s="32" t="str">
        <f>VLOOKUP(F125,'Relação Cliente x Vendedores'!$C$2:$D$190,2,FALSE)</f>
        <v>Walter</v>
      </c>
      <c r="H125" s="32" t="s">
        <v>351</v>
      </c>
      <c r="I125" s="33">
        <v>45824</v>
      </c>
      <c r="J125" s="32" t="s">
        <v>352</v>
      </c>
      <c r="K125" s="33">
        <v>45825</v>
      </c>
      <c r="L125" s="34">
        <v>7316</v>
      </c>
      <c r="M125" s="34">
        <v>0</v>
      </c>
      <c r="N125" s="34">
        <v>0</v>
      </c>
      <c r="O125" s="34">
        <v>7316</v>
      </c>
      <c r="P125" s="32" t="s">
        <v>353</v>
      </c>
      <c r="Q125" s="33">
        <v>45826</v>
      </c>
      <c r="R125" s="32" t="s">
        <v>354</v>
      </c>
      <c r="S125" s="32" t="s">
        <v>37</v>
      </c>
      <c r="T125" s="41">
        <v>0.01</v>
      </c>
      <c r="U125" s="43">
        <f>L125*T125</f>
        <v>73.16</v>
      </c>
    </row>
    <row r="126" spans="1:21" hidden="1" x14ac:dyDescent="0.3">
      <c r="A126" s="32" t="s">
        <v>346</v>
      </c>
      <c r="B126" s="32" t="s">
        <v>466</v>
      </c>
      <c r="C126" s="32" t="s">
        <v>367</v>
      </c>
      <c r="D126" s="32" t="s">
        <v>349</v>
      </c>
      <c r="E126" s="32" t="s">
        <v>386</v>
      </c>
      <c r="F126" s="32" t="s">
        <v>146</v>
      </c>
      <c r="G126" s="32" t="str">
        <f>VLOOKUP(F126,'Relação Cliente x Vendedores'!$C$2:$D$190,2,FALSE)</f>
        <v>Walter</v>
      </c>
      <c r="H126" s="32" t="s">
        <v>351</v>
      </c>
      <c r="I126" s="33">
        <v>45824</v>
      </c>
      <c r="J126" s="32" t="s">
        <v>352</v>
      </c>
      <c r="K126" s="33">
        <v>45825</v>
      </c>
      <c r="L126" s="34">
        <v>11933.35</v>
      </c>
      <c r="M126" s="34">
        <v>0</v>
      </c>
      <c r="N126" s="34">
        <v>0</v>
      </c>
      <c r="O126" s="34">
        <v>11933.35</v>
      </c>
      <c r="P126" s="32" t="s">
        <v>353</v>
      </c>
      <c r="Q126" s="33">
        <v>45826</v>
      </c>
      <c r="R126" s="32" t="s">
        <v>354</v>
      </c>
      <c r="S126" s="32" t="s">
        <v>37</v>
      </c>
      <c r="T126" s="41">
        <v>0.01</v>
      </c>
      <c r="U126" s="43">
        <f>L126*T126</f>
        <v>119.3335</v>
      </c>
    </row>
    <row r="127" spans="1:21" hidden="1" x14ac:dyDescent="0.3">
      <c r="A127" s="32" t="s">
        <v>346</v>
      </c>
      <c r="B127" s="52" t="s">
        <v>480</v>
      </c>
      <c r="C127" s="32" t="s">
        <v>367</v>
      </c>
      <c r="D127" s="32" t="s">
        <v>349</v>
      </c>
      <c r="E127" s="32" t="s">
        <v>386</v>
      </c>
      <c r="F127" s="32" t="s">
        <v>146</v>
      </c>
      <c r="G127" s="32" t="str">
        <f>VLOOKUP(F127,'Relação Cliente x Vendedores'!$C$2:$D$190,2,FALSE)</f>
        <v>Walter</v>
      </c>
      <c r="H127" s="32" t="s">
        <v>351</v>
      </c>
      <c r="I127" s="33">
        <v>45825</v>
      </c>
      <c r="J127" s="32" t="s">
        <v>352</v>
      </c>
      <c r="K127" s="33">
        <v>45826</v>
      </c>
      <c r="L127" s="34">
        <v>11933.34</v>
      </c>
      <c r="M127" s="34">
        <v>0</v>
      </c>
      <c r="N127" s="34">
        <v>0</v>
      </c>
      <c r="O127" s="34">
        <v>11933.34</v>
      </c>
      <c r="P127" s="32" t="s">
        <v>353</v>
      </c>
      <c r="Q127" s="33">
        <v>45826</v>
      </c>
      <c r="R127" s="32" t="s">
        <v>354</v>
      </c>
      <c r="S127" s="32" t="s">
        <v>37</v>
      </c>
      <c r="T127" s="41">
        <v>0.01</v>
      </c>
      <c r="U127" s="53">
        <f>L127*T127</f>
        <v>119.3334</v>
      </c>
    </row>
    <row r="128" spans="1:21" hidden="1" x14ac:dyDescent="0.3">
      <c r="A128" s="32" t="s">
        <v>346</v>
      </c>
      <c r="B128" s="52" t="s">
        <v>500</v>
      </c>
      <c r="C128" s="32" t="s">
        <v>367</v>
      </c>
      <c r="D128" s="32" t="s">
        <v>349</v>
      </c>
      <c r="E128" s="32" t="s">
        <v>501</v>
      </c>
      <c r="F128" s="32" t="s">
        <v>270</v>
      </c>
      <c r="G128" s="32" t="str">
        <f>VLOOKUP(F128,'Relação Cliente x Vendedores'!$C$2:$D$190,2,FALSE)</f>
        <v>Walter</v>
      </c>
      <c r="H128" s="32" t="s">
        <v>351</v>
      </c>
      <c r="I128" s="33">
        <v>45831</v>
      </c>
      <c r="J128" s="32" t="s">
        <v>352</v>
      </c>
      <c r="K128" s="33">
        <v>45832</v>
      </c>
      <c r="L128" s="34">
        <v>3500</v>
      </c>
      <c r="M128" s="34">
        <v>0</v>
      </c>
      <c r="N128" s="34">
        <v>0</v>
      </c>
      <c r="O128" s="34">
        <v>3500</v>
      </c>
      <c r="P128" s="32" t="s">
        <v>353</v>
      </c>
      <c r="Q128" s="33">
        <v>45832</v>
      </c>
      <c r="R128" s="32" t="s">
        <v>354</v>
      </c>
      <c r="S128" s="32" t="s">
        <v>37</v>
      </c>
      <c r="T128" s="41">
        <v>0.01</v>
      </c>
      <c r="U128" s="53">
        <f>L128*T128</f>
        <v>35</v>
      </c>
    </row>
    <row r="129" spans="1:21" hidden="1" x14ac:dyDescent="0.3">
      <c r="A129" s="32" t="s">
        <v>346</v>
      </c>
      <c r="B129" s="32" t="s">
        <v>481</v>
      </c>
      <c r="C129" s="32" t="s">
        <v>367</v>
      </c>
      <c r="D129" s="32" t="s">
        <v>349</v>
      </c>
      <c r="E129" s="32" t="s">
        <v>393</v>
      </c>
      <c r="F129" s="32" t="s">
        <v>229</v>
      </c>
      <c r="G129" s="32" t="str">
        <f>VLOOKUP(F129,'Relação Cliente x Vendedores'!$C$2:$D$190,2,FALSE)</f>
        <v>Walter</v>
      </c>
      <c r="H129" s="32" t="s">
        <v>351</v>
      </c>
      <c r="I129" s="33">
        <v>45831</v>
      </c>
      <c r="J129" s="32" t="s">
        <v>352</v>
      </c>
      <c r="K129" s="33">
        <v>45826</v>
      </c>
      <c r="L129" s="34">
        <v>4133.34</v>
      </c>
      <c r="M129" s="34">
        <v>0</v>
      </c>
      <c r="N129" s="34">
        <v>0</v>
      </c>
      <c r="O129" s="34">
        <v>4133.34</v>
      </c>
      <c r="P129" s="32" t="s">
        <v>353</v>
      </c>
      <c r="Q129" s="33">
        <v>45826</v>
      </c>
      <c r="R129" s="32" t="s">
        <v>354</v>
      </c>
      <c r="S129" s="32" t="s">
        <v>37</v>
      </c>
      <c r="T129" s="41">
        <v>0.01</v>
      </c>
      <c r="U129" s="43">
        <f>L129*T129</f>
        <v>41.333400000000005</v>
      </c>
    </row>
    <row r="130" spans="1:21" hidden="1" x14ac:dyDescent="0.3">
      <c r="A130" s="32" t="s">
        <v>346</v>
      </c>
      <c r="B130" s="52" t="s">
        <v>503</v>
      </c>
      <c r="C130" s="32" t="s">
        <v>367</v>
      </c>
      <c r="D130" s="32" t="s">
        <v>349</v>
      </c>
      <c r="E130" s="32" t="s">
        <v>384</v>
      </c>
      <c r="F130" s="32" t="s">
        <v>224</v>
      </c>
      <c r="G130" s="32" t="str">
        <f>VLOOKUP(F130,'Relação Cliente x Vendedores'!$C$2:$D$190,2,FALSE)</f>
        <v>Walter</v>
      </c>
      <c r="H130" s="32" t="s">
        <v>351</v>
      </c>
      <c r="I130" s="33">
        <v>45831</v>
      </c>
      <c r="J130" s="32" t="s">
        <v>352</v>
      </c>
      <c r="K130" s="33">
        <v>45832</v>
      </c>
      <c r="L130" s="34">
        <v>24190.02</v>
      </c>
      <c r="M130" s="34">
        <v>0</v>
      </c>
      <c r="N130" s="34">
        <v>0</v>
      </c>
      <c r="O130" s="34">
        <v>24190.02</v>
      </c>
      <c r="P130" s="32" t="s">
        <v>353</v>
      </c>
      <c r="Q130" s="33">
        <v>45832</v>
      </c>
      <c r="R130" s="32" t="s">
        <v>354</v>
      </c>
      <c r="S130" s="32" t="s">
        <v>37</v>
      </c>
      <c r="T130" s="41">
        <v>0.01</v>
      </c>
      <c r="U130" s="53">
        <f>L130*T130</f>
        <v>241.90020000000001</v>
      </c>
    </row>
    <row r="131" spans="1:21" hidden="1" x14ac:dyDescent="0.3">
      <c r="A131" s="32" t="s">
        <v>346</v>
      </c>
      <c r="B131" s="52" t="s">
        <v>519</v>
      </c>
      <c r="C131" s="32" t="s">
        <v>367</v>
      </c>
      <c r="D131" s="32" t="s">
        <v>349</v>
      </c>
      <c r="E131" s="32" t="s">
        <v>386</v>
      </c>
      <c r="F131" s="32" t="s">
        <v>146</v>
      </c>
      <c r="G131" s="32" t="str">
        <f>VLOOKUP(F131,'Relação Cliente x Vendedores'!$C$2:$D$190,2,FALSE)</f>
        <v>Walter</v>
      </c>
      <c r="H131" s="32" t="s">
        <v>351</v>
      </c>
      <c r="I131" s="33">
        <v>45833</v>
      </c>
      <c r="J131" s="32" t="s">
        <v>352</v>
      </c>
      <c r="K131" s="33">
        <v>45834</v>
      </c>
      <c r="L131" s="34">
        <v>28983.35</v>
      </c>
      <c r="M131" s="34">
        <v>0</v>
      </c>
      <c r="N131" s="34">
        <v>0</v>
      </c>
      <c r="O131" s="34">
        <v>28983.35</v>
      </c>
      <c r="P131" s="32" t="s">
        <v>353</v>
      </c>
      <c r="Q131" s="33">
        <v>45840</v>
      </c>
      <c r="R131" s="32" t="s">
        <v>354</v>
      </c>
      <c r="S131" s="32" t="s">
        <v>37</v>
      </c>
      <c r="T131" s="41">
        <v>0.01</v>
      </c>
      <c r="U131" s="53">
        <f>L131*T131</f>
        <v>289.83350000000002</v>
      </c>
    </row>
    <row r="132" spans="1:21" hidden="1" x14ac:dyDescent="0.3">
      <c r="A132" s="32" t="s">
        <v>346</v>
      </c>
      <c r="B132" s="52" t="s">
        <v>520</v>
      </c>
      <c r="C132" s="32" t="s">
        <v>367</v>
      </c>
      <c r="D132" s="32" t="s">
        <v>349</v>
      </c>
      <c r="E132" s="32" t="s">
        <v>145</v>
      </c>
      <c r="F132" s="32" t="s">
        <v>146</v>
      </c>
      <c r="G132" s="32" t="str">
        <f>VLOOKUP(F132,'Relação Cliente x Vendedores'!$C$2:$D$190,2,FALSE)</f>
        <v>Walter</v>
      </c>
      <c r="H132" s="32" t="s">
        <v>351</v>
      </c>
      <c r="I132" s="33">
        <v>45833</v>
      </c>
      <c r="J132" s="32" t="s">
        <v>352</v>
      </c>
      <c r="K132" s="33">
        <v>45834</v>
      </c>
      <c r="L132" s="34">
        <v>4160</v>
      </c>
      <c r="M132" s="34">
        <v>0</v>
      </c>
      <c r="N132" s="34">
        <v>0</v>
      </c>
      <c r="O132" s="34">
        <v>4160</v>
      </c>
      <c r="P132" s="32" t="s">
        <v>353</v>
      </c>
      <c r="Q132" s="33">
        <v>45840</v>
      </c>
      <c r="R132" s="32" t="s">
        <v>354</v>
      </c>
      <c r="S132" s="32" t="s">
        <v>37</v>
      </c>
      <c r="T132" s="41">
        <v>0.01</v>
      </c>
      <c r="U132" s="53">
        <f>L132*T132</f>
        <v>41.6</v>
      </c>
    </row>
    <row r="133" spans="1:21" hidden="1" x14ac:dyDescent="0.3">
      <c r="A133" s="32" t="s">
        <v>346</v>
      </c>
      <c r="B133" s="52" t="s">
        <v>536</v>
      </c>
      <c r="C133" s="32" t="s">
        <v>367</v>
      </c>
      <c r="D133" s="32" t="s">
        <v>349</v>
      </c>
      <c r="E133" s="32" t="s">
        <v>414</v>
      </c>
      <c r="F133" s="32" t="s">
        <v>275</v>
      </c>
      <c r="G133" s="32" t="str">
        <f>VLOOKUP(F133,'Relação Cliente x Vendedores'!$C$2:$D$190,2,FALSE)</f>
        <v>Walter</v>
      </c>
      <c r="H133" s="32" t="s">
        <v>351</v>
      </c>
      <c r="I133" s="33">
        <v>45838</v>
      </c>
      <c r="J133" s="32" t="s">
        <v>352</v>
      </c>
      <c r="K133" s="33">
        <v>45838</v>
      </c>
      <c r="L133" s="34">
        <v>11560.02</v>
      </c>
      <c r="M133" s="34">
        <v>0</v>
      </c>
      <c r="N133" s="34">
        <v>0</v>
      </c>
      <c r="O133" s="34">
        <v>11560.02</v>
      </c>
      <c r="P133" s="32" t="s">
        <v>353</v>
      </c>
      <c r="Q133" s="33">
        <v>45838</v>
      </c>
      <c r="R133" s="32" t="s">
        <v>354</v>
      </c>
      <c r="S133" s="32" t="s">
        <v>37</v>
      </c>
      <c r="T133" s="41">
        <v>0.01</v>
      </c>
      <c r="U133" s="53">
        <f>L133*T133</f>
        <v>115.6002</v>
      </c>
    </row>
    <row r="134" spans="1:21" hidden="1" x14ac:dyDescent="0.3">
      <c r="A134" s="32" t="s">
        <v>346</v>
      </c>
      <c r="B134" s="52" t="s">
        <v>537</v>
      </c>
      <c r="C134" s="32" t="s">
        <v>367</v>
      </c>
      <c r="D134" s="32" t="s">
        <v>349</v>
      </c>
      <c r="E134" s="32" t="s">
        <v>414</v>
      </c>
      <c r="F134" s="32" t="s">
        <v>275</v>
      </c>
      <c r="G134" s="32" t="str">
        <f>VLOOKUP(F134,'Relação Cliente x Vendedores'!$C$2:$D$190,2,FALSE)</f>
        <v>Walter</v>
      </c>
      <c r="H134" s="32" t="s">
        <v>351</v>
      </c>
      <c r="I134" s="33">
        <v>45838</v>
      </c>
      <c r="J134" s="32" t="s">
        <v>352</v>
      </c>
      <c r="K134" s="33">
        <v>45838</v>
      </c>
      <c r="L134" s="34">
        <v>3853.33</v>
      </c>
      <c r="M134" s="34">
        <v>0</v>
      </c>
      <c r="N134" s="34">
        <v>0</v>
      </c>
      <c r="O134" s="34">
        <v>3853.33</v>
      </c>
      <c r="P134" s="32" t="s">
        <v>353</v>
      </c>
      <c r="Q134" s="33">
        <v>45838</v>
      </c>
      <c r="R134" s="32" t="s">
        <v>354</v>
      </c>
      <c r="S134" s="32" t="s">
        <v>37</v>
      </c>
      <c r="T134" s="41">
        <v>0.01</v>
      </c>
      <c r="U134" s="53">
        <f>L134*T134</f>
        <v>38.533299999999997</v>
      </c>
    </row>
    <row r="135" spans="1:21" hidden="1" x14ac:dyDescent="0.3">
      <c r="A135" s="32" t="s">
        <v>346</v>
      </c>
      <c r="B135" s="32" t="s">
        <v>370</v>
      </c>
      <c r="C135" s="32" t="s">
        <v>348</v>
      </c>
      <c r="D135" s="32" t="s">
        <v>349</v>
      </c>
      <c r="E135" s="32" t="s">
        <v>145</v>
      </c>
      <c r="F135" s="32" t="s">
        <v>146</v>
      </c>
      <c r="G135" s="32" t="str">
        <f>VLOOKUP(F135,'Relação Cliente x Vendedores'!$C$2:$D$190,2,FALSE)</f>
        <v>Walter</v>
      </c>
      <c r="H135" s="32" t="s">
        <v>351</v>
      </c>
      <c r="I135" s="33">
        <v>45810</v>
      </c>
      <c r="J135" s="32" t="s">
        <v>352</v>
      </c>
      <c r="K135" s="33">
        <v>45811</v>
      </c>
      <c r="L135" s="34">
        <v>4213.33</v>
      </c>
      <c r="M135" s="34">
        <v>0</v>
      </c>
      <c r="N135" s="34">
        <v>0</v>
      </c>
      <c r="O135" s="34">
        <v>4213.33</v>
      </c>
      <c r="P135" s="32" t="s">
        <v>353</v>
      </c>
      <c r="Q135" s="33">
        <v>45812</v>
      </c>
      <c r="R135" s="32" t="s">
        <v>354</v>
      </c>
      <c r="S135" s="32" t="s">
        <v>37</v>
      </c>
      <c r="T135" s="41">
        <v>0.01</v>
      </c>
      <c r="U135" s="43">
        <f>L135*T135</f>
        <v>42.133299999999998</v>
      </c>
    </row>
    <row r="136" spans="1:21" hidden="1" x14ac:dyDescent="0.3">
      <c r="A136" s="32" t="s">
        <v>346</v>
      </c>
      <c r="B136" s="32" t="s">
        <v>372</v>
      </c>
      <c r="C136" s="32" t="s">
        <v>348</v>
      </c>
      <c r="D136" s="32" t="s">
        <v>349</v>
      </c>
      <c r="E136" s="32" t="s">
        <v>373</v>
      </c>
      <c r="F136" s="32" t="s">
        <v>248</v>
      </c>
      <c r="G136" s="32" t="str">
        <f>VLOOKUP(F136,'Relação Cliente x Vendedores'!$C$2:$D$190,2,FALSE)</f>
        <v>Walter</v>
      </c>
      <c r="H136" s="32" t="s">
        <v>351</v>
      </c>
      <c r="I136" s="33">
        <v>45810</v>
      </c>
      <c r="J136" s="32" t="s">
        <v>352</v>
      </c>
      <c r="K136" s="33">
        <v>45811</v>
      </c>
      <c r="L136" s="34">
        <v>8940</v>
      </c>
      <c r="M136" s="34">
        <v>0</v>
      </c>
      <c r="N136" s="34">
        <v>0</v>
      </c>
      <c r="O136" s="34">
        <v>8940</v>
      </c>
      <c r="P136" s="32" t="s">
        <v>353</v>
      </c>
      <c r="Q136" s="33">
        <v>45812</v>
      </c>
      <c r="R136" s="32" t="s">
        <v>354</v>
      </c>
      <c r="S136" s="32" t="s">
        <v>37</v>
      </c>
      <c r="T136" s="41">
        <v>0.01</v>
      </c>
      <c r="U136" s="43">
        <f>L136*T136</f>
        <v>89.4</v>
      </c>
    </row>
    <row r="137" spans="1:21" hidden="1" x14ac:dyDescent="0.3">
      <c r="A137" s="32" t="s">
        <v>346</v>
      </c>
      <c r="B137" s="32" t="s">
        <v>374</v>
      </c>
      <c r="C137" s="32" t="s">
        <v>348</v>
      </c>
      <c r="D137" s="32" t="s">
        <v>349</v>
      </c>
      <c r="E137" s="32" t="s">
        <v>373</v>
      </c>
      <c r="F137" s="32" t="s">
        <v>248</v>
      </c>
      <c r="G137" s="32" t="str">
        <f>VLOOKUP(F137,'Relação Cliente x Vendedores'!$C$2:$D$190,2,FALSE)</f>
        <v>Walter</v>
      </c>
      <c r="H137" s="32" t="s">
        <v>351</v>
      </c>
      <c r="I137" s="33">
        <v>45810</v>
      </c>
      <c r="J137" s="32" t="s">
        <v>352</v>
      </c>
      <c r="K137" s="33">
        <v>45811</v>
      </c>
      <c r="L137" s="34">
        <v>5960</v>
      </c>
      <c r="M137" s="34">
        <v>0</v>
      </c>
      <c r="N137" s="34">
        <v>0</v>
      </c>
      <c r="O137" s="34">
        <v>5960</v>
      </c>
      <c r="P137" s="32" t="s">
        <v>353</v>
      </c>
      <c r="Q137" s="33">
        <v>45812</v>
      </c>
      <c r="R137" s="32" t="s">
        <v>354</v>
      </c>
      <c r="S137" s="32" t="s">
        <v>37</v>
      </c>
      <c r="T137" s="41">
        <v>0.01</v>
      </c>
      <c r="U137" s="43">
        <f>L137*T137</f>
        <v>59.6</v>
      </c>
    </row>
    <row r="138" spans="1:21" hidden="1" x14ac:dyDescent="0.3">
      <c r="A138" s="32" t="s">
        <v>346</v>
      </c>
      <c r="B138" s="32" t="s">
        <v>408</v>
      </c>
      <c r="C138" s="32" t="s">
        <v>348</v>
      </c>
      <c r="D138" s="32" t="s">
        <v>349</v>
      </c>
      <c r="E138" s="32" t="s">
        <v>373</v>
      </c>
      <c r="F138" s="32" t="s">
        <v>248</v>
      </c>
      <c r="G138" s="32" t="str">
        <f>VLOOKUP(F138,'Relação Cliente x Vendedores'!$C$2:$D$190,2,FALSE)</f>
        <v>Walter</v>
      </c>
      <c r="H138" s="32" t="s">
        <v>351</v>
      </c>
      <c r="I138" s="33">
        <v>45813</v>
      </c>
      <c r="J138" s="32" t="s">
        <v>352</v>
      </c>
      <c r="K138" s="33">
        <v>45814</v>
      </c>
      <c r="L138" s="34">
        <v>2826.67</v>
      </c>
      <c r="M138" s="34">
        <v>0</v>
      </c>
      <c r="N138" s="34">
        <v>0</v>
      </c>
      <c r="O138" s="34">
        <v>2826.67</v>
      </c>
      <c r="P138" s="32" t="s">
        <v>353</v>
      </c>
      <c r="Q138" s="33">
        <v>45814</v>
      </c>
      <c r="R138" s="32" t="s">
        <v>354</v>
      </c>
      <c r="S138" s="32" t="s">
        <v>37</v>
      </c>
      <c r="T138" s="41">
        <v>0.01</v>
      </c>
      <c r="U138" s="43">
        <f>L138*T138</f>
        <v>28.2667</v>
      </c>
    </row>
    <row r="139" spans="1:21" hidden="1" x14ac:dyDescent="0.3">
      <c r="A139" s="32" t="s">
        <v>346</v>
      </c>
      <c r="B139" s="32" t="s">
        <v>409</v>
      </c>
      <c r="C139" s="32" t="s">
        <v>348</v>
      </c>
      <c r="D139" s="32" t="s">
        <v>349</v>
      </c>
      <c r="E139" s="32" t="s">
        <v>373</v>
      </c>
      <c r="F139" s="32" t="s">
        <v>248</v>
      </c>
      <c r="G139" s="32" t="str">
        <f>VLOOKUP(F139,'Relação Cliente x Vendedores'!$C$2:$D$190,2,FALSE)</f>
        <v>Walter</v>
      </c>
      <c r="H139" s="32" t="s">
        <v>351</v>
      </c>
      <c r="I139" s="33">
        <v>45813</v>
      </c>
      <c r="J139" s="32" t="s">
        <v>352</v>
      </c>
      <c r="K139" s="33">
        <v>45814</v>
      </c>
      <c r="L139" s="34">
        <v>5525</v>
      </c>
      <c r="M139" s="34">
        <v>0</v>
      </c>
      <c r="N139" s="34">
        <v>0</v>
      </c>
      <c r="O139" s="34">
        <v>5525</v>
      </c>
      <c r="P139" s="32" t="s">
        <v>353</v>
      </c>
      <c r="Q139" s="33">
        <v>45814</v>
      </c>
      <c r="R139" s="32" t="s">
        <v>354</v>
      </c>
      <c r="S139" s="32" t="s">
        <v>37</v>
      </c>
      <c r="T139" s="41">
        <v>0.01</v>
      </c>
      <c r="U139" s="43">
        <f>L139*T139</f>
        <v>55.25</v>
      </c>
    </row>
    <row r="140" spans="1:21" hidden="1" x14ac:dyDescent="0.3">
      <c r="A140" s="32" t="s">
        <v>346</v>
      </c>
      <c r="B140" s="32" t="s">
        <v>375</v>
      </c>
      <c r="C140" s="32" t="s">
        <v>31</v>
      </c>
      <c r="D140" s="32" t="s">
        <v>349</v>
      </c>
      <c r="E140" s="32" t="s">
        <v>376</v>
      </c>
      <c r="F140" s="32" t="s">
        <v>223</v>
      </c>
      <c r="G140" s="32" t="str">
        <f>VLOOKUP(F140,'Relação Cliente x Vendedores'!$C$2:$D$190,2,FALSE)</f>
        <v>Walter</v>
      </c>
      <c r="H140" s="32" t="s">
        <v>351</v>
      </c>
      <c r="I140" s="33">
        <v>45813</v>
      </c>
      <c r="J140" s="32" t="s">
        <v>352</v>
      </c>
      <c r="K140" s="33">
        <v>45811</v>
      </c>
      <c r="L140" s="34">
        <v>29000</v>
      </c>
      <c r="M140" s="34">
        <v>0</v>
      </c>
      <c r="N140" s="34">
        <v>0</v>
      </c>
      <c r="O140" s="34">
        <v>29000</v>
      </c>
      <c r="P140" s="32" t="s">
        <v>353</v>
      </c>
      <c r="Q140" s="33">
        <v>45812</v>
      </c>
      <c r="R140" s="32" t="s">
        <v>354</v>
      </c>
      <c r="S140" s="32" t="s">
        <v>37</v>
      </c>
      <c r="T140" s="41">
        <v>0.01</v>
      </c>
      <c r="U140" s="43">
        <f>L140*T140</f>
        <v>290</v>
      </c>
    </row>
    <row r="141" spans="1:21" hidden="1" x14ac:dyDescent="0.3">
      <c r="A141" s="32" t="s">
        <v>346</v>
      </c>
      <c r="B141" s="32" t="s">
        <v>410</v>
      </c>
      <c r="C141" s="32" t="s">
        <v>348</v>
      </c>
      <c r="D141" s="32" t="s">
        <v>349</v>
      </c>
      <c r="E141" s="32" t="s">
        <v>386</v>
      </c>
      <c r="F141" s="32" t="s">
        <v>146</v>
      </c>
      <c r="G141" s="32" t="str">
        <f>VLOOKUP(F141,'Relação Cliente x Vendedores'!$C$2:$D$190,2,FALSE)</f>
        <v>Walter</v>
      </c>
      <c r="H141" s="32" t="s">
        <v>351</v>
      </c>
      <c r="I141" s="33">
        <v>45813</v>
      </c>
      <c r="J141" s="32" t="s">
        <v>352</v>
      </c>
      <c r="K141" s="33">
        <v>45814</v>
      </c>
      <c r="L141" s="34">
        <v>37700.01</v>
      </c>
      <c r="M141" s="34">
        <v>0</v>
      </c>
      <c r="N141" s="34">
        <v>0</v>
      </c>
      <c r="O141" s="34">
        <v>37700.01</v>
      </c>
      <c r="P141" s="32" t="s">
        <v>353</v>
      </c>
      <c r="Q141" s="33">
        <v>45814</v>
      </c>
      <c r="R141" s="32" t="s">
        <v>354</v>
      </c>
      <c r="S141" s="32" t="s">
        <v>37</v>
      </c>
      <c r="T141" s="41">
        <v>0.01</v>
      </c>
      <c r="U141" s="43">
        <f>L141*T141</f>
        <v>377.00010000000003</v>
      </c>
    </row>
    <row r="142" spans="1:21" hidden="1" x14ac:dyDescent="0.3">
      <c r="A142" s="32" t="s">
        <v>346</v>
      </c>
      <c r="B142" s="32" t="s">
        <v>444</v>
      </c>
      <c r="C142" s="32" t="s">
        <v>348</v>
      </c>
      <c r="D142" s="32" t="s">
        <v>349</v>
      </c>
      <c r="E142" s="32" t="s">
        <v>445</v>
      </c>
      <c r="F142" s="32" t="s">
        <v>276</v>
      </c>
      <c r="G142" s="32" t="str">
        <f>VLOOKUP(F142,'Relação Cliente x Vendedores'!$C$2:$D$190,2,FALSE)</f>
        <v>Walter</v>
      </c>
      <c r="H142" s="32" t="s">
        <v>351</v>
      </c>
      <c r="I142" s="33">
        <v>45818</v>
      </c>
      <c r="J142" s="32" t="s">
        <v>352</v>
      </c>
      <c r="K142" s="33">
        <v>45820</v>
      </c>
      <c r="L142" s="34">
        <v>7733.33</v>
      </c>
      <c r="M142" s="34">
        <v>154.66</v>
      </c>
      <c r="N142" s="34">
        <v>0</v>
      </c>
      <c r="O142" s="34">
        <v>7887.99</v>
      </c>
      <c r="P142" s="32" t="s">
        <v>353</v>
      </c>
      <c r="Q142" s="33">
        <v>45820</v>
      </c>
      <c r="R142" s="32" t="s">
        <v>354</v>
      </c>
      <c r="S142" s="32" t="s">
        <v>37</v>
      </c>
      <c r="T142" s="41">
        <v>0.01</v>
      </c>
      <c r="U142" s="43">
        <f>L142*T142</f>
        <v>77.333299999999994</v>
      </c>
    </row>
    <row r="143" spans="1:21" hidden="1" x14ac:dyDescent="0.3">
      <c r="A143" s="32" t="s">
        <v>346</v>
      </c>
      <c r="B143" s="32" t="s">
        <v>413</v>
      </c>
      <c r="C143" s="32" t="s">
        <v>348</v>
      </c>
      <c r="D143" s="32" t="s">
        <v>349</v>
      </c>
      <c r="E143" s="32" t="s">
        <v>414</v>
      </c>
      <c r="F143" s="32" t="s">
        <v>275</v>
      </c>
      <c r="G143" s="32" t="str">
        <f>VLOOKUP(F143,'Relação Cliente x Vendedores'!$C$2:$D$190,2,FALSE)</f>
        <v>Walter</v>
      </c>
      <c r="H143" s="32" t="s">
        <v>351</v>
      </c>
      <c r="I143" s="33">
        <v>45817</v>
      </c>
      <c r="J143" s="32" t="s">
        <v>352</v>
      </c>
      <c r="K143" s="33">
        <v>45817</v>
      </c>
      <c r="L143" s="34">
        <v>2890</v>
      </c>
      <c r="M143" s="34">
        <v>0</v>
      </c>
      <c r="N143" s="34">
        <v>0</v>
      </c>
      <c r="O143" s="34">
        <v>2890</v>
      </c>
      <c r="P143" s="32" t="s">
        <v>353</v>
      </c>
      <c r="Q143" s="33">
        <v>45817</v>
      </c>
      <c r="R143" s="32" t="s">
        <v>354</v>
      </c>
      <c r="S143" s="32" t="s">
        <v>37</v>
      </c>
      <c r="T143" s="41">
        <v>0.01</v>
      </c>
      <c r="U143" s="43">
        <f>L143*T143</f>
        <v>28.900000000000002</v>
      </c>
    </row>
    <row r="144" spans="1:21" hidden="1" x14ac:dyDescent="0.3">
      <c r="A144" s="48" t="s">
        <v>346</v>
      </c>
      <c r="B144" s="52" t="s">
        <v>493</v>
      </c>
      <c r="C144" s="48" t="s">
        <v>348</v>
      </c>
      <c r="D144" s="48" t="s">
        <v>349</v>
      </c>
      <c r="E144" s="48" t="s">
        <v>384</v>
      </c>
      <c r="F144" s="48" t="s">
        <v>224</v>
      </c>
      <c r="G144" s="48" t="str">
        <f>VLOOKUP(F144,'Relação Cliente x Vendedores'!$C$2:$D$190,2,FALSE)</f>
        <v>Walter</v>
      </c>
      <c r="H144" s="48" t="s">
        <v>351</v>
      </c>
      <c r="I144" s="49">
        <v>45827</v>
      </c>
      <c r="J144" s="48" t="s">
        <v>352</v>
      </c>
      <c r="K144" s="49">
        <v>45831</v>
      </c>
      <c r="L144" s="50">
        <v>9833.33</v>
      </c>
      <c r="M144" s="50">
        <v>0</v>
      </c>
      <c r="N144" s="50">
        <v>0</v>
      </c>
      <c r="O144" s="50">
        <v>9833.33</v>
      </c>
      <c r="P144" s="48" t="s">
        <v>353</v>
      </c>
      <c r="Q144" s="49">
        <v>45831</v>
      </c>
      <c r="R144" s="48" t="s">
        <v>354</v>
      </c>
      <c r="S144" s="48" t="s">
        <v>37</v>
      </c>
      <c r="T144" s="51">
        <v>0.01</v>
      </c>
      <c r="U144" s="53">
        <f>L144*T144</f>
        <v>98.333300000000008</v>
      </c>
    </row>
    <row r="145" spans="1:21" hidden="1" x14ac:dyDescent="0.3">
      <c r="A145" s="32" t="s">
        <v>346</v>
      </c>
      <c r="B145" s="32" t="s">
        <v>392</v>
      </c>
      <c r="C145" s="32" t="s">
        <v>348</v>
      </c>
      <c r="D145" s="32" t="s">
        <v>349</v>
      </c>
      <c r="E145" s="32" t="s">
        <v>393</v>
      </c>
      <c r="F145" s="32" t="s">
        <v>229</v>
      </c>
      <c r="G145" s="32" t="str">
        <f>VLOOKUP(F145,'Relação Cliente x Vendedores'!$C$2:$D$190,2,FALSE)</f>
        <v>Walter</v>
      </c>
      <c r="H145" s="32" t="s">
        <v>351</v>
      </c>
      <c r="I145" s="33">
        <v>45824</v>
      </c>
      <c r="J145" s="32" t="s">
        <v>352</v>
      </c>
      <c r="K145" s="33">
        <v>45812</v>
      </c>
      <c r="L145" s="34">
        <v>4000</v>
      </c>
      <c r="M145" s="34">
        <v>0</v>
      </c>
      <c r="N145" s="34">
        <v>0</v>
      </c>
      <c r="O145" s="34">
        <v>4000</v>
      </c>
      <c r="P145" s="32" t="s">
        <v>353</v>
      </c>
      <c r="Q145" s="33">
        <v>45812</v>
      </c>
      <c r="R145" s="32" t="s">
        <v>354</v>
      </c>
      <c r="S145" s="32" t="s">
        <v>37</v>
      </c>
      <c r="T145" s="41">
        <v>0.01</v>
      </c>
      <c r="U145" s="43">
        <f>L145*T145</f>
        <v>40</v>
      </c>
    </row>
    <row r="146" spans="1:21" hidden="1" x14ac:dyDescent="0.3">
      <c r="A146" s="32" t="s">
        <v>346</v>
      </c>
      <c r="B146" s="32" t="s">
        <v>394</v>
      </c>
      <c r="C146" s="32" t="s">
        <v>31</v>
      </c>
      <c r="D146" s="32" t="s">
        <v>349</v>
      </c>
      <c r="E146" s="32" t="s">
        <v>395</v>
      </c>
      <c r="F146" s="32" t="s">
        <v>281</v>
      </c>
      <c r="G146" s="32" t="str">
        <f>VLOOKUP(F146,'Relação Cliente x Vendedores'!$C$2:$D$190,2,FALSE)</f>
        <v>Walter</v>
      </c>
      <c r="H146" s="32" t="s">
        <v>351</v>
      </c>
      <c r="I146" s="33">
        <v>45811</v>
      </c>
      <c r="J146" s="32" t="s">
        <v>352</v>
      </c>
      <c r="K146" s="33">
        <v>45812</v>
      </c>
      <c r="L146" s="34">
        <v>2920</v>
      </c>
      <c r="M146" s="34">
        <v>0</v>
      </c>
      <c r="N146" s="34">
        <v>0</v>
      </c>
      <c r="O146" s="34">
        <v>2920</v>
      </c>
      <c r="P146" s="32" t="s">
        <v>353</v>
      </c>
      <c r="Q146" s="33">
        <v>45812</v>
      </c>
      <c r="R146" s="32" t="s">
        <v>354</v>
      </c>
      <c r="S146" s="32" t="s">
        <v>37</v>
      </c>
      <c r="T146" s="41">
        <v>0.01</v>
      </c>
      <c r="U146" s="43">
        <f>L146*T146</f>
        <v>29.2</v>
      </c>
    </row>
    <row r="147" spans="1:21" hidden="1" x14ac:dyDescent="0.3">
      <c r="A147" s="32" t="s">
        <v>346</v>
      </c>
      <c r="B147" s="52" t="s">
        <v>508</v>
      </c>
      <c r="C147" s="32" t="s">
        <v>348</v>
      </c>
      <c r="D147" s="32" t="s">
        <v>349</v>
      </c>
      <c r="E147" s="32" t="s">
        <v>395</v>
      </c>
      <c r="F147" s="32" t="s">
        <v>281</v>
      </c>
      <c r="G147" s="32" t="str">
        <f>VLOOKUP(F147,'Relação Cliente x Vendedores'!$C$2:$D$190,2,FALSE)</f>
        <v>Walter</v>
      </c>
      <c r="H147" s="32" t="s">
        <v>351</v>
      </c>
      <c r="I147" s="33">
        <v>45831</v>
      </c>
      <c r="J147" s="32" t="s">
        <v>352</v>
      </c>
      <c r="K147" s="33">
        <v>45832</v>
      </c>
      <c r="L147" s="34">
        <v>4125</v>
      </c>
      <c r="M147" s="34">
        <v>0</v>
      </c>
      <c r="N147" s="34">
        <v>0</v>
      </c>
      <c r="O147" s="34">
        <v>4125</v>
      </c>
      <c r="P147" s="32" t="s">
        <v>353</v>
      </c>
      <c r="Q147" s="33">
        <v>45832</v>
      </c>
      <c r="R147" s="32" t="s">
        <v>354</v>
      </c>
      <c r="S147" s="32" t="s">
        <v>37</v>
      </c>
      <c r="T147" s="41">
        <v>0.01</v>
      </c>
      <c r="U147" s="53">
        <f>L147*T147</f>
        <v>41.25</v>
      </c>
    </row>
    <row r="148" spans="1:21" hidden="1" x14ac:dyDescent="0.3">
      <c r="A148" s="32" t="s">
        <v>346</v>
      </c>
      <c r="B148" s="52" t="s">
        <v>509</v>
      </c>
      <c r="C148" s="32" t="s">
        <v>348</v>
      </c>
      <c r="D148" s="32" t="s">
        <v>349</v>
      </c>
      <c r="E148" s="32" t="s">
        <v>510</v>
      </c>
      <c r="F148" s="32" t="s">
        <v>297</v>
      </c>
      <c r="G148" s="32" t="str">
        <f>VLOOKUP(F148,'Relação Cliente x Vendedores'!$C$2:$D$190,2,FALSE)</f>
        <v>Walter</v>
      </c>
      <c r="H148" s="32" t="s">
        <v>351</v>
      </c>
      <c r="I148" s="33">
        <v>45831</v>
      </c>
      <c r="J148" s="32" t="s">
        <v>352</v>
      </c>
      <c r="K148" s="33">
        <v>45832</v>
      </c>
      <c r="L148" s="34">
        <v>4125</v>
      </c>
      <c r="M148" s="34">
        <v>0</v>
      </c>
      <c r="N148" s="34">
        <v>0</v>
      </c>
      <c r="O148" s="34">
        <v>4125</v>
      </c>
      <c r="P148" s="32" t="s">
        <v>353</v>
      </c>
      <c r="Q148" s="33">
        <v>45832</v>
      </c>
      <c r="R148" s="32" t="s">
        <v>354</v>
      </c>
      <c r="S148" s="32" t="s">
        <v>37</v>
      </c>
      <c r="T148" s="41">
        <v>0.01</v>
      </c>
      <c r="U148" s="53">
        <f>L148*T148</f>
        <v>41.25</v>
      </c>
    </row>
    <row r="149" spans="1:21" hidden="1" x14ac:dyDescent="0.3">
      <c r="A149" s="32" t="s">
        <v>362</v>
      </c>
      <c r="B149" s="32" t="s">
        <v>363</v>
      </c>
      <c r="C149" s="32" t="s">
        <v>31</v>
      </c>
      <c r="D149" s="32" t="s">
        <v>349</v>
      </c>
      <c r="E149" s="32" t="s">
        <v>364</v>
      </c>
      <c r="F149" s="32" t="s">
        <v>280</v>
      </c>
      <c r="G149" s="32" t="str">
        <f>VLOOKUP(F149,'Relação Cliente x Vendedores'!$C$2:$D$190,2,FALSE)</f>
        <v>Walter</v>
      </c>
      <c r="H149" s="32" t="s">
        <v>351</v>
      </c>
      <c r="I149" s="33">
        <v>45810</v>
      </c>
      <c r="J149" s="32" t="s">
        <v>365</v>
      </c>
      <c r="K149" s="33">
        <v>45810</v>
      </c>
      <c r="L149" s="34">
        <v>2520</v>
      </c>
      <c r="M149" s="34">
        <v>0</v>
      </c>
      <c r="N149" s="34">
        <v>0</v>
      </c>
      <c r="O149" s="34">
        <v>2358.9699999999998</v>
      </c>
      <c r="P149" s="32" t="s">
        <v>353</v>
      </c>
      <c r="Q149" s="33">
        <v>45810</v>
      </c>
      <c r="R149" s="32" t="s">
        <v>354</v>
      </c>
      <c r="S149" s="32" t="s">
        <v>37</v>
      </c>
      <c r="T149" s="41">
        <v>0.01</v>
      </c>
      <c r="U149" s="43">
        <f>L149*T149</f>
        <v>25.2</v>
      </c>
    </row>
    <row r="150" spans="1:21" hidden="1" x14ac:dyDescent="0.3">
      <c r="A150" s="32" t="s">
        <v>346</v>
      </c>
      <c r="B150" s="32" t="s">
        <v>396</v>
      </c>
      <c r="C150" s="32" t="s">
        <v>31</v>
      </c>
      <c r="D150" s="32" t="s">
        <v>349</v>
      </c>
      <c r="E150" s="32" t="s">
        <v>393</v>
      </c>
      <c r="F150" s="32" t="s">
        <v>229</v>
      </c>
      <c r="G150" s="32" t="str">
        <f>VLOOKUP(F150,'Relação Cliente x Vendedores'!$C$2:$D$190,2,FALSE)</f>
        <v>Walter</v>
      </c>
      <c r="H150" s="32" t="s">
        <v>351</v>
      </c>
      <c r="I150" s="33">
        <v>45811</v>
      </c>
      <c r="J150" s="32" t="s">
        <v>352</v>
      </c>
      <c r="K150" s="33">
        <v>45812</v>
      </c>
      <c r="L150" s="34">
        <v>4000</v>
      </c>
      <c r="M150" s="34">
        <v>0</v>
      </c>
      <c r="N150" s="34">
        <v>0</v>
      </c>
      <c r="O150" s="34">
        <v>4000</v>
      </c>
      <c r="P150" s="32" t="s">
        <v>353</v>
      </c>
      <c r="Q150" s="33">
        <v>45812</v>
      </c>
      <c r="R150" s="32" t="s">
        <v>354</v>
      </c>
      <c r="S150" s="32" t="s">
        <v>37</v>
      </c>
      <c r="T150" s="41">
        <v>0.01</v>
      </c>
      <c r="U150" s="43">
        <f>L150*T150</f>
        <v>40</v>
      </c>
    </row>
    <row r="151" spans="1:21" hidden="1" x14ac:dyDescent="0.3">
      <c r="A151" s="32" t="s">
        <v>346</v>
      </c>
      <c r="B151" s="52" t="s">
        <v>396</v>
      </c>
      <c r="C151" s="32" t="s">
        <v>348</v>
      </c>
      <c r="D151" s="32" t="s">
        <v>349</v>
      </c>
      <c r="E151" s="32" t="s">
        <v>393</v>
      </c>
      <c r="F151" s="32" t="s">
        <v>229</v>
      </c>
      <c r="G151" s="32" t="str">
        <f>VLOOKUP(F151,'Relação Cliente x Vendedores'!$C$2:$D$190,2,FALSE)</f>
        <v>Walter</v>
      </c>
      <c r="H151" s="32" t="s">
        <v>351</v>
      </c>
      <c r="I151" s="33">
        <v>45841</v>
      </c>
      <c r="J151" s="32" t="s">
        <v>352</v>
      </c>
      <c r="K151" s="33">
        <v>45835</v>
      </c>
      <c r="L151" s="34">
        <v>4000</v>
      </c>
      <c r="M151" s="34">
        <v>0</v>
      </c>
      <c r="N151" s="34">
        <v>0</v>
      </c>
      <c r="O151" s="34">
        <v>4000</v>
      </c>
      <c r="P151" s="32" t="s">
        <v>353</v>
      </c>
      <c r="Q151" s="33">
        <v>45835</v>
      </c>
      <c r="R151" s="32" t="s">
        <v>354</v>
      </c>
      <c r="S151" s="32" t="s">
        <v>37</v>
      </c>
      <c r="T151" s="41">
        <v>0.01</v>
      </c>
      <c r="U151" s="53">
        <f>L151*T151</f>
        <v>40</v>
      </c>
    </row>
    <row r="152" spans="1:21" hidden="1" x14ac:dyDescent="0.3">
      <c r="A152" s="32" t="s">
        <v>346</v>
      </c>
      <c r="B152" s="32" t="s">
        <v>452</v>
      </c>
      <c r="C152" s="32" t="s">
        <v>31</v>
      </c>
      <c r="D152" s="32" t="s">
        <v>349</v>
      </c>
      <c r="E152" s="32" t="s">
        <v>145</v>
      </c>
      <c r="F152" s="32" t="s">
        <v>146</v>
      </c>
      <c r="G152" s="32" t="str">
        <f>VLOOKUP(F152,'Relação Cliente x Vendedores'!$C$2:$D$190,2,FALSE)</f>
        <v>Walter</v>
      </c>
      <c r="H152" s="32" t="s">
        <v>351</v>
      </c>
      <c r="I152" s="33">
        <v>45820</v>
      </c>
      <c r="J152" s="32" t="s">
        <v>352</v>
      </c>
      <c r="K152" s="33">
        <v>45821</v>
      </c>
      <c r="L152" s="34">
        <v>32163.33</v>
      </c>
      <c r="M152" s="34">
        <v>0</v>
      </c>
      <c r="N152" s="34">
        <v>0</v>
      </c>
      <c r="O152" s="34">
        <v>32163.33</v>
      </c>
      <c r="P152" s="32" t="s">
        <v>353</v>
      </c>
      <c r="Q152" s="33">
        <v>45821</v>
      </c>
      <c r="R152" s="32" t="s">
        <v>354</v>
      </c>
      <c r="S152" s="32" t="s">
        <v>37</v>
      </c>
      <c r="T152" s="41">
        <v>0.01</v>
      </c>
      <c r="U152" s="43">
        <f>L152*T152</f>
        <v>321.63330000000002</v>
      </c>
    </row>
    <row r="153" spans="1:21" hidden="1" x14ac:dyDescent="0.3">
      <c r="A153" s="32" t="s">
        <v>346</v>
      </c>
      <c r="B153" s="32" t="s">
        <v>456</v>
      </c>
      <c r="C153" s="32"/>
      <c r="D153" s="32" t="s">
        <v>349</v>
      </c>
      <c r="E153" s="32" t="s">
        <v>414</v>
      </c>
      <c r="F153" s="32" t="s">
        <v>275</v>
      </c>
      <c r="G153" s="32" t="str">
        <f>VLOOKUP(F153,'Relação Cliente x Vendedores'!$C$2:$D$190,2,FALSE)</f>
        <v>Walter</v>
      </c>
      <c r="H153" s="32" t="s">
        <v>351</v>
      </c>
      <c r="I153" s="33">
        <v>45824</v>
      </c>
      <c r="J153" s="32" t="s">
        <v>352</v>
      </c>
      <c r="K153" s="33">
        <v>45824</v>
      </c>
      <c r="L153" s="34">
        <v>6250.03</v>
      </c>
      <c r="M153" s="34">
        <v>0</v>
      </c>
      <c r="N153" s="34">
        <v>0</v>
      </c>
      <c r="O153" s="34">
        <v>6250.03</v>
      </c>
      <c r="P153" s="32" t="s">
        <v>353</v>
      </c>
      <c r="Q153" s="33">
        <v>45827</v>
      </c>
      <c r="R153" s="32" t="s">
        <v>354</v>
      </c>
      <c r="S153" s="32" t="s">
        <v>37</v>
      </c>
      <c r="T153" s="41">
        <v>0.01</v>
      </c>
      <c r="U153" s="43">
        <f>L153*T153</f>
        <v>62.500299999999996</v>
      </c>
    </row>
    <row r="154" spans="1:21" hidden="1" x14ac:dyDescent="0.3">
      <c r="A154" s="32" t="s">
        <v>346</v>
      </c>
      <c r="B154" s="32" t="s">
        <v>454</v>
      </c>
      <c r="C154" s="32"/>
      <c r="D154" s="32" t="s">
        <v>349</v>
      </c>
      <c r="E154" s="32" t="s">
        <v>455</v>
      </c>
      <c r="F154" s="32" t="s">
        <v>230</v>
      </c>
      <c r="G154" s="32" t="str">
        <f>VLOOKUP(F154,'Relação Cliente x Vendedores'!$C$2:$D$190,2,FALSE)</f>
        <v>Walter</v>
      </c>
      <c r="H154" s="32" t="s">
        <v>351</v>
      </c>
      <c r="I154" s="33">
        <v>45824</v>
      </c>
      <c r="J154" s="32" t="s">
        <v>352</v>
      </c>
      <c r="K154" s="33">
        <v>45824</v>
      </c>
      <c r="L154" s="34">
        <v>18000</v>
      </c>
      <c r="M154" s="34">
        <v>0</v>
      </c>
      <c r="N154" s="34">
        <v>0</v>
      </c>
      <c r="O154" s="34">
        <v>18000</v>
      </c>
      <c r="P154" s="32" t="s">
        <v>353</v>
      </c>
      <c r="Q154" s="33">
        <v>45827</v>
      </c>
      <c r="R154" s="32" t="s">
        <v>354</v>
      </c>
      <c r="S154" s="32" t="s">
        <v>37</v>
      </c>
      <c r="T154" s="41">
        <v>0.01</v>
      </c>
      <c r="U154" s="43">
        <f>L154*T154</f>
        <v>180</v>
      </c>
    </row>
    <row r="155" spans="1:21" hidden="1" x14ac:dyDescent="0.3">
      <c r="A155" s="32" t="s">
        <v>346</v>
      </c>
      <c r="B155" s="32" t="s">
        <v>399</v>
      </c>
      <c r="C155" s="32" t="s">
        <v>31</v>
      </c>
      <c r="D155" s="32" t="s">
        <v>349</v>
      </c>
      <c r="E155" s="32" t="s">
        <v>393</v>
      </c>
      <c r="F155" s="32" t="s">
        <v>229</v>
      </c>
      <c r="G155" s="32" t="str">
        <f>VLOOKUP(F155,'Relação Cliente x Vendedores'!$C$2:$D$190,2,FALSE)</f>
        <v>Walter</v>
      </c>
      <c r="H155" s="32" t="s">
        <v>351</v>
      </c>
      <c r="I155" s="33">
        <v>45821</v>
      </c>
      <c r="J155" s="32" t="s">
        <v>352</v>
      </c>
      <c r="K155" s="33">
        <v>45812</v>
      </c>
      <c r="L155" s="34">
        <v>4000</v>
      </c>
      <c r="M155" s="34">
        <v>0</v>
      </c>
      <c r="N155" s="34">
        <v>0</v>
      </c>
      <c r="O155" s="34">
        <v>4000</v>
      </c>
      <c r="P155" s="32" t="s">
        <v>353</v>
      </c>
      <c r="Q155" s="33">
        <v>45812</v>
      </c>
      <c r="R155" s="32" t="s">
        <v>354</v>
      </c>
      <c r="S155" s="32" t="s">
        <v>37</v>
      </c>
      <c r="T155" s="41">
        <v>0.01</v>
      </c>
      <c r="U155" s="43">
        <f>L155*T155</f>
        <v>40</v>
      </c>
    </row>
    <row r="156" spans="1:21" hidden="1" x14ac:dyDescent="0.3">
      <c r="A156" s="32" t="s">
        <v>346</v>
      </c>
      <c r="B156" s="32" t="s">
        <v>46</v>
      </c>
      <c r="C156" s="32"/>
      <c r="D156" s="32" t="s">
        <v>349</v>
      </c>
      <c r="E156" s="32" t="s">
        <v>47</v>
      </c>
      <c r="F156" s="32" t="s">
        <v>48</v>
      </c>
      <c r="G156" s="32" t="str">
        <f>VLOOKUP(F156,'Relação Cliente x Vendedores'!$C$2:$D$190,2,FALSE)</f>
        <v>Walter</v>
      </c>
      <c r="H156" s="32" t="s">
        <v>351</v>
      </c>
      <c r="I156" s="33">
        <v>45812</v>
      </c>
      <c r="J156" s="32" t="s">
        <v>352</v>
      </c>
      <c r="K156" s="33">
        <v>45812</v>
      </c>
      <c r="L156" s="34">
        <v>3400</v>
      </c>
      <c r="M156" s="34"/>
      <c r="N156" s="34"/>
      <c r="O156" s="34">
        <v>3400</v>
      </c>
      <c r="P156" s="32" t="s">
        <v>546</v>
      </c>
      <c r="Q156" s="33">
        <v>45812</v>
      </c>
      <c r="R156" s="32" t="s">
        <v>354</v>
      </c>
      <c r="S156" s="32" t="s">
        <v>37</v>
      </c>
      <c r="T156" s="41">
        <v>0.01</v>
      </c>
      <c r="U156" s="43">
        <f>L156*T156</f>
        <v>34</v>
      </c>
    </row>
    <row r="157" spans="1:21" hidden="1" x14ac:dyDescent="0.3">
      <c r="A157" s="32" t="s">
        <v>346</v>
      </c>
      <c r="B157" s="52" t="s">
        <v>95</v>
      </c>
      <c r="C157" s="32" t="s">
        <v>31</v>
      </c>
      <c r="D157" s="32" t="s">
        <v>349</v>
      </c>
      <c r="E157" s="32" t="s">
        <v>96</v>
      </c>
      <c r="F157" s="32" t="s">
        <v>97</v>
      </c>
      <c r="G157" s="32" t="str">
        <f>VLOOKUP(F157,'Relação Cliente x Vendedores'!$C$2:$D$190,2,FALSE)</f>
        <v>Walter</v>
      </c>
      <c r="H157" s="32" t="s">
        <v>351</v>
      </c>
      <c r="I157" s="33">
        <v>45831</v>
      </c>
      <c r="J157" s="32" t="s">
        <v>352</v>
      </c>
      <c r="K157" s="33">
        <v>45832</v>
      </c>
      <c r="L157" s="34">
        <v>2026.67</v>
      </c>
      <c r="M157" s="34">
        <v>0</v>
      </c>
      <c r="N157" s="34">
        <v>0</v>
      </c>
      <c r="O157" s="34">
        <v>2026.67</v>
      </c>
      <c r="P157" s="32" t="s">
        <v>353</v>
      </c>
      <c r="Q157" s="33">
        <v>45832</v>
      </c>
      <c r="R157" s="32" t="s">
        <v>354</v>
      </c>
      <c r="S157" s="32" t="s">
        <v>37</v>
      </c>
      <c r="T157" s="41">
        <v>0.01</v>
      </c>
      <c r="U157" s="53">
        <f>L157*T157</f>
        <v>20.2667</v>
      </c>
    </row>
    <row r="158" spans="1:21" hidden="1" x14ac:dyDescent="0.3">
      <c r="A158" s="32" t="s">
        <v>458</v>
      </c>
      <c r="B158" s="54" t="s">
        <v>534</v>
      </c>
      <c r="C158" s="32" t="s">
        <v>367</v>
      </c>
      <c r="D158" s="32" t="s">
        <v>349</v>
      </c>
      <c r="E158" s="32" t="s">
        <v>535</v>
      </c>
      <c r="F158" s="32" t="s">
        <v>221</v>
      </c>
      <c r="G158" s="32" t="str">
        <f>VLOOKUP(F158,'Relação Cliente x Vendedores'!$C$2:$D$190,2,FALSE)</f>
        <v>Walter</v>
      </c>
      <c r="H158" s="32" t="s">
        <v>351</v>
      </c>
      <c r="I158" s="33">
        <v>45838</v>
      </c>
      <c r="J158" s="32" t="s">
        <v>365</v>
      </c>
      <c r="K158" s="33">
        <v>45835</v>
      </c>
      <c r="L158" s="34">
        <v>1602</v>
      </c>
      <c r="M158" s="34">
        <v>0</v>
      </c>
      <c r="N158" s="34">
        <v>0</v>
      </c>
      <c r="O158" s="34">
        <v>1385.57</v>
      </c>
      <c r="P158" s="32" t="s">
        <v>353</v>
      </c>
      <c r="Q158" s="33">
        <v>45835</v>
      </c>
      <c r="R158" s="32" t="s">
        <v>354</v>
      </c>
      <c r="S158" s="32" t="s">
        <v>37</v>
      </c>
      <c r="T158" s="41">
        <v>0.01</v>
      </c>
      <c r="U158" s="43">
        <f>L158*T158</f>
        <v>16.02</v>
      </c>
    </row>
    <row r="159" spans="1:21" hidden="1" x14ac:dyDescent="0.3">
      <c r="A159" s="32" t="s">
        <v>541</v>
      </c>
      <c r="B159" s="32" t="s">
        <v>555</v>
      </c>
      <c r="C159" s="32"/>
      <c r="D159" s="32" t="s">
        <v>543</v>
      </c>
      <c r="E159" s="32" t="s">
        <v>83</v>
      </c>
      <c r="F159" s="32" t="s">
        <v>84</v>
      </c>
      <c r="G159" s="32" t="str">
        <f>VLOOKUP(F159,'Relação Cliente x Vendedores'!$C$2:$D$190,2,FALSE)</f>
        <v>Walter</v>
      </c>
      <c r="H159" s="32" t="s">
        <v>544</v>
      </c>
      <c r="I159" s="33">
        <v>45814</v>
      </c>
      <c r="J159" s="32" t="s">
        <v>556</v>
      </c>
      <c r="K159" s="33">
        <v>45814</v>
      </c>
      <c r="L159" s="34">
        <v>32672</v>
      </c>
      <c r="M159" s="34"/>
      <c r="N159" s="34"/>
      <c r="O159" s="34">
        <v>32672</v>
      </c>
      <c r="P159" s="32" t="s">
        <v>546</v>
      </c>
      <c r="Q159" s="33">
        <v>45814</v>
      </c>
      <c r="R159" s="32" t="s">
        <v>354</v>
      </c>
      <c r="S159" s="32" t="s">
        <v>37</v>
      </c>
      <c r="T159" s="41">
        <v>0.01</v>
      </c>
      <c r="U159" s="43">
        <f>L159*T159</f>
        <v>326.72000000000003</v>
      </c>
    </row>
    <row r="160" spans="1:21" hidden="1" x14ac:dyDescent="0.3">
      <c r="A160" s="32" t="s">
        <v>561</v>
      </c>
      <c r="B160" s="32" t="s">
        <v>562</v>
      </c>
      <c r="C160" s="32"/>
      <c r="D160" s="32" t="s">
        <v>563</v>
      </c>
      <c r="E160" s="32" t="s">
        <v>564</v>
      </c>
      <c r="F160" s="32" t="s">
        <v>565</v>
      </c>
      <c r="G160" s="32" t="e">
        <f>VLOOKUP(F160,'Relação Cliente x Vendedores'!$C$2:$D$190,2,FALSE)</f>
        <v>#N/A</v>
      </c>
      <c r="H160" s="32" t="s">
        <v>566</v>
      </c>
      <c r="I160" s="33">
        <v>45824</v>
      </c>
      <c r="J160" s="32" t="s">
        <v>567</v>
      </c>
      <c r="K160" s="33">
        <v>45824</v>
      </c>
      <c r="L160" s="34">
        <v>400</v>
      </c>
      <c r="M160" s="34"/>
      <c r="N160" s="34"/>
      <c r="O160" s="34">
        <v>400</v>
      </c>
      <c r="P160" s="32" t="s">
        <v>546</v>
      </c>
      <c r="Q160" s="33">
        <v>45825</v>
      </c>
      <c r="R160" s="32" t="s">
        <v>568</v>
      </c>
      <c r="S160" s="32" t="s">
        <v>37</v>
      </c>
      <c r="T160" s="41">
        <v>0.01</v>
      </c>
      <c r="U160" s="43">
        <f>L160*T160</f>
        <v>4</v>
      </c>
    </row>
    <row r="163" spans="7:7" x14ac:dyDescent="0.3">
      <c r="G163" s="44"/>
    </row>
    <row r="165" spans="7:7" x14ac:dyDescent="0.3">
      <c r="G165" s="36"/>
    </row>
  </sheetData>
  <autoFilter ref="A1:U160" xr:uid="{31894E3D-DDDC-4871-8B2B-F128578A7E99}">
    <filterColumn colId="6">
      <filters>
        <filter val="Waldemiro"/>
      </filters>
    </filterColumn>
    <sortState xmlns:xlrd2="http://schemas.microsoft.com/office/spreadsheetml/2017/richdata2" ref="A122:U159">
      <sortCondition ref="B1:B160"/>
    </sortState>
  </autoFilter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AE8C-D65D-47EE-B58C-412D9A9A84CE}">
  <dimension ref="A1:O103"/>
  <sheetViews>
    <sheetView topLeftCell="A61" workbookViewId="0">
      <selection activeCell="K15" sqref="K15"/>
    </sheetView>
  </sheetViews>
  <sheetFormatPr defaultRowHeight="14.4" x14ac:dyDescent="0.3"/>
  <cols>
    <col min="1" max="1" width="15.44140625" style="1" bestFit="1" customWidth="1"/>
    <col min="2" max="2" width="13.44140625" style="1" bestFit="1" customWidth="1"/>
    <col min="3" max="3" width="4" style="1" bestFit="1" customWidth="1"/>
    <col min="4" max="4" width="45" style="1" bestFit="1" customWidth="1"/>
    <col min="5" max="5" width="15.109375" style="1" bestFit="1" customWidth="1"/>
    <col min="6" max="6" width="8.6640625" style="1" bestFit="1" customWidth="1"/>
    <col min="7" max="7" width="9.33203125" style="1" bestFit="1" customWidth="1"/>
    <col min="8" max="8" width="10.5546875" style="1" bestFit="1" customWidth="1"/>
    <col min="9" max="10" width="11.109375" style="8" bestFit="1" customWidth="1"/>
    <col min="11" max="11" width="13.44140625" style="8" bestFit="1" customWidth="1"/>
    <col min="12" max="12" width="9.33203125" style="1" bestFit="1" customWidth="1"/>
    <col min="13" max="13" width="11.5546875" style="1" bestFit="1" customWidth="1"/>
    <col min="14" max="14" width="13.44140625" style="8" customWidth="1"/>
    <col min="15" max="15" width="13.44140625" style="8" bestFit="1" customWidth="1"/>
  </cols>
  <sheetData>
    <row r="1" spans="1:2" x14ac:dyDescent="0.3">
      <c r="A1" s="55" t="s">
        <v>0</v>
      </c>
      <c r="B1" s="55"/>
    </row>
    <row r="2" spans="1:2" x14ac:dyDescent="0.3">
      <c r="A2" s="2">
        <v>45838</v>
      </c>
      <c r="B2" s="3">
        <f>O96+O97+O98+O99+O100+O101</f>
        <v>80960</v>
      </c>
    </row>
    <row r="3" spans="1:2" x14ac:dyDescent="0.3">
      <c r="A3" s="4" t="s">
        <v>1</v>
      </c>
      <c r="B3" s="3">
        <f>SUM(O:O)</f>
        <v>7935719.6000000015</v>
      </c>
    </row>
    <row r="4" spans="1:2" x14ac:dyDescent="0.3">
      <c r="A4" s="4" t="s">
        <v>2</v>
      </c>
      <c r="B4" s="4">
        <v>2732</v>
      </c>
    </row>
    <row r="5" spans="1:2" x14ac:dyDescent="0.3">
      <c r="A5" s="5"/>
      <c r="B5" s="5"/>
    </row>
    <row r="6" spans="1:2" x14ac:dyDescent="0.3">
      <c r="A6" s="56" t="s">
        <v>3</v>
      </c>
      <c r="B6" s="56"/>
    </row>
    <row r="7" spans="1:2" x14ac:dyDescent="0.3">
      <c r="A7" s="4" t="s">
        <v>4</v>
      </c>
      <c r="B7" s="7">
        <f>SUMIF(M:M,2,O:O)</f>
        <v>69030</v>
      </c>
    </row>
    <row r="8" spans="1:2" x14ac:dyDescent="0.3">
      <c r="A8" s="4" t="s">
        <v>5</v>
      </c>
      <c r="B8" s="7">
        <f>SUMIF(M:M,5,O:O)</f>
        <v>281732</v>
      </c>
    </row>
    <row r="9" spans="1:2" x14ac:dyDescent="0.3">
      <c r="A9" s="4" t="s">
        <v>6</v>
      </c>
      <c r="B9" s="7">
        <f>SUMIF(M:M,6,O:O)</f>
        <v>1274100</v>
      </c>
    </row>
    <row r="10" spans="1:2" x14ac:dyDescent="0.3">
      <c r="A10" s="4" t="s">
        <v>7</v>
      </c>
      <c r="B10" s="7">
        <f>SUMIF(M:M,8,O:O)</f>
        <v>0</v>
      </c>
    </row>
    <row r="11" spans="1:2" x14ac:dyDescent="0.3">
      <c r="A11" s="4" t="s">
        <v>8</v>
      </c>
      <c r="B11" s="7">
        <f>SUMIF(M:M,10,O:O)</f>
        <v>0</v>
      </c>
    </row>
    <row r="12" spans="1:2" x14ac:dyDescent="0.3">
      <c r="A12" s="4" t="s">
        <v>9</v>
      </c>
      <c r="B12" s="7">
        <f>SUMIF(M:M,12,O:O)</f>
        <v>0</v>
      </c>
    </row>
    <row r="13" spans="1:2" x14ac:dyDescent="0.3">
      <c r="A13" s="4" t="s">
        <v>10</v>
      </c>
      <c r="B13" s="7">
        <f>SUMIF(M:M,13,O:O)</f>
        <v>825872.41</v>
      </c>
    </row>
    <row r="14" spans="1:2" x14ac:dyDescent="0.3">
      <c r="A14" s="4" t="s">
        <v>11</v>
      </c>
      <c r="B14" s="7">
        <f>SUMIF(M:M,15,O:O)</f>
        <v>792056.78</v>
      </c>
    </row>
    <row r="15" spans="1:2" x14ac:dyDescent="0.3">
      <c r="A15" s="4" t="s">
        <v>12</v>
      </c>
      <c r="B15" s="7">
        <f>SUMIF(M:M,16,O:O)</f>
        <v>362002.07</v>
      </c>
    </row>
    <row r="16" spans="1:2" x14ac:dyDescent="0.3">
      <c r="A16" s="4" t="s">
        <v>13</v>
      </c>
      <c r="B16" s="7">
        <f>SUMIF(M:M,17,O:O)</f>
        <v>285238.52999999997</v>
      </c>
    </row>
    <row r="17" spans="1:15" x14ac:dyDescent="0.3">
      <c r="A17" s="4" t="s">
        <v>14</v>
      </c>
      <c r="B17" s="7">
        <f>SUMIF(M:M,18,O:O)</f>
        <v>0</v>
      </c>
    </row>
    <row r="18" spans="1:15" x14ac:dyDescent="0.3">
      <c r="A18" s="4" t="s">
        <v>15</v>
      </c>
      <c r="B18" s="7">
        <f>SUMIF(M:M,19,O:O)</f>
        <v>0</v>
      </c>
    </row>
    <row r="19" spans="1:15" x14ac:dyDescent="0.3">
      <c r="A19" s="4" t="s">
        <v>16</v>
      </c>
      <c r="B19" s="7">
        <f>SUMIF(M:M,20,O:O)</f>
        <v>77828.010000000009</v>
      </c>
    </row>
    <row r="20" spans="1:15" x14ac:dyDescent="0.3">
      <c r="A20" s="9" t="s">
        <v>1</v>
      </c>
      <c r="B20" s="10">
        <f>SUM(B7:B19)</f>
        <v>3967859.8</v>
      </c>
    </row>
    <row r="23" spans="1:15" x14ac:dyDescent="0.3">
      <c r="A23" s="6" t="s">
        <v>17</v>
      </c>
      <c r="B23" s="6" t="s">
        <v>18</v>
      </c>
      <c r="C23" s="6" t="s">
        <v>19</v>
      </c>
      <c r="D23" s="6" t="s">
        <v>20</v>
      </c>
      <c r="E23" s="6" t="s">
        <v>21</v>
      </c>
      <c r="F23" s="6" t="s">
        <v>22</v>
      </c>
      <c r="G23" s="6" t="s">
        <v>23</v>
      </c>
      <c r="H23" s="6" t="s">
        <v>24</v>
      </c>
      <c r="I23" s="11" t="s">
        <v>25</v>
      </c>
      <c r="J23" s="11" t="s">
        <v>26</v>
      </c>
      <c r="K23" s="11" t="s">
        <v>27</v>
      </c>
      <c r="L23" s="6" t="s">
        <v>28</v>
      </c>
      <c r="M23" s="6" t="s">
        <v>211</v>
      </c>
      <c r="N23" s="6" t="s">
        <v>212</v>
      </c>
      <c r="O23" s="11" t="s">
        <v>29</v>
      </c>
    </row>
    <row r="24" spans="1:15" x14ac:dyDescent="0.3">
      <c r="A24" s="12">
        <v>972</v>
      </c>
      <c r="B24" s="18">
        <v>163</v>
      </c>
      <c r="C24" s="12" t="s">
        <v>31</v>
      </c>
      <c r="D24" s="13" t="s">
        <v>32</v>
      </c>
      <c r="E24" s="13" t="s">
        <v>33</v>
      </c>
      <c r="F24" s="13" t="s">
        <v>34</v>
      </c>
      <c r="G24" s="14">
        <v>45811</v>
      </c>
      <c r="H24" s="13" t="s">
        <v>35</v>
      </c>
      <c r="I24" s="15">
        <v>2829.47</v>
      </c>
      <c r="J24" s="15">
        <v>919.58</v>
      </c>
      <c r="K24" s="15">
        <v>70736.7</v>
      </c>
      <c r="L24" s="13" t="s">
        <v>36</v>
      </c>
      <c r="M24" s="18">
        <v>16</v>
      </c>
      <c r="N24" s="12" t="str">
        <f>VLOOKUP(M24,[1]Vendedores!$A$2:$B$15,2,FALSE)</f>
        <v>Ricardo</v>
      </c>
      <c r="O24" s="15">
        <v>89340</v>
      </c>
    </row>
    <row r="25" spans="1:15" x14ac:dyDescent="0.3">
      <c r="A25" s="12">
        <v>974</v>
      </c>
      <c r="B25" s="18">
        <v>271</v>
      </c>
      <c r="C25" s="12" t="s">
        <v>31</v>
      </c>
      <c r="D25" s="13" t="s">
        <v>39</v>
      </c>
      <c r="E25" s="13" t="s">
        <v>40</v>
      </c>
      <c r="F25" s="13" t="s">
        <v>41</v>
      </c>
      <c r="G25" s="14">
        <v>45812</v>
      </c>
      <c r="H25" s="13" t="s">
        <v>35</v>
      </c>
      <c r="I25" s="15">
        <v>840.79</v>
      </c>
      <c r="J25" s="15">
        <v>156.13</v>
      </c>
      <c r="K25" s="15">
        <v>12010.21</v>
      </c>
      <c r="L25" s="13" t="s">
        <v>36</v>
      </c>
      <c r="M25" s="18">
        <v>20</v>
      </c>
      <c r="N25" s="12" t="str">
        <f>VLOOKUP(M25,[1]Vendedores!$A$2:$B$15,2,FALSE)</f>
        <v>Lucas</v>
      </c>
      <c r="O25" s="15">
        <v>13896.01</v>
      </c>
    </row>
    <row r="26" spans="1:15" x14ac:dyDescent="0.3">
      <c r="A26" s="12">
        <v>975</v>
      </c>
      <c r="B26" s="18">
        <v>119</v>
      </c>
      <c r="C26" s="12" t="s">
        <v>31</v>
      </c>
      <c r="D26" s="13" t="s">
        <v>43</v>
      </c>
      <c r="E26" s="13" t="s">
        <v>44</v>
      </c>
      <c r="F26" s="13" t="s">
        <v>41</v>
      </c>
      <c r="G26" s="14">
        <v>45811</v>
      </c>
      <c r="H26" s="13" t="s">
        <v>45</v>
      </c>
      <c r="I26" s="15">
        <v>1314.93</v>
      </c>
      <c r="J26" s="15">
        <v>244.18</v>
      </c>
      <c r="K26" s="15">
        <v>18783.150000000001</v>
      </c>
      <c r="L26" s="13" t="s">
        <v>36</v>
      </c>
      <c r="M26" s="18">
        <v>13</v>
      </c>
      <c r="N26" s="12" t="str">
        <f>VLOOKUP(M26,[1]Vendedores!$A$2:$B$15,2,FALSE)</f>
        <v>Waldemiro</v>
      </c>
      <c r="O26" s="15">
        <v>19027.330000000002</v>
      </c>
    </row>
    <row r="27" spans="1:15" x14ac:dyDescent="0.3">
      <c r="A27" s="12">
        <v>976</v>
      </c>
      <c r="B27" s="18">
        <v>290</v>
      </c>
      <c r="C27" s="12" t="s">
        <v>31</v>
      </c>
      <c r="D27" s="13" t="s">
        <v>48</v>
      </c>
      <c r="E27" s="13" t="s">
        <v>49</v>
      </c>
      <c r="F27" s="13" t="s">
        <v>41</v>
      </c>
      <c r="G27" s="14">
        <v>45812</v>
      </c>
      <c r="H27" s="13" t="s">
        <v>45</v>
      </c>
      <c r="I27" s="15">
        <v>578</v>
      </c>
      <c r="J27" s="15">
        <v>43.63</v>
      </c>
      <c r="K27" s="15">
        <v>3356.37</v>
      </c>
      <c r="L27" s="13" t="s">
        <v>36</v>
      </c>
      <c r="M27" s="18">
        <v>5</v>
      </c>
      <c r="N27" s="12" t="str">
        <f>VLOOKUP(M27,[1]Vendedores!$A$2:$B$15,2,FALSE)</f>
        <v>Walter</v>
      </c>
      <c r="O27" s="15">
        <v>3400</v>
      </c>
    </row>
    <row r="28" spans="1:15" x14ac:dyDescent="0.3">
      <c r="A28" s="12">
        <v>977</v>
      </c>
      <c r="B28" s="18">
        <v>201</v>
      </c>
      <c r="C28" s="12" t="s">
        <v>31</v>
      </c>
      <c r="D28" s="13" t="s">
        <v>51</v>
      </c>
      <c r="E28" s="13" t="s">
        <v>52</v>
      </c>
      <c r="F28" s="13" t="s">
        <v>53</v>
      </c>
      <c r="G28" s="14">
        <v>45812</v>
      </c>
      <c r="H28" s="13" t="s">
        <v>35</v>
      </c>
      <c r="I28" s="15">
        <v>579.91999999999996</v>
      </c>
      <c r="J28" s="15">
        <v>188.47</v>
      </c>
      <c r="K28" s="15">
        <v>14498.07</v>
      </c>
      <c r="L28" s="13" t="s">
        <v>36</v>
      </c>
      <c r="M28" s="18">
        <v>17</v>
      </c>
      <c r="N28" s="12" t="str">
        <f>VLOOKUP(M28,[1]Vendedores!$A$2:$B$15,2,FALSE)</f>
        <v>Fabiane</v>
      </c>
      <c r="O28" s="15">
        <v>18192</v>
      </c>
    </row>
    <row r="29" spans="1:15" x14ac:dyDescent="0.3">
      <c r="A29" s="12">
        <v>978</v>
      </c>
      <c r="B29" s="18">
        <v>157</v>
      </c>
      <c r="C29" s="12" t="s">
        <v>31</v>
      </c>
      <c r="D29" s="13" t="s">
        <v>55</v>
      </c>
      <c r="E29" s="13" t="s">
        <v>56</v>
      </c>
      <c r="F29" s="13" t="s">
        <v>41</v>
      </c>
      <c r="G29" s="14">
        <v>45812</v>
      </c>
      <c r="H29" s="13" t="s">
        <v>45</v>
      </c>
      <c r="I29" s="15">
        <v>1037</v>
      </c>
      <c r="J29" s="15">
        <v>78.28</v>
      </c>
      <c r="K29" s="15">
        <v>6021.72</v>
      </c>
      <c r="L29" s="13" t="s">
        <v>36</v>
      </c>
      <c r="M29" s="18">
        <v>15</v>
      </c>
      <c r="N29" s="12" t="str">
        <f>VLOOKUP(M29,[1]Vendedores!$A$2:$B$15,2,FALSE)</f>
        <v>Jaqueline</v>
      </c>
      <c r="O29" s="15">
        <v>6100</v>
      </c>
    </row>
    <row r="30" spans="1:15" x14ac:dyDescent="0.3">
      <c r="A30" s="12">
        <v>979</v>
      </c>
      <c r="B30" s="18">
        <v>227</v>
      </c>
      <c r="C30" s="12" t="s">
        <v>31</v>
      </c>
      <c r="D30" s="13" t="s">
        <v>58</v>
      </c>
      <c r="E30" s="13" t="s">
        <v>59</v>
      </c>
      <c r="F30" s="13" t="s">
        <v>53</v>
      </c>
      <c r="G30" s="14">
        <v>45812</v>
      </c>
      <c r="H30" s="13" t="s">
        <v>35</v>
      </c>
      <c r="I30" s="15">
        <v>315.89999999999998</v>
      </c>
      <c r="J30" s="15">
        <v>770</v>
      </c>
      <c r="K30" s="15">
        <v>7897.42</v>
      </c>
      <c r="L30" s="13" t="s">
        <v>36</v>
      </c>
      <c r="M30" s="18">
        <v>17</v>
      </c>
      <c r="N30" s="12" t="str">
        <f>VLOOKUP(M30,[1]Vendedores!$A$2:$B$15,2,FALSE)</f>
        <v>Fabiane</v>
      </c>
      <c r="O30" s="15">
        <v>11000.01</v>
      </c>
    </row>
    <row r="31" spans="1:15" x14ac:dyDescent="0.3">
      <c r="A31" s="12">
        <v>980</v>
      </c>
      <c r="B31" s="18">
        <v>119</v>
      </c>
      <c r="C31" s="12" t="s">
        <v>31</v>
      </c>
      <c r="D31" s="13" t="s">
        <v>43</v>
      </c>
      <c r="E31" s="13" t="s">
        <v>44</v>
      </c>
      <c r="F31" s="13" t="s">
        <v>41</v>
      </c>
      <c r="G31" s="14">
        <v>45812</v>
      </c>
      <c r="H31" s="13" t="s">
        <v>45</v>
      </c>
      <c r="I31" s="15">
        <v>447.82</v>
      </c>
      <c r="J31" s="15">
        <v>83.16</v>
      </c>
      <c r="K31" s="15">
        <v>6396.84</v>
      </c>
      <c r="L31" s="13" t="s">
        <v>36</v>
      </c>
      <c r="M31" s="18">
        <v>13</v>
      </c>
      <c r="N31" s="12" t="str">
        <f>VLOOKUP(M31,[1]Vendedores!$A$2:$B$15,2,FALSE)</f>
        <v>Waldemiro</v>
      </c>
      <c r="O31" s="15">
        <v>6480</v>
      </c>
    </row>
    <row r="32" spans="1:15" x14ac:dyDescent="0.3">
      <c r="A32" s="12">
        <v>982</v>
      </c>
      <c r="B32" s="18">
        <v>288</v>
      </c>
      <c r="C32" s="12" t="s">
        <v>31</v>
      </c>
      <c r="D32" s="13" t="s">
        <v>61</v>
      </c>
      <c r="E32" s="13" t="s">
        <v>62</v>
      </c>
      <c r="F32" s="13" t="s">
        <v>63</v>
      </c>
      <c r="G32" s="14">
        <v>45813</v>
      </c>
      <c r="H32" s="13" t="s">
        <v>35</v>
      </c>
      <c r="I32" s="15">
        <v>238.47</v>
      </c>
      <c r="J32" s="15">
        <v>581.27</v>
      </c>
      <c r="K32" s="15">
        <v>5961.74</v>
      </c>
      <c r="L32" s="13" t="s">
        <v>36</v>
      </c>
      <c r="M32" s="18">
        <v>16</v>
      </c>
      <c r="N32" s="12" t="str">
        <f>VLOOKUP(M32,[1]Vendedores!$A$2:$B$15,2,FALSE)</f>
        <v>Ricardo</v>
      </c>
      <c r="O32" s="15">
        <v>8170</v>
      </c>
    </row>
    <row r="33" spans="1:15" x14ac:dyDescent="0.3">
      <c r="A33" s="12">
        <v>983</v>
      </c>
      <c r="B33" s="18">
        <v>283</v>
      </c>
      <c r="C33" s="12" t="s">
        <v>31</v>
      </c>
      <c r="D33" s="13" t="s">
        <v>66</v>
      </c>
      <c r="E33" s="13" t="s">
        <v>67</v>
      </c>
      <c r="F33" s="13" t="s">
        <v>63</v>
      </c>
      <c r="G33" s="14">
        <v>45813</v>
      </c>
      <c r="H33" s="13" t="s">
        <v>35</v>
      </c>
      <c r="I33" s="15">
        <v>209.72</v>
      </c>
      <c r="J33" s="15">
        <v>68.16</v>
      </c>
      <c r="K33" s="15">
        <v>5243.09</v>
      </c>
      <c r="L33" s="13" t="s">
        <v>36</v>
      </c>
      <c r="M33" s="18">
        <v>16</v>
      </c>
      <c r="N33" s="12" t="str">
        <f>VLOOKUP(M33,[1]Vendedores!$A$2:$B$15,2,FALSE)</f>
        <v>Ricardo</v>
      </c>
      <c r="O33" s="15">
        <v>6480.01</v>
      </c>
    </row>
    <row r="34" spans="1:15" x14ac:dyDescent="0.3">
      <c r="A34" s="12">
        <v>987</v>
      </c>
      <c r="B34" s="18">
        <v>279</v>
      </c>
      <c r="C34" s="12" t="s">
        <v>31</v>
      </c>
      <c r="D34" s="13" t="s">
        <v>68</v>
      </c>
      <c r="E34" s="13" t="s">
        <v>69</v>
      </c>
      <c r="F34" s="13" t="s">
        <v>70</v>
      </c>
      <c r="G34" s="14">
        <v>45813</v>
      </c>
      <c r="H34" s="13" t="s">
        <v>35</v>
      </c>
      <c r="I34" s="15">
        <v>339.76</v>
      </c>
      <c r="J34" s="15">
        <v>110.42</v>
      </c>
      <c r="K34" s="15">
        <v>8493.93</v>
      </c>
      <c r="L34" s="13" t="s">
        <v>36</v>
      </c>
      <c r="M34" s="18">
        <v>16</v>
      </c>
      <c r="N34" s="12" t="str">
        <f>VLOOKUP(M34,[1]Vendedores!$A$2:$B$15,2,FALSE)</f>
        <v>Ricardo</v>
      </c>
      <c r="O34" s="15">
        <v>10990.45</v>
      </c>
    </row>
    <row r="35" spans="1:15" x14ac:dyDescent="0.3">
      <c r="A35" s="12">
        <v>989</v>
      </c>
      <c r="B35" s="18">
        <v>291</v>
      </c>
      <c r="C35" s="12" t="s">
        <v>31</v>
      </c>
      <c r="D35" s="13" t="s">
        <v>71</v>
      </c>
      <c r="E35" s="13" t="s">
        <v>72</v>
      </c>
      <c r="F35" s="13" t="s">
        <v>41</v>
      </c>
      <c r="G35" s="14">
        <v>45813</v>
      </c>
      <c r="H35" s="13" t="s">
        <v>35</v>
      </c>
      <c r="I35" s="15">
        <v>4176.7</v>
      </c>
      <c r="J35" s="15">
        <v>775.61</v>
      </c>
      <c r="K35" s="15">
        <v>59662.06</v>
      </c>
      <c r="L35" s="13" t="s">
        <v>36</v>
      </c>
      <c r="M35" s="18">
        <v>2</v>
      </c>
      <c r="N35" s="12" t="str">
        <f>VLOOKUP(M35,[1]Vendedores!$A$2:$B$15,2,FALSE)</f>
        <v>Juliana</v>
      </c>
      <c r="O35" s="15">
        <v>69030</v>
      </c>
    </row>
    <row r="36" spans="1:15" x14ac:dyDescent="0.3">
      <c r="A36" s="12">
        <v>990</v>
      </c>
      <c r="B36" s="18">
        <v>151</v>
      </c>
      <c r="C36" s="12" t="s">
        <v>31</v>
      </c>
      <c r="D36" s="13" t="s">
        <v>74</v>
      </c>
      <c r="E36" s="13" t="s">
        <v>75</v>
      </c>
      <c r="F36" s="13" t="s">
        <v>76</v>
      </c>
      <c r="G36" s="14">
        <v>45814</v>
      </c>
      <c r="H36" s="13" t="s">
        <v>35</v>
      </c>
      <c r="I36" s="15">
        <v>7340.43</v>
      </c>
      <c r="J36" s="15">
        <v>2385.64</v>
      </c>
      <c r="K36" s="15">
        <v>183510.84</v>
      </c>
      <c r="L36" s="13" t="s">
        <v>36</v>
      </c>
      <c r="M36" s="18">
        <v>15</v>
      </c>
      <c r="N36" s="12" t="str">
        <f>VLOOKUP(M36,[1]Vendedores!$A$2:$B$15,2,FALSE)</f>
        <v>Jaqueline</v>
      </c>
      <c r="O36" s="15">
        <v>235200.01</v>
      </c>
    </row>
    <row r="37" spans="1:15" x14ac:dyDescent="0.3">
      <c r="A37" s="12">
        <v>991</v>
      </c>
      <c r="B37" s="18">
        <v>214</v>
      </c>
      <c r="C37" s="12" t="s">
        <v>31</v>
      </c>
      <c r="D37" s="13" t="s">
        <v>78</v>
      </c>
      <c r="E37" s="13" t="s">
        <v>79</v>
      </c>
      <c r="F37" s="13" t="s">
        <v>53</v>
      </c>
      <c r="G37" s="14">
        <v>45814</v>
      </c>
      <c r="H37" s="13" t="s">
        <v>35</v>
      </c>
      <c r="I37" s="15">
        <v>159.56</v>
      </c>
      <c r="J37" s="15">
        <v>388.92</v>
      </c>
      <c r="K37" s="15">
        <v>3988.92</v>
      </c>
      <c r="L37" s="13" t="s">
        <v>36</v>
      </c>
      <c r="M37" s="18">
        <v>17</v>
      </c>
      <c r="N37" s="12" t="str">
        <f>VLOOKUP(M37,[1]Vendedores!$A$2:$B$15,2,FALSE)</f>
        <v>Fabiane</v>
      </c>
      <c r="O37" s="15">
        <v>5556.01</v>
      </c>
    </row>
    <row r="38" spans="1:15" x14ac:dyDescent="0.3">
      <c r="A38" s="12">
        <v>992</v>
      </c>
      <c r="B38" s="18">
        <v>214</v>
      </c>
      <c r="C38" s="12" t="s">
        <v>31</v>
      </c>
      <c r="D38" s="13" t="s">
        <v>78</v>
      </c>
      <c r="E38" s="13" t="s">
        <v>79</v>
      </c>
      <c r="F38" s="13" t="s">
        <v>53</v>
      </c>
      <c r="G38" s="14">
        <v>45814</v>
      </c>
      <c r="H38" s="13" t="s">
        <v>35</v>
      </c>
      <c r="I38" s="15">
        <v>93.51</v>
      </c>
      <c r="J38" s="15">
        <v>227.94</v>
      </c>
      <c r="K38" s="15">
        <v>2337.8200000000002</v>
      </c>
      <c r="L38" s="13" t="s">
        <v>36</v>
      </c>
      <c r="M38" s="18">
        <v>17</v>
      </c>
      <c r="N38" s="12" t="str">
        <f>VLOOKUP(M38,[1]Vendedores!$A$2:$B$15,2,FALSE)</f>
        <v>Fabiane</v>
      </c>
      <c r="O38" s="15">
        <v>3240.01</v>
      </c>
    </row>
    <row r="39" spans="1:15" x14ac:dyDescent="0.3">
      <c r="A39" s="12">
        <v>993</v>
      </c>
      <c r="B39" s="18">
        <v>208</v>
      </c>
      <c r="C39" s="12" t="s">
        <v>31</v>
      </c>
      <c r="D39" s="13" t="s">
        <v>81</v>
      </c>
      <c r="E39" s="13" t="s">
        <v>82</v>
      </c>
      <c r="F39" s="13" t="s">
        <v>53</v>
      </c>
      <c r="G39" s="14">
        <v>45814</v>
      </c>
      <c r="H39" s="13" t="s">
        <v>35</v>
      </c>
      <c r="I39" s="15">
        <v>371.15</v>
      </c>
      <c r="J39" s="15">
        <v>904.68</v>
      </c>
      <c r="K39" s="15">
        <v>9278.75</v>
      </c>
      <c r="L39" s="13" t="s">
        <v>36</v>
      </c>
      <c r="M39" s="18">
        <v>17</v>
      </c>
      <c r="N39" s="12" t="str">
        <f>VLOOKUP(M39,[1]Vendedores!$A$2:$B$15,2,FALSE)</f>
        <v>Fabiane</v>
      </c>
      <c r="O39" s="15">
        <v>12924.01</v>
      </c>
    </row>
    <row r="40" spans="1:15" x14ac:dyDescent="0.3">
      <c r="A40" s="12">
        <v>994</v>
      </c>
      <c r="B40" s="18">
        <v>208</v>
      </c>
      <c r="C40" s="12" t="s">
        <v>31</v>
      </c>
      <c r="D40" s="13" t="s">
        <v>81</v>
      </c>
      <c r="E40" s="13" t="s">
        <v>82</v>
      </c>
      <c r="F40" s="13" t="s">
        <v>53</v>
      </c>
      <c r="G40" s="14">
        <v>45814</v>
      </c>
      <c r="H40" s="13" t="s">
        <v>35</v>
      </c>
      <c r="I40" s="15">
        <v>140.27000000000001</v>
      </c>
      <c r="J40" s="15">
        <v>341.91</v>
      </c>
      <c r="K40" s="15">
        <v>3506.73</v>
      </c>
      <c r="L40" s="13" t="s">
        <v>36</v>
      </c>
      <c r="M40" s="18">
        <v>17</v>
      </c>
      <c r="N40" s="12" t="str">
        <f>VLOOKUP(M40,[1]Vendedores!$A$2:$B$15,2,FALSE)</f>
        <v>Fabiane</v>
      </c>
      <c r="O40" s="15">
        <v>4860.01</v>
      </c>
    </row>
    <row r="41" spans="1:15" x14ac:dyDescent="0.3">
      <c r="A41" s="12">
        <v>995</v>
      </c>
      <c r="B41" s="18">
        <v>293</v>
      </c>
      <c r="C41" s="12" t="s">
        <v>31</v>
      </c>
      <c r="D41" s="13" t="s">
        <v>84</v>
      </c>
      <c r="E41" s="13" t="s">
        <v>85</v>
      </c>
      <c r="F41" s="13" t="s">
        <v>53</v>
      </c>
      <c r="G41" s="14">
        <v>45817</v>
      </c>
      <c r="H41" s="13" t="s">
        <v>45</v>
      </c>
      <c r="I41" s="15">
        <v>1267.31</v>
      </c>
      <c r="J41" s="15">
        <v>989.32</v>
      </c>
      <c r="K41" s="15">
        <v>31682.68</v>
      </c>
      <c r="L41" s="13" t="s">
        <v>36</v>
      </c>
      <c r="M41" s="18">
        <v>5</v>
      </c>
      <c r="N41" s="12" t="str">
        <f>VLOOKUP(M41,[1]Vendedores!$A$2:$B$15,2,FALSE)</f>
        <v>Walter</v>
      </c>
      <c r="O41" s="15">
        <v>32672</v>
      </c>
    </row>
    <row r="42" spans="1:15" x14ac:dyDescent="0.3">
      <c r="A42" s="12">
        <v>996</v>
      </c>
      <c r="B42" s="18">
        <v>272</v>
      </c>
      <c r="C42" s="12" t="s">
        <v>31</v>
      </c>
      <c r="D42" s="13" t="s">
        <v>86</v>
      </c>
      <c r="E42" s="13" t="s">
        <v>87</v>
      </c>
      <c r="F42" s="13" t="s">
        <v>88</v>
      </c>
      <c r="G42" s="14">
        <v>45817</v>
      </c>
      <c r="H42" s="13" t="s">
        <v>45</v>
      </c>
      <c r="I42" s="15">
        <v>979.26</v>
      </c>
      <c r="J42" s="15">
        <v>314.17</v>
      </c>
      <c r="K42" s="15">
        <v>24167.25</v>
      </c>
      <c r="L42" s="13" t="s">
        <v>36</v>
      </c>
      <c r="M42" s="18">
        <v>16</v>
      </c>
      <c r="N42" s="12" t="str">
        <f>VLOOKUP(M42,[1]Vendedores!$A$2:$B$15,2,FALSE)</f>
        <v>Ricardo</v>
      </c>
      <c r="O42" s="15">
        <v>27664</v>
      </c>
    </row>
    <row r="43" spans="1:15" x14ac:dyDescent="0.3">
      <c r="A43" s="12">
        <v>997</v>
      </c>
      <c r="B43" s="18">
        <v>229</v>
      </c>
      <c r="C43" s="12" t="s">
        <v>31</v>
      </c>
      <c r="D43" s="13" t="s">
        <v>90</v>
      </c>
      <c r="E43" s="13" t="s">
        <v>91</v>
      </c>
      <c r="F43" s="13" t="s">
        <v>34</v>
      </c>
      <c r="G43" s="14">
        <v>45817</v>
      </c>
      <c r="H43" s="13" t="s">
        <v>35</v>
      </c>
      <c r="I43" s="15">
        <v>5019.32</v>
      </c>
      <c r="J43" s="15">
        <v>1631.28</v>
      </c>
      <c r="K43" s="15">
        <v>125482.92</v>
      </c>
      <c r="L43" s="13" t="s">
        <v>36</v>
      </c>
      <c r="M43" s="18">
        <v>15</v>
      </c>
      <c r="N43" s="12" t="str">
        <f>VLOOKUP(M43,[1]Vendedores!$A$2:$B$15,2,FALSE)</f>
        <v>Jaqueline</v>
      </c>
      <c r="O43" s="15">
        <v>150000.01</v>
      </c>
    </row>
    <row r="44" spans="1:15" x14ac:dyDescent="0.3">
      <c r="A44" s="12">
        <v>998</v>
      </c>
      <c r="B44" s="18">
        <v>225</v>
      </c>
      <c r="C44" s="12" t="s">
        <v>31</v>
      </c>
      <c r="D44" s="13" t="s">
        <v>93</v>
      </c>
      <c r="E44" s="13" t="s">
        <v>94</v>
      </c>
      <c r="F44" s="13" t="s">
        <v>41</v>
      </c>
      <c r="G44" s="14">
        <v>45817</v>
      </c>
      <c r="H44" s="13" t="s">
        <v>35</v>
      </c>
      <c r="I44" s="15">
        <v>513.72</v>
      </c>
      <c r="J44" s="15">
        <v>715.48</v>
      </c>
      <c r="K44" s="15">
        <v>7338.22</v>
      </c>
      <c r="L44" s="13" t="s">
        <v>36</v>
      </c>
      <c r="M44" s="18">
        <v>16</v>
      </c>
      <c r="N44" s="12" t="str">
        <f>VLOOKUP(M44,[1]Vendedores!$A$2:$B$15,2,FALSE)</f>
        <v>Ricardo</v>
      </c>
      <c r="O44" s="15">
        <v>9001.6</v>
      </c>
    </row>
    <row r="45" spans="1:15" x14ac:dyDescent="0.3">
      <c r="A45" s="12">
        <v>999</v>
      </c>
      <c r="B45" s="18">
        <v>129</v>
      </c>
      <c r="C45" s="12" t="s">
        <v>31</v>
      </c>
      <c r="D45" s="13" t="s">
        <v>97</v>
      </c>
      <c r="E45" s="13" t="s">
        <v>98</v>
      </c>
      <c r="F45" s="13" t="s">
        <v>53</v>
      </c>
      <c r="G45" s="14">
        <v>45817</v>
      </c>
      <c r="H45" s="13" t="s">
        <v>45</v>
      </c>
      <c r="I45" s="15">
        <v>240.08</v>
      </c>
      <c r="J45" s="15">
        <v>78.03</v>
      </c>
      <c r="K45" s="15">
        <v>6001.97</v>
      </c>
      <c r="L45" s="13" t="s">
        <v>36</v>
      </c>
      <c r="M45" s="18">
        <v>5</v>
      </c>
      <c r="N45" s="12" t="str">
        <f>VLOOKUP(M45,[1]Vendedores!$A$2:$B$15,2,FALSE)</f>
        <v>Walter</v>
      </c>
      <c r="O45" s="15">
        <v>6080</v>
      </c>
    </row>
    <row r="46" spans="1:15" x14ac:dyDescent="0.3">
      <c r="A46" s="12">
        <v>1003</v>
      </c>
      <c r="B46" s="18">
        <v>117</v>
      </c>
      <c r="C46" s="12" t="s">
        <v>31</v>
      </c>
      <c r="D46" s="13" t="s">
        <v>101</v>
      </c>
      <c r="E46" s="13" t="s">
        <v>102</v>
      </c>
      <c r="F46" s="13" t="s">
        <v>103</v>
      </c>
      <c r="G46" s="14">
        <v>45818</v>
      </c>
      <c r="H46" s="13" t="s">
        <v>45</v>
      </c>
      <c r="I46" s="15">
        <v>18132.28</v>
      </c>
      <c r="J46" s="15">
        <v>5892.99</v>
      </c>
      <c r="K46" s="15">
        <v>453307.01</v>
      </c>
      <c r="L46" s="13" t="s">
        <v>36</v>
      </c>
      <c r="M46" s="18">
        <v>13</v>
      </c>
      <c r="N46" s="12" t="str">
        <f>VLOOKUP(M46,[1]Vendedores!$A$2:$B$15,2,FALSE)</f>
        <v>Waldemiro</v>
      </c>
      <c r="O46" s="15">
        <v>459200</v>
      </c>
    </row>
    <row r="47" spans="1:15" x14ac:dyDescent="0.3">
      <c r="A47" s="12">
        <v>1004</v>
      </c>
      <c r="B47" s="18">
        <v>203</v>
      </c>
      <c r="C47" s="12" t="s">
        <v>31</v>
      </c>
      <c r="D47" s="13" t="s">
        <v>105</v>
      </c>
      <c r="E47" s="13" t="s">
        <v>106</v>
      </c>
      <c r="F47" s="13" t="s">
        <v>107</v>
      </c>
      <c r="G47" s="14">
        <v>45818</v>
      </c>
      <c r="H47" s="13" t="s">
        <v>45</v>
      </c>
      <c r="I47" s="15">
        <v>568.74</v>
      </c>
      <c r="J47" s="15">
        <v>182.47</v>
      </c>
      <c r="K47" s="15">
        <v>14036.02</v>
      </c>
      <c r="L47" s="13" t="s">
        <v>36</v>
      </c>
      <c r="M47" s="18">
        <v>15</v>
      </c>
      <c r="N47" s="12" t="str">
        <f>VLOOKUP(M47,[1]Vendedores!$A$2:$B$15,2,FALSE)</f>
        <v>Jaqueline</v>
      </c>
      <c r="O47" s="15">
        <v>16920</v>
      </c>
    </row>
    <row r="48" spans="1:15" x14ac:dyDescent="0.3">
      <c r="A48" s="12">
        <v>1005</v>
      </c>
      <c r="B48" s="18">
        <v>203</v>
      </c>
      <c r="C48" s="12" t="s">
        <v>31</v>
      </c>
      <c r="D48" s="13" t="s">
        <v>105</v>
      </c>
      <c r="E48" s="13" t="s">
        <v>106</v>
      </c>
      <c r="F48" s="13" t="s">
        <v>107</v>
      </c>
      <c r="G48" s="14">
        <v>45818</v>
      </c>
      <c r="H48" s="13" t="s">
        <v>45</v>
      </c>
      <c r="I48" s="15">
        <v>536.34</v>
      </c>
      <c r="J48" s="15">
        <v>172.07</v>
      </c>
      <c r="K48" s="15">
        <v>13236.33</v>
      </c>
      <c r="L48" s="13" t="s">
        <v>36</v>
      </c>
      <c r="M48" s="18">
        <v>15</v>
      </c>
      <c r="N48" s="12" t="str">
        <f>VLOOKUP(M48,[1]Vendedores!$A$2:$B$15,2,FALSE)</f>
        <v>Jaqueline</v>
      </c>
      <c r="O48" s="15">
        <v>15956</v>
      </c>
    </row>
    <row r="49" spans="1:15" x14ac:dyDescent="0.3">
      <c r="A49" s="12">
        <v>1006</v>
      </c>
      <c r="B49" s="18">
        <v>309</v>
      </c>
      <c r="C49" s="12" t="s">
        <v>31</v>
      </c>
      <c r="D49" s="13" t="s">
        <v>108</v>
      </c>
      <c r="E49" s="13" t="s">
        <v>109</v>
      </c>
      <c r="F49" s="13" t="s">
        <v>41</v>
      </c>
      <c r="G49" s="14">
        <v>45819</v>
      </c>
      <c r="H49" s="13" t="s">
        <v>45</v>
      </c>
      <c r="I49" s="15">
        <v>755.59</v>
      </c>
      <c r="J49" s="15">
        <v>57.04</v>
      </c>
      <c r="K49" s="15">
        <v>4387.62</v>
      </c>
      <c r="L49" s="13" t="s">
        <v>36</v>
      </c>
      <c r="M49" s="18">
        <v>15</v>
      </c>
      <c r="N49" s="12" t="str">
        <f>VLOOKUP(M49,[1]Vendedores!$A$2:$B$15,2,FALSE)</f>
        <v>Jaqueline</v>
      </c>
      <c r="O49" s="15">
        <v>4628.12</v>
      </c>
    </row>
    <row r="50" spans="1:15" x14ac:dyDescent="0.3">
      <c r="A50" s="12">
        <v>1007</v>
      </c>
      <c r="B50" s="18">
        <v>299</v>
      </c>
      <c r="C50" s="12" t="s">
        <v>31</v>
      </c>
      <c r="D50" s="13" t="s">
        <v>111</v>
      </c>
      <c r="E50" s="13" t="s">
        <v>112</v>
      </c>
      <c r="F50" s="13" t="s">
        <v>41</v>
      </c>
      <c r="G50" s="14">
        <v>45819</v>
      </c>
      <c r="H50" s="13" t="s">
        <v>45</v>
      </c>
      <c r="I50" s="15">
        <v>986</v>
      </c>
      <c r="J50" s="15">
        <v>74.430000000000007</v>
      </c>
      <c r="K50" s="15">
        <v>5725.57</v>
      </c>
      <c r="L50" s="13" t="s">
        <v>36</v>
      </c>
      <c r="M50" s="18">
        <v>15</v>
      </c>
      <c r="N50" s="12" t="str">
        <f>VLOOKUP(M50,[1]Vendedores!$A$2:$B$15,2,FALSE)</f>
        <v>Jaqueline</v>
      </c>
      <c r="O50" s="15">
        <v>5800</v>
      </c>
    </row>
    <row r="51" spans="1:15" x14ac:dyDescent="0.3">
      <c r="A51" s="12">
        <v>1008</v>
      </c>
      <c r="B51" s="18">
        <v>119</v>
      </c>
      <c r="C51" s="12" t="s">
        <v>31</v>
      </c>
      <c r="D51" s="13" t="s">
        <v>43</v>
      </c>
      <c r="E51" s="13" t="s">
        <v>44</v>
      </c>
      <c r="F51" s="13" t="s">
        <v>41</v>
      </c>
      <c r="G51" s="14">
        <v>45819</v>
      </c>
      <c r="H51" s="13" t="s">
        <v>45</v>
      </c>
      <c r="I51" s="15">
        <v>3234.64</v>
      </c>
      <c r="J51" s="15">
        <v>244.18</v>
      </c>
      <c r="K51" s="15">
        <v>18783.14</v>
      </c>
      <c r="L51" s="13" t="s">
        <v>36</v>
      </c>
      <c r="M51" s="18">
        <v>13</v>
      </c>
      <c r="N51" s="12" t="str">
        <f>VLOOKUP(M51,[1]Vendedores!$A$2:$B$15,2,FALSE)</f>
        <v>Waldemiro</v>
      </c>
      <c r="O51" s="15">
        <v>19027.32</v>
      </c>
    </row>
    <row r="52" spans="1:15" x14ac:dyDescent="0.3">
      <c r="A52" s="12">
        <v>1009</v>
      </c>
      <c r="B52" s="18">
        <v>129</v>
      </c>
      <c r="C52" s="12" t="s">
        <v>31</v>
      </c>
      <c r="D52" s="13" t="s">
        <v>97</v>
      </c>
      <c r="E52" s="13" t="s">
        <v>98</v>
      </c>
      <c r="F52" s="13" t="s">
        <v>53</v>
      </c>
      <c r="G52" s="14">
        <v>45819</v>
      </c>
      <c r="H52" s="13" t="s">
        <v>45</v>
      </c>
      <c r="I52" s="15">
        <v>229.02</v>
      </c>
      <c r="J52" s="15">
        <v>74.430000000000007</v>
      </c>
      <c r="K52" s="15">
        <v>5725.57</v>
      </c>
      <c r="L52" s="13" t="s">
        <v>36</v>
      </c>
      <c r="M52" s="18">
        <v>5</v>
      </c>
      <c r="N52" s="12" t="str">
        <f>VLOOKUP(M52,[1]Vendedores!$A$2:$B$15,2,FALSE)</f>
        <v>Walter</v>
      </c>
      <c r="O52" s="15">
        <v>5800</v>
      </c>
    </row>
    <row r="53" spans="1:15" x14ac:dyDescent="0.3">
      <c r="A53" s="12">
        <v>1010</v>
      </c>
      <c r="B53" s="18">
        <v>346</v>
      </c>
      <c r="C53" s="12" t="s">
        <v>31</v>
      </c>
      <c r="D53" s="13" t="s">
        <v>113</v>
      </c>
      <c r="E53" s="13" t="s">
        <v>114</v>
      </c>
      <c r="F53" s="13" t="s">
        <v>41</v>
      </c>
      <c r="G53" s="14">
        <v>45819</v>
      </c>
      <c r="H53" s="13" t="s">
        <v>45</v>
      </c>
      <c r="I53" s="15">
        <v>1530</v>
      </c>
      <c r="J53" s="15">
        <v>115.5</v>
      </c>
      <c r="K53" s="15">
        <v>8884.5</v>
      </c>
      <c r="L53" s="13" t="s">
        <v>36</v>
      </c>
      <c r="M53" s="18">
        <v>15</v>
      </c>
      <c r="N53" s="12" t="str">
        <f>VLOOKUP(M53,[1]Vendedores!$A$2:$B$15,2,FALSE)</f>
        <v>Jaqueline</v>
      </c>
      <c r="O53" s="15">
        <v>9000</v>
      </c>
    </row>
    <row r="54" spans="1:15" x14ac:dyDescent="0.3">
      <c r="A54" s="12">
        <v>1017</v>
      </c>
      <c r="B54" s="18">
        <v>325</v>
      </c>
      <c r="C54" s="12" t="s">
        <v>31</v>
      </c>
      <c r="D54" s="13" t="s">
        <v>115</v>
      </c>
      <c r="E54" s="13" t="s">
        <v>116</v>
      </c>
      <c r="F54" s="13" t="s">
        <v>41</v>
      </c>
      <c r="G54" s="14">
        <v>45820</v>
      </c>
      <c r="H54" s="13" t="s">
        <v>35</v>
      </c>
      <c r="I54" s="15">
        <v>592.35</v>
      </c>
      <c r="J54" s="15">
        <v>824.98</v>
      </c>
      <c r="K54" s="15">
        <v>8461.3799999999992</v>
      </c>
      <c r="L54" s="13" t="s">
        <v>36</v>
      </c>
      <c r="M54" s="18">
        <v>16</v>
      </c>
      <c r="N54" s="12" t="str">
        <f>VLOOKUP(M54,[1]Vendedores!$A$2:$B$15,2,FALSE)</f>
        <v>Ricardo</v>
      </c>
      <c r="O54" s="15">
        <v>10656</v>
      </c>
    </row>
    <row r="55" spans="1:15" x14ac:dyDescent="0.3">
      <c r="A55" s="12">
        <v>1018</v>
      </c>
      <c r="B55" s="18">
        <v>269</v>
      </c>
      <c r="C55" s="12" t="s">
        <v>31</v>
      </c>
      <c r="D55" s="13" t="s">
        <v>118</v>
      </c>
      <c r="E55" s="13" t="s">
        <v>119</v>
      </c>
      <c r="F55" s="13" t="s">
        <v>41</v>
      </c>
      <c r="G55" s="14">
        <v>45820</v>
      </c>
      <c r="H55" s="13" t="s">
        <v>45</v>
      </c>
      <c r="I55" s="15">
        <v>986</v>
      </c>
      <c r="J55" s="15">
        <v>74.430000000000007</v>
      </c>
      <c r="K55" s="15">
        <v>5725.57</v>
      </c>
      <c r="L55" s="13" t="s">
        <v>36</v>
      </c>
      <c r="M55" s="18">
        <v>15</v>
      </c>
      <c r="N55" s="12" t="str">
        <f>VLOOKUP(M55,[1]Vendedores!$A$2:$B$15,2,FALSE)</f>
        <v>Jaqueline</v>
      </c>
      <c r="O55" s="15">
        <v>5800</v>
      </c>
    </row>
    <row r="56" spans="1:15" x14ac:dyDescent="0.3">
      <c r="A56" s="12">
        <v>1019</v>
      </c>
      <c r="B56" s="18">
        <v>56</v>
      </c>
      <c r="C56" s="12" t="s">
        <v>31</v>
      </c>
      <c r="D56" s="13" t="s">
        <v>120</v>
      </c>
      <c r="E56" s="13" t="s">
        <v>121</v>
      </c>
      <c r="F56" s="13" t="s">
        <v>41</v>
      </c>
      <c r="G56" s="14">
        <v>45820</v>
      </c>
      <c r="H56" s="13" t="s">
        <v>45</v>
      </c>
      <c r="I56" s="15">
        <v>2465</v>
      </c>
      <c r="J56" s="15">
        <v>186.08</v>
      </c>
      <c r="K56" s="15">
        <v>14313.92</v>
      </c>
      <c r="L56" s="13" t="s">
        <v>36</v>
      </c>
      <c r="M56" s="18">
        <v>20</v>
      </c>
      <c r="N56" s="12" t="str">
        <f>VLOOKUP(M56,[1]Vendedores!$A$2:$B$15,2,FALSE)</f>
        <v>Lucas</v>
      </c>
      <c r="O56" s="15">
        <v>14500</v>
      </c>
    </row>
    <row r="57" spans="1:15" x14ac:dyDescent="0.3">
      <c r="A57" s="12">
        <v>1020</v>
      </c>
      <c r="B57" s="18">
        <v>348</v>
      </c>
      <c r="C57" s="12" t="s">
        <v>31</v>
      </c>
      <c r="D57" s="13" t="s">
        <v>122</v>
      </c>
      <c r="E57" s="13" t="s">
        <v>123</v>
      </c>
      <c r="F57" s="13" t="s">
        <v>41</v>
      </c>
      <c r="G57" s="14">
        <v>45820</v>
      </c>
      <c r="H57" s="13" t="s">
        <v>45</v>
      </c>
      <c r="I57" s="15">
        <v>538.9</v>
      </c>
      <c r="J57" s="15">
        <v>40.68</v>
      </c>
      <c r="K57" s="15">
        <v>3129.32</v>
      </c>
      <c r="L57" s="13" t="s">
        <v>36</v>
      </c>
      <c r="M57" s="18">
        <v>15</v>
      </c>
      <c r="N57" s="12" t="str">
        <f>VLOOKUP(M57,[1]Vendedores!$A$2:$B$15,2,FALSE)</f>
        <v>Jaqueline</v>
      </c>
      <c r="O57" s="15">
        <v>3170</v>
      </c>
    </row>
    <row r="58" spans="1:15" x14ac:dyDescent="0.3">
      <c r="A58" s="12">
        <v>1026</v>
      </c>
      <c r="B58" s="18">
        <v>347</v>
      </c>
      <c r="C58" s="12" t="s">
        <v>31</v>
      </c>
      <c r="D58" s="13" t="s">
        <v>124</v>
      </c>
      <c r="E58" s="13" t="s">
        <v>125</v>
      </c>
      <c r="F58" s="13" t="s">
        <v>53</v>
      </c>
      <c r="G58" s="14">
        <v>45821</v>
      </c>
      <c r="H58" s="13" t="s">
        <v>45</v>
      </c>
      <c r="I58" s="15">
        <v>249.6</v>
      </c>
      <c r="J58" s="15">
        <v>80.08</v>
      </c>
      <c r="K58" s="15">
        <v>6159.92</v>
      </c>
      <c r="L58" s="13" t="s">
        <v>36</v>
      </c>
      <c r="M58" s="18">
        <v>5</v>
      </c>
      <c r="N58" s="12" t="str">
        <f>VLOOKUP(M58,[1]Vendedores!$A$2:$B$15,2,FALSE)</f>
        <v>Walter</v>
      </c>
      <c r="O58" s="15">
        <v>6240</v>
      </c>
    </row>
    <row r="59" spans="1:15" x14ac:dyDescent="0.3">
      <c r="A59" s="12">
        <v>1028</v>
      </c>
      <c r="B59" s="18">
        <v>349</v>
      </c>
      <c r="C59" s="12" t="s">
        <v>31</v>
      </c>
      <c r="D59" s="13" t="s">
        <v>126</v>
      </c>
      <c r="E59" s="13" t="s">
        <v>127</v>
      </c>
      <c r="F59" s="13" t="s">
        <v>41</v>
      </c>
      <c r="G59" s="14">
        <v>45821</v>
      </c>
      <c r="H59" s="13" t="s">
        <v>45</v>
      </c>
      <c r="I59" s="15">
        <v>493</v>
      </c>
      <c r="J59" s="15">
        <v>37.22</v>
      </c>
      <c r="K59" s="15">
        <v>2862.78</v>
      </c>
      <c r="L59" s="13" t="s">
        <v>36</v>
      </c>
      <c r="M59" s="18">
        <v>17</v>
      </c>
      <c r="N59" s="12" t="str">
        <f>VLOOKUP(M59,[1]Vendedores!$A$2:$B$15,2,FALSE)</f>
        <v>Fabiane</v>
      </c>
      <c r="O59" s="15">
        <v>2900</v>
      </c>
    </row>
    <row r="60" spans="1:15" x14ac:dyDescent="0.3">
      <c r="A60" s="12">
        <v>1044</v>
      </c>
      <c r="B60" s="18">
        <v>292</v>
      </c>
      <c r="C60" s="12" t="s">
        <v>31</v>
      </c>
      <c r="D60" s="13" t="s">
        <v>128</v>
      </c>
      <c r="E60" s="13" t="s">
        <v>129</v>
      </c>
      <c r="F60" s="13" t="s">
        <v>34</v>
      </c>
      <c r="G60" s="14">
        <v>45824</v>
      </c>
      <c r="H60" s="13" t="s">
        <v>35</v>
      </c>
      <c r="I60" s="15">
        <v>202.44</v>
      </c>
      <c r="J60" s="15">
        <v>65.790000000000006</v>
      </c>
      <c r="K60" s="15">
        <v>5061</v>
      </c>
      <c r="L60" s="13" t="s">
        <v>36</v>
      </c>
      <c r="M60" s="18">
        <v>16</v>
      </c>
      <c r="N60" s="12" t="str">
        <f>VLOOKUP(M60,[1]Vendedores!$A$2:$B$15,2,FALSE)</f>
        <v>Ricardo</v>
      </c>
      <c r="O60" s="16">
        <v>6392.01</v>
      </c>
    </row>
    <row r="61" spans="1:15" x14ac:dyDescent="0.3">
      <c r="A61" s="12">
        <v>1056</v>
      </c>
      <c r="B61" s="18">
        <v>159</v>
      </c>
      <c r="C61" s="12" t="s">
        <v>31</v>
      </c>
      <c r="D61" s="13" t="s">
        <v>131</v>
      </c>
      <c r="E61" s="13" t="s">
        <v>132</v>
      </c>
      <c r="F61" s="13" t="s">
        <v>34</v>
      </c>
      <c r="G61" s="14">
        <v>45825</v>
      </c>
      <c r="H61" s="13" t="s">
        <v>35</v>
      </c>
      <c r="I61" s="15">
        <v>1836.91</v>
      </c>
      <c r="J61" s="15">
        <v>596.99</v>
      </c>
      <c r="K61" s="15">
        <v>45922.65</v>
      </c>
      <c r="L61" s="13" t="s">
        <v>36</v>
      </c>
      <c r="M61" s="18">
        <v>16</v>
      </c>
      <c r="N61" s="12" t="str">
        <f>VLOOKUP(M61,[1]Vendedores!$A$2:$B$15,2,FALSE)</f>
        <v>Ricardo</v>
      </c>
      <c r="O61" s="15">
        <v>58000</v>
      </c>
    </row>
    <row r="62" spans="1:15" x14ac:dyDescent="0.3">
      <c r="A62" s="12">
        <v>1062</v>
      </c>
      <c r="B62" s="18">
        <v>163</v>
      </c>
      <c r="C62" s="12" t="s">
        <v>31</v>
      </c>
      <c r="D62" s="13" t="s">
        <v>32</v>
      </c>
      <c r="E62" s="13" t="s">
        <v>33</v>
      </c>
      <c r="F62" s="13" t="s">
        <v>34</v>
      </c>
      <c r="G62" s="14">
        <v>45825</v>
      </c>
      <c r="H62" s="13" t="s">
        <v>35</v>
      </c>
      <c r="I62" s="15">
        <v>2855.06</v>
      </c>
      <c r="J62" s="15">
        <v>927.89</v>
      </c>
      <c r="K62" s="15">
        <v>71376.460000000006</v>
      </c>
      <c r="L62" s="13" t="s">
        <v>36</v>
      </c>
      <c r="M62" s="18">
        <v>16</v>
      </c>
      <c r="N62" s="12" t="str">
        <f>VLOOKUP(M62,[1]Vendedores!$A$2:$B$15,2,FALSE)</f>
        <v>Ricardo</v>
      </c>
      <c r="O62" s="15">
        <v>90148</v>
      </c>
    </row>
    <row r="63" spans="1:15" x14ac:dyDescent="0.3">
      <c r="A63" s="12">
        <v>1063</v>
      </c>
      <c r="B63" s="18">
        <v>202</v>
      </c>
      <c r="C63" s="12" t="s">
        <v>31</v>
      </c>
      <c r="D63" s="13" t="s">
        <v>134</v>
      </c>
      <c r="E63" s="13" t="s">
        <v>135</v>
      </c>
      <c r="F63" s="13" t="s">
        <v>41</v>
      </c>
      <c r="G63" s="14">
        <v>45826</v>
      </c>
      <c r="H63" s="13" t="s">
        <v>35</v>
      </c>
      <c r="I63" s="15">
        <v>311.29000000000002</v>
      </c>
      <c r="J63" s="15">
        <v>433.55</v>
      </c>
      <c r="K63" s="15">
        <v>4446.67</v>
      </c>
      <c r="L63" s="13" t="s">
        <v>36</v>
      </c>
      <c r="M63" s="18">
        <v>20</v>
      </c>
      <c r="N63" s="12" t="str">
        <f>VLOOKUP(M63,[1]Vendedores!$A$2:$B$15,2,FALSE)</f>
        <v>Lucas</v>
      </c>
      <c r="O63" s="15">
        <v>5600</v>
      </c>
    </row>
    <row r="64" spans="1:15" x14ac:dyDescent="0.3">
      <c r="A64" s="12">
        <v>1064</v>
      </c>
      <c r="B64" s="18">
        <v>351</v>
      </c>
      <c r="C64" s="12" t="s">
        <v>31</v>
      </c>
      <c r="D64" s="13" t="s">
        <v>136</v>
      </c>
      <c r="E64" s="13" t="s">
        <v>137</v>
      </c>
      <c r="F64" s="13" t="s">
        <v>41</v>
      </c>
      <c r="G64" s="14">
        <v>45826</v>
      </c>
      <c r="H64" s="13" t="s">
        <v>45</v>
      </c>
      <c r="I64" s="15">
        <v>1088</v>
      </c>
      <c r="J64" s="15">
        <v>82.13</v>
      </c>
      <c r="K64" s="15">
        <v>6317.87</v>
      </c>
      <c r="L64" s="13" t="s">
        <v>36</v>
      </c>
      <c r="M64" s="18">
        <v>15</v>
      </c>
      <c r="N64" s="12" t="str">
        <f>VLOOKUP(M64,[1]Vendedores!$A$2:$B$15,2,FALSE)</f>
        <v>Jaqueline</v>
      </c>
      <c r="O64" s="15">
        <v>6400</v>
      </c>
    </row>
    <row r="65" spans="1:15" x14ac:dyDescent="0.3">
      <c r="A65" s="12">
        <v>1065</v>
      </c>
      <c r="B65" s="18">
        <v>268</v>
      </c>
      <c r="C65" s="12" t="s">
        <v>31</v>
      </c>
      <c r="D65" s="13" t="s">
        <v>139</v>
      </c>
      <c r="E65" s="13" t="s">
        <v>140</v>
      </c>
      <c r="F65" s="13" t="s">
        <v>41</v>
      </c>
      <c r="G65" s="14">
        <v>45826</v>
      </c>
      <c r="H65" s="13" t="s">
        <v>35</v>
      </c>
      <c r="I65" s="15">
        <v>871.29</v>
      </c>
      <c r="J65" s="15">
        <v>161.80000000000001</v>
      </c>
      <c r="K65" s="15">
        <v>12445.96</v>
      </c>
      <c r="L65" s="13" t="s">
        <v>36</v>
      </c>
      <c r="M65" s="18">
        <v>13</v>
      </c>
      <c r="N65" s="12" t="str">
        <f>VLOOKUP(M65,[1]Vendedores!$A$2:$B$15,2,FALSE)</f>
        <v>Waldemiro</v>
      </c>
      <c r="O65" s="15">
        <v>12607.76</v>
      </c>
    </row>
    <row r="66" spans="1:15" x14ac:dyDescent="0.3">
      <c r="A66" s="12">
        <v>1068</v>
      </c>
      <c r="B66" s="18">
        <v>215</v>
      </c>
      <c r="C66" s="12" t="s">
        <v>31</v>
      </c>
      <c r="D66" s="13" t="s">
        <v>143</v>
      </c>
      <c r="E66" s="13" t="s">
        <v>144</v>
      </c>
      <c r="F66" s="13" t="s">
        <v>53</v>
      </c>
      <c r="G66" s="14">
        <v>45828</v>
      </c>
      <c r="H66" s="13" t="s">
        <v>35</v>
      </c>
      <c r="I66" s="15">
        <v>188.39</v>
      </c>
      <c r="J66" s="15">
        <v>459.2</v>
      </c>
      <c r="K66" s="15">
        <v>4709.7299999999996</v>
      </c>
      <c r="L66" s="13" t="s">
        <v>36</v>
      </c>
      <c r="M66" s="18">
        <v>17</v>
      </c>
      <c r="N66" s="12" t="str">
        <f>VLOOKUP(M66,[1]Vendedores!$A$2:$B$15,2,FALSE)</f>
        <v>Fabiane</v>
      </c>
      <c r="O66" s="15">
        <v>6560</v>
      </c>
    </row>
    <row r="67" spans="1:15" x14ac:dyDescent="0.3">
      <c r="A67" s="12">
        <v>1069</v>
      </c>
      <c r="B67" s="18">
        <v>98</v>
      </c>
      <c r="C67" s="12" t="s">
        <v>31</v>
      </c>
      <c r="D67" s="13" t="s">
        <v>146</v>
      </c>
      <c r="E67" s="13" t="s">
        <v>147</v>
      </c>
      <c r="F67" s="13" t="s">
        <v>53</v>
      </c>
      <c r="G67" s="14">
        <v>45828</v>
      </c>
      <c r="H67" s="13" t="s">
        <v>45</v>
      </c>
      <c r="I67" s="15">
        <v>7620.14</v>
      </c>
      <c r="J67" s="15">
        <v>2476.54</v>
      </c>
      <c r="K67" s="15">
        <v>190503.46</v>
      </c>
      <c r="L67" s="13" t="s">
        <v>36</v>
      </c>
      <c r="M67" s="18">
        <v>5</v>
      </c>
      <c r="N67" s="12" t="str">
        <f>VLOOKUP(M67,[1]Vendedores!$A$2:$B$15,2,FALSE)</f>
        <v>Walter</v>
      </c>
      <c r="O67" s="15">
        <v>192980</v>
      </c>
    </row>
    <row r="68" spans="1:15" x14ac:dyDescent="0.3">
      <c r="A68" s="12">
        <v>1070</v>
      </c>
      <c r="B68" s="18">
        <v>196</v>
      </c>
      <c r="C68" s="12" t="s">
        <v>31</v>
      </c>
      <c r="D68" s="13" t="s">
        <v>149</v>
      </c>
      <c r="E68" s="13" t="s">
        <v>150</v>
      </c>
      <c r="F68" s="13" t="s">
        <v>53</v>
      </c>
      <c r="G68" s="14">
        <v>45828</v>
      </c>
      <c r="H68" s="13" t="s">
        <v>45</v>
      </c>
      <c r="I68" s="15">
        <v>696</v>
      </c>
      <c r="J68" s="15">
        <v>223.3</v>
      </c>
      <c r="K68" s="15">
        <v>17176.7</v>
      </c>
      <c r="L68" s="13" t="s">
        <v>36</v>
      </c>
      <c r="M68" s="18">
        <v>17</v>
      </c>
      <c r="N68" s="12" t="str">
        <f>VLOOKUP(M68,[1]Vendedores!$A$2:$B$15,2,FALSE)</f>
        <v>Fabiane</v>
      </c>
      <c r="O68" s="15">
        <v>17400</v>
      </c>
    </row>
    <row r="69" spans="1:15" x14ac:dyDescent="0.3">
      <c r="A69" s="12">
        <v>1072</v>
      </c>
      <c r="B69" s="18">
        <v>159</v>
      </c>
      <c r="C69" s="12" t="s">
        <v>31</v>
      </c>
      <c r="D69" s="13" t="s">
        <v>131</v>
      </c>
      <c r="E69" s="13" t="s">
        <v>132</v>
      </c>
      <c r="F69" s="13" t="s">
        <v>34</v>
      </c>
      <c r="G69" s="14">
        <v>45828</v>
      </c>
      <c r="H69" s="13" t="s">
        <v>35</v>
      </c>
      <c r="I69" s="15">
        <v>911.87</v>
      </c>
      <c r="J69" s="15">
        <v>296.36</v>
      </c>
      <c r="K69" s="15">
        <v>22796.63</v>
      </c>
      <c r="L69" s="13" t="s">
        <v>36</v>
      </c>
      <c r="M69" s="18">
        <v>16</v>
      </c>
      <c r="N69" s="12" t="str">
        <f>VLOOKUP(M69,[1]Vendedores!$A$2:$B$15,2,FALSE)</f>
        <v>Ricardo</v>
      </c>
      <c r="O69" s="15">
        <v>28792</v>
      </c>
    </row>
    <row r="70" spans="1:15" x14ac:dyDescent="0.3">
      <c r="A70" s="12">
        <v>1074</v>
      </c>
      <c r="B70" s="18">
        <v>352</v>
      </c>
      <c r="C70" s="12" t="s">
        <v>31</v>
      </c>
      <c r="D70" s="13" t="s">
        <v>151</v>
      </c>
      <c r="E70" s="13" t="s">
        <v>152</v>
      </c>
      <c r="F70" s="13" t="s">
        <v>53</v>
      </c>
      <c r="G70" s="14">
        <v>45832</v>
      </c>
      <c r="H70" s="13" t="s">
        <v>35</v>
      </c>
      <c r="I70" s="15">
        <v>274.73</v>
      </c>
      <c r="J70" s="15">
        <v>669.66</v>
      </c>
      <c r="K70" s="15">
        <v>6868.29</v>
      </c>
      <c r="L70" s="13" t="s">
        <v>36</v>
      </c>
      <c r="M70" s="18">
        <v>17</v>
      </c>
      <c r="N70" s="12" t="str">
        <f>VLOOKUP(M70,[1]Vendedores!$A$2:$B$15,2,FALSE)</f>
        <v>Fabiane</v>
      </c>
      <c r="O70" s="15">
        <v>9544.01</v>
      </c>
    </row>
    <row r="71" spans="1:15" x14ac:dyDescent="0.3">
      <c r="A71" s="12">
        <v>1075</v>
      </c>
      <c r="B71" s="18">
        <v>353</v>
      </c>
      <c r="C71" s="12" t="s">
        <v>31</v>
      </c>
      <c r="D71" s="13" t="s">
        <v>151</v>
      </c>
      <c r="E71" s="13" t="s">
        <v>153</v>
      </c>
      <c r="F71" s="13" t="s">
        <v>53</v>
      </c>
      <c r="G71" s="14">
        <v>45832</v>
      </c>
      <c r="H71" s="13" t="s">
        <v>35</v>
      </c>
      <c r="I71" s="15">
        <v>274.73</v>
      </c>
      <c r="J71" s="15">
        <v>669.66</v>
      </c>
      <c r="K71" s="15">
        <v>6868.29</v>
      </c>
      <c r="L71" s="13" t="s">
        <v>36</v>
      </c>
      <c r="M71" s="18">
        <v>17</v>
      </c>
      <c r="N71" s="12" t="str">
        <f>VLOOKUP(M71,[1]Vendedores!$A$2:$B$15,2,FALSE)</f>
        <v>Fabiane</v>
      </c>
      <c r="O71" s="15">
        <v>9544.01</v>
      </c>
    </row>
    <row r="72" spans="1:15" x14ac:dyDescent="0.3">
      <c r="A72" s="12">
        <v>1077</v>
      </c>
      <c r="B72" s="18">
        <v>355</v>
      </c>
      <c r="C72" s="12" t="s">
        <v>31</v>
      </c>
      <c r="D72" s="13" t="s">
        <v>151</v>
      </c>
      <c r="E72" s="13" t="s">
        <v>154</v>
      </c>
      <c r="F72" s="13" t="s">
        <v>53</v>
      </c>
      <c r="G72" s="14">
        <v>45832</v>
      </c>
      <c r="H72" s="13" t="s">
        <v>35</v>
      </c>
      <c r="I72" s="15">
        <v>442.44</v>
      </c>
      <c r="J72" s="15">
        <v>1078.44</v>
      </c>
      <c r="K72" s="15">
        <v>11060.9</v>
      </c>
      <c r="L72" s="13" t="s">
        <v>36</v>
      </c>
      <c r="M72" s="18">
        <v>17</v>
      </c>
      <c r="N72" s="12" t="str">
        <f>VLOOKUP(M72,[1]Vendedores!$A$2:$B$15,2,FALSE)</f>
        <v>Fabiane</v>
      </c>
      <c r="O72" s="15">
        <v>15352.01</v>
      </c>
    </row>
    <row r="73" spans="1:15" x14ac:dyDescent="0.3">
      <c r="A73" s="12">
        <v>1078</v>
      </c>
      <c r="B73" s="18">
        <v>354</v>
      </c>
      <c r="C73" s="12" t="s">
        <v>31</v>
      </c>
      <c r="D73" s="13" t="s">
        <v>151</v>
      </c>
      <c r="E73" s="13" t="s">
        <v>155</v>
      </c>
      <c r="F73" s="13" t="s">
        <v>53</v>
      </c>
      <c r="G73" s="14">
        <v>45832</v>
      </c>
      <c r="H73" s="13" t="s">
        <v>35</v>
      </c>
      <c r="I73" s="15">
        <v>274.73</v>
      </c>
      <c r="J73" s="15">
        <v>669.66</v>
      </c>
      <c r="K73" s="15">
        <v>6868.29</v>
      </c>
      <c r="L73" s="13" t="s">
        <v>36</v>
      </c>
      <c r="M73" s="18">
        <v>17</v>
      </c>
      <c r="N73" s="12" t="str">
        <f>VLOOKUP(M73,[1]Vendedores!$A$2:$B$15,2,FALSE)</f>
        <v>Fabiane</v>
      </c>
      <c r="O73" s="15">
        <v>9544.01</v>
      </c>
    </row>
    <row r="74" spans="1:15" x14ac:dyDescent="0.3">
      <c r="A74" s="12">
        <v>1080</v>
      </c>
      <c r="B74" s="18">
        <v>359</v>
      </c>
      <c r="C74" s="12" t="s">
        <v>31</v>
      </c>
      <c r="D74" s="13" t="s">
        <v>156</v>
      </c>
      <c r="E74" s="13" t="s">
        <v>157</v>
      </c>
      <c r="F74" s="13" t="s">
        <v>41</v>
      </c>
      <c r="G74" s="14">
        <v>45832</v>
      </c>
      <c r="H74" s="13" t="s">
        <v>45</v>
      </c>
      <c r="I74" s="15">
        <v>986</v>
      </c>
      <c r="J74" s="15">
        <v>74.430000000000007</v>
      </c>
      <c r="K74" s="15">
        <v>5725.57</v>
      </c>
      <c r="L74" s="13" t="s">
        <v>36</v>
      </c>
      <c r="M74" s="18">
        <v>20</v>
      </c>
      <c r="N74" s="12" t="str">
        <f>VLOOKUP(M74,[1]Vendedores!$A$2:$B$15,2,FALSE)</f>
        <v>Lucas</v>
      </c>
      <c r="O74" s="15">
        <v>5800</v>
      </c>
    </row>
    <row r="75" spans="1:15" x14ac:dyDescent="0.3">
      <c r="A75" s="12">
        <v>1081</v>
      </c>
      <c r="B75" s="18">
        <v>190</v>
      </c>
      <c r="C75" s="12" t="s">
        <v>31</v>
      </c>
      <c r="D75" s="13" t="s">
        <v>158</v>
      </c>
      <c r="E75" s="13" t="s">
        <v>159</v>
      </c>
      <c r="F75" s="13" t="s">
        <v>41</v>
      </c>
      <c r="G75" s="14">
        <v>45832</v>
      </c>
      <c r="H75" s="13" t="s">
        <v>45</v>
      </c>
      <c r="I75" s="15">
        <v>3425.84</v>
      </c>
      <c r="J75" s="15">
        <v>258.61</v>
      </c>
      <c r="K75" s="15">
        <v>19893.39</v>
      </c>
      <c r="L75" s="13" t="s">
        <v>36</v>
      </c>
      <c r="M75" s="18">
        <v>20</v>
      </c>
      <c r="N75" s="12" t="str">
        <f>VLOOKUP(M75,[1]Vendedores!$A$2:$B$15,2,FALSE)</f>
        <v>Lucas</v>
      </c>
      <c r="O75" s="15">
        <v>20152</v>
      </c>
    </row>
    <row r="76" spans="1:15" x14ac:dyDescent="0.3">
      <c r="A76" s="12">
        <v>1082</v>
      </c>
      <c r="B76" s="18">
        <v>360</v>
      </c>
      <c r="C76" s="12" t="s">
        <v>31</v>
      </c>
      <c r="D76" s="13" t="s">
        <v>160</v>
      </c>
      <c r="E76" s="13" t="s">
        <v>161</v>
      </c>
      <c r="F76" s="13" t="s">
        <v>41</v>
      </c>
      <c r="G76" s="14">
        <v>45832</v>
      </c>
      <c r="H76" s="13" t="s">
        <v>45</v>
      </c>
      <c r="I76" s="15">
        <v>3039.6</v>
      </c>
      <c r="J76" s="15">
        <v>229.46</v>
      </c>
      <c r="K76" s="15">
        <v>17650.54</v>
      </c>
      <c r="L76" s="13" t="s">
        <v>36</v>
      </c>
      <c r="M76" s="18">
        <v>20</v>
      </c>
      <c r="N76" s="12" t="str">
        <f>VLOOKUP(M76,[1]Vendedores!$A$2:$B$15,2,FALSE)</f>
        <v>Lucas</v>
      </c>
      <c r="O76" s="15">
        <v>17880</v>
      </c>
    </row>
    <row r="77" spans="1:15" x14ac:dyDescent="0.3">
      <c r="A77" s="13">
        <v>1084</v>
      </c>
      <c r="B77" s="19">
        <v>116</v>
      </c>
      <c r="C77" s="13">
        <v>1</v>
      </c>
      <c r="D77" s="13" t="s">
        <v>162</v>
      </c>
      <c r="E77" s="13" t="s">
        <v>163</v>
      </c>
      <c r="F77" s="13" t="s">
        <v>53</v>
      </c>
      <c r="G77" s="14">
        <v>45833</v>
      </c>
      <c r="H77" s="13" t="s">
        <v>35</v>
      </c>
      <c r="I77" s="15">
        <v>4590.42</v>
      </c>
      <c r="J77" s="15">
        <v>1491.89</v>
      </c>
      <c r="K77" s="15">
        <v>114760.4</v>
      </c>
      <c r="L77" s="13" t="s">
        <v>36</v>
      </c>
      <c r="M77" s="19">
        <v>17</v>
      </c>
      <c r="N77" s="12" t="str">
        <f>VLOOKUP(M77,[1]Vendedores!$A$2:$B$15,2,FALSE)</f>
        <v>Fabiane</v>
      </c>
      <c r="O77" s="15">
        <v>144000</v>
      </c>
    </row>
    <row r="78" spans="1:15" x14ac:dyDescent="0.3">
      <c r="A78" s="13">
        <v>1085</v>
      </c>
      <c r="B78" s="19">
        <v>358</v>
      </c>
      <c r="C78" s="13">
        <v>1</v>
      </c>
      <c r="D78" s="13" t="s">
        <v>164</v>
      </c>
      <c r="E78" s="13" t="s">
        <v>165</v>
      </c>
      <c r="F78" s="13" t="s">
        <v>41</v>
      </c>
      <c r="G78" s="14">
        <v>45833</v>
      </c>
      <c r="H78" s="13" t="s">
        <v>45</v>
      </c>
      <c r="I78" s="15">
        <v>2958</v>
      </c>
      <c r="J78" s="15">
        <v>223.3</v>
      </c>
      <c r="K78" s="15">
        <v>17176.7</v>
      </c>
      <c r="L78" s="13" t="s">
        <v>36</v>
      </c>
      <c r="M78" s="19">
        <v>5</v>
      </c>
      <c r="N78" s="12" t="str">
        <f>VLOOKUP(M78,[1]Vendedores!$A$2:$B$15,2,FALSE)</f>
        <v>Walter</v>
      </c>
      <c r="O78" s="15">
        <v>17400</v>
      </c>
    </row>
    <row r="79" spans="1:15" x14ac:dyDescent="0.3">
      <c r="A79" s="13">
        <v>1088</v>
      </c>
      <c r="B79" s="19">
        <v>29</v>
      </c>
      <c r="C79" s="13">
        <v>1</v>
      </c>
      <c r="D79" s="13" t="s">
        <v>166</v>
      </c>
      <c r="E79" s="13" t="s">
        <v>167</v>
      </c>
      <c r="F79" s="13" t="s">
        <v>41</v>
      </c>
      <c r="G79" s="14">
        <v>45833</v>
      </c>
      <c r="H79" s="13" t="s">
        <v>45</v>
      </c>
      <c r="I79" s="15">
        <v>3944</v>
      </c>
      <c r="J79" s="15">
        <v>297.73</v>
      </c>
      <c r="K79" s="15">
        <v>22902.27</v>
      </c>
      <c r="L79" s="13" t="s">
        <v>36</v>
      </c>
      <c r="M79" s="19">
        <v>15</v>
      </c>
      <c r="N79" s="12" t="str">
        <f>VLOOKUP(M79,[1]Vendedores!$A$2:$B$15,2,FALSE)</f>
        <v>Jaqueline</v>
      </c>
      <c r="O79" s="15">
        <v>23200</v>
      </c>
    </row>
    <row r="80" spans="1:15" x14ac:dyDescent="0.3">
      <c r="A80" s="13">
        <v>1089</v>
      </c>
      <c r="B80" s="19">
        <v>119</v>
      </c>
      <c r="C80" s="13">
        <v>1</v>
      </c>
      <c r="D80" s="13" t="s">
        <v>43</v>
      </c>
      <c r="E80" s="13" t="s">
        <v>44</v>
      </c>
      <c r="F80" s="13" t="s">
        <v>41</v>
      </c>
      <c r="G80" s="14">
        <v>45833</v>
      </c>
      <c r="H80" s="13" t="s">
        <v>45</v>
      </c>
      <c r="I80" s="15">
        <v>18659.05</v>
      </c>
      <c r="J80" s="15">
        <v>3464.96</v>
      </c>
      <c r="K80" s="15">
        <v>266535.03999999998</v>
      </c>
      <c r="L80" s="13" t="s">
        <v>36</v>
      </c>
      <c r="M80" s="19">
        <v>13</v>
      </c>
      <c r="N80" s="12" t="str">
        <f>VLOOKUP(M80,[1]Vendedores!$A$2:$B$15,2,FALSE)</f>
        <v>Waldemiro</v>
      </c>
      <c r="O80" s="15">
        <v>270000</v>
      </c>
    </row>
    <row r="81" spans="1:15" x14ac:dyDescent="0.3">
      <c r="A81" s="12">
        <v>1091</v>
      </c>
      <c r="B81" s="18">
        <v>361</v>
      </c>
      <c r="C81" s="12" t="s">
        <v>31</v>
      </c>
      <c r="D81" s="13" t="s">
        <v>168</v>
      </c>
      <c r="E81" s="13" t="s">
        <v>169</v>
      </c>
      <c r="F81" s="13" t="s">
        <v>34</v>
      </c>
      <c r="G81" s="14">
        <v>45834</v>
      </c>
      <c r="H81" s="13" t="s">
        <v>35</v>
      </c>
      <c r="I81" s="15">
        <v>158.11000000000001</v>
      </c>
      <c r="J81" s="15">
        <v>385.39</v>
      </c>
      <c r="K81" s="15">
        <v>3952.76</v>
      </c>
      <c r="L81" s="13" t="s">
        <v>36</v>
      </c>
      <c r="M81" s="18">
        <v>16</v>
      </c>
      <c r="N81" s="12" t="str">
        <f>VLOOKUP(M81,[1]Vendedores!$A$2:$B$15,2,FALSE)</f>
        <v>Ricardo</v>
      </c>
      <c r="O81" s="15">
        <v>5592</v>
      </c>
    </row>
    <row r="82" spans="1:15" x14ac:dyDescent="0.3">
      <c r="A82" s="12">
        <v>1092</v>
      </c>
      <c r="B82" s="18">
        <v>123</v>
      </c>
      <c r="C82" s="12" t="s">
        <v>31</v>
      </c>
      <c r="D82" s="13" t="s">
        <v>172</v>
      </c>
      <c r="E82" s="13" t="s">
        <v>173</v>
      </c>
      <c r="F82" s="13" t="s">
        <v>34</v>
      </c>
      <c r="G82" s="14">
        <v>45834</v>
      </c>
      <c r="H82" s="13" t="s">
        <v>45</v>
      </c>
      <c r="I82" s="15">
        <v>50309.97</v>
      </c>
      <c r="J82" s="15">
        <v>16350.74</v>
      </c>
      <c r="K82" s="15">
        <v>1257749.26</v>
      </c>
      <c r="L82" s="13" t="s">
        <v>36</v>
      </c>
      <c r="M82" s="18">
        <v>6</v>
      </c>
      <c r="N82" s="12" t="str">
        <f>VLOOKUP(M82,[1]Vendedores!$A$2:$B$15,2,FALSE)</f>
        <v>Sirlene</v>
      </c>
      <c r="O82" s="15">
        <v>1274100</v>
      </c>
    </row>
    <row r="83" spans="1:15" x14ac:dyDescent="0.3">
      <c r="A83" s="12">
        <v>1093</v>
      </c>
      <c r="B83" s="18">
        <v>229</v>
      </c>
      <c r="C83" s="12" t="s">
        <v>31</v>
      </c>
      <c r="D83" s="13" t="s">
        <v>90</v>
      </c>
      <c r="E83" s="13" t="s">
        <v>91</v>
      </c>
      <c r="F83" s="13" t="s">
        <v>34</v>
      </c>
      <c r="G83" s="14">
        <v>45834</v>
      </c>
      <c r="H83" s="13" t="s">
        <v>35</v>
      </c>
      <c r="I83" s="15">
        <v>5130.67</v>
      </c>
      <c r="J83" s="15">
        <v>1667.47</v>
      </c>
      <c r="K83" s="15">
        <v>128266.69</v>
      </c>
      <c r="L83" s="13" t="s">
        <v>36</v>
      </c>
      <c r="M83" s="18">
        <v>15</v>
      </c>
      <c r="N83" s="12" t="str">
        <f>VLOOKUP(M83,[1]Vendedores!$A$2:$B$15,2,FALSE)</f>
        <v>Jaqueline</v>
      </c>
      <c r="O83" s="15">
        <v>162000</v>
      </c>
    </row>
    <row r="84" spans="1:15" x14ac:dyDescent="0.3">
      <c r="A84" s="12">
        <v>1094</v>
      </c>
      <c r="B84" s="18">
        <v>362</v>
      </c>
      <c r="C84" s="12" t="s">
        <v>31</v>
      </c>
      <c r="D84" s="13" t="s">
        <v>174</v>
      </c>
      <c r="E84" s="13" t="s">
        <v>175</v>
      </c>
      <c r="F84" s="13" t="s">
        <v>53</v>
      </c>
      <c r="G84" s="14">
        <v>45834</v>
      </c>
      <c r="H84" s="13" t="s">
        <v>35</v>
      </c>
      <c r="I84" s="15">
        <v>162.44</v>
      </c>
      <c r="J84" s="15">
        <v>395.94</v>
      </c>
      <c r="K84" s="15">
        <v>4060.88</v>
      </c>
      <c r="L84" s="13" t="s">
        <v>36</v>
      </c>
      <c r="M84" s="18">
        <v>17</v>
      </c>
      <c r="N84" s="12" t="str">
        <f>VLOOKUP(M84,[1]Vendedores!$A$2:$B$15,2,FALSE)</f>
        <v>Fabiane</v>
      </c>
      <c r="O84" s="15">
        <v>5628</v>
      </c>
    </row>
    <row r="85" spans="1:15" x14ac:dyDescent="0.3">
      <c r="A85" s="12">
        <v>1096</v>
      </c>
      <c r="B85" s="18">
        <v>282</v>
      </c>
      <c r="C85" s="12" t="s">
        <v>31</v>
      </c>
      <c r="D85" s="13" t="s">
        <v>176</v>
      </c>
      <c r="E85" s="13" t="s">
        <v>177</v>
      </c>
      <c r="F85" s="13" t="s">
        <v>34</v>
      </c>
      <c r="G85" s="14">
        <v>45834</v>
      </c>
      <c r="H85" s="13" t="s">
        <v>35</v>
      </c>
      <c r="I85" s="15">
        <v>215.11</v>
      </c>
      <c r="J85" s="15">
        <v>69.91</v>
      </c>
      <c r="K85" s="15">
        <v>5377.7</v>
      </c>
      <c r="L85" s="13" t="s">
        <v>36</v>
      </c>
      <c r="M85" s="18">
        <v>16</v>
      </c>
      <c r="N85" s="12" t="str">
        <f>VLOOKUP(M85,[1]Vendedores!$A$2:$B$15,2,FALSE)</f>
        <v>Ricardo</v>
      </c>
      <c r="O85" s="15">
        <v>6792</v>
      </c>
    </row>
    <row r="86" spans="1:15" x14ac:dyDescent="0.3">
      <c r="A86" s="12">
        <v>1098</v>
      </c>
      <c r="B86" s="18">
        <v>149</v>
      </c>
      <c r="C86" s="12" t="s">
        <v>31</v>
      </c>
      <c r="D86" s="13" t="s">
        <v>180</v>
      </c>
      <c r="E86" s="13" t="s">
        <v>181</v>
      </c>
      <c r="F86" s="13" t="s">
        <v>182</v>
      </c>
      <c r="G86" s="14">
        <v>45834</v>
      </c>
      <c r="H86" s="13" t="s">
        <v>45</v>
      </c>
      <c r="I86" s="15">
        <v>402.01</v>
      </c>
      <c r="J86" s="15">
        <v>892.86</v>
      </c>
      <c r="K86" s="15">
        <v>9157.51</v>
      </c>
      <c r="L86" s="13" t="s">
        <v>36</v>
      </c>
      <c r="M86" s="18">
        <v>15</v>
      </c>
      <c r="N86" s="12" t="str">
        <f>VLOOKUP(M86,[1]Vendedores!$A$2:$B$15,2,FALSE)</f>
        <v>Jaqueline</v>
      </c>
      <c r="O86" s="15">
        <v>11424</v>
      </c>
    </row>
    <row r="87" spans="1:15" x14ac:dyDescent="0.3">
      <c r="A87" s="12">
        <v>1099</v>
      </c>
      <c r="B87" s="18">
        <v>269</v>
      </c>
      <c r="C87" s="12" t="s">
        <v>31</v>
      </c>
      <c r="D87" s="13" t="s">
        <v>118</v>
      </c>
      <c r="E87" s="13" t="s">
        <v>119</v>
      </c>
      <c r="F87" s="13" t="s">
        <v>41</v>
      </c>
      <c r="G87" s="14">
        <v>45834</v>
      </c>
      <c r="H87" s="13" t="s">
        <v>45</v>
      </c>
      <c r="I87" s="15">
        <v>986</v>
      </c>
      <c r="J87" s="15">
        <v>74.430000000000007</v>
      </c>
      <c r="K87" s="15">
        <v>5725.57</v>
      </c>
      <c r="L87" s="13" t="s">
        <v>36</v>
      </c>
      <c r="M87" s="18">
        <v>15</v>
      </c>
      <c r="N87" s="12" t="str">
        <f>VLOOKUP(M87,[1]Vendedores!$A$2:$B$15,2,FALSE)</f>
        <v>Jaqueline</v>
      </c>
      <c r="O87" s="15">
        <v>5800</v>
      </c>
    </row>
    <row r="88" spans="1:15" x14ac:dyDescent="0.3">
      <c r="A88" s="12">
        <v>1100</v>
      </c>
      <c r="B88" s="18">
        <v>29</v>
      </c>
      <c r="C88" s="12" t="s">
        <v>31</v>
      </c>
      <c r="D88" s="13" t="s">
        <v>166</v>
      </c>
      <c r="E88" s="13" t="s">
        <v>167</v>
      </c>
      <c r="F88" s="13" t="s">
        <v>41</v>
      </c>
      <c r="G88" s="14">
        <v>45834</v>
      </c>
      <c r="H88" s="13" t="s">
        <v>45</v>
      </c>
      <c r="I88" s="15">
        <v>1012.97</v>
      </c>
      <c r="J88" s="15">
        <v>76.47</v>
      </c>
      <c r="K88" s="15">
        <v>5882.17</v>
      </c>
      <c r="L88" s="13" t="s">
        <v>36</v>
      </c>
      <c r="M88" s="18">
        <v>15</v>
      </c>
      <c r="N88" s="12" t="str">
        <f>VLOOKUP(M88,[1]Vendedores!$A$2:$B$15,2,FALSE)</f>
        <v>Jaqueline</v>
      </c>
      <c r="O88" s="15">
        <v>5958.64</v>
      </c>
    </row>
    <row r="89" spans="1:15" x14ac:dyDescent="0.3">
      <c r="A89" s="12">
        <v>1101</v>
      </c>
      <c r="B89" s="18">
        <v>183</v>
      </c>
      <c r="C89" s="12" t="s">
        <v>31</v>
      </c>
      <c r="D89" s="13" t="s">
        <v>186</v>
      </c>
      <c r="E89" s="13" t="s">
        <v>187</v>
      </c>
      <c r="F89" s="13" t="s">
        <v>41</v>
      </c>
      <c r="G89" s="14">
        <v>45834</v>
      </c>
      <c r="H89" s="13" t="s">
        <v>45</v>
      </c>
      <c r="I89" s="15">
        <v>1972</v>
      </c>
      <c r="J89" s="15">
        <v>148.86000000000001</v>
      </c>
      <c r="K89" s="15">
        <v>11451.14</v>
      </c>
      <c r="L89" s="13" t="s">
        <v>36</v>
      </c>
      <c r="M89" s="18">
        <v>15</v>
      </c>
      <c r="N89" s="12" t="str">
        <f>VLOOKUP(M89,[1]Vendedores!$A$2:$B$15,2,FALSE)</f>
        <v>Jaqueline</v>
      </c>
      <c r="O89" s="15">
        <v>11600</v>
      </c>
    </row>
    <row r="90" spans="1:15" x14ac:dyDescent="0.3">
      <c r="A90" s="12">
        <v>1102</v>
      </c>
      <c r="B90" s="18">
        <v>135</v>
      </c>
      <c r="C90" s="12" t="s">
        <v>31</v>
      </c>
      <c r="D90" s="13" t="s">
        <v>188</v>
      </c>
      <c r="E90" s="13" t="s">
        <v>189</v>
      </c>
      <c r="F90" s="13" t="s">
        <v>41</v>
      </c>
      <c r="G90" s="14">
        <v>45835</v>
      </c>
      <c r="H90" s="13" t="s">
        <v>45</v>
      </c>
      <c r="I90" s="15">
        <v>4306.1000000000004</v>
      </c>
      <c r="J90" s="15">
        <v>325.06</v>
      </c>
      <c r="K90" s="15">
        <v>25004.94</v>
      </c>
      <c r="L90" s="13" t="s">
        <v>36</v>
      </c>
      <c r="M90" s="18">
        <v>13</v>
      </c>
      <c r="N90" s="12" t="str">
        <f>VLOOKUP(M90,[1]Vendedores!$A$2:$B$15,2,FALSE)</f>
        <v>Waldemiro</v>
      </c>
      <c r="O90" s="15">
        <v>25330</v>
      </c>
    </row>
    <row r="91" spans="1:15" x14ac:dyDescent="0.3">
      <c r="A91" s="12">
        <v>1103</v>
      </c>
      <c r="B91" s="18">
        <v>118</v>
      </c>
      <c r="C91" s="12" t="s">
        <v>31</v>
      </c>
      <c r="D91" s="13" t="s">
        <v>190</v>
      </c>
      <c r="E91" s="13" t="s">
        <v>191</v>
      </c>
      <c r="F91" s="13" t="s">
        <v>41</v>
      </c>
      <c r="G91" s="14">
        <v>45835</v>
      </c>
      <c r="H91" s="13" t="s">
        <v>45</v>
      </c>
      <c r="I91" s="15">
        <v>981.33</v>
      </c>
      <c r="J91" s="15">
        <v>182.23</v>
      </c>
      <c r="K91" s="15">
        <v>14017.77</v>
      </c>
      <c r="L91" s="13" t="s">
        <v>36</v>
      </c>
      <c r="M91" s="18">
        <v>13</v>
      </c>
      <c r="N91" s="12" t="str">
        <f>VLOOKUP(M91,[1]Vendedores!$A$2:$B$15,2,FALSE)</f>
        <v>Waldemiro</v>
      </c>
      <c r="O91" s="15">
        <v>14200</v>
      </c>
    </row>
    <row r="92" spans="1:15" x14ac:dyDescent="0.3">
      <c r="A92" s="12">
        <v>1104</v>
      </c>
      <c r="B92" s="18">
        <v>29</v>
      </c>
      <c r="C92" s="12" t="s">
        <v>31</v>
      </c>
      <c r="D92" s="13" t="s">
        <v>166</v>
      </c>
      <c r="E92" s="13" t="s">
        <v>167</v>
      </c>
      <c r="F92" s="13" t="s">
        <v>41</v>
      </c>
      <c r="G92" s="14">
        <v>45835</v>
      </c>
      <c r="H92" s="13" t="s">
        <v>45</v>
      </c>
      <c r="I92" s="15">
        <v>2958</v>
      </c>
      <c r="J92" s="15">
        <v>223.3</v>
      </c>
      <c r="K92" s="15">
        <v>17176.7</v>
      </c>
      <c r="L92" s="13" t="s">
        <v>36</v>
      </c>
      <c r="M92" s="18">
        <v>15</v>
      </c>
      <c r="N92" s="12" t="str">
        <f>VLOOKUP(M92,[1]Vendedores!$A$2:$B$15,2,FALSE)</f>
        <v>Jaqueline</v>
      </c>
      <c r="O92" s="15">
        <v>17400</v>
      </c>
    </row>
    <row r="93" spans="1:15" x14ac:dyDescent="0.3">
      <c r="A93" s="12">
        <v>1107</v>
      </c>
      <c r="B93" s="18">
        <v>363</v>
      </c>
      <c r="C93" s="12" t="s">
        <v>31</v>
      </c>
      <c r="D93" s="13" t="s">
        <v>192</v>
      </c>
      <c r="E93" s="13" t="s">
        <v>193</v>
      </c>
      <c r="F93" s="13" t="s">
        <v>53</v>
      </c>
      <c r="G93" s="14">
        <v>45835</v>
      </c>
      <c r="H93" s="13" t="s">
        <v>45</v>
      </c>
      <c r="I93" s="15">
        <v>214.18</v>
      </c>
      <c r="J93" s="15">
        <v>68.709999999999994</v>
      </c>
      <c r="K93" s="15">
        <v>5285.73</v>
      </c>
      <c r="L93" s="13" t="s">
        <v>36</v>
      </c>
      <c r="M93" s="18">
        <v>17</v>
      </c>
      <c r="N93" s="12" t="str">
        <f>VLOOKUP(M93,[1]Vendedores!$A$2:$B$15,2,FALSE)</f>
        <v>Fabiane</v>
      </c>
      <c r="O93" s="15">
        <v>6094.44</v>
      </c>
    </row>
    <row r="94" spans="1:15" x14ac:dyDescent="0.3">
      <c r="A94" s="12">
        <v>1109</v>
      </c>
      <c r="B94" s="18">
        <v>364</v>
      </c>
      <c r="C94" s="12" t="s">
        <v>31</v>
      </c>
      <c r="D94" s="13" t="s">
        <v>194</v>
      </c>
      <c r="E94" s="13" t="s">
        <v>195</v>
      </c>
      <c r="F94" s="13" t="s">
        <v>34</v>
      </c>
      <c r="G94" s="14">
        <v>45835</v>
      </c>
      <c r="H94" s="13" t="s">
        <v>35</v>
      </c>
      <c r="I94" s="15">
        <v>114.09</v>
      </c>
      <c r="J94" s="15">
        <v>278.11</v>
      </c>
      <c r="K94" s="15">
        <v>2852.36</v>
      </c>
      <c r="L94" s="13" t="s">
        <v>36</v>
      </c>
      <c r="M94" s="18">
        <v>16</v>
      </c>
      <c r="N94" s="12" t="str">
        <f>VLOOKUP(M94,[1]Vendedores!$A$2:$B$15,2,FALSE)</f>
        <v>Ricardo</v>
      </c>
      <c r="O94" s="15">
        <v>3984</v>
      </c>
    </row>
    <row r="95" spans="1:15" x14ac:dyDescent="0.3">
      <c r="A95" s="12">
        <v>1111</v>
      </c>
      <c r="B95" s="18">
        <v>55</v>
      </c>
      <c r="C95" s="12" t="s">
        <v>31</v>
      </c>
      <c r="D95" s="13" t="s">
        <v>197</v>
      </c>
      <c r="E95" s="13" t="s">
        <v>198</v>
      </c>
      <c r="F95" s="13" t="s">
        <v>41</v>
      </c>
      <c r="G95" s="14">
        <v>45835</v>
      </c>
      <c r="H95" s="13" t="s">
        <v>45</v>
      </c>
      <c r="I95" s="15">
        <v>5916</v>
      </c>
      <c r="J95" s="15">
        <v>446.59</v>
      </c>
      <c r="K95" s="15">
        <v>34353.410000000003</v>
      </c>
      <c r="L95" s="13" t="s">
        <v>36</v>
      </c>
      <c r="M95" s="18">
        <v>15</v>
      </c>
      <c r="N95" s="12" t="str">
        <f>VLOOKUP(M95,[1]Vendedores!$A$2:$B$15,2,FALSE)</f>
        <v>Jaqueline</v>
      </c>
      <c r="O95" s="15">
        <v>34800</v>
      </c>
    </row>
    <row r="96" spans="1:15" x14ac:dyDescent="0.3">
      <c r="A96" s="12">
        <v>1112</v>
      </c>
      <c r="B96" s="18">
        <v>368</v>
      </c>
      <c r="C96" s="12" t="s">
        <v>31</v>
      </c>
      <c r="D96" s="13" t="s">
        <v>199</v>
      </c>
      <c r="E96" s="13" t="s">
        <v>200</v>
      </c>
      <c r="F96" s="13" t="s">
        <v>41</v>
      </c>
      <c r="G96" s="14">
        <v>45838</v>
      </c>
      <c r="H96" s="13" t="s">
        <v>45</v>
      </c>
      <c r="I96" s="15">
        <v>4930</v>
      </c>
      <c r="J96" s="15">
        <v>372.16</v>
      </c>
      <c r="K96" s="15">
        <v>28627.84</v>
      </c>
      <c r="L96" s="13" t="s">
        <v>36</v>
      </c>
      <c r="M96" s="18">
        <v>15</v>
      </c>
      <c r="N96" s="12" t="str">
        <f>VLOOKUP(M96,[1]Vendedores!$A$2:$B$15,2,FALSE)</f>
        <v>Jaqueline</v>
      </c>
      <c r="O96" s="15">
        <v>29000</v>
      </c>
    </row>
    <row r="97" spans="1:15" x14ac:dyDescent="0.3">
      <c r="A97" s="12">
        <v>1113</v>
      </c>
      <c r="B97" s="18">
        <v>20</v>
      </c>
      <c r="C97" s="12" t="s">
        <v>31</v>
      </c>
      <c r="D97" s="13" t="s">
        <v>201</v>
      </c>
      <c r="E97" s="13" t="s">
        <v>202</v>
      </c>
      <c r="F97" s="13" t="s">
        <v>41</v>
      </c>
      <c r="G97" s="14">
        <v>45838</v>
      </c>
      <c r="H97" s="13" t="s">
        <v>45</v>
      </c>
      <c r="I97" s="15">
        <v>2917.2</v>
      </c>
      <c r="J97" s="15">
        <v>220.22</v>
      </c>
      <c r="K97" s="15">
        <v>16939.78</v>
      </c>
      <c r="L97" s="13" t="s">
        <v>36</v>
      </c>
      <c r="M97" s="18">
        <v>5</v>
      </c>
      <c r="N97" s="12" t="str">
        <f>VLOOKUP(M97,[1]Vendedores!$A$2:$B$15,2,FALSE)</f>
        <v>Walter</v>
      </c>
      <c r="O97" s="15">
        <v>17160</v>
      </c>
    </row>
    <row r="98" spans="1:15" x14ac:dyDescent="0.3">
      <c r="A98" s="12">
        <v>1114</v>
      </c>
      <c r="B98" s="18">
        <v>366</v>
      </c>
      <c r="C98" s="12" t="s">
        <v>31</v>
      </c>
      <c r="D98" s="13" t="s">
        <v>204</v>
      </c>
      <c r="E98" s="13" t="s">
        <v>205</v>
      </c>
      <c r="F98" s="13" t="s">
        <v>41</v>
      </c>
      <c r="G98" s="14">
        <v>45838</v>
      </c>
      <c r="H98" s="13" t="s">
        <v>45</v>
      </c>
      <c r="I98" s="15">
        <v>473.46</v>
      </c>
      <c r="J98" s="15">
        <v>35.74</v>
      </c>
      <c r="K98" s="15">
        <v>2749.31</v>
      </c>
      <c r="L98" s="13" t="s">
        <v>36</v>
      </c>
      <c r="M98" s="18">
        <v>15</v>
      </c>
      <c r="N98" s="12" t="str">
        <f>VLOOKUP(M98,[1]Vendedores!$A$2:$B$15,2,FALSE)</f>
        <v>Jaqueline</v>
      </c>
      <c r="O98" s="15">
        <v>2900</v>
      </c>
    </row>
    <row r="99" spans="1:15" x14ac:dyDescent="0.3">
      <c r="A99" s="12">
        <v>1115</v>
      </c>
      <c r="B99" s="18">
        <v>173</v>
      </c>
      <c r="C99" s="12" t="s">
        <v>31</v>
      </c>
      <c r="D99" s="13" t="s">
        <v>207</v>
      </c>
      <c r="E99" s="13" t="s">
        <v>208</v>
      </c>
      <c r="F99" s="13" t="s">
        <v>41</v>
      </c>
      <c r="G99" s="14">
        <v>45838</v>
      </c>
      <c r="H99" s="13" t="s">
        <v>45</v>
      </c>
      <c r="I99" s="15">
        <v>2465</v>
      </c>
      <c r="J99" s="15">
        <v>186.08</v>
      </c>
      <c r="K99" s="15">
        <v>14313.92</v>
      </c>
      <c r="L99" s="13" t="s">
        <v>36</v>
      </c>
      <c r="M99" s="18">
        <v>15</v>
      </c>
      <c r="N99" s="12" t="str">
        <f>VLOOKUP(M99,[1]Vendedores!$A$2:$B$15,2,FALSE)</f>
        <v>Jaqueline</v>
      </c>
      <c r="O99" s="15">
        <v>14500</v>
      </c>
    </row>
    <row r="100" spans="1:15" x14ac:dyDescent="0.3">
      <c r="A100" s="12">
        <v>1116</v>
      </c>
      <c r="B100" s="18">
        <v>55</v>
      </c>
      <c r="C100" s="12" t="s">
        <v>31</v>
      </c>
      <c r="D100" s="13" t="s">
        <v>197</v>
      </c>
      <c r="E100" s="13" t="s">
        <v>198</v>
      </c>
      <c r="F100" s="13" t="s">
        <v>41</v>
      </c>
      <c r="G100" s="14">
        <v>45838</v>
      </c>
      <c r="H100" s="13" t="s">
        <v>45</v>
      </c>
      <c r="I100" s="15">
        <v>2465</v>
      </c>
      <c r="J100" s="15">
        <v>186.08</v>
      </c>
      <c r="K100" s="15">
        <v>14313.92</v>
      </c>
      <c r="L100" s="13" t="s">
        <v>36</v>
      </c>
      <c r="M100" s="18">
        <v>15</v>
      </c>
      <c r="N100" s="12" t="str">
        <f>VLOOKUP(M100,[1]Vendedores!$A$2:$B$15,2,FALSE)</f>
        <v>Jaqueline</v>
      </c>
      <c r="O100" s="15">
        <v>14500</v>
      </c>
    </row>
    <row r="101" spans="1:15" x14ac:dyDescent="0.3">
      <c r="A101" s="12">
        <v>1117</v>
      </c>
      <c r="B101" s="18">
        <v>370</v>
      </c>
      <c r="C101" s="12" t="s">
        <v>31</v>
      </c>
      <c r="D101" s="13" t="s">
        <v>209</v>
      </c>
      <c r="E101" s="13" t="s">
        <v>210</v>
      </c>
      <c r="F101" s="13" t="s">
        <v>41</v>
      </c>
      <c r="G101" s="14">
        <v>45838</v>
      </c>
      <c r="H101" s="13" t="s">
        <v>45</v>
      </c>
      <c r="I101" s="15">
        <v>493</v>
      </c>
      <c r="J101" s="15">
        <v>37.22</v>
      </c>
      <c r="K101" s="15">
        <v>2862.78</v>
      </c>
      <c r="L101" s="13" t="s">
        <v>36</v>
      </c>
      <c r="M101" s="18">
        <v>17</v>
      </c>
      <c r="N101" s="12" t="str">
        <f>VLOOKUP(M101,[1]Vendedores!$A$2:$B$15,2,FALSE)</f>
        <v>Fabiane</v>
      </c>
      <c r="O101" s="15">
        <v>2900</v>
      </c>
    </row>
    <row r="103" spans="1:15" x14ac:dyDescent="0.3">
      <c r="O103" s="17">
        <f>SUM(O24:O102)</f>
        <v>3967859.8000000007</v>
      </c>
    </row>
  </sheetData>
  <mergeCells count="2">
    <mergeCell ref="A1:B1"/>
    <mergeCell ref="A6:B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6757-7EEF-469B-867B-5BE7429480C5}">
  <dimension ref="B2:E192"/>
  <sheetViews>
    <sheetView topLeftCell="A172" workbookViewId="0">
      <selection activeCell="J167" sqref="J167"/>
    </sheetView>
  </sheetViews>
  <sheetFormatPr defaultColWidth="8" defaultRowHeight="14.4" x14ac:dyDescent="0.3"/>
  <cols>
    <col min="1" max="2" width="8" style="21"/>
    <col min="3" max="3" width="46.5546875" style="21" bestFit="1" customWidth="1"/>
    <col min="4" max="4" width="16.5546875" style="21" customWidth="1"/>
    <col min="5" max="16384" width="8" style="21"/>
  </cols>
  <sheetData>
    <row r="2" spans="2:5" x14ac:dyDescent="0.3">
      <c r="B2" s="20" t="s">
        <v>213</v>
      </c>
      <c r="C2" s="20" t="s">
        <v>20</v>
      </c>
      <c r="D2" s="20" t="s">
        <v>212</v>
      </c>
      <c r="E2" s="21" t="s">
        <v>214</v>
      </c>
    </row>
    <row r="3" spans="2:5" x14ac:dyDescent="0.3">
      <c r="B3" s="22">
        <v>1</v>
      </c>
      <c r="C3" s="22" t="s">
        <v>215</v>
      </c>
      <c r="D3" s="22" t="s">
        <v>216</v>
      </c>
    </row>
    <row r="4" spans="2:5" x14ac:dyDescent="0.3">
      <c r="B4" s="22">
        <v>7</v>
      </c>
      <c r="C4" s="22" t="s">
        <v>217</v>
      </c>
      <c r="D4" s="22" t="s">
        <v>218</v>
      </c>
    </row>
    <row r="5" spans="2:5" x14ac:dyDescent="0.3">
      <c r="B5" s="22">
        <v>8</v>
      </c>
      <c r="C5" s="22" t="s">
        <v>591</v>
      </c>
      <c r="D5" s="22" t="s">
        <v>218</v>
      </c>
    </row>
    <row r="6" spans="2:5" x14ac:dyDescent="0.3">
      <c r="B6" s="22">
        <v>20</v>
      </c>
      <c r="C6" s="22" t="s">
        <v>583</v>
      </c>
      <c r="D6" s="22" t="s">
        <v>216</v>
      </c>
    </row>
    <row r="7" spans="2:5" x14ac:dyDescent="0.3">
      <c r="B7" s="22">
        <v>26</v>
      </c>
      <c r="C7" s="22" t="s">
        <v>575</v>
      </c>
      <c r="D7" s="22" t="s">
        <v>216</v>
      </c>
    </row>
    <row r="8" spans="2:5" x14ac:dyDescent="0.3">
      <c r="B8" s="22">
        <v>29</v>
      </c>
      <c r="C8" s="22" t="s">
        <v>166</v>
      </c>
      <c r="D8" s="22" t="s">
        <v>218</v>
      </c>
    </row>
    <row r="9" spans="2:5" x14ac:dyDescent="0.3">
      <c r="B9" s="23">
        <v>42</v>
      </c>
      <c r="C9" s="24" t="s">
        <v>219</v>
      </c>
      <c r="D9" s="24" t="s">
        <v>220</v>
      </c>
    </row>
    <row r="10" spans="2:5" x14ac:dyDescent="0.3">
      <c r="B10" s="22">
        <v>55</v>
      </c>
      <c r="C10" s="22" t="s">
        <v>197</v>
      </c>
      <c r="D10" s="22" t="s">
        <v>218</v>
      </c>
    </row>
    <row r="11" spans="2:5" x14ac:dyDescent="0.3">
      <c r="B11" s="22">
        <v>56</v>
      </c>
      <c r="C11" s="22" t="s">
        <v>589</v>
      </c>
      <c r="D11" s="22" t="s">
        <v>294</v>
      </c>
    </row>
    <row r="12" spans="2:5" x14ac:dyDescent="0.3">
      <c r="B12" s="22">
        <v>63</v>
      </c>
      <c r="C12" s="22" t="s">
        <v>221</v>
      </c>
      <c r="D12" s="22" t="s">
        <v>216</v>
      </c>
    </row>
    <row r="13" spans="2:5" x14ac:dyDescent="0.3">
      <c r="B13" s="23">
        <v>69</v>
      </c>
      <c r="C13" s="24" t="s">
        <v>222</v>
      </c>
      <c r="D13" s="24" t="s">
        <v>216</v>
      </c>
    </row>
    <row r="14" spans="2:5" x14ac:dyDescent="0.3">
      <c r="B14" s="22">
        <v>77</v>
      </c>
      <c r="C14" s="22" t="s">
        <v>223</v>
      </c>
      <c r="D14" s="22" t="s">
        <v>216</v>
      </c>
    </row>
    <row r="15" spans="2:5" x14ac:dyDescent="0.3">
      <c r="B15" s="22">
        <v>78</v>
      </c>
      <c r="C15" s="22" t="s">
        <v>224</v>
      </c>
      <c r="D15" s="22" t="s">
        <v>216</v>
      </c>
    </row>
    <row r="16" spans="2:5" x14ac:dyDescent="0.3">
      <c r="B16" s="22">
        <v>80</v>
      </c>
      <c r="C16" s="22" t="s">
        <v>528</v>
      </c>
      <c r="D16" s="31" t="str">
        <f>VLOOKUP(E16,[1]Vendedores!$A$2:$B$15,2,FALSE)</f>
        <v>Fabiane</v>
      </c>
      <c r="E16" s="21">
        <v>17</v>
      </c>
    </row>
    <row r="17" spans="2:5" x14ac:dyDescent="0.3">
      <c r="B17" s="22">
        <v>81</v>
      </c>
      <c r="C17" s="22" t="s">
        <v>225</v>
      </c>
      <c r="D17" s="22" t="s">
        <v>226</v>
      </c>
    </row>
    <row r="18" spans="2:5" x14ac:dyDescent="0.3">
      <c r="B18" s="22">
        <v>82</v>
      </c>
      <c r="C18" s="22" t="s">
        <v>227</v>
      </c>
      <c r="D18" s="22" t="s">
        <v>216</v>
      </c>
    </row>
    <row r="19" spans="2:5" x14ac:dyDescent="0.3">
      <c r="B19" s="22">
        <v>88</v>
      </c>
      <c r="C19" s="22" t="s">
        <v>228</v>
      </c>
      <c r="D19" s="25"/>
    </row>
    <row r="20" spans="2:5" x14ac:dyDescent="0.3">
      <c r="B20" s="22">
        <v>93</v>
      </c>
      <c r="C20" s="22" t="s">
        <v>229</v>
      </c>
      <c r="D20" s="22" t="s">
        <v>216</v>
      </c>
    </row>
    <row r="21" spans="2:5" x14ac:dyDescent="0.3">
      <c r="B21" s="22">
        <v>94</v>
      </c>
      <c r="C21" s="22" t="s">
        <v>230</v>
      </c>
      <c r="D21" s="22" t="s">
        <v>216</v>
      </c>
    </row>
    <row r="22" spans="2:5" x14ac:dyDescent="0.3">
      <c r="B22" s="22">
        <v>98</v>
      </c>
      <c r="C22" s="22" t="s">
        <v>146</v>
      </c>
      <c r="D22" s="22" t="s">
        <v>216</v>
      </c>
    </row>
    <row r="23" spans="2:5" x14ac:dyDescent="0.3">
      <c r="B23" s="23">
        <v>102</v>
      </c>
      <c r="C23" s="24" t="s">
        <v>231</v>
      </c>
      <c r="D23" s="24" t="s">
        <v>216</v>
      </c>
    </row>
    <row r="24" spans="2:5" x14ac:dyDescent="0.3">
      <c r="B24" s="26">
        <v>106</v>
      </c>
      <c r="C24" s="26" t="s">
        <v>232</v>
      </c>
      <c r="D24" s="22" t="s">
        <v>233</v>
      </c>
    </row>
    <row r="25" spans="2:5" x14ac:dyDescent="0.3">
      <c r="B25" s="26">
        <v>107</v>
      </c>
      <c r="C25" s="26" t="s">
        <v>234</v>
      </c>
      <c r="D25" s="24" t="s">
        <v>216</v>
      </c>
    </row>
    <row r="26" spans="2:5" x14ac:dyDescent="0.3">
      <c r="B26" s="23">
        <v>111</v>
      </c>
      <c r="C26" s="24" t="s">
        <v>235</v>
      </c>
      <c r="D26" s="24" t="s">
        <v>216</v>
      </c>
    </row>
    <row r="27" spans="2:5" x14ac:dyDescent="0.3">
      <c r="B27" s="23">
        <v>113</v>
      </c>
      <c r="C27" s="24" t="s">
        <v>236</v>
      </c>
      <c r="D27" s="22" t="s">
        <v>233</v>
      </c>
    </row>
    <row r="28" spans="2:5" x14ac:dyDescent="0.3">
      <c r="B28" s="23">
        <v>115</v>
      </c>
      <c r="C28" s="24" t="s">
        <v>237</v>
      </c>
      <c r="D28" s="24" t="s">
        <v>238</v>
      </c>
    </row>
    <row r="29" spans="2:5" x14ac:dyDescent="0.3">
      <c r="B29" s="23">
        <v>116</v>
      </c>
      <c r="C29" s="24" t="s">
        <v>162</v>
      </c>
      <c r="D29" s="24" t="s">
        <v>238</v>
      </c>
    </row>
    <row r="30" spans="2:5" x14ac:dyDescent="0.3">
      <c r="B30" s="26">
        <v>117</v>
      </c>
      <c r="C30" s="26" t="s">
        <v>101</v>
      </c>
      <c r="D30" s="24" t="s">
        <v>240</v>
      </c>
      <c r="E30" s="21">
        <v>13</v>
      </c>
    </row>
    <row r="31" spans="2:5" x14ac:dyDescent="0.3">
      <c r="B31" s="26">
        <v>118</v>
      </c>
      <c r="C31" s="26" t="s">
        <v>585</v>
      </c>
      <c r="D31" s="24" t="s">
        <v>240</v>
      </c>
    </row>
    <row r="32" spans="2:5" x14ac:dyDescent="0.3">
      <c r="B32" s="22">
        <v>119</v>
      </c>
      <c r="C32" s="22" t="s">
        <v>43</v>
      </c>
      <c r="D32" s="22" t="s">
        <v>240</v>
      </c>
    </row>
    <row r="33" spans="2:4" x14ac:dyDescent="0.3">
      <c r="B33" s="22">
        <v>123</v>
      </c>
      <c r="C33" s="22" t="s">
        <v>172</v>
      </c>
      <c r="D33" s="22" t="s">
        <v>241</v>
      </c>
    </row>
    <row r="34" spans="2:4" x14ac:dyDescent="0.3">
      <c r="B34" s="23">
        <v>125</v>
      </c>
      <c r="C34" s="24" t="s">
        <v>242</v>
      </c>
      <c r="D34" s="24" t="s">
        <v>226</v>
      </c>
    </row>
    <row r="35" spans="2:4" x14ac:dyDescent="0.3">
      <c r="B35" s="23">
        <v>127</v>
      </c>
      <c r="C35" s="24" t="s">
        <v>243</v>
      </c>
      <c r="D35" s="24" t="s">
        <v>216</v>
      </c>
    </row>
    <row r="36" spans="2:4" x14ac:dyDescent="0.3">
      <c r="B36" s="23">
        <v>128</v>
      </c>
      <c r="C36" s="24" t="s">
        <v>244</v>
      </c>
      <c r="D36" s="24" t="s">
        <v>245</v>
      </c>
    </row>
    <row r="37" spans="2:4" x14ac:dyDescent="0.3">
      <c r="B37" s="23">
        <v>129</v>
      </c>
      <c r="C37" s="24" t="s">
        <v>97</v>
      </c>
      <c r="D37" s="24" t="s">
        <v>216</v>
      </c>
    </row>
    <row r="38" spans="2:4" x14ac:dyDescent="0.3">
      <c r="B38" s="23">
        <v>130</v>
      </c>
      <c r="C38" s="24" t="s">
        <v>246</v>
      </c>
      <c r="D38" s="24" t="s">
        <v>226</v>
      </c>
    </row>
    <row r="39" spans="2:4" x14ac:dyDescent="0.3">
      <c r="B39" s="22">
        <v>131</v>
      </c>
      <c r="C39" s="22" t="s">
        <v>247</v>
      </c>
      <c r="D39" s="22" t="s">
        <v>240</v>
      </c>
    </row>
    <row r="40" spans="2:4" x14ac:dyDescent="0.3">
      <c r="B40" s="22">
        <v>132</v>
      </c>
      <c r="C40" s="22" t="s">
        <v>248</v>
      </c>
      <c r="D40" s="22" t="s">
        <v>216</v>
      </c>
    </row>
    <row r="41" spans="2:4" x14ac:dyDescent="0.3">
      <c r="B41" s="22">
        <v>134</v>
      </c>
      <c r="C41" s="22" t="s">
        <v>249</v>
      </c>
      <c r="D41" s="22" t="s">
        <v>240</v>
      </c>
    </row>
    <row r="42" spans="2:4" x14ac:dyDescent="0.3">
      <c r="B42" s="22">
        <v>135</v>
      </c>
      <c r="C42" s="22" t="s">
        <v>188</v>
      </c>
      <c r="D42" s="22" t="s">
        <v>240</v>
      </c>
    </row>
    <row r="43" spans="2:4" x14ac:dyDescent="0.3">
      <c r="B43" s="23">
        <v>136</v>
      </c>
      <c r="C43" s="24" t="s">
        <v>250</v>
      </c>
      <c r="D43" s="24" t="s">
        <v>245</v>
      </c>
    </row>
    <row r="44" spans="2:4" x14ac:dyDescent="0.3">
      <c r="B44" s="23">
        <v>139</v>
      </c>
      <c r="C44" s="24" t="s">
        <v>251</v>
      </c>
      <c r="D44" s="24" t="s">
        <v>252</v>
      </c>
    </row>
    <row r="45" spans="2:4" x14ac:dyDescent="0.3">
      <c r="B45" s="23">
        <v>141</v>
      </c>
      <c r="C45" s="24" t="s">
        <v>253</v>
      </c>
      <c r="D45" s="24" t="s">
        <v>241</v>
      </c>
    </row>
    <row r="46" spans="2:4" x14ac:dyDescent="0.3">
      <c r="B46" s="23">
        <v>142</v>
      </c>
      <c r="C46" s="24" t="s">
        <v>254</v>
      </c>
      <c r="D46" s="22" t="s">
        <v>233</v>
      </c>
    </row>
    <row r="47" spans="2:4" x14ac:dyDescent="0.3">
      <c r="B47" s="23">
        <v>144</v>
      </c>
      <c r="C47" s="24" t="s">
        <v>255</v>
      </c>
      <c r="D47" s="24" t="s">
        <v>216</v>
      </c>
    </row>
    <row r="48" spans="2:4" x14ac:dyDescent="0.3">
      <c r="B48" s="23">
        <v>145</v>
      </c>
      <c r="C48" s="24" t="s">
        <v>256</v>
      </c>
      <c r="D48" s="24" t="s">
        <v>216</v>
      </c>
    </row>
    <row r="49" spans="2:5" x14ac:dyDescent="0.3">
      <c r="B49" s="23">
        <v>147</v>
      </c>
      <c r="C49" s="24" t="s">
        <v>257</v>
      </c>
      <c r="D49" s="24" t="s">
        <v>258</v>
      </c>
    </row>
    <row r="50" spans="2:5" x14ac:dyDescent="0.3">
      <c r="B50" s="22">
        <v>148</v>
      </c>
      <c r="C50" s="22" t="s">
        <v>259</v>
      </c>
      <c r="D50" s="22" t="s">
        <v>240</v>
      </c>
    </row>
    <row r="51" spans="2:5" x14ac:dyDescent="0.3">
      <c r="B51" s="22">
        <v>149</v>
      </c>
      <c r="C51" s="22" t="s">
        <v>180</v>
      </c>
      <c r="D51" s="22" t="s">
        <v>260</v>
      </c>
    </row>
    <row r="52" spans="2:5" x14ac:dyDescent="0.3">
      <c r="B52" s="23">
        <v>150</v>
      </c>
      <c r="C52" s="24" t="s">
        <v>261</v>
      </c>
      <c r="D52" s="24" t="s">
        <v>241</v>
      </c>
    </row>
    <row r="53" spans="2:5" x14ac:dyDescent="0.3">
      <c r="B53" s="22">
        <v>151</v>
      </c>
      <c r="C53" s="22" t="s">
        <v>74</v>
      </c>
      <c r="D53" s="22" t="s">
        <v>233</v>
      </c>
    </row>
    <row r="54" spans="2:5" x14ac:dyDescent="0.3">
      <c r="B54" s="22">
        <v>152</v>
      </c>
      <c r="C54" s="22" t="s">
        <v>262</v>
      </c>
      <c r="D54" s="22" t="s">
        <v>233</v>
      </c>
    </row>
    <row r="55" spans="2:5" x14ac:dyDescent="0.3">
      <c r="B55" s="22">
        <v>153</v>
      </c>
      <c r="C55" s="22" t="s">
        <v>146</v>
      </c>
      <c r="D55" s="22" t="s">
        <v>216</v>
      </c>
    </row>
    <row r="56" spans="2:5" x14ac:dyDescent="0.3">
      <c r="B56" s="22">
        <v>154</v>
      </c>
      <c r="C56" s="22" t="s">
        <v>263</v>
      </c>
      <c r="D56" s="22" t="s">
        <v>233</v>
      </c>
    </row>
    <row r="57" spans="2:5" x14ac:dyDescent="0.3">
      <c r="B57" s="22">
        <v>155</v>
      </c>
      <c r="C57" s="22" t="s">
        <v>264</v>
      </c>
      <c r="D57" s="22" t="s">
        <v>252</v>
      </c>
    </row>
    <row r="58" spans="2:5" x14ac:dyDescent="0.3">
      <c r="B58" s="22">
        <v>156</v>
      </c>
      <c r="C58" s="22" t="s">
        <v>265</v>
      </c>
      <c r="D58" s="22" t="s">
        <v>218</v>
      </c>
    </row>
    <row r="59" spans="2:5" x14ac:dyDescent="0.3">
      <c r="B59" s="26">
        <v>157</v>
      </c>
      <c r="C59" s="26" t="s">
        <v>55</v>
      </c>
      <c r="D59" s="24" t="s">
        <v>218</v>
      </c>
      <c r="E59" s="21">
        <v>15</v>
      </c>
    </row>
    <row r="60" spans="2:5" x14ac:dyDescent="0.3">
      <c r="B60" s="22">
        <v>159</v>
      </c>
      <c r="C60" s="22" t="s">
        <v>131</v>
      </c>
      <c r="D60" s="22" t="s">
        <v>233</v>
      </c>
    </row>
    <row r="61" spans="2:5" x14ac:dyDescent="0.3">
      <c r="B61" s="22">
        <v>160</v>
      </c>
      <c r="C61" s="22" t="s">
        <v>266</v>
      </c>
      <c r="D61" s="22" t="s">
        <v>241</v>
      </c>
    </row>
    <row r="62" spans="2:5" x14ac:dyDescent="0.3">
      <c r="B62" s="22">
        <v>161</v>
      </c>
      <c r="C62" s="22" t="s">
        <v>267</v>
      </c>
      <c r="D62" s="22" t="s">
        <v>218</v>
      </c>
    </row>
    <row r="63" spans="2:5" x14ac:dyDescent="0.3">
      <c r="B63" s="22">
        <v>162</v>
      </c>
      <c r="C63" s="22" t="s">
        <v>268</v>
      </c>
      <c r="D63" s="22" t="s">
        <v>216</v>
      </c>
    </row>
    <row r="64" spans="2:5" x14ac:dyDescent="0.3">
      <c r="B64" s="22">
        <v>163</v>
      </c>
      <c r="C64" s="22" t="s">
        <v>32</v>
      </c>
      <c r="D64" s="22" t="s">
        <v>269</v>
      </c>
    </row>
    <row r="65" spans="2:5" x14ac:dyDescent="0.3">
      <c r="B65" s="22">
        <v>164</v>
      </c>
      <c r="C65" s="22" t="s">
        <v>270</v>
      </c>
      <c r="D65" s="22" t="s">
        <v>216</v>
      </c>
    </row>
    <row r="66" spans="2:5" x14ac:dyDescent="0.3">
      <c r="B66" s="22">
        <v>165</v>
      </c>
      <c r="C66" s="22" t="s">
        <v>271</v>
      </c>
      <c r="D66" s="22" t="s">
        <v>218</v>
      </c>
    </row>
    <row r="67" spans="2:5" x14ac:dyDescent="0.3">
      <c r="B67" s="22">
        <v>166</v>
      </c>
      <c r="C67" s="22" t="s">
        <v>272</v>
      </c>
      <c r="D67" s="22" t="s">
        <v>216</v>
      </c>
    </row>
    <row r="68" spans="2:5" x14ac:dyDescent="0.3">
      <c r="B68" s="22">
        <v>167</v>
      </c>
      <c r="C68" s="22" t="s">
        <v>273</v>
      </c>
      <c r="D68" s="22" t="s">
        <v>218</v>
      </c>
    </row>
    <row r="69" spans="2:5" x14ac:dyDescent="0.3">
      <c r="B69" s="22">
        <v>170</v>
      </c>
      <c r="C69" s="22" t="s">
        <v>274</v>
      </c>
      <c r="D69" s="22" t="s">
        <v>218</v>
      </c>
    </row>
    <row r="70" spans="2:5" x14ac:dyDescent="0.3">
      <c r="B70" s="22">
        <v>172</v>
      </c>
      <c r="C70" s="22" t="s">
        <v>275</v>
      </c>
      <c r="D70" s="22" t="s">
        <v>216</v>
      </c>
    </row>
    <row r="71" spans="2:5" x14ac:dyDescent="0.3">
      <c r="B71" s="22">
        <v>173</v>
      </c>
      <c r="C71" s="22" t="s">
        <v>207</v>
      </c>
      <c r="D71" s="22" t="s">
        <v>218</v>
      </c>
    </row>
    <row r="72" spans="2:5" x14ac:dyDescent="0.3">
      <c r="B72" s="22">
        <v>175</v>
      </c>
      <c r="C72" s="22" t="s">
        <v>276</v>
      </c>
      <c r="D72" s="22" t="s">
        <v>216</v>
      </c>
    </row>
    <row r="73" spans="2:5" x14ac:dyDescent="0.3">
      <c r="B73" s="22">
        <v>176</v>
      </c>
      <c r="C73" s="22" t="s">
        <v>277</v>
      </c>
      <c r="D73" s="22" t="s">
        <v>233</v>
      </c>
    </row>
    <row r="74" spans="2:5" x14ac:dyDescent="0.3">
      <c r="B74" s="22">
        <v>177</v>
      </c>
      <c r="C74" s="22" t="s">
        <v>278</v>
      </c>
      <c r="D74" s="22" t="s">
        <v>269</v>
      </c>
    </row>
    <row r="75" spans="2:5" x14ac:dyDescent="0.3">
      <c r="B75" s="22">
        <v>178</v>
      </c>
      <c r="C75" s="22" t="s">
        <v>279</v>
      </c>
      <c r="D75" s="22" t="s">
        <v>218</v>
      </c>
    </row>
    <row r="76" spans="2:5" x14ac:dyDescent="0.3">
      <c r="B76" s="26">
        <v>180</v>
      </c>
      <c r="C76" s="26" t="s">
        <v>280</v>
      </c>
      <c r="D76" s="24" t="s">
        <v>216</v>
      </c>
      <c r="E76" s="27">
        <v>5</v>
      </c>
    </row>
    <row r="77" spans="2:5" x14ac:dyDescent="0.3">
      <c r="B77" s="22">
        <v>181</v>
      </c>
      <c r="C77" s="22" t="s">
        <v>281</v>
      </c>
      <c r="D77" s="22" t="s">
        <v>216</v>
      </c>
    </row>
    <row r="78" spans="2:5" x14ac:dyDescent="0.3">
      <c r="B78" s="22">
        <v>182</v>
      </c>
      <c r="C78" s="22" t="s">
        <v>282</v>
      </c>
      <c r="D78" s="22" t="s">
        <v>239</v>
      </c>
    </row>
    <row r="79" spans="2:5" x14ac:dyDescent="0.3">
      <c r="B79" s="22">
        <v>183</v>
      </c>
      <c r="C79" s="22" t="s">
        <v>186</v>
      </c>
      <c r="D79" s="22" t="s">
        <v>218</v>
      </c>
    </row>
    <row r="80" spans="2:5" x14ac:dyDescent="0.3">
      <c r="B80" s="22">
        <v>184</v>
      </c>
      <c r="C80" s="22" t="s">
        <v>283</v>
      </c>
      <c r="D80" s="22" t="s">
        <v>239</v>
      </c>
    </row>
    <row r="81" spans="2:5" x14ac:dyDescent="0.3">
      <c r="B81" s="22">
        <v>185</v>
      </c>
      <c r="C81" s="22" t="s">
        <v>284</v>
      </c>
      <c r="D81" s="22" t="s">
        <v>285</v>
      </c>
    </row>
    <row r="82" spans="2:5" x14ac:dyDescent="0.3">
      <c r="B82" s="22">
        <v>186</v>
      </c>
      <c r="C82" s="22" t="s">
        <v>286</v>
      </c>
      <c r="D82" s="22" t="s">
        <v>269</v>
      </c>
    </row>
    <row r="83" spans="2:5" x14ac:dyDescent="0.3">
      <c r="B83" s="22">
        <v>188</v>
      </c>
      <c r="C83" s="22" t="s">
        <v>287</v>
      </c>
      <c r="D83" s="22" t="s">
        <v>269</v>
      </c>
    </row>
    <row r="84" spans="2:5" x14ac:dyDescent="0.3">
      <c r="B84" s="22">
        <v>189</v>
      </c>
      <c r="C84" s="22" t="s">
        <v>288</v>
      </c>
      <c r="D84" s="22" t="s">
        <v>218</v>
      </c>
    </row>
    <row r="85" spans="2:5" x14ac:dyDescent="0.3">
      <c r="B85" s="22">
        <v>190</v>
      </c>
      <c r="C85" s="22" t="s">
        <v>587</v>
      </c>
      <c r="D85" s="22" t="s">
        <v>294</v>
      </c>
    </row>
    <row r="86" spans="2:5" x14ac:dyDescent="0.3">
      <c r="B86" s="22">
        <v>191</v>
      </c>
      <c r="C86" s="22" t="s">
        <v>289</v>
      </c>
      <c r="D86" s="22" t="s">
        <v>240</v>
      </c>
    </row>
    <row r="87" spans="2:5" x14ac:dyDescent="0.3">
      <c r="B87" s="22">
        <v>192</v>
      </c>
      <c r="C87" s="22" t="s">
        <v>290</v>
      </c>
      <c r="D87" s="22" t="s">
        <v>218</v>
      </c>
    </row>
    <row r="88" spans="2:5" x14ac:dyDescent="0.3">
      <c r="B88" s="26">
        <v>195</v>
      </c>
      <c r="C88" s="26" t="s">
        <v>291</v>
      </c>
      <c r="D88" s="24" t="s">
        <v>239</v>
      </c>
      <c r="E88" s="27">
        <v>17</v>
      </c>
    </row>
    <row r="89" spans="2:5" x14ac:dyDescent="0.3">
      <c r="B89" s="22">
        <v>196</v>
      </c>
      <c r="C89" s="22" t="s">
        <v>149</v>
      </c>
      <c r="D89" s="22" t="s">
        <v>239</v>
      </c>
    </row>
    <row r="90" spans="2:5" x14ac:dyDescent="0.3">
      <c r="B90" s="22">
        <v>197</v>
      </c>
      <c r="C90" s="22" t="s">
        <v>292</v>
      </c>
      <c r="D90" s="22" t="s">
        <v>240</v>
      </c>
    </row>
    <row r="91" spans="2:5" x14ac:dyDescent="0.3">
      <c r="B91" s="22">
        <v>198</v>
      </c>
      <c r="C91" s="22" t="s">
        <v>293</v>
      </c>
      <c r="D91" s="22" t="s">
        <v>294</v>
      </c>
    </row>
    <row r="92" spans="2:5" x14ac:dyDescent="0.3">
      <c r="B92" s="22">
        <v>199</v>
      </c>
      <c r="C92" s="22" t="s">
        <v>295</v>
      </c>
      <c r="D92" s="22" t="s">
        <v>294</v>
      </c>
    </row>
    <row r="93" spans="2:5" x14ac:dyDescent="0.3">
      <c r="B93" s="22">
        <v>200</v>
      </c>
      <c r="C93" s="22" t="s">
        <v>296</v>
      </c>
      <c r="D93" s="22" t="s">
        <v>239</v>
      </c>
    </row>
    <row r="94" spans="2:5" x14ac:dyDescent="0.3">
      <c r="B94" s="22">
        <v>201</v>
      </c>
      <c r="C94" s="22" t="s">
        <v>51</v>
      </c>
      <c r="D94" s="22" t="s">
        <v>239</v>
      </c>
    </row>
    <row r="95" spans="2:5" x14ac:dyDescent="0.3">
      <c r="B95" s="22">
        <v>202</v>
      </c>
      <c r="C95" s="22" t="s">
        <v>134</v>
      </c>
      <c r="D95" s="22" t="s">
        <v>294</v>
      </c>
    </row>
    <row r="96" spans="2:5" x14ac:dyDescent="0.3">
      <c r="B96" s="26">
        <v>203</v>
      </c>
      <c r="C96" s="26" t="s">
        <v>105</v>
      </c>
      <c r="D96" s="24" t="s">
        <v>218</v>
      </c>
      <c r="E96" s="21">
        <v>15</v>
      </c>
    </row>
    <row r="97" spans="2:5" x14ac:dyDescent="0.3">
      <c r="B97" s="22">
        <v>204</v>
      </c>
      <c r="C97" s="22" t="s">
        <v>297</v>
      </c>
      <c r="D97" s="22" t="s">
        <v>216</v>
      </c>
    </row>
    <row r="98" spans="2:5" x14ac:dyDescent="0.3">
      <c r="B98" s="26">
        <v>208</v>
      </c>
      <c r="C98" s="26" t="s">
        <v>81</v>
      </c>
      <c r="D98" s="24" t="s">
        <v>239</v>
      </c>
      <c r="E98" s="27">
        <v>17</v>
      </c>
    </row>
    <row r="99" spans="2:5" x14ac:dyDescent="0.3">
      <c r="B99" s="26">
        <v>209</v>
      </c>
      <c r="C99" s="26" t="s">
        <v>298</v>
      </c>
      <c r="D99" s="24" t="s">
        <v>218</v>
      </c>
      <c r="E99" s="27">
        <v>15</v>
      </c>
    </row>
    <row r="100" spans="2:5" x14ac:dyDescent="0.3">
      <c r="B100" s="22">
        <v>210</v>
      </c>
      <c r="C100" s="22" t="s">
        <v>299</v>
      </c>
      <c r="D100" s="22" t="s">
        <v>294</v>
      </c>
    </row>
    <row r="101" spans="2:5" x14ac:dyDescent="0.3">
      <c r="B101" s="26">
        <v>211</v>
      </c>
      <c r="C101" s="26" t="s">
        <v>300</v>
      </c>
      <c r="D101" s="24" t="s">
        <v>218</v>
      </c>
      <c r="E101" s="21">
        <v>15</v>
      </c>
    </row>
    <row r="102" spans="2:5" x14ac:dyDescent="0.3">
      <c r="B102" s="26">
        <v>212</v>
      </c>
      <c r="C102" s="26" t="s">
        <v>301</v>
      </c>
      <c r="D102" s="28" t="s">
        <v>239</v>
      </c>
    </row>
    <row r="103" spans="2:5" x14ac:dyDescent="0.3">
      <c r="B103" s="26">
        <v>213</v>
      </c>
      <c r="C103" s="26" t="s">
        <v>302</v>
      </c>
      <c r="D103" s="24" t="s">
        <v>239</v>
      </c>
      <c r="E103" s="27">
        <v>17</v>
      </c>
    </row>
    <row r="104" spans="2:5" x14ac:dyDescent="0.3">
      <c r="B104" s="26">
        <v>214</v>
      </c>
      <c r="C104" s="26" t="s">
        <v>78</v>
      </c>
      <c r="D104" s="24" t="s">
        <v>239</v>
      </c>
      <c r="E104" s="27">
        <v>17</v>
      </c>
    </row>
    <row r="105" spans="2:5" x14ac:dyDescent="0.3">
      <c r="B105" s="26">
        <v>215</v>
      </c>
      <c r="C105" s="26" t="s">
        <v>143</v>
      </c>
      <c r="D105" s="24" t="s">
        <v>239</v>
      </c>
      <c r="E105" s="21">
        <v>17</v>
      </c>
    </row>
    <row r="106" spans="2:5" x14ac:dyDescent="0.3">
      <c r="B106" s="26">
        <v>216</v>
      </c>
      <c r="C106" s="26" t="s">
        <v>303</v>
      </c>
      <c r="D106" s="24" t="s">
        <v>239</v>
      </c>
      <c r="E106" s="27">
        <v>17</v>
      </c>
    </row>
    <row r="107" spans="2:5" x14ac:dyDescent="0.3">
      <c r="B107" s="26">
        <v>217</v>
      </c>
      <c r="C107" s="26" t="s">
        <v>304</v>
      </c>
      <c r="D107" s="24" t="s">
        <v>285</v>
      </c>
      <c r="E107" s="21">
        <v>18</v>
      </c>
    </row>
    <row r="108" spans="2:5" x14ac:dyDescent="0.3">
      <c r="B108" s="26">
        <v>219</v>
      </c>
      <c r="C108" s="26" t="s">
        <v>305</v>
      </c>
      <c r="D108" s="24" t="s">
        <v>218</v>
      </c>
      <c r="E108" s="21">
        <v>15</v>
      </c>
    </row>
    <row r="109" spans="2:5" x14ac:dyDescent="0.3">
      <c r="B109" s="26">
        <v>220</v>
      </c>
      <c r="C109" s="26" t="s">
        <v>306</v>
      </c>
      <c r="D109" s="24" t="s">
        <v>294</v>
      </c>
      <c r="E109" s="21">
        <v>20</v>
      </c>
    </row>
    <row r="110" spans="2:5" x14ac:dyDescent="0.3">
      <c r="B110" s="26">
        <v>221</v>
      </c>
      <c r="C110" s="26" t="s">
        <v>307</v>
      </c>
      <c r="D110" s="24" t="s">
        <v>218</v>
      </c>
      <c r="E110" s="21">
        <v>15</v>
      </c>
    </row>
    <row r="111" spans="2:5" x14ac:dyDescent="0.3">
      <c r="B111" s="26">
        <v>222</v>
      </c>
      <c r="C111" s="26" t="s">
        <v>308</v>
      </c>
      <c r="D111" s="24" t="s">
        <v>294</v>
      </c>
      <c r="E111" s="21">
        <v>20</v>
      </c>
    </row>
    <row r="112" spans="2:5" x14ac:dyDescent="0.3">
      <c r="B112" s="26">
        <v>223</v>
      </c>
      <c r="C112" s="26" t="s">
        <v>309</v>
      </c>
      <c r="D112" s="24" t="s">
        <v>216</v>
      </c>
      <c r="E112" s="21">
        <v>5</v>
      </c>
    </row>
    <row r="113" spans="2:5" x14ac:dyDescent="0.3">
      <c r="B113" s="26">
        <v>224</v>
      </c>
      <c r="C113" s="26" t="s">
        <v>310</v>
      </c>
      <c r="D113" s="24" t="s">
        <v>216</v>
      </c>
      <c r="E113" s="21">
        <v>5</v>
      </c>
    </row>
    <row r="114" spans="2:5" x14ac:dyDescent="0.3">
      <c r="B114" s="26">
        <v>225</v>
      </c>
      <c r="C114" s="26" t="s">
        <v>93</v>
      </c>
      <c r="D114" s="24" t="s">
        <v>269</v>
      </c>
      <c r="E114" s="21">
        <v>16</v>
      </c>
    </row>
    <row r="115" spans="2:5" x14ac:dyDescent="0.3">
      <c r="B115" s="26">
        <v>226</v>
      </c>
      <c r="C115" s="26" t="s">
        <v>311</v>
      </c>
      <c r="D115" s="24" t="s">
        <v>216</v>
      </c>
      <c r="E115" s="21">
        <v>5</v>
      </c>
    </row>
    <row r="116" spans="2:5" x14ac:dyDescent="0.3">
      <c r="B116" s="26">
        <v>227</v>
      </c>
      <c r="C116" s="26" t="s">
        <v>58</v>
      </c>
      <c r="D116" s="24" t="s">
        <v>239</v>
      </c>
      <c r="E116" s="21">
        <v>17</v>
      </c>
    </row>
    <row r="117" spans="2:5" x14ac:dyDescent="0.3">
      <c r="B117" s="26">
        <v>229</v>
      </c>
      <c r="C117" s="26" t="s">
        <v>90</v>
      </c>
      <c r="D117" s="24" t="s">
        <v>218</v>
      </c>
      <c r="E117" s="21">
        <v>15</v>
      </c>
    </row>
    <row r="118" spans="2:5" x14ac:dyDescent="0.3">
      <c r="B118" s="26">
        <v>230</v>
      </c>
      <c r="C118" s="26" t="s">
        <v>312</v>
      </c>
      <c r="D118" s="24" t="s">
        <v>239</v>
      </c>
      <c r="E118" s="21">
        <v>17</v>
      </c>
    </row>
    <row r="119" spans="2:5" x14ac:dyDescent="0.3">
      <c r="B119" s="26">
        <v>231</v>
      </c>
      <c r="C119" s="26" t="s">
        <v>313</v>
      </c>
      <c r="D119" s="24" t="s">
        <v>239</v>
      </c>
      <c r="E119" s="21">
        <v>17</v>
      </c>
    </row>
    <row r="120" spans="2:5" x14ac:dyDescent="0.3">
      <c r="B120" s="26">
        <v>232</v>
      </c>
      <c r="C120" s="26" t="s">
        <v>314</v>
      </c>
      <c r="D120" s="24" t="s">
        <v>239</v>
      </c>
      <c r="E120" s="21">
        <v>17</v>
      </c>
    </row>
    <row r="121" spans="2:5" x14ac:dyDescent="0.3">
      <c r="B121" s="26">
        <v>247</v>
      </c>
      <c r="C121" s="26" t="s">
        <v>576</v>
      </c>
      <c r="D121" s="24" t="s">
        <v>216</v>
      </c>
    </row>
    <row r="122" spans="2:5" x14ac:dyDescent="0.3">
      <c r="B122" s="26">
        <v>257</v>
      </c>
      <c r="C122" s="26" t="s">
        <v>315</v>
      </c>
      <c r="D122" s="24" t="s">
        <v>294</v>
      </c>
      <c r="E122" s="21">
        <v>20</v>
      </c>
    </row>
    <row r="123" spans="2:5" x14ac:dyDescent="0.3">
      <c r="B123" s="26">
        <v>259</v>
      </c>
      <c r="C123" s="26" t="s">
        <v>316</v>
      </c>
      <c r="D123" s="24" t="s">
        <v>294</v>
      </c>
      <c r="E123" s="21">
        <v>20</v>
      </c>
    </row>
    <row r="124" spans="2:5" x14ac:dyDescent="0.3">
      <c r="B124" s="26">
        <v>261</v>
      </c>
      <c r="C124" s="26" t="s">
        <v>317</v>
      </c>
      <c r="D124" s="24" t="s">
        <v>269</v>
      </c>
      <c r="E124" s="21">
        <v>16</v>
      </c>
    </row>
    <row r="125" spans="2:5" x14ac:dyDescent="0.3">
      <c r="B125" s="26">
        <v>262</v>
      </c>
      <c r="C125" s="26" t="s">
        <v>318</v>
      </c>
      <c r="D125" s="24" t="s">
        <v>269</v>
      </c>
      <c r="E125" s="21">
        <v>16</v>
      </c>
    </row>
    <row r="126" spans="2:5" x14ac:dyDescent="0.3">
      <c r="B126" s="26">
        <v>263</v>
      </c>
      <c r="C126" s="26" t="s">
        <v>319</v>
      </c>
      <c r="D126" s="24" t="s">
        <v>294</v>
      </c>
      <c r="E126" s="21">
        <v>20</v>
      </c>
    </row>
    <row r="127" spans="2:5" x14ac:dyDescent="0.3">
      <c r="B127" s="26">
        <v>264</v>
      </c>
      <c r="C127" s="26" t="s">
        <v>320</v>
      </c>
      <c r="D127" s="24" t="s">
        <v>239</v>
      </c>
      <c r="E127" s="21">
        <v>17</v>
      </c>
    </row>
    <row r="128" spans="2:5" x14ac:dyDescent="0.3">
      <c r="B128" s="26">
        <v>266</v>
      </c>
      <c r="C128" s="26" t="s">
        <v>39</v>
      </c>
      <c r="D128" s="24" t="s">
        <v>294</v>
      </c>
      <c r="E128" s="21">
        <v>20</v>
      </c>
    </row>
    <row r="129" spans="2:5" x14ac:dyDescent="0.3">
      <c r="B129" s="26">
        <v>267</v>
      </c>
      <c r="C129" s="26" t="s">
        <v>592</v>
      </c>
      <c r="D129" s="24" t="s">
        <v>240</v>
      </c>
    </row>
    <row r="130" spans="2:5" x14ac:dyDescent="0.3">
      <c r="B130" s="26">
        <v>268</v>
      </c>
      <c r="C130" s="26" t="s">
        <v>139</v>
      </c>
      <c r="D130" s="24" t="s">
        <v>240</v>
      </c>
      <c r="E130" s="21">
        <v>13</v>
      </c>
    </row>
    <row r="131" spans="2:5" x14ac:dyDescent="0.3">
      <c r="B131" s="29">
        <v>269</v>
      </c>
      <c r="C131" s="30" t="s">
        <v>118</v>
      </c>
      <c r="D131" s="24" t="s">
        <v>218</v>
      </c>
      <c r="E131" s="27"/>
    </row>
    <row r="132" spans="2:5" x14ac:dyDescent="0.3">
      <c r="B132" s="29">
        <v>270</v>
      </c>
      <c r="C132" s="30" t="s">
        <v>323</v>
      </c>
      <c r="D132" s="24" t="s">
        <v>218</v>
      </c>
      <c r="E132" s="27"/>
    </row>
    <row r="133" spans="2:5" x14ac:dyDescent="0.3">
      <c r="B133" s="29">
        <v>271</v>
      </c>
      <c r="C133" s="30" t="s">
        <v>39</v>
      </c>
      <c r="D133" s="24" t="s">
        <v>294</v>
      </c>
      <c r="E133" s="27"/>
    </row>
    <row r="134" spans="2:5" x14ac:dyDescent="0.3">
      <c r="B134" s="29">
        <v>272</v>
      </c>
      <c r="C134" s="30" t="s">
        <v>580</v>
      </c>
      <c r="D134" s="31" t="str">
        <f>VLOOKUP(E134,[1]Vendedores!$A$2:$B$15,2,FALSE)</f>
        <v>Ricardo</v>
      </c>
      <c r="E134" s="27">
        <v>16</v>
      </c>
    </row>
    <row r="135" spans="2:5" x14ac:dyDescent="0.3">
      <c r="B135" s="29">
        <v>273</v>
      </c>
      <c r="C135" s="30" t="s">
        <v>322</v>
      </c>
      <c r="D135" s="24" t="s">
        <v>294</v>
      </c>
      <c r="E135" s="27"/>
    </row>
    <row r="136" spans="2:5" x14ac:dyDescent="0.3">
      <c r="B136" s="29">
        <v>274</v>
      </c>
      <c r="C136" s="30" t="s">
        <v>321</v>
      </c>
      <c r="D136" s="24" t="s">
        <v>239</v>
      </c>
      <c r="E136" s="27"/>
    </row>
    <row r="137" spans="2:5" x14ac:dyDescent="0.3">
      <c r="B137" s="29">
        <v>276</v>
      </c>
      <c r="C137" s="30" t="s">
        <v>326</v>
      </c>
      <c r="D137" s="24" t="s">
        <v>269</v>
      </c>
      <c r="E137" s="27"/>
    </row>
    <row r="138" spans="2:5" x14ac:dyDescent="0.3">
      <c r="B138" s="29">
        <v>279</v>
      </c>
      <c r="C138" s="30" t="s">
        <v>584</v>
      </c>
      <c r="D138" s="24" t="s">
        <v>269</v>
      </c>
      <c r="E138" s="27"/>
    </row>
    <row r="139" spans="2:5" x14ac:dyDescent="0.3">
      <c r="B139" s="29">
        <v>281</v>
      </c>
      <c r="C139" s="30" t="s">
        <v>327</v>
      </c>
      <c r="D139" s="24" t="s">
        <v>240</v>
      </c>
      <c r="E139" s="27"/>
    </row>
    <row r="140" spans="2:5" x14ac:dyDescent="0.3">
      <c r="B140" s="29">
        <v>282</v>
      </c>
      <c r="C140" s="30" t="s">
        <v>590</v>
      </c>
      <c r="D140" s="30" t="s">
        <v>269</v>
      </c>
      <c r="E140" s="27"/>
    </row>
    <row r="141" spans="2:5" x14ac:dyDescent="0.3">
      <c r="B141" s="29">
        <v>283</v>
      </c>
      <c r="C141" s="30" t="s">
        <v>66</v>
      </c>
      <c r="D141" s="30" t="s">
        <v>269</v>
      </c>
      <c r="E141" s="27"/>
    </row>
    <row r="142" spans="2:5" x14ac:dyDescent="0.3">
      <c r="B142" s="29">
        <v>284</v>
      </c>
      <c r="C142" s="30" t="s">
        <v>328</v>
      </c>
      <c r="D142" s="24" t="s">
        <v>269</v>
      </c>
      <c r="E142" s="27"/>
    </row>
    <row r="143" spans="2:5" x14ac:dyDescent="0.3">
      <c r="B143" s="29">
        <v>285</v>
      </c>
      <c r="C143" s="30" t="s">
        <v>324</v>
      </c>
      <c r="D143" s="24" t="s">
        <v>294</v>
      </c>
      <c r="E143" s="27"/>
    </row>
    <row r="144" spans="2:5" x14ac:dyDescent="0.3">
      <c r="B144" s="29">
        <v>286</v>
      </c>
      <c r="C144" s="30" t="s">
        <v>325</v>
      </c>
      <c r="D144" s="24" t="s">
        <v>239</v>
      </c>
      <c r="E144" s="27"/>
    </row>
    <row r="145" spans="2:5" x14ac:dyDescent="0.3">
      <c r="B145" s="18">
        <v>288</v>
      </c>
      <c r="C145" s="13" t="s">
        <v>61</v>
      </c>
      <c r="D145" s="31" t="str">
        <f>VLOOKUP(E145,[1]Vendedores!$A$2:$B$15,2,FALSE)</f>
        <v>Ricardo</v>
      </c>
      <c r="E145" s="46">
        <v>16</v>
      </c>
    </row>
    <row r="146" spans="2:5" x14ac:dyDescent="0.3">
      <c r="B146" s="18">
        <v>290</v>
      </c>
      <c r="C146" s="13" t="s">
        <v>48</v>
      </c>
      <c r="D146" s="31" t="str">
        <f>VLOOKUP(E146,[1]Vendedores!$A$2:$B$15,2,FALSE)</f>
        <v>Walter</v>
      </c>
      <c r="E146" s="46">
        <v>5</v>
      </c>
    </row>
    <row r="147" spans="2:5" x14ac:dyDescent="0.3">
      <c r="B147" s="18">
        <v>291</v>
      </c>
      <c r="C147" s="13" t="s">
        <v>71</v>
      </c>
      <c r="D147" s="31" t="str">
        <f>VLOOKUP(E147,[1]Vendedores!$A$2:$B$15,2,FALSE)</f>
        <v>Juliana</v>
      </c>
      <c r="E147" s="46">
        <v>2</v>
      </c>
    </row>
    <row r="148" spans="2:5" x14ac:dyDescent="0.3">
      <c r="B148" s="18">
        <v>292</v>
      </c>
      <c r="C148" s="13" t="s">
        <v>128</v>
      </c>
      <c r="D148" s="31" t="str">
        <f>VLOOKUP(E148,[1]Vendedores!$A$2:$B$15,2,FALSE)</f>
        <v>Ricardo</v>
      </c>
      <c r="E148" s="46">
        <v>16</v>
      </c>
    </row>
    <row r="149" spans="2:5" x14ac:dyDescent="0.3">
      <c r="B149" s="18">
        <v>293</v>
      </c>
      <c r="C149" s="13" t="s">
        <v>84</v>
      </c>
      <c r="D149" s="31" t="str">
        <f>VLOOKUP(E149,[1]Vendedores!$A$2:$B$15,2,FALSE)</f>
        <v>Walter</v>
      </c>
      <c r="E149" s="46">
        <v>5</v>
      </c>
    </row>
    <row r="150" spans="2:5" x14ac:dyDescent="0.3">
      <c r="B150" s="18">
        <v>299</v>
      </c>
      <c r="C150" s="13" t="s">
        <v>111</v>
      </c>
      <c r="D150" s="31" t="str">
        <f>VLOOKUP(E150,[1]Vendedores!$A$2:$B$15,2,FALSE)</f>
        <v>Jaqueline</v>
      </c>
      <c r="E150" s="46">
        <v>15</v>
      </c>
    </row>
    <row r="151" spans="2:5" x14ac:dyDescent="0.3">
      <c r="B151" s="18">
        <v>309</v>
      </c>
      <c r="C151" s="13" t="s">
        <v>108</v>
      </c>
      <c r="D151" s="31" t="str">
        <f>VLOOKUP(E151,[1]Vendedores!$A$2:$B$15,2,FALSE)</f>
        <v>Jaqueline</v>
      </c>
      <c r="E151" s="46">
        <v>15</v>
      </c>
    </row>
    <row r="152" spans="2:5" x14ac:dyDescent="0.3">
      <c r="B152" s="18">
        <v>322</v>
      </c>
      <c r="C152" s="13" t="s">
        <v>582</v>
      </c>
      <c r="D152" s="31" t="str">
        <f>VLOOKUP(E152,[1]Vendedores!$A$2:$B$15,2,FALSE)</f>
        <v>Lucas</v>
      </c>
      <c r="E152" s="46">
        <v>20</v>
      </c>
    </row>
    <row r="153" spans="2:5" x14ac:dyDescent="0.3">
      <c r="B153" s="18">
        <v>325</v>
      </c>
      <c r="C153" s="13" t="s">
        <v>115</v>
      </c>
      <c r="D153" s="31" t="str">
        <f>VLOOKUP(E153,[1]Vendedores!$A$2:$B$15,2,FALSE)</f>
        <v>Ricardo</v>
      </c>
      <c r="E153" s="46">
        <v>16</v>
      </c>
    </row>
    <row r="154" spans="2:5" x14ac:dyDescent="0.3">
      <c r="B154" s="18">
        <v>346</v>
      </c>
      <c r="C154" s="13" t="s">
        <v>113</v>
      </c>
      <c r="D154" s="31" t="str">
        <f>VLOOKUP(E154,[1]Vendedores!$A$2:$B$15,2,FALSE)</f>
        <v>Jaqueline</v>
      </c>
      <c r="E154" s="46">
        <v>15</v>
      </c>
    </row>
    <row r="155" spans="2:5" x14ac:dyDescent="0.3">
      <c r="B155" s="18">
        <v>347</v>
      </c>
      <c r="C155" s="13" t="s">
        <v>124</v>
      </c>
      <c r="D155" s="31" t="str">
        <f>VLOOKUP(E155,[1]Vendedores!$A$2:$B$15,2,FALSE)</f>
        <v>Walter</v>
      </c>
      <c r="E155" s="46">
        <v>5</v>
      </c>
    </row>
    <row r="156" spans="2:5" x14ac:dyDescent="0.3">
      <c r="B156" s="18">
        <v>348</v>
      </c>
      <c r="C156" s="13" t="s">
        <v>122</v>
      </c>
      <c r="D156" s="31" t="str">
        <f>VLOOKUP(E156,[1]Vendedores!$A$2:$B$15,2,FALSE)</f>
        <v>Jaqueline</v>
      </c>
      <c r="E156" s="46">
        <v>15</v>
      </c>
    </row>
    <row r="157" spans="2:5" x14ac:dyDescent="0.3">
      <c r="B157" s="18">
        <v>349</v>
      </c>
      <c r="C157" s="13" t="s">
        <v>126</v>
      </c>
      <c r="D157" s="31" t="str">
        <f>VLOOKUP(E157,[1]Vendedores!$A$2:$B$15,2,FALSE)</f>
        <v>Fabiane</v>
      </c>
      <c r="E157" s="46">
        <v>17</v>
      </c>
    </row>
    <row r="158" spans="2:5" x14ac:dyDescent="0.3">
      <c r="B158" s="18">
        <v>351</v>
      </c>
      <c r="C158" s="13" t="s">
        <v>136</v>
      </c>
      <c r="D158" s="31" t="str">
        <f>VLOOKUP(E158,[1]Vendedores!$A$2:$B$15,2,FALSE)</f>
        <v>Jaqueline</v>
      </c>
      <c r="E158" s="46">
        <v>15</v>
      </c>
    </row>
    <row r="159" spans="2:5" x14ac:dyDescent="0.3">
      <c r="B159" s="18">
        <v>352</v>
      </c>
      <c r="C159" s="13" t="s">
        <v>151</v>
      </c>
      <c r="D159" s="31" t="str">
        <f>VLOOKUP(E159,[1]Vendedores!$A$2:$B$15,2,FALSE)</f>
        <v>Fabiane</v>
      </c>
      <c r="E159" s="46">
        <v>17</v>
      </c>
    </row>
    <row r="160" spans="2:5" x14ac:dyDescent="0.3">
      <c r="B160" s="18">
        <v>353</v>
      </c>
      <c r="C160" s="13" t="s">
        <v>151</v>
      </c>
      <c r="D160" s="31" t="str">
        <f>VLOOKUP(E160,[1]Vendedores!$A$2:$B$15,2,FALSE)</f>
        <v>Fabiane</v>
      </c>
      <c r="E160" s="46">
        <v>17</v>
      </c>
    </row>
    <row r="161" spans="2:5" x14ac:dyDescent="0.3">
      <c r="B161" s="18">
        <v>354</v>
      </c>
      <c r="C161" s="13" t="s">
        <v>151</v>
      </c>
      <c r="D161" s="31" t="str">
        <f>VLOOKUP(E161,[1]Vendedores!$A$2:$B$15,2,FALSE)</f>
        <v>Fabiane</v>
      </c>
      <c r="E161" s="18">
        <v>17</v>
      </c>
    </row>
    <row r="162" spans="2:5" x14ac:dyDescent="0.3">
      <c r="B162" s="18">
        <v>355</v>
      </c>
      <c r="C162" s="13" t="s">
        <v>151</v>
      </c>
      <c r="D162" s="31" t="str">
        <f>VLOOKUP(E162,[1]Vendedores!$A$2:$B$15,2,FALSE)</f>
        <v>Fabiane</v>
      </c>
      <c r="E162" s="18">
        <v>17</v>
      </c>
    </row>
    <row r="163" spans="2:5" x14ac:dyDescent="0.3">
      <c r="B163" s="19">
        <v>358</v>
      </c>
      <c r="C163" s="13" t="s">
        <v>164</v>
      </c>
      <c r="D163" s="31" t="str">
        <f>VLOOKUP(E163,[1]Vendedores!$A$2:$B$15,2,FALSE)</f>
        <v>Walter</v>
      </c>
      <c r="E163" s="19">
        <v>5</v>
      </c>
    </row>
    <row r="164" spans="2:5" x14ac:dyDescent="0.3">
      <c r="B164" s="18">
        <v>359</v>
      </c>
      <c r="C164" s="13" t="s">
        <v>156</v>
      </c>
      <c r="D164" s="31" t="str">
        <f>VLOOKUP(E164,[1]Vendedores!$A$2:$B$15,2,FALSE)</f>
        <v>Lucas</v>
      </c>
      <c r="E164" s="18">
        <v>20</v>
      </c>
    </row>
    <row r="165" spans="2:5" x14ac:dyDescent="0.3">
      <c r="B165" s="18">
        <v>360</v>
      </c>
      <c r="C165" s="13" t="s">
        <v>160</v>
      </c>
      <c r="D165" s="31" t="str">
        <f>VLOOKUP(E165,[1]Vendedores!$A$2:$B$15,2,FALSE)</f>
        <v>Lucas</v>
      </c>
      <c r="E165" s="18">
        <v>20</v>
      </c>
    </row>
    <row r="166" spans="2:5" x14ac:dyDescent="0.3">
      <c r="B166" s="18">
        <v>361</v>
      </c>
      <c r="C166" s="13" t="s">
        <v>168</v>
      </c>
      <c r="D166" s="31" t="str">
        <f>VLOOKUP(E166,[1]Vendedores!$A$2:$B$15,2,FALSE)</f>
        <v>Ricardo</v>
      </c>
      <c r="E166" s="18">
        <v>16</v>
      </c>
    </row>
    <row r="167" spans="2:5" x14ac:dyDescent="0.3">
      <c r="B167" s="18">
        <v>362</v>
      </c>
      <c r="C167" s="13" t="s">
        <v>174</v>
      </c>
      <c r="D167" s="31" t="str">
        <f>VLOOKUP(E167,[1]Vendedores!$A$2:$B$15,2,FALSE)</f>
        <v>Fabiane</v>
      </c>
      <c r="E167" s="18">
        <v>17</v>
      </c>
    </row>
    <row r="168" spans="2:5" x14ac:dyDescent="0.3">
      <c r="B168" s="18">
        <v>363</v>
      </c>
      <c r="C168" s="13" t="s">
        <v>192</v>
      </c>
      <c r="D168" s="31" t="str">
        <f>VLOOKUP(E168,[1]Vendedores!$A$2:$B$15,2,FALSE)</f>
        <v>Fabiane</v>
      </c>
      <c r="E168" s="18">
        <v>17</v>
      </c>
    </row>
    <row r="169" spans="2:5" x14ac:dyDescent="0.3">
      <c r="B169" s="18">
        <v>364</v>
      </c>
      <c r="C169" s="13" t="s">
        <v>194</v>
      </c>
      <c r="D169" s="31" t="str">
        <f>VLOOKUP(E169,[1]Vendedores!$A$2:$B$15,2,FALSE)</f>
        <v>Ricardo</v>
      </c>
      <c r="E169" s="18">
        <v>16</v>
      </c>
    </row>
    <row r="170" spans="2:5" x14ac:dyDescent="0.3">
      <c r="B170" s="18">
        <v>366</v>
      </c>
      <c r="C170" s="13" t="s">
        <v>204</v>
      </c>
      <c r="D170" s="31" t="str">
        <f>VLOOKUP(E170,[1]Vendedores!$A$2:$B$15,2,FALSE)</f>
        <v>Jaqueline</v>
      </c>
      <c r="E170" s="18">
        <v>15</v>
      </c>
    </row>
    <row r="171" spans="2:5" x14ac:dyDescent="0.3">
      <c r="B171" s="18">
        <v>367</v>
      </c>
      <c r="C171" s="13" t="s">
        <v>581</v>
      </c>
      <c r="D171" s="31" t="str">
        <f>VLOOKUP(E171,[1]Vendedores!$A$2:$B$15,2,FALSE)</f>
        <v>Ricardo</v>
      </c>
      <c r="E171" s="18">
        <v>16</v>
      </c>
    </row>
    <row r="172" spans="2:5" x14ac:dyDescent="0.3">
      <c r="B172" s="18">
        <v>368</v>
      </c>
      <c r="C172" s="13" t="s">
        <v>199</v>
      </c>
      <c r="D172" s="31" t="str">
        <f>VLOOKUP(E172,[1]Vendedores!$A$2:$B$15,2,FALSE)</f>
        <v>Jaqueline</v>
      </c>
      <c r="E172" s="18">
        <v>15</v>
      </c>
    </row>
    <row r="173" spans="2:5" x14ac:dyDescent="0.3">
      <c r="B173" s="18">
        <v>369</v>
      </c>
      <c r="C173" s="13" t="s">
        <v>578</v>
      </c>
      <c r="D173" s="31" t="s">
        <v>240</v>
      </c>
      <c r="E173" s="18"/>
    </row>
    <row r="174" spans="2:5" x14ac:dyDescent="0.3">
      <c r="B174" s="18">
        <v>370</v>
      </c>
      <c r="C174" s="13" t="s">
        <v>209</v>
      </c>
      <c r="D174" s="31" t="str">
        <f>VLOOKUP(E174,[1]Vendedores!$A$2:$B$15,2,FALSE)</f>
        <v>Fabiane</v>
      </c>
      <c r="E174" s="18">
        <v>17</v>
      </c>
    </row>
    <row r="175" spans="2:5" x14ac:dyDescent="0.3">
      <c r="B175" s="18">
        <v>371</v>
      </c>
      <c r="C175" s="13" t="s">
        <v>579</v>
      </c>
      <c r="D175" s="31" t="str">
        <f>VLOOKUP(E175,[1]Vendedores!$A$2:$B$15,2,FALSE)</f>
        <v>Fabiane</v>
      </c>
      <c r="E175" s="18">
        <v>17</v>
      </c>
    </row>
    <row r="176" spans="2:5" x14ac:dyDescent="0.3">
      <c r="B176" s="18">
        <v>372</v>
      </c>
      <c r="C176" s="13" t="s">
        <v>586</v>
      </c>
      <c r="D176" s="31" t="str">
        <f>VLOOKUP(E176,[1]Vendedores!$A$2:$B$15,2,FALSE)</f>
        <v>Jaqueline</v>
      </c>
      <c r="E176" s="18">
        <v>15</v>
      </c>
    </row>
    <row r="177" spans="2:5" x14ac:dyDescent="0.3">
      <c r="B177" s="18">
        <v>373</v>
      </c>
      <c r="C177" s="13" t="s">
        <v>577</v>
      </c>
      <c r="D177" s="31" t="s">
        <v>269</v>
      </c>
      <c r="E177" s="18"/>
    </row>
    <row r="178" spans="2:5" x14ac:dyDescent="0.3">
      <c r="B178" s="47">
        <v>374</v>
      </c>
      <c r="C178" s="13" t="s">
        <v>588</v>
      </c>
      <c r="D178" s="31" t="str">
        <f>VLOOKUP(E178,[1]Vendedores!$A$2:$B$15,2,FALSE)</f>
        <v>Jaqueline</v>
      </c>
      <c r="E178" s="47">
        <v>15</v>
      </c>
    </row>
    <row r="179" spans="2:5" x14ac:dyDescent="0.3">
      <c r="B179" s="47">
        <v>377</v>
      </c>
      <c r="C179" s="13" t="s">
        <v>593</v>
      </c>
      <c r="D179" s="31" t="s">
        <v>218</v>
      </c>
      <c r="E179"/>
    </row>
    <row r="180" spans="2:5" x14ac:dyDescent="0.3">
      <c r="B180"/>
      <c r="C180"/>
      <c r="D180"/>
      <c r="E180"/>
    </row>
    <row r="181" spans="2:5" x14ac:dyDescent="0.3">
      <c r="B181"/>
      <c r="C181"/>
      <c r="D181"/>
      <c r="E181"/>
    </row>
    <row r="182" spans="2:5" x14ac:dyDescent="0.3">
      <c r="B182"/>
      <c r="C182"/>
      <c r="D182"/>
      <c r="E182"/>
    </row>
    <row r="183" spans="2:5" x14ac:dyDescent="0.3">
      <c r="B183"/>
      <c r="C183"/>
      <c r="D183"/>
      <c r="E183"/>
    </row>
    <row r="184" spans="2:5" x14ac:dyDescent="0.3">
      <c r="B184"/>
      <c r="C184"/>
      <c r="D184"/>
      <c r="E184"/>
    </row>
    <row r="185" spans="2:5" x14ac:dyDescent="0.3">
      <c r="B185"/>
      <c r="C185"/>
      <c r="D185"/>
      <c r="E185"/>
    </row>
    <row r="186" spans="2:5" x14ac:dyDescent="0.3">
      <c r="B186"/>
      <c r="C186"/>
      <c r="D186"/>
      <c r="E186"/>
    </row>
    <row r="187" spans="2:5" x14ac:dyDescent="0.3">
      <c r="B187"/>
      <c r="C187"/>
      <c r="D187"/>
      <c r="E187"/>
    </row>
    <row r="188" spans="2:5" x14ac:dyDescent="0.3">
      <c r="B188"/>
      <c r="C188"/>
      <c r="D188"/>
      <c r="E188"/>
    </row>
    <row r="189" spans="2:5" x14ac:dyDescent="0.3">
      <c r="B189"/>
      <c r="C189"/>
      <c r="D189"/>
      <c r="E189"/>
    </row>
    <row r="190" spans="2:5" x14ac:dyDescent="0.3">
      <c r="B190"/>
      <c r="C190"/>
      <c r="D190"/>
      <c r="E190"/>
    </row>
    <row r="191" spans="2:5" x14ac:dyDescent="0.3">
      <c r="B191"/>
      <c r="C191"/>
      <c r="D191"/>
      <c r="E191"/>
    </row>
    <row r="192" spans="2:5" x14ac:dyDescent="0.3">
      <c r="B192"/>
      <c r="C192"/>
      <c r="D192"/>
      <c r="E192"/>
    </row>
  </sheetData>
  <autoFilter ref="B2:E177" xr:uid="{88A8B538-9BBE-44C3-AEA0-6EEBDB6693C5}">
    <sortState xmlns:xlrd2="http://schemas.microsoft.com/office/spreadsheetml/2017/richdata2" ref="B3:E177">
      <sortCondition ref="B3:B1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Baixas</vt:lpstr>
      <vt:lpstr>Faturamento</vt:lpstr>
      <vt:lpstr>Relação Cliente x 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 Macroex</dc:creator>
  <cp:lastModifiedBy>Esau Wendler Macroex</cp:lastModifiedBy>
  <dcterms:created xsi:type="dcterms:W3CDTF">2025-07-03T14:21:41Z</dcterms:created>
  <dcterms:modified xsi:type="dcterms:W3CDTF">2025-07-14T20:59:05Z</dcterms:modified>
</cp:coreProperties>
</file>