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30"/>
  <workbookPr/>
  <mc:AlternateContent xmlns:mc="http://schemas.openxmlformats.org/markup-compatibility/2006">
    <mc:Choice Requires="x15">
      <x15ac:absPath xmlns:x15ac="http://schemas.microsoft.com/office/spreadsheetml/2010/11/ac" url="C:\Users\esau.wendler\Downloads\"/>
    </mc:Choice>
  </mc:AlternateContent>
  <xr:revisionPtr revIDLastSave="0" documentId="13_ncr:1_{955545E7-732D-4BC0-9612-493CCE3BD16B}" xr6:coauthVersionLast="47" xr6:coauthVersionMax="47" xr10:uidLastSave="{00000000-0000-0000-0000-000000000000}"/>
  <bookViews>
    <workbookView xWindow="-57720" yWindow="-120" windowWidth="29040" windowHeight="15720" xr2:uid="{00000000-000D-0000-FFFF-FFFF00000000}"/>
  </bookViews>
  <sheets>
    <sheet name="Planilh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2" i="1" l="1"/>
  <c r="O22" i="1"/>
  <c r="N22" i="1"/>
  <c r="I22" i="1"/>
  <c r="N21" i="1"/>
  <c r="P21" i="1"/>
  <c r="O21" i="1"/>
  <c r="I21" i="1"/>
  <c r="N20" i="1" l="1"/>
  <c r="P20" i="1" s="1"/>
  <c r="N19" i="1"/>
  <c r="O19" i="1" s="1"/>
  <c r="K20" i="1"/>
  <c r="K19" i="1"/>
  <c r="J20" i="1"/>
  <c r="J19" i="1"/>
  <c r="I19" i="1"/>
  <c r="I20" i="1"/>
  <c r="J18" i="1"/>
  <c r="I18" i="1"/>
  <c r="J17" i="1"/>
  <c r="I17" i="1"/>
  <c r="I13" i="1"/>
  <c r="N13" i="1" s="1"/>
  <c r="I14" i="1"/>
  <c r="N14" i="1" s="1"/>
  <c r="O14" i="1" s="1"/>
  <c r="I15" i="1"/>
  <c r="N15" i="1" s="1"/>
  <c r="P15" i="1" s="1"/>
  <c r="I16" i="1"/>
  <c r="N16" i="1" s="1"/>
  <c r="O16" i="1" s="1"/>
  <c r="L12" i="1"/>
  <c r="L11" i="1"/>
  <c r="L10" i="1"/>
  <c r="L9" i="1"/>
  <c r="L8" i="1"/>
  <c r="L7" i="1"/>
  <c r="L6" i="1"/>
  <c r="L5" i="1"/>
  <c r="I6" i="1"/>
  <c r="I7" i="1"/>
  <c r="I8" i="1"/>
  <c r="I9" i="1"/>
  <c r="N9" i="1" s="1"/>
  <c r="I10" i="1"/>
  <c r="I11" i="1"/>
  <c r="I12" i="1"/>
  <c r="O20" i="1" l="1"/>
  <c r="P19" i="1"/>
  <c r="N11" i="1"/>
  <c r="N7" i="1"/>
  <c r="O7" i="1" s="1"/>
  <c r="N17" i="1"/>
  <c r="N8" i="1"/>
  <c r="O8" i="1" s="1"/>
  <c r="N6" i="1"/>
  <c r="O6" i="1" s="1"/>
  <c r="N12" i="1"/>
  <c r="O12" i="1" s="1"/>
  <c r="N18" i="1"/>
  <c r="O18" i="1" s="1"/>
  <c r="P6" i="1"/>
  <c r="N10" i="1"/>
  <c r="P10" i="1" s="1"/>
  <c r="O13" i="1"/>
  <c r="P13" i="1"/>
  <c r="P11" i="1"/>
  <c r="O11" i="1"/>
  <c r="O9" i="1"/>
  <c r="P9" i="1"/>
  <c r="P17" i="1"/>
  <c r="O17" i="1"/>
  <c r="P7" i="1"/>
  <c r="O15" i="1"/>
  <c r="P8" i="1"/>
  <c r="P16" i="1"/>
  <c r="P12" i="1"/>
  <c r="P14" i="1"/>
  <c r="I5" i="1"/>
  <c r="N5" i="1" s="1"/>
  <c r="P18" i="1" l="1"/>
  <c r="O10" i="1"/>
  <c r="P5" i="1"/>
  <c r="O5" i="1" l="1"/>
</calcChain>
</file>

<file path=xl/sharedStrings.xml><?xml version="1.0" encoding="utf-8"?>
<sst xmlns="http://schemas.openxmlformats.org/spreadsheetml/2006/main" count="73" uniqueCount="42">
  <si>
    <t>Margem de Contribuição por Processo</t>
  </si>
  <si>
    <t>Cliente</t>
  </si>
  <si>
    <t>Processo</t>
  </si>
  <si>
    <t>Receita Bruta do Processo</t>
  </si>
  <si>
    <t>Margem Bruta (Spread)</t>
  </si>
  <si>
    <t>Benefício</t>
  </si>
  <si>
    <t>Bonificação</t>
  </si>
  <si>
    <t>Desconto na NF</t>
  </si>
  <si>
    <t>(+)</t>
  </si>
  <si>
    <t>(-)</t>
  </si>
  <si>
    <t>MAG (BI)</t>
  </si>
  <si>
    <t>é = ao SPREAD / NF - Impostos - Custos do Processo --&gt; (Lançado por nota)</t>
  </si>
  <si>
    <t>ES - Fundap / Regime Especial de AL / RO = Prodero</t>
  </si>
  <si>
    <t>Planilha simplificada com nome do cliente = MAG, % Comissão</t>
  </si>
  <si>
    <t>Tïtulo tipo 1311 (RO) no MAG; Geisa Verificar na Matriz)</t>
  </si>
  <si>
    <t>Lançado conforme informado na emissão da NF</t>
  </si>
  <si>
    <t>Viminas</t>
  </si>
  <si>
    <t>Receita Líquida</t>
  </si>
  <si>
    <t>NF total-IPI</t>
  </si>
  <si>
    <t>24/0536VIM</t>
  </si>
  <si>
    <t>Margem de Contribuição/Sobre Receita Líquida</t>
  </si>
  <si>
    <t>(=)</t>
  </si>
  <si>
    <t>% Margem de Contribuição/Sobre Receita Liquida</t>
  </si>
  <si>
    <t>Receita Bruta</t>
  </si>
  <si>
    <t>% Margem de Contribuição/Sobre Receita Bruta</t>
  </si>
  <si>
    <t>Receita Bruta - ICMS-Pis-Cofins-IPI</t>
  </si>
  <si>
    <t>Data Emissão NF</t>
  </si>
  <si>
    <t>CS3 MARMORES E GRANITOS LTDA</t>
  </si>
  <si>
    <t>24/0577CS3</t>
  </si>
  <si>
    <t>CASTAS COMERCIO E IMPORTACAO DE BEBIDAS LTDA</t>
  </si>
  <si>
    <t>24/0014CTS</t>
  </si>
  <si>
    <t>Nº NF</t>
  </si>
  <si>
    <t>SUMATEX PRODUTOS QUIMICOS LTDA</t>
  </si>
  <si>
    <t>24/0324SUM</t>
  </si>
  <si>
    <t>PHD COMERCIO E DISTRIBUICAO DE PRODUTOS ALIMENTICIOS EIRELI</t>
  </si>
  <si>
    <t>MULTI WINE COMERCIO ATACADISTA EIRELI</t>
  </si>
  <si>
    <t>24/0339MAC</t>
  </si>
  <si>
    <t>Comissão1</t>
  </si>
  <si>
    <t>M.A ATACADO DE PECAS PNEUS E ACESSORIOS LTDA</t>
  </si>
  <si>
    <t>23/1907MAA</t>
  </si>
  <si>
    <t>24/0818SRS</t>
  </si>
  <si>
    <t>SANTA RITA INDUSTRIA E COMERCIO DE ABRASIVOS LTDA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</si>
</sst>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%"/>
  </numFmts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name val="Aptos Narrow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22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0" xfId="0" applyAlignment="1">
      <alignment wrapText="1"/>
    </xf>
    <xf numFmtId="0" fontId="2" fillId="0" borderId="0" xfId="0" applyFont="1" applyAlignment="1">
      <alignment horizontal="left"/>
    </xf>
    <xf numFmtId="43" fontId="0" fillId="0" borderId="0" xfId="1" applyFont="1"/>
    <xf numFmtId="43" fontId="0" fillId="0" borderId="0" xfId="0" applyNumberFormat="1"/>
    <xf numFmtId="164" fontId="0" fillId="0" borderId="0" xfId="2" applyNumberFormat="1" applyFont="1"/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center" wrapText="1"/>
    </xf>
    <xf numFmtId="14" fontId="0" fillId="0" borderId="0" xfId="0" applyNumberFormat="1"/>
    <xf numFmtId="49" fontId="0" fillId="0" borderId="0" xfId="0" applyNumberFormat="1" applyAlignment="1">
      <alignment horizontal="left"/>
    </xf>
    <xf numFmtId="10" fontId="4" fillId="0" borderId="0" xfId="2" applyNumberFormat="1" applyFont="1" applyFill="1" applyBorder="1" applyAlignment="1">
      <alignment vertical="center"/>
    </xf>
    <xf numFmtId="10" fontId="0" fillId="0" borderId="0" xfId="2" applyNumberFormat="1" applyFont="1"/>
    <xf numFmtId="1" fontId="0" fillId="0" borderId="0" xfId="0" applyNumberFormat="1"/>
    <xf numFmtId="14" fontId="0" fillId="2" borderId="0" xfId="0" applyNumberFormat="1" applyFill="1"/>
    <xf numFmtId="49" fontId="0" fillId="2" borderId="0" xfId="0" applyNumberFormat="1" applyFill="1" applyAlignment="1">
      <alignment horizontal="left"/>
    </xf>
    <xf numFmtId="43" fontId="0" fillId="2" borderId="0" xfId="1" applyFont="1" applyFill="1"/>
    <xf numFmtId="43" fontId="0" fillId="2" borderId="0" xfId="0" applyNumberFormat="1" applyFill="1"/>
    <xf numFmtId="10" fontId="0" fillId="2" borderId="0" xfId="2" applyNumberFormat="1" applyFont="1" applyFill="1"/>
    <xf numFmtId="10" fontId="0" fillId="0" borderId="0" xfId="2" applyNumberFormat="1" applyFont="1" applyFill="1"/>
    <xf numFmtId="0" fontId="2" fillId="0" borderId="0" xfId="0" applyFont="1" applyAlignment="1">
      <alignment horizontal="left"/>
    </xf>
  </cellXfs>
  <cellStyles count="3">
    <cellStyle name="Normal" xfId="0" builtinId="0"/>
    <cellStyle name="Porcentagem" xfId="2" builtinId="5"/>
    <cellStyle name="Vírgula" xfId="1" builtin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3"/>
  <sheetViews>
    <sheetView tabSelected="1" topLeftCell="D2" workbookViewId="0">
      <selection activeCell="D5" sqref="D5"/>
    </sheetView>
  </sheetViews>
  <sheetFormatPr defaultRowHeight="14.4" x14ac:dyDescent="0.3"/>
  <cols>
    <col min="1" max="1" width="11.33203125" customWidth="1"/>
    <col min="3" max="3" width="11" customWidth="1"/>
    <col min="4" max="4" width="49.6640625" bestFit="1" customWidth="1"/>
    <col min="5" max="6" width="28" customWidth="1"/>
    <col min="7" max="7" width="31" bestFit="1" customWidth="1"/>
    <col min="8" max="8" width="26" customWidth="1"/>
    <col min="9" max="9" width="15.6640625" customWidth="1"/>
    <col min="10" max="11" width="18.88671875" customWidth="1"/>
    <col min="12" max="12" width="15.6640625" customWidth="1"/>
    <col min="13" max="13" width="16.5546875" customWidth="1"/>
    <col min="14" max="14" width="27.109375" customWidth="1"/>
    <col min="15" max="15" width="19.109375" customWidth="1"/>
    <col min="16" max="16" width="17.109375" customWidth="1"/>
  </cols>
  <sheetData>
    <row r="1" spans="1:16" ht="21" x14ac:dyDescent="0.4">
      <c r="C1" s="21" t="s">
        <v>0</v>
      </c>
      <c r="D1" s="21"/>
      <c r="E1" s="21"/>
      <c r="F1" s="4"/>
      <c r="G1" s="4"/>
    </row>
    <row r="2" spans="1:16" ht="43.2" x14ac:dyDescent="0.3">
      <c r="A2" s="1" t="s">
        <v>26</v>
      </c>
      <c r="B2" s="1" t="s">
        <v>31</v>
      </c>
      <c r="C2" s="1" t="s">
        <v>1</v>
      </c>
      <c r="D2" s="1" t="s">
        <v>2</v>
      </c>
      <c r="E2" s="1" t="s">
        <v>3</v>
      </c>
      <c r="F2" s="1" t="s">
        <v>23</v>
      </c>
      <c r="G2" s="1" t="s">
        <v>17</v>
      </c>
      <c r="H2" s="1" t="s">
        <v>4</v>
      </c>
      <c r="I2" s="1" t="s">
        <v>5</v>
      </c>
      <c r="J2" s="1" t="s">
        <v>37</v>
      </c>
      <c r="K2" s="1" t="s">
        <v>37</v>
      </c>
      <c r="L2" s="1" t="s">
        <v>6</v>
      </c>
      <c r="M2" s="1" t="s">
        <v>7</v>
      </c>
      <c r="N2" s="9" t="s">
        <v>20</v>
      </c>
      <c r="O2" s="8" t="s">
        <v>24</v>
      </c>
      <c r="P2" s="8" t="s">
        <v>22</v>
      </c>
    </row>
    <row r="3" spans="1:16" x14ac:dyDescent="0.3">
      <c r="A3" s="2"/>
      <c r="B3" s="2"/>
      <c r="C3" s="2"/>
      <c r="D3" s="2"/>
      <c r="E3" t="s">
        <v>8</v>
      </c>
      <c r="H3" s="2"/>
      <c r="I3" t="s">
        <v>8</v>
      </c>
      <c r="J3" t="s">
        <v>9</v>
      </c>
      <c r="K3" t="s">
        <v>9</v>
      </c>
      <c r="L3" t="s">
        <v>9</v>
      </c>
      <c r="M3" t="s">
        <v>9</v>
      </c>
      <c r="N3" t="s">
        <v>21</v>
      </c>
      <c r="O3" t="s">
        <v>21</v>
      </c>
      <c r="P3" t="s">
        <v>21</v>
      </c>
    </row>
    <row r="4" spans="1:16" ht="57.6" x14ac:dyDescent="0.3">
      <c r="C4" t="s">
        <v>10</v>
      </c>
      <c r="D4" t="s">
        <v>10</v>
      </c>
      <c r="E4" t="s">
        <v>10</v>
      </c>
      <c r="F4" t="s">
        <v>18</v>
      </c>
      <c r="G4" t="s">
        <v>25</v>
      </c>
      <c r="H4" s="3" t="s">
        <v>11</v>
      </c>
      <c r="I4" s="3" t="s">
        <v>12</v>
      </c>
      <c r="J4" s="3" t="s">
        <v>13</v>
      </c>
      <c r="K4" s="3" t="s">
        <v>13</v>
      </c>
      <c r="L4" s="3" t="s">
        <v>14</v>
      </c>
      <c r="M4" s="3" t="s">
        <v>15</v>
      </c>
      <c r="P4" s="12"/>
    </row>
    <row r="5" spans="1:16" x14ac:dyDescent="0.3">
      <c r="A5" s="10">
        <v>45485</v>
      </c>
      <c r="B5" s="10"/>
      <c r="C5" t="s">
        <v>16</v>
      </c>
      <c r="D5" s="11" t="s">
        <v>19</v>
      </c>
      <c r="E5" s="5">
        <v>70675.53</v>
      </c>
      <c r="F5" s="5">
        <v>66362</v>
      </c>
      <c r="G5" s="5">
        <v>57814.58</v>
      </c>
      <c r="H5" s="5">
        <v>331.81</v>
      </c>
      <c r="I5" s="5">
        <f>F5*3.2%</f>
        <v>2123.5839999999998</v>
      </c>
      <c r="J5">
        <v>0</v>
      </c>
      <c r="L5" s="5">
        <f>10617.92/8</f>
        <v>1327.24</v>
      </c>
      <c r="M5" s="5">
        <v>0</v>
      </c>
      <c r="N5" s="6">
        <f t="shared" ref="N5:N18" si="0">(H5+I5-J5-L5-M5)</f>
        <v>1128.1539999999998</v>
      </c>
      <c r="O5" s="7">
        <f>N5/F5</f>
        <v>1.6999999999999998E-2</v>
      </c>
      <c r="P5" s="7">
        <f>N5/G5</f>
        <v>1.9513313077773802E-2</v>
      </c>
    </row>
    <row r="6" spans="1:16" x14ac:dyDescent="0.3">
      <c r="A6" s="10">
        <v>45485</v>
      </c>
      <c r="B6" s="10"/>
      <c r="C6" t="s">
        <v>16</v>
      </c>
      <c r="D6" s="11" t="s">
        <v>19</v>
      </c>
      <c r="E6" s="5">
        <v>70675.53</v>
      </c>
      <c r="F6" s="5">
        <v>66362</v>
      </c>
      <c r="G6" s="5">
        <v>57814.58</v>
      </c>
      <c r="H6">
        <v>331.81</v>
      </c>
      <c r="I6" s="5">
        <f t="shared" ref="I6:I20" si="1">F6*3.2%</f>
        <v>2123.5839999999998</v>
      </c>
      <c r="J6">
        <v>0</v>
      </c>
      <c r="L6" s="5">
        <f t="shared" ref="L6:L12" si="2">10617.92/8</f>
        <v>1327.24</v>
      </c>
      <c r="M6" s="5">
        <v>0</v>
      </c>
      <c r="N6" s="6">
        <f t="shared" si="0"/>
        <v>1128.1539999999998</v>
      </c>
      <c r="O6" s="7">
        <f t="shared" ref="O6:O12" si="3">N6/F6</f>
        <v>1.6999999999999998E-2</v>
      </c>
      <c r="P6" s="7">
        <f t="shared" ref="P6:P12" si="4">N6/G6</f>
        <v>1.9513313077773802E-2</v>
      </c>
    </row>
    <row r="7" spans="1:16" x14ac:dyDescent="0.3">
      <c r="A7" s="10">
        <v>45485</v>
      </c>
      <c r="B7" s="10"/>
      <c r="C7" t="s">
        <v>16</v>
      </c>
      <c r="D7" s="11" t="s">
        <v>19</v>
      </c>
      <c r="E7" s="5">
        <v>70675.520000000004</v>
      </c>
      <c r="F7" s="5">
        <v>66361.990000000005</v>
      </c>
      <c r="G7" s="5">
        <v>57814.570000000007</v>
      </c>
      <c r="H7">
        <v>331.81</v>
      </c>
      <c r="I7" s="5">
        <f t="shared" si="1"/>
        <v>2123.5836800000002</v>
      </c>
      <c r="J7">
        <v>0</v>
      </c>
      <c r="L7" s="5">
        <f t="shared" si="2"/>
        <v>1327.24</v>
      </c>
      <c r="M7" s="5">
        <v>0</v>
      </c>
      <c r="N7" s="6">
        <f t="shared" si="0"/>
        <v>1128.1536800000001</v>
      </c>
      <c r="O7" s="7">
        <f t="shared" si="3"/>
        <v>1.6999997739669953E-2</v>
      </c>
      <c r="P7" s="7">
        <f t="shared" si="4"/>
        <v>1.9513310917991779E-2</v>
      </c>
    </row>
    <row r="8" spans="1:16" x14ac:dyDescent="0.3">
      <c r="A8" s="10">
        <v>45485</v>
      </c>
      <c r="B8" s="10"/>
      <c r="C8" t="s">
        <v>16</v>
      </c>
      <c r="D8" s="11" t="s">
        <v>19</v>
      </c>
      <c r="E8" s="5">
        <v>70675.53</v>
      </c>
      <c r="F8" s="5">
        <v>66362</v>
      </c>
      <c r="G8" s="5">
        <v>57814.58</v>
      </c>
      <c r="H8">
        <v>331.81</v>
      </c>
      <c r="I8" s="5">
        <f t="shared" si="1"/>
        <v>2123.5839999999998</v>
      </c>
      <c r="J8">
        <v>0</v>
      </c>
      <c r="L8" s="5">
        <f t="shared" si="2"/>
        <v>1327.24</v>
      </c>
      <c r="M8" s="5">
        <v>0</v>
      </c>
      <c r="N8" s="6">
        <f t="shared" si="0"/>
        <v>1128.1539999999998</v>
      </c>
      <c r="O8" s="7">
        <f t="shared" si="3"/>
        <v>1.6999999999999998E-2</v>
      </c>
      <c r="P8" s="7">
        <f t="shared" si="4"/>
        <v>1.9513313077773802E-2</v>
      </c>
    </row>
    <row r="9" spans="1:16" x14ac:dyDescent="0.3">
      <c r="A9" s="10">
        <v>45485</v>
      </c>
      <c r="B9" s="10"/>
      <c r="C9" t="s">
        <v>16</v>
      </c>
      <c r="D9" s="11" t="s">
        <v>19</v>
      </c>
      <c r="E9" s="5">
        <v>70675.53</v>
      </c>
      <c r="F9" s="5">
        <v>66362</v>
      </c>
      <c r="G9" s="5">
        <v>57814.58</v>
      </c>
      <c r="H9">
        <v>331.81</v>
      </c>
      <c r="I9" s="5">
        <f t="shared" si="1"/>
        <v>2123.5839999999998</v>
      </c>
      <c r="J9">
        <v>0</v>
      </c>
      <c r="L9" s="5">
        <f t="shared" si="2"/>
        <v>1327.24</v>
      </c>
      <c r="M9" s="5">
        <v>0</v>
      </c>
      <c r="N9" s="6">
        <f t="shared" si="0"/>
        <v>1128.1539999999998</v>
      </c>
      <c r="O9" s="7">
        <f t="shared" si="3"/>
        <v>1.6999999999999998E-2</v>
      </c>
      <c r="P9" s="7">
        <f t="shared" si="4"/>
        <v>1.9513313077773802E-2</v>
      </c>
    </row>
    <row r="10" spans="1:16" x14ac:dyDescent="0.3">
      <c r="A10" s="10">
        <v>45485</v>
      </c>
      <c r="B10" s="10"/>
      <c r="C10" t="s">
        <v>16</v>
      </c>
      <c r="D10" s="11" t="s">
        <v>19</v>
      </c>
      <c r="E10" s="5">
        <v>70675.53</v>
      </c>
      <c r="F10" s="5">
        <v>66362</v>
      </c>
      <c r="G10" s="5">
        <v>57814.58</v>
      </c>
      <c r="H10">
        <v>331.81</v>
      </c>
      <c r="I10" s="5">
        <f t="shared" si="1"/>
        <v>2123.5839999999998</v>
      </c>
      <c r="J10">
        <v>0</v>
      </c>
      <c r="L10" s="5">
        <f t="shared" si="2"/>
        <v>1327.24</v>
      </c>
      <c r="M10" s="5">
        <v>0</v>
      </c>
      <c r="N10" s="6">
        <f t="shared" si="0"/>
        <v>1128.1539999999998</v>
      </c>
      <c r="O10" s="7">
        <f t="shared" si="3"/>
        <v>1.6999999999999998E-2</v>
      </c>
      <c r="P10" s="7">
        <f t="shared" si="4"/>
        <v>1.9513313077773802E-2</v>
      </c>
    </row>
    <row r="11" spans="1:16" x14ac:dyDescent="0.3">
      <c r="A11" s="10">
        <v>45485</v>
      </c>
      <c r="B11" s="10"/>
      <c r="C11" t="s">
        <v>16</v>
      </c>
      <c r="D11" s="11" t="s">
        <v>19</v>
      </c>
      <c r="E11" s="5">
        <v>70675.520000000004</v>
      </c>
      <c r="F11" s="5">
        <v>66361.990000000005</v>
      </c>
      <c r="G11" s="5">
        <v>57814.570000000007</v>
      </c>
      <c r="H11">
        <v>331.81</v>
      </c>
      <c r="I11" s="5">
        <f t="shared" si="1"/>
        <v>2123.5836800000002</v>
      </c>
      <c r="J11">
        <v>0</v>
      </c>
      <c r="L11" s="5">
        <f t="shared" si="2"/>
        <v>1327.24</v>
      </c>
      <c r="M11" s="5">
        <v>0</v>
      </c>
      <c r="N11" s="6">
        <f t="shared" si="0"/>
        <v>1128.1536800000001</v>
      </c>
      <c r="O11" s="7">
        <f t="shared" si="3"/>
        <v>1.6999997739669953E-2</v>
      </c>
      <c r="P11" s="7">
        <f t="shared" si="4"/>
        <v>1.9513310917991779E-2</v>
      </c>
    </row>
    <row r="12" spans="1:16" x14ac:dyDescent="0.3">
      <c r="A12" s="10">
        <v>45485</v>
      </c>
      <c r="B12" s="10"/>
      <c r="C12" t="s">
        <v>16</v>
      </c>
      <c r="D12" s="11" t="s">
        <v>19</v>
      </c>
      <c r="E12" s="5">
        <v>70675.520000000004</v>
      </c>
      <c r="F12" s="5">
        <v>66361.990000000005</v>
      </c>
      <c r="G12" s="5">
        <v>57814.570000000007</v>
      </c>
      <c r="H12">
        <v>331.81</v>
      </c>
      <c r="I12" s="5">
        <f t="shared" si="1"/>
        <v>2123.5836800000002</v>
      </c>
      <c r="J12">
        <v>0</v>
      </c>
      <c r="L12" s="5">
        <f t="shared" si="2"/>
        <v>1327.24</v>
      </c>
      <c r="M12" s="5">
        <v>0</v>
      </c>
      <c r="N12" s="6">
        <f t="shared" si="0"/>
        <v>1128.1536800000001</v>
      </c>
      <c r="O12" s="7">
        <f t="shared" si="3"/>
        <v>1.6999997739669953E-2</v>
      </c>
      <c r="P12" s="7">
        <f t="shared" si="4"/>
        <v>1.9513310917991779E-2</v>
      </c>
    </row>
    <row r="13" spans="1:16" x14ac:dyDescent="0.3">
      <c r="A13" s="10">
        <v>45496</v>
      </c>
      <c r="B13" s="10"/>
      <c r="C13" t="s">
        <v>27</v>
      </c>
      <c r="D13" s="11" t="s">
        <v>28</v>
      </c>
      <c r="E13" s="5">
        <v>132816.03</v>
      </c>
      <c r="F13" s="5">
        <v>138472.93</v>
      </c>
      <c r="G13" s="5">
        <v>115503.98</v>
      </c>
      <c r="H13" s="5">
        <v>1384.73</v>
      </c>
      <c r="I13" s="5">
        <f t="shared" si="1"/>
        <v>4431.1337599999997</v>
      </c>
      <c r="J13">
        <v>0</v>
      </c>
      <c r="L13" s="5">
        <v>0</v>
      </c>
      <c r="M13" s="5">
        <v>5656.9</v>
      </c>
      <c r="N13" s="6">
        <f t="shared" si="0"/>
        <v>158.96376000000055</v>
      </c>
      <c r="O13" s="13">
        <f t="shared" ref="O13:O22" si="5">N13/F13</f>
        <v>1.1479771533685361E-3</v>
      </c>
      <c r="P13" s="13">
        <f t="shared" ref="P13:P22" si="6">N13/G13</f>
        <v>1.3762621859437273E-3</v>
      </c>
    </row>
    <row r="14" spans="1:16" x14ac:dyDescent="0.3">
      <c r="A14" s="10">
        <v>45496</v>
      </c>
      <c r="B14" s="10"/>
      <c r="C14" t="s">
        <v>27</v>
      </c>
      <c r="D14" s="11" t="s">
        <v>28</v>
      </c>
      <c r="E14" s="5">
        <v>132816.03</v>
      </c>
      <c r="F14" s="5">
        <v>138472.93</v>
      </c>
      <c r="G14" s="5">
        <v>115503.98</v>
      </c>
      <c r="H14" s="5">
        <v>1384.73</v>
      </c>
      <c r="I14" s="5">
        <f t="shared" si="1"/>
        <v>4431.1337599999997</v>
      </c>
      <c r="J14">
        <v>0</v>
      </c>
      <c r="L14" s="5">
        <v>0</v>
      </c>
      <c r="M14" s="5">
        <v>5656.9</v>
      </c>
      <c r="N14" s="6">
        <f t="shared" si="0"/>
        <v>158.96376000000055</v>
      </c>
      <c r="O14" s="13">
        <f t="shared" si="5"/>
        <v>1.1479771533685361E-3</v>
      </c>
      <c r="P14" s="13">
        <f t="shared" si="6"/>
        <v>1.3762621859437273E-3</v>
      </c>
    </row>
    <row r="15" spans="1:16" x14ac:dyDescent="0.3">
      <c r="A15" s="10">
        <v>45496</v>
      </c>
      <c r="B15" s="10"/>
      <c r="C15" t="s">
        <v>27</v>
      </c>
      <c r="D15" s="11" t="s">
        <v>28</v>
      </c>
      <c r="E15" s="5">
        <v>132816.03</v>
      </c>
      <c r="F15" s="5">
        <v>138472.93</v>
      </c>
      <c r="G15" s="5">
        <v>115503.98</v>
      </c>
      <c r="H15" s="5">
        <v>1384.73</v>
      </c>
      <c r="I15" s="5">
        <f t="shared" si="1"/>
        <v>4431.1337599999997</v>
      </c>
      <c r="J15">
        <v>0</v>
      </c>
      <c r="L15" s="5">
        <v>0</v>
      </c>
      <c r="M15" s="5">
        <v>5656.9</v>
      </c>
      <c r="N15" s="6">
        <f t="shared" si="0"/>
        <v>158.96376000000055</v>
      </c>
      <c r="O15" s="13">
        <f t="shared" si="5"/>
        <v>1.1479771533685361E-3</v>
      </c>
      <c r="P15" s="13">
        <f t="shared" si="6"/>
        <v>1.3762621859437273E-3</v>
      </c>
    </row>
    <row r="16" spans="1:16" x14ac:dyDescent="0.3">
      <c r="A16" s="10">
        <v>45496</v>
      </c>
      <c r="B16" s="10"/>
      <c r="C16" t="s">
        <v>27</v>
      </c>
      <c r="D16" s="11" t="s">
        <v>28</v>
      </c>
      <c r="E16" s="5">
        <v>143504.87</v>
      </c>
      <c r="F16" s="5">
        <v>149617.01999999999</v>
      </c>
      <c r="G16" s="5">
        <v>124799.57</v>
      </c>
      <c r="H16" s="5">
        <v>1496.17</v>
      </c>
      <c r="I16" s="5">
        <f t="shared" si="1"/>
        <v>4787.7446399999999</v>
      </c>
      <c r="J16">
        <v>0</v>
      </c>
      <c r="L16" s="5">
        <v>0</v>
      </c>
      <c r="M16" s="5">
        <v>6112.15</v>
      </c>
      <c r="N16" s="6">
        <f t="shared" si="0"/>
        <v>171.76464000000033</v>
      </c>
      <c r="O16" s="13">
        <f t="shared" si="5"/>
        <v>1.1480287469968346E-3</v>
      </c>
      <c r="P16" s="13">
        <f t="shared" si="6"/>
        <v>1.3763239729111271E-3</v>
      </c>
    </row>
    <row r="17" spans="1:16" x14ac:dyDescent="0.3">
      <c r="A17" s="10">
        <v>45482</v>
      </c>
      <c r="B17" s="10"/>
      <c r="C17" t="s">
        <v>29</v>
      </c>
      <c r="D17" t="s">
        <v>30</v>
      </c>
      <c r="E17" s="5">
        <v>384899.35</v>
      </c>
      <c r="F17" s="5">
        <v>361407.84</v>
      </c>
      <c r="G17" s="5">
        <v>314858.51999999996</v>
      </c>
      <c r="H17" s="5">
        <v>10842.24</v>
      </c>
      <c r="I17" s="5">
        <f t="shared" si="1"/>
        <v>11565.050880000001</v>
      </c>
      <c r="J17" s="5">
        <f>14456.31*0.1</f>
        <v>1445.6310000000001</v>
      </c>
      <c r="K17" s="5"/>
      <c r="L17" s="5">
        <v>0</v>
      </c>
      <c r="M17" s="5">
        <v>0</v>
      </c>
      <c r="N17" s="6">
        <f t="shared" si="0"/>
        <v>20961.659879999999</v>
      </c>
      <c r="O17" s="13">
        <f t="shared" si="5"/>
        <v>5.800001427749879E-2</v>
      </c>
      <c r="P17" s="13">
        <f t="shared" si="6"/>
        <v>6.6574853619968746E-2</v>
      </c>
    </row>
    <row r="18" spans="1:16" x14ac:dyDescent="0.3">
      <c r="A18" s="10">
        <v>45491</v>
      </c>
      <c r="B18">
        <v>29447</v>
      </c>
      <c r="C18" t="s">
        <v>32</v>
      </c>
      <c r="D18" s="11" t="s">
        <v>33</v>
      </c>
      <c r="E18" s="5">
        <v>165194.23000000001</v>
      </c>
      <c r="F18" s="5">
        <v>165194.23000000001</v>
      </c>
      <c r="G18" s="5">
        <v>131924.11000000002</v>
      </c>
      <c r="H18">
        <v>825.97</v>
      </c>
      <c r="I18" s="5">
        <f t="shared" si="1"/>
        <v>5286.2153600000001</v>
      </c>
      <c r="J18" s="5">
        <f>19823.31*0.1</f>
        <v>1982.3310000000001</v>
      </c>
      <c r="K18" s="5"/>
      <c r="L18" s="5">
        <v>0</v>
      </c>
      <c r="M18" s="5">
        <v>0</v>
      </c>
      <c r="N18" s="6">
        <f t="shared" si="0"/>
        <v>4129.8543600000003</v>
      </c>
      <c r="O18" s="13">
        <f t="shared" si="5"/>
        <v>2.4999991585662525E-2</v>
      </c>
      <c r="P18" s="13">
        <f t="shared" si="6"/>
        <v>3.1304773327635108E-2</v>
      </c>
    </row>
    <row r="19" spans="1:16" x14ac:dyDescent="0.3">
      <c r="A19" s="10">
        <v>45476</v>
      </c>
      <c r="B19" s="14">
        <v>29108</v>
      </c>
      <c r="C19" t="s">
        <v>34</v>
      </c>
      <c r="D19" s="11" t="s">
        <v>36</v>
      </c>
      <c r="E19" s="5">
        <v>179685.25</v>
      </c>
      <c r="F19" s="5">
        <v>168718.55000000002</v>
      </c>
      <c r="G19" s="5">
        <v>146987.59999999998</v>
      </c>
      <c r="H19" s="5">
        <v>6748.74</v>
      </c>
      <c r="I19" s="5">
        <f t="shared" si="1"/>
        <v>5398.9936000000007</v>
      </c>
      <c r="J19" s="5">
        <f>(6748.75*0.1)</f>
        <v>674.875</v>
      </c>
      <c r="K19" s="5">
        <f>F19*2%</f>
        <v>3374.3710000000005</v>
      </c>
      <c r="L19" s="5">
        <v>0</v>
      </c>
      <c r="M19" s="6">
        <v>0</v>
      </c>
      <c r="N19" s="6">
        <f>(H19+I19-J19-K19-L19-M19)</f>
        <v>8098.4875999999986</v>
      </c>
      <c r="O19" s="13">
        <f t="shared" si="5"/>
        <v>4.7999983404314453E-2</v>
      </c>
      <c r="P19" s="13">
        <f t="shared" si="6"/>
        <v>5.5096399968432713E-2</v>
      </c>
    </row>
    <row r="20" spans="1:16" x14ac:dyDescent="0.3">
      <c r="A20" s="10">
        <v>45476</v>
      </c>
      <c r="B20" s="14">
        <v>29109</v>
      </c>
      <c r="C20" t="s">
        <v>35</v>
      </c>
      <c r="D20" s="11" t="s">
        <v>36</v>
      </c>
      <c r="E20" s="5">
        <v>44921.32</v>
      </c>
      <c r="F20" s="5">
        <v>42179.64</v>
      </c>
      <c r="G20" s="5">
        <v>36746.9</v>
      </c>
      <c r="H20" s="5">
        <v>1687.19</v>
      </c>
      <c r="I20" s="5">
        <f t="shared" si="1"/>
        <v>1349.74848</v>
      </c>
      <c r="J20" s="5">
        <f>(1687.18*0.1)</f>
        <v>168.71800000000002</v>
      </c>
      <c r="K20" s="5">
        <f>F20*2%</f>
        <v>843.59280000000001</v>
      </c>
      <c r="L20" s="5">
        <v>0</v>
      </c>
      <c r="M20" s="6">
        <v>0</v>
      </c>
      <c r="N20" s="6">
        <f>(H20+I20-J20-K20-L20-M20)</f>
        <v>2024.6276800000001</v>
      </c>
      <c r="O20" s="13">
        <f t="shared" si="5"/>
        <v>4.8000117592279123E-2</v>
      </c>
      <c r="P20" s="13">
        <f t="shared" si="6"/>
        <v>5.509655726061246E-2</v>
      </c>
    </row>
    <row r="21" spans="1:16" s="2" customFormat="1" x14ac:dyDescent="0.3">
      <c r="A21" s="15">
        <v>45499</v>
      </c>
      <c r="B21" s="2">
        <v>29615</v>
      </c>
      <c r="C21" s="2" t="s">
        <v>38</v>
      </c>
      <c r="D21" s="16" t="s">
        <v>39</v>
      </c>
      <c r="E21" s="17">
        <v>378904.48</v>
      </c>
      <c r="F21" s="17">
        <v>374041.93</v>
      </c>
      <c r="G21" s="17">
        <v>318822.18</v>
      </c>
      <c r="H21" s="17">
        <v>3717.65</v>
      </c>
      <c r="I21" s="17">
        <f>F21*3.2%</f>
        <v>11969.341759999999</v>
      </c>
      <c r="J21" s="17">
        <v>579.20000000000005</v>
      </c>
      <c r="K21" s="2">
        <v>0</v>
      </c>
      <c r="L21" s="17">
        <v>0</v>
      </c>
      <c r="M21" s="17">
        <v>2758.18</v>
      </c>
      <c r="N21" s="18">
        <f>(H21+I21-J21-K21-L21-M21)</f>
        <v>12349.611759999998</v>
      </c>
      <c r="O21" s="19">
        <f t="shared" si="5"/>
        <v>3.301665072683161E-2</v>
      </c>
      <c r="P21" s="19">
        <f t="shared" si="6"/>
        <v>3.8735108579961403E-2</v>
      </c>
    </row>
    <row r="22" spans="1:16" x14ac:dyDescent="0.3">
      <c r="A22" s="10">
        <v>45483</v>
      </c>
      <c r="B22">
        <v>29281</v>
      </c>
      <c r="C22" t="s">
        <v>40</v>
      </c>
      <c r="D22" t="s">
        <v>41</v>
      </c>
      <c r="E22" s="5">
        <v>59404.28</v>
      </c>
      <c r="F22" s="5">
        <v>59404.28</v>
      </c>
      <c r="G22" s="5">
        <v>51753.01</v>
      </c>
      <c r="H22">
        <v>891.06000000000006</v>
      </c>
      <c r="I22" s="5">
        <f>F22*3.2%</f>
        <v>1900.93696</v>
      </c>
      <c r="J22" s="5">
        <v>75</v>
      </c>
      <c r="K22" s="5">
        <v>0</v>
      </c>
      <c r="L22" s="5">
        <v>0</v>
      </c>
      <c r="M22" s="6">
        <v>0</v>
      </c>
      <c r="N22" s="6">
        <f>(H22+I22-J22-K22-L22-M22)</f>
        <v>2716.9969599999999</v>
      </c>
      <c r="O22" s="20">
        <f t="shared" si="5"/>
        <v>4.573739400595378E-2</v>
      </c>
      <c r="P22" s="20">
        <f t="shared" si="6"/>
        <v>5.2499303132320221E-2</v>
      </c>
    </row>
    <row r="23" spans="1:16" x14ac:dyDescent="0.3">
      <c r="F23" s="5"/>
    </row>
  </sheetData>
  <mergeCells count="1">
    <mergeCell ref="C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Esau Wendler Macroex</cp:lastModifiedBy>
  <cp:revision/>
  <dcterms:created xsi:type="dcterms:W3CDTF">2024-08-02T11:05:17Z</dcterms:created>
  <dcterms:modified xsi:type="dcterms:W3CDTF">2024-08-19T20:16:54Z</dcterms:modified>
  <cp:category/>
  <cp:contentStatus/>
</cp:coreProperties>
</file>