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yisepipp.sharepoint.com/teams/2122LAPR3-Teachers-ISEP365Group/Shared Documents/General/Assessment/"/>
    </mc:Choice>
  </mc:AlternateContent>
  <xr:revisionPtr revIDLastSave="0" documentId="8_{A160C5AC-10B5-4A5E-8259-1A43ED3B68C4}" xr6:coauthVersionLast="47" xr6:coauthVersionMax="47" xr10:uidLastSave="{00000000-0000-0000-0000-000000000000}"/>
  <bookViews>
    <workbookView xWindow="0" yWindow="500" windowWidth="38400" windowHeight="21100" activeTab="5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11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B8" i="8"/>
  <c r="S10" i="2"/>
  <c r="B13" i="11"/>
  <c r="Q13" i="11"/>
  <c r="Q14" i="11" s="1"/>
  <c r="P13" i="11"/>
  <c r="P14" i="11" s="1"/>
  <c r="O13" i="11"/>
  <c r="O14" i="11" s="1"/>
  <c r="N13" i="11"/>
  <c r="N14" i="11" s="1"/>
  <c r="M13" i="11"/>
  <c r="M14" i="11" s="1"/>
  <c r="L13" i="11"/>
  <c r="L14" i="11" s="1"/>
  <c r="K13" i="11"/>
  <c r="K14" i="11" s="1"/>
  <c r="J13" i="11"/>
  <c r="J14" i="11" s="1"/>
  <c r="I13" i="11"/>
  <c r="I14" i="11" s="1"/>
  <c r="H13" i="11"/>
  <c r="H14" i="11" s="1"/>
  <c r="G13" i="11"/>
  <c r="G14" i="11" s="1"/>
  <c r="F13" i="11"/>
  <c r="F14" i="11" s="1"/>
  <c r="E13" i="11"/>
  <c r="E14" i="11" s="1"/>
  <c r="D13" i="11"/>
  <c r="D14" i="11" s="1"/>
  <c r="C13" i="11"/>
  <c r="C14" i="11" s="1"/>
  <c r="R12" i="11"/>
  <c r="R11" i="11"/>
  <c r="R10" i="11"/>
  <c r="R9" i="11"/>
  <c r="R8" i="11"/>
  <c r="R7" i="11"/>
  <c r="R6" i="11"/>
  <c r="R5" i="11"/>
  <c r="R4" i="11"/>
  <c r="X3" i="11"/>
  <c r="W3" i="11"/>
  <c r="V3" i="11"/>
  <c r="U3" i="11"/>
  <c r="T3" i="11"/>
  <c r="S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8" i="8" s="1"/>
  <c r="F5" i="8"/>
  <c r="F4" i="8"/>
  <c r="F9" i="8" s="1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4" i="1" l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D4" i="1"/>
  <c r="D9" i="1" s="1"/>
  <c r="D10" i="1" s="1"/>
  <c r="C9" i="1" l="1"/>
  <c r="C10" i="1" s="1"/>
  <c r="R4" i="1"/>
</calcChain>
</file>

<file path=xl/sharedStrings.xml><?xml version="1.0" encoding="utf-8"?>
<sst xmlns="http://schemas.openxmlformats.org/spreadsheetml/2006/main" count="406" uniqueCount="218">
  <si>
    <t>LAPR3 Project Group and Self-assessment v4.0</t>
  </si>
  <si>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</si>
  <si>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</si>
  <si>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</si>
  <si>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</si>
  <si>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</si>
  <si>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</si>
  <si>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</si>
  <si>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</si>
  <si>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</si>
  <si>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</si>
  <si>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</si>
  <si>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</si>
  <si>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</si>
  <si>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</si>
  <si>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</si>
  <si>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</si>
  <si>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</si>
  <si>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</si>
  <si>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</si>
  <si>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</si>
  <si>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</si>
  <si>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</si>
  <si>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</si>
  <si>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</si>
  <si>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</si>
  <si>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</si>
  <si>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</si>
  <si>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</si>
  <si>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</si>
  <si>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</si>
  <si>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</si>
  <si>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</si>
  <si>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</si>
  <si>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</si>
  <si>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</si>
  <si>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</si>
  <si>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</si>
  <si>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</si>
  <si>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</si>
  <si>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</si>
  <si>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</si>
  <si>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</si>
  <si>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</si>
  <si>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</si>
  <si>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US401</t>
  </si>
  <si>
    <t>The students  have exceeded expectations </t>
  </si>
  <si>
    <t>US402</t>
  </si>
  <si>
    <t>Developed with help from the student 1201029</t>
  </si>
  <si>
    <t>US403</t>
  </si>
  <si>
    <t>US404</t>
  </si>
  <si>
    <t>US405</t>
  </si>
  <si>
    <t>US406</t>
  </si>
  <si>
    <t>US407</t>
  </si>
  <si>
    <t>US408</t>
  </si>
  <si>
    <t>Moved to sprint backlog</t>
  </si>
  <si>
    <t>US409</t>
  </si>
  <si>
    <t>Developed with help from the student 1201045</t>
  </si>
  <si>
    <t>US410</t>
  </si>
  <si>
    <t>US411</t>
  </si>
  <si>
    <t>US412</t>
  </si>
  <si>
    <t>Developed with the whole team</t>
  </si>
  <si>
    <t>US413</t>
  </si>
  <si>
    <t>Developed with the whole team / implemented by assigned user</t>
  </si>
  <si>
    <t>US414</t>
  </si>
  <si>
    <t>Developed by the whole team</t>
  </si>
  <si>
    <t>US415</t>
  </si>
  <si>
    <t>US416</t>
  </si>
  <si>
    <t>US417</t>
  </si>
  <si>
    <t>Developed with help from the student 1191507</t>
  </si>
  <si>
    <t>US418</t>
  </si>
  <si>
    <t>US419</t>
  </si>
  <si>
    <t>US420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</si>
  <si>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</si>
  <si>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</si>
  <si>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</si>
  <si>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</si>
  <si>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</si>
  <si>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</si>
  <si>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</si>
  <si>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</si>
  <si>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</si>
  <si>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</si>
  <si>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</si>
  <si>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</si>
  <si>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</si>
  <si>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</si>
  <si>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</si>
  <si>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</si>
  <si>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</si>
  <si>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</si>
  <si>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</si>
  <si>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</si>
  <si>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</si>
  <si>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</si>
  <si>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</si>
  <si>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</si>
  <si>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</si>
  <si>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</si>
  <si>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</si>
  <si>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</si>
  <si>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</si>
  <si>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</si>
  <si>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</si>
  <si>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</si>
  <si>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</si>
  <si>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</si>
  <si>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</si>
  <si>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</si>
  <si>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</si>
  <si>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</si>
  <si>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</si>
  <si>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</si>
  <si>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</si>
  <si>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</si>
  <si>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</si>
  <si>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</si>
  <si>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</si>
  <si>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</si>
  <si>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</si>
  <si>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</si>
  <si>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</si>
  <si>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</si>
  <si>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</si>
  <si>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</si>
  <si>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</si>
  <si>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</si>
  <si>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</si>
  <si>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</si>
  <si>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</si>
  <si>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</si>
  <si>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</si>
  <si>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</si>
  <si>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</si>
  <si>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</si>
  <si>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</si>
  <si>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</si>
  <si>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</si>
  <si>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</si>
  <si>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</si>
  <si>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</si>
  <si>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</si>
  <si>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</si>
  <si>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</si>
  <si>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</si>
  <si>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</si>
  <si>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</si>
  <si>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</si>
  <si>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</si>
  <si>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</si>
  <si>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</si>
  <si>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</si>
  <si>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</si>
  <si>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</si>
  <si>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</si>
  <si>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</si>
  <si>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</si>
  <si>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</si>
  <si>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</si>
  <si>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</si>
  <si>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</si>
  <si>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</si>
  <si>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</si>
  <si>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</si>
  <si>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</si>
  <si>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</si>
  <si>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</si>
  <si>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</si>
  <si>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</si>
  <si>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</si>
  <si>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</si>
  <si>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</si>
  <si>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</si>
  <si>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</si>
  <si>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</si>
  <si>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</si>
  <si>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</si>
  <si>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</si>
  <si>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Physics Self-Assessment</t>
  </si>
  <si>
    <t>Search the different types of vessels</t>
  </si>
  <si>
    <t>Not implemented</t>
  </si>
  <si>
    <t>Did not differentiate the vassels</t>
  </si>
  <si>
    <t xml:space="preserve">The choice is minimally acceptable </t>
  </si>
  <si>
    <t>The choice is acceptable</t>
  </si>
  <si>
    <t>Clear differentiation of the chosem vessel types</t>
  </si>
  <si>
    <t xml:space="preserve">Identify the differentiating characteristics </t>
  </si>
  <si>
    <t>Did not differentiate</t>
  </si>
  <si>
    <t xml:space="preserve">The characteristics is minimally acceptable </t>
  </si>
  <si>
    <t xml:space="preserve">The identified choice of caracteristics is acceptable </t>
  </si>
  <si>
    <t>Correct choice with clear differentiation</t>
  </si>
  <si>
    <t>A sketch of the vessel's in geometric figure</t>
  </si>
  <si>
    <t>Clear differentiation of the geometric figure</t>
  </si>
  <si>
    <t xml:space="preserve">Choosing a reference for the center of mass </t>
  </si>
  <si>
    <t xml:space="preserve">Improper reference </t>
  </si>
  <si>
    <t xml:space="preserve">Applicable reference axis system </t>
  </si>
  <si>
    <t>Correct reference of axis</t>
  </si>
  <si>
    <t>Correct choice with clear identification</t>
  </si>
  <si>
    <t xml:space="preserve">Center of mass determination </t>
  </si>
  <si>
    <t xml:space="preserve">Determination with many flaws </t>
  </si>
  <si>
    <t xml:space="preserve">Determination with some flaws </t>
  </si>
  <si>
    <t xml:space="preserve">Determination for a single vessel </t>
  </si>
  <si>
    <t>Correct determination for all considered vessels</t>
  </si>
  <si>
    <t xml:space="preserve">Determination of the center of mass - in a container </t>
  </si>
  <si>
    <t>Correct determination with small</t>
  </si>
  <si>
    <t xml:space="preserve">Correct determination for the considered containers </t>
  </si>
  <si>
    <t xml:space="preserve">Considers the distribution of cargo on the vessel </t>
  </si>
  <si>
    <t>Calculation attempt</t>
  </si>
  <si>
    <t>The calculation does not consider the center of mass</t>
  </si>
  <si>
    <t xml:space="preserve">Distribution and calculation with some flaws </t>
  </si>
  <si>
    <t>Displays correct calculation in the sketch</t>
  </si>
  <si>
    <t xml:space="preserve">Calculation of total mass and pressure exerted on water </t>
  </si>
  <si>
    <t>Calculation of mass without calculation of pressure</t>
  </si>
  <si>
    <t xml:space="preserve">Mass and pressure calculations with some flaws </t>
  </si>
  <si>
    <t>Displays correct calculations</t>
  </si>
  <si>
    <t xml:space="preserve">Determination of vessel height variation above water level </t>
  </si>
  <si>
    <t xml:space="preserve">Calculation of the variation with many flaws </t>
  </si>
  <si>
    <t>Calculation of variation with some flaws</t>
  </si>
  <si>
    <t xml:space="preserve">Displays correct calculation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</si>
</sst>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sheetPr codeName="Sheet1"/>
  <dimension ref="A1:T36"/>
  <sheetViews>
    <sheetView workbookViewId="0">
      <selection activeCell="H18" sqref="H18"/>
    </sheetView>
  </sheetViews>
  <sheetFormatPr defaultColWidth="11" defaultRowHeight="15.9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>
      <c r="A1" s="24" t="s">
        <v>0</v>
      </c>
      <c r="B1" s="1"/>
      <c r="C1" s="1"/>
    </row>
    <row r="2" spans="1:20">
      <c r="A2" s="35" t="s">
        <v>1</v>
      </c>
      <c r="B2" s="1"/>
      <c r="C2" s="1"/>
    </row>
    <row r="3" spans="1:20">
      <c r="B3" s="1"/>
      <c r="C3" s="1"/>
    </row>
    <row r="4" spans="1:20" ht="15.75">
      <c r="A4" s="2" t="s">
        <v>2</v>
      </c>
      <c r="B4" s="6">
        <v>21</v>
      </c>
      <c r="C4" s="1" t="s">
        <v>3</v>
      </c>
    </row>
    <row r="6" spans="1:20">
      <c r="A6" s="4" t="s">
        <v>4</v>
      </c>
    </row>
    <row r="7" spans="1:20" ht="17.100000000000001" thickBot="1"/>
    <row r="8" spans="1:20" ht="15.95" customHeight="1" thickBot="1">
      <c r="B8" s="1"/>
      <c r="C8" s="1"/>
      <c r="E8" s="78" t="s">
        <v>5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>
      <c r="B9" s="1"/>
      <c r="C9" s="1"/>
      <c r="D9" s="43">
        <f>C10</f>
        <v>1191507</v>
      </c>
      <c r="E9" s="44">
        <f>C11</f>
        <v>1200991</v>
      </c>
      <c r="F9" s="44">
        <f>C12</f>
        <v>1201029</v>
      </c>
      <c r="G9" s="44">
        <f>C13</f>
        <v>1201045</v>
      </c>
      <c r="H9" s="44">
        <f>C14</f>
        <v>1201154</v>
      </c>
      <c r="I9" s="44" t="str">
        <f>C15</f>
        <v>Student 6</v>
      </c>
      <c r="J9" s="44" t="str">
        <f>C16</f>
        <v>Student 7</v>
      </c>
      <c r="K9" s="44" t="str">
        <f>C17</f>
        <v>Student 8</v>
      </c>
      <c r="L9" s="44" t="str">
        <f>C18</f>
        <v>Student 9</v>
      </c>
      <c r="M9" s="44" t="str">
        <f>C19</f>
        <v>Student 10</v>
      </c>
      <c r="N9" s="44" t="str">
        <f>C20</f>
        <v>Student 11</v>
      </c>
      <c r="O9" s="44" t="str">
        <f>C21</f>
        <v>Student 12</v>
      </c>
      <c r="P9" s="44" t="str">
        <f>C22</f>
        <v>Student 13</v>
      </c>
      <c r="Q9" s="44" t="str">
        <f>C23</f>
        <v>Student 14</v>
      </c>
      <c r="R9" s="44" t="str">
        <f>C24</f>
        <v>Student 15</v>
      </c>
      <c r="S9" s="45" t="s">
        <v>6</v>
      </c>
    </row>
    <row r="10" spans="1:20" ht="15.75">
      <c r="B10" s="75" t="s">
        <v>7</v>
      </c>
      <c r="C10" s="38">
        <v>1191507</v>
      </c>
      <c r="D10" s="37">
        <v>5</v>
      </c>
      <c r="E10" s="39">
        <v>5</v>
      </c>
      <c r="F10" s="40">
        <v>5</v>
      </c>
      <c r="G10" s="40">
        <v>5</v>
      </c>
      <c r="H10" s="40">
        <v>5</v>
      </c>
      <c r="I10" s="40"/>
      <c r="J10" s="40"/>
      <c r="K10" s="40"/>
      <c r="L10" s="40"/>
      <c r="M10" s="40"/>
      <c r="N10" s="40"/>
      <c r="O10" s="40"/>
      <c r="P10" s="40"/>
      <c r="Q10" s="40"/>
      <c r="R10" s="38"/>
      <c r="S10" s="51">
        <f>AVERAGE(D10:R10)</f>
        <v>5</v>
      </c>
    </row>
    <row r="11" spans="1:20" ht="15.75">
      <c r="B11" s="76"/>
      <c r="C11" s="8">
        <v>1200991</v>
      </c>
      <c r="D11" s="9">
        <v>5</v>
      </c>
      <c r="E11" s="37">
        <v>5</v>
      </c>
      <c r="F11" s="36">
        <v>5</v>
      </c>
      <c r="G11" s="8">
        <v>5</v>
      </c>
      <c r="H11" s="8">
        <v>5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2">
        <f t="shared" ref="S11:S24" si="0">AVERAGE(D11:R11)</f>
        <v>5</v>
      </c>
    </row>
    <row r="12" spans="1:20" ht="15.75">
      <c r="B12" s="76"/>
      <c r="C12" s="8">
        <v>1201029</v>
      </c>
      <c r="D12" s="8">
        <v>5</v>
      </c>
      <c r="E12" s="9">
        <v>5</v>
      </c>
      <c r="F12" s="37">
        <v>5</v>
      </c>
      <c r="G12" s="36">
        <v>5</v>
      </c>
      <c r="H12" s="8">
        <v>5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2">
        <f t="shared" si="0"/>
        <v>5</v>
      </c>
    </row>
    <row r="13" spans="1:20" ht="15.75">
      <c r="B13" s="76"/>
      <c r="C13" s="8">
        <v>1201045</v>
      </c>
      <c r="D13" s="8">
        <v>5</v>
      </c>
      <c r="E13" s="8">
        <v>5</v>
      </c>
      <c r="F13" s="9">
        <v>5</v>
      </c>
      <c r="G13" s="37">
        <v>5</v>
      </c>
      <c r="H13" s="36">
        <v>5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2">
        <f t="shared" si="0"/>
        <v>5</v>
      </c>
    </row>
    <row r="14" spans="1:20" ht="15.75">
      <c r="B14" s="76"/>
      <c r="C14" s="8">
        <v>1201154</v>
      </c>
      <c r="D14" s="8">
        <v>5</v>
      </c>
      <c r="E14" s="8">
        <v>5</v>
      </c>
      <c r="F14" s="8">
        <v>5</v>
      </c>
      <c r="G14" s="9">
        <v>5</v>
      </c>
      <c r="H14" s="37">
        <v>5</v>
      </c>
      <c r="I14" s="36"/>
      <c r="J14" s="8"/>
      <c r="K14" s="8"/>
      <c r="L14" s="8"/>
      <c r="M14" s="8"/>
      <c r="N14" s="8"/>
      <c r="O14" s="8"/>
      <c r="P14" s="8"/>
      <c r="Q14" s="8"/>
      <c r="R14" s="10"/>
      <c r="S14" s="52">
        <f t="shared" si="0"/>
        <v>5</v>
      </c>
    </row>
    <row r="15" spans="1:20" ht="18" thickBot="1">
      <c r="B15" s="76"/>
      <c r="C15" s="8" t="s">
        <v>8</v>
      </c>
      <c r="D15" s="8"/>
      <c r="E15" s="8"/>
      <c r="F15" s="8"/>
      <c r="G15" s="8"/>
      <c r="H15" s="9"/>
      <c r="I15" s="37"/>
      <c r="J15" s="36"/>
      <c r="K15" s="8"/>
      <c r="L15" s="8"/>
      <c r="M15" s="8"/>
      <c r="N15" s="8"/>
      <c r="O15" s="8"/>
      <c r="P15" s="8"/>
      <c r="Q15" s="8"/>
      <c r="R15" s="10"/>
      <c r="S15" s="52" t="e">
        <f t="shared" si="0"/>
        <v>#DIV/0!</v>
      </c>
    </row>
    <row r="16" spans="1:20" ht="18" thickBot="1">
      <c r="B16" s="76"/>
      <c r="C16" s="8" t="s">
        <v>9</v>
      </c>
      <c r="D16" s="8"/>
      <c r="E16" s="8"/>
      <c r="F16" s="8"/>
      <c r="G16" s="8"/>
      <c r="H16" s="8"/>
      <c r="I16" s="9"/>
      <c r="J16" s="37"/>
      <c r="K16" s="36"/>
      <c r="L16" s="8"/>
      <c r="M16" s="8"/>
      <c r="N16" s="8"/>
      <c r="O16" s="8"/>
      <c r="P16" s="8"/>
      <c r="Q16" s="8"/>
      <c r="R16" s="10"/>
      <c r="S16" s="52" t="e">
        <f t="shared" si="0"/>
        <v>#DIV/0!</v>
      </c>
    </row>
    <row r="17" spans="1:19" ht="18" thickBot="1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7"/>
      <c r="L17" s="36"/>
      <c r="M17" s="8"/>
      <c r="N17" s="8"/>
      <c r="O17" s="8"/>
      <c r="P17" s="8"/>
      <c r="Q17" s="8"/>
      <c r="R17" s="10"/>
      <c r="S17" s="52" t="e">
        <f t="shared" si="0"/>
        <v>#DIV/0!</v>
      </c>
    </row>
    <row r="18" spans="1:19" ht="18" thickBot="1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7"/>
      <c r="M18" s="36"/>
      <c r="N18" s="8"/>
      <c r="O18" s="8"/>
      <c r="P18" s="8"/>
      <c r="Q18" s="8"/>
      <c r="R18" s="10"/>
      <c r="S18" s="52" t="e">
        <f t="shared" si="0"/>
        <v>#DIV/0!</v>
      </c>
    </row>
    <row r="19" spans="1:19" ht="18" thickBot="1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7"/>
      <c r="N19" s="36"/>
      <c r="O19" s="8"/>
      <c r="P19" s="8"/>
      <c r="Q19" s="8"/>
      <c r="R19" s="10"/>
      <c r="S19" s="52" t="e">
        <f t="shared" si="0"/>
        <v>#DIV/0!</v>
      </c>
    </row>
    <row r="20" spans="1:19" ht="18" thickBot="1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7"/>
      <c r="O20" s="36"/>
      <c r="P20" s="8"/>
      <c r="Q20" s="8"/>
      <c r="R20" s="10"/>
      <c r="S20" s="52" t="e">
        <f t="shared" si="0"/>
        <v>#DIV/0!</v>
      </c>
    </row>
    <row r="21" spans="1:19" ht="18" thickBot="1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7"/>
      <c r="P21" s="36"/>
      <c r="Q21" s="8"/>
      <c r="R21" s="10"/>
      <c r="S21" s="52" t="e">
        <f t="shared" si="0"/>
        <v>#DIV/0!</v>
      </c>
    </row>
    <row r="22" spans="1:19" ht="18" thickBot="1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7"/>
      <c r="Q22" s="36"/>
      <c r="R22" s="10"/>
      <c r="S22" s="52" t="e">
        <f t="shared" si="0"/>
        <v>#DIV/0!</v>
      </c>
    </row>
    <row r="23" spans="1:19" ht="18" thickBot="1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7"/>
      <c r="R23" s="48"/>
      <c r="S23" s="52" t="e">
        <f t="shared" si="0"/>
        <v>#DIV/0!</v>
      </c>
    </row>
    <row r="24" spans="1:19" ht="18" thickBot="1">
      <c r="B24" s="77"/>
      <c r="C24" s="41" t="s">
        <v>17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2"/>
      <c r="R24" s="49"/>
      <c r="S24" s="53" t="e">
        <f t="shared" si="0"/>
        <v>#DIV/0!</v>
      </c>
    </row>
    <row r="25" spans="1:19" ht="18" thickBot="1">
      <c r="B25" s="1"/>
      <c r="C25" s="46" t="s">
        <v>6</v>
      </c>
      <c r="D25" s="47">
        <f>AVERAGE(D10:D24)</f>
        <v>5</v>
      </c>
      <c r="E25" s="47">
        <f t="shared" ref="E25:R25" si="1">AVERAGE(E10:E24)</f>
        <v>5</v>
      </c>
      <c r="F25" s="47">
        <f t="shared" si="1"/>
        <v>5</v>
      </c>
      <c r="G25" s="47">
        <f t="shared" si="1"/>
        <v>5</v>
      </c>
      <c r="H25" s="47">
        <f t="shared" si="1"/>
        <v>5</v>
      </c>
      <c r="I25" s="47" t="e">
        <f t="shared" si="1"/>
        <v>#DIV/0!</v>
      </c>
      <c r="J25" s="47" t="e">
        <f t="shared" si="1"/>
        <v>#DIV/0!</v>
      </c>
      <c r="K25" s="47" t="e">
        <f t="shared" si="1"/>
        <v>#DIV/0!</v>
      </c>
      <c r="L25" s="47" t="e">
        <f t="shared" si="1"/>
        <v>#DIV/0!</v>
      </c>
      <c r="M25" s="47" t="e">
        <f t="shared" si="1"/>
        <v>#DIV/0!</v>
      </c>
      <c r="N25" s="47" t="e">
        <f t="shared" si="1"/>
        <v>#DIV/0!</v>
      </c>
      <c r="O25" s="47" t="e">
        <f t="shared" si="1"/>
        <v>#DIV/0!</v>
      </c>
      <c r="P25" s="47" t="e">
        <f t="shared" si="1"/>
        <v>#DIV/0!</v>
      </c>
      <c r="Q25" s="47" t="e">
        <f t="shared" si="1"/>
        <v>#DIV/0!</v>
      </c>
      <c r="R25" s="50" t="e">
        <f t="shared" si="1"/>
        <v>#DIV/0!</v>
      </c>
      <c r="S25" s="54"/>
    </row>
    <row r="27" spans="1:19">
      <c r="A27" s="4" t="s">
        <v>18</v>
      </c>
    </row>
    <row r="28" spans="1:19">
      <c r="A28" t="s">
        <v>19</v>
      </c>
    </row>
    <row r="29" spans="1:19">
      <c r="A29" s="3" t="s">
        <v>20</v>
      </c>
    </row>
    <row r="30" spans="1:19">
      <c r="A30" t="s">
        <v>21</v>
      </c>
    </row>
    <row r="31" spans="1:19">
      <c r="A31">
        <v>0</v>
      </c>
      <c r="B31" t="s">
        <v>22</v>
      </c>
    </row>
    <row r="32" spans="1:19">
      <c r="A32">
        <v>1</v>
      </c>
      <c r="B32" t="s">
        <v>23</v>
      </c>
    </row>
    <row r="33" spans="1:2">
      <c r="A33">
        <v>2</v>
      </c>
      <c r="B33" t="s">
        <v>24</v>
      </c>
    </row>
    <row r="34" spans="1:2">
      <c r="A34">
        <v>3</v>
      </c>
      <c r="B34" t="s">
        <v>25</v>
      </c>
    </row>
    <row r="35" spans="1:2">
      <c r="A35">
        <v>4</v>
      </c>
      <c r="B35" t="s">
        <v>26</v>
      </c>
    </row>
    <row r="36" spans="1:2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sheetPr codeName="Sheet2"/>
  <dimension ref="A1:J26"/>
  <sheetViews>
    <sheetView topLeftCell="A4" workbookViewId="0">
      <selection activeCell="D8" sqref="D8"/>
    </sheetView>
  </sheetViews>
  <sheetFormatPr defaultColWidth="20.125" defaultRowHeight="15.9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>
      <c r="A1" s="31" t="s">
        <v>28</v>
      </c>
    </row>
    <row r="2" spans="1:10" ht="17.100000000000001" thickBot="1"/>
    <row r="3" spans="1:10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3.950000000000003">
      <c r="A4" s="76"/>
      <c r="B4" s="84"/>
      <c r="C4" s="84"/>
      <c r="D4" s="82"/>
      <c r="E4" s="14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5" t="s">
        <v>38</v>
      </c>
    </row>
    <row r="5" spans="1:10" ht="51.95" thickBot="1">
      <c r="A5" s="76"/>
      <c r="B5" s="84"/>
      <c r="C5" s="84"/>
      <c r="D5" s="82"/>
      <c r="E5" s="22" t="s">
        <v>39</v>
      </c>
      <c r="F5" s="23" t="s">
        <v>40</v>
      </c>
      <c r="G5" s="23" t="s">
        <v>41</v>
      </c>
      <c r="H5" s="23" t="s">
        <v>42</v>
      </c>
      <c r="I5" s="23" t="s">
        <v>43</v>
      </c>
      <c r="J5" s="16" t="s">
        <v>44</v>
      </c>
    </row>
    <row r="6" spans="1:10" ht="47.25">
      <c r="A6" s="14" t="s">
        <v>45</v>
      </c>
      <c r="B6" s="29">
        <v>1201154</v>
      </c>
      <c r="C6" s="29">
        <v>5</v>
      </c>
      <c r="D6" s="73"/>
      <c r="E6" s="32" t="s">
        <v>39</v>
      </c>
      <c r="F6" s="33" t="s">
        <v>40</v>
      </c>
      <c r="G6" s="33" t="s">
        <v>41</v>
      </c>
      <c r="H6" s="33" t="s">
        <v>42</v>
      </c>
      <c r="I6" s="33" t="s">
        <v>43</v>
      </c>
      <c r="J6" s="34" t="s">
        <v>46</v>
      </c>
    </row>
    <row r="7" spans="1:10" ht="47.25">
      <c r="A7" s="14" t="s">
        <v>47</v>
      </c>
      <c r="B7" s="29">
        <v>1201045</v>
      </c>
      <c r="C7" s="29">
        <v>5</v>
      </c>
      <c r="D7" s="73" t="s">
        <v>48</v>
      </c>
      <c r="E7" s="14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4" t="s">
        <v>46</v>
      </c>
    </row>
    <row r="8" spans="1:10" ht="47.25">
      <c r="A8" s="14" t="s">
        <v>49</v>
      </c>
      <c r="B8" s="29">
        <v>1200991</v>
      </c>
      <c r="C8" s="29">
        <v>5</v>
      </c>
      <c r="D8" s="73"/>
      <c r="E8" s="14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4" t="s">
        <v>46</v>
      </c>
    </row>
    <row r="9" spans="1:10" ht="47.25">
      <c r="A9" s="14" t="s">
        <v>50</v>
      </c>
      <c r="B9" s="29">
        <v>1201045</v>
      </c>
      <c r="C9" s="29">
        <v>5</v>
      </c>
      <c r="D9" s="73"/>
      <c r="E9" s="14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4" t="s">
        <v>46</v>
      </c>
    </row>
    <row r="10" spans="1:10" ht="47.25">
      <c r="A10" s="14" t="s">
        <v>51</v>
      </c>
      <c r="B10" s="29">
        <v>1201154</v>
      </c>
      <c r="C10" s="29">
        <v>5</v>
      </c>
      <c r="D10" s="73"/>
      <c r="E10" s="14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4" t="s">
        <v>46</v>
      </c>
    </row>
    <row r="11" spans="1:10" ht="47.25">
      <c r="A11" s="14" t="s">
        <v>52</v>
      </c>
      <c r="B11" s="29">
        <v>1200991</v>
      </c>
      <c r="C11" s="29">
        <v>5</v>
      </c>
      <c r="D11" s="73"/>
      <c r="E11" s="14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4" t="s">
        <v>46</v>
      </c>
    </row>
    <row r="12" spans="1:10" ht="47.25">
      <c r="A12" s="14" t="s">
        <v>53</v>
      </c>
      <c r="B12" s="29">
        <v>1191507</v>
      </c>
      <c r="C12" s="29">
        <v>5</v>
      </c>
      <c r="D12" s="73" t="s">
        <v>48</v>
      </c>
      <c r="E12" s="14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4" t="s">
        <v>46</v>
      </c>
    </row>
    <row r="13" spans="1:10" ht="47.25">
      <c r="A13" s="14" t="s">
        <v>54</v>
      </c>
      <c r="B13" s="29"/>
      <c r="C13" s="29">
        <v>0</v>
      </c>
      <c r="D13" s="73" t="s">
        <v>55</v>
      </c>
      <c r="E13" s="14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4" t="s">
        <v>46</v>
      </c>
    </row>
    <row r="14" spans="1:10" ht="47.25">
      <c r="A14" s="14" t="s">
        <v>56</v>
      </c>
      <c r="B14" s="29">
        <v>1201029</v>
      </c>
      <c r="C14" s="29">
        <v>5</v>
      </c>
      <c r="D14" s="73" t="s">
        <v>57</v>
      </c>
      <c r="E14" s="14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4" t="s">
        <v>46</v>
      </c>
    </row>
    <row r="15" spans="1:10" ht="47.25">
      <c r="A15" s="14" t="s">
        <v>58</v>
      </c>
      <c r="B15" s="29">
        <v>1200991</v>
      </c>
      <c r="C15" s="29">
        <v>5</v>
      </c>
      <c r="D15" s="73"/>
      <c r="E15" s="14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4" t="s">
        <v>46</v>
      </c>
    </row>
    <row r="16" spans="1:10" ht="47.25">
      <c r="A16" s="14" t="s">
        <v>59</v>
      </c>
      <c r="B16" s="29">
        <v>1201154</v>
      </c>
      <c r="C16" s="29">
        <v>5</v>
      </c>
      <c r="D16" s="73"/>
      <c r="E16" s="14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4" t="s">
        <v>46</v>
      </c>
    </row>
    <row r="17" spans="1:10" ht="47.25">
      <c r="A17" s="14" t="s">
        <v>60</v>
      </c>
      <c r="B17" s="29">
        <v>1201154</v>
      </c>
      <c r="C17" s="29">
        <v>5</v>
      </c>
      <c r="D17" s="73" t="s">
        <v>61</v>
      </c>
      <c r="E17" s="14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4" t="s">
        <v>46</v>
      </c>
    </row>
    <row r="18" spans="1:10" ht="47.25">
      <c r="A18" s="14" t="s">
        <v>62</v>
      </c>
      <c r="B18" s="29">
        <v>1200991</v>
      </c>
      <c r="C18" s="29">
        <v>5</v>
      </c>
      <c r="D18" s="73" t="s">
        <v>63</v>
      </c>
      <c r="E18" s="14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4" t="s">
        <v>46</v>
      </c>
    </row>
    <row r="19" spans="1:10" ht="47.25">
      <c r="A19" s="14" t="s">
        <v>64</v>
      </c>
      <c r="B19" s="29">
        <v>1201029</v>
      </c>
      <c r="C19" s="29">
        <v>5</v>
      </c>
      <c r="D19" s="73" t="s">
        <v>65</v>
      </c>
      <c r="E19" s="14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4" t="s">
        <v>46</v>
      </c>
    </row>
    <row r="20" spans="1:10" ht="47.25">
      <c r="A20" s="14" t="s">
        <v>66</v>
      </c>
      <c r="B20" s="29">
        <v>1201029</v>
      </c>
      <c r="C20" s="29">
        <v>5</v>
      </c>
      <c r="D20" s="73" t="s">
        <v>61</v>
      </c>
      <c r="E20" s="14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4" t="s">
        <v>46</v>
      </c>
    </row>
    <row r="21" spans="1:10" ht="47.25">
      <c r="A21" s="14" t="s">
        <v>67</v>
      </c>
      <c r="B21" s="29">
        <v>1200991</v>
      </c>
      <c r="C21" s="29">
        <v>5</v>
      </c>
      <c r="D21" s="73" t="s">
        <v>61</v>
      </c>
      <c r="E21" s="14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4" t="s">
        <v>46</v>
      </c>
    </row>
    <row r="22" spans="1:10" ht="47.25">
      <c r="A22" s="14" t="s">
        <v>68</v>
      </c>
      <c r="B22" s="29">
        <v>1201029</v>
      </c>
      <c r="C22" s="29">
        <v>5</v>
      </c>
      <c r="D22" s="73" t="s">
        <v>69</v>
      </c>
      <c r="E22" s="14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4" t="s">
        <v>46</v>
      </c>
    </row>
    <row r="23" spans="1:10" ht="47.25">
      <c r="A23" s="14" t="s">
        <v>70</v>
      </c>
      <c r="B23" s="29">
        <v>1201154</v>
      </c>
      <c r="C23" s="29">
        <v>5</v>
      </c>
      <c r="D23" s="73"/>
      <c r="E23" s="14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4" t="s">
        <v>46</v>
      </c>
    </row>
    <row r="24" spans="1:10" ht="47.25">
      <c r="A24" s="14" t="s">
        <v>71</v>
      </c>
      <c r="B24" s="29">
        <v>1191507</v>
      </c>
      <c r="C24" s="29">
        <v>5</v>
      </c>
      <c r="D24" s="73"/>
      <c r="E24" s="14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4" t="s">
        <v>46</v>
      </c>
    </row>
    <row r="25" spans="1:10" ht="47.25">
      <c r="A25" s="22" t="s">
        <v>72</v>
      </c>
      <c r="B25" s="63">
        <v>1201045</v>
      </c>
      <c r="C25" s="29">
        <v>5</v>
      </c>
      <c r="D25" s="74"/>
      <c r="E25" s="22" t="s">
        <v>39</v>
      </c>
      <c r="F25" s="23" t="s">
        <v>40</v>
      </c>
      <c r="G25" s="23" t="s">
        <v>41</v>
      </c>
      <c r="H25" s="23" t="s">
        <v>42</v>
      </c>
      <c r="I25" s="23" t="s">
        <v>43</v>
      </c>
      <c r="J25" s="34" t="s">
        <v>46</v>
      </c>
    </row>
    <row r="26" spans="1:10" ht="15.75"/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1">
    <dataValidation type="list" allowBlank="1" showInputMessage="1" showErrorMessage="1" sqref="C6:C25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sheetPr codeName="Sheet3"/>
  <dimension ref="A1:F9"/>
  <sheetViews>
    <sheetView workbookViewId="0">
      <selection activeCell="B9" sqref="B9"/>
    </sheetView>
  </sheetViews>
  <sheetFormatPr defaultColWidth="30.875" defaultRowHeight="15.95"/>
  <cols>
    <col min="1" max="1" width="37.5" customWidth="1"/>
    <col min="2" max="6" width="14.875" customWidth="1"/>
  </cols>
  <sheetData>
    <row r="1" spans="1:6" ht="21">
      <c r="A1" s="31" t="s">
        <v>73</v>
      </c>
    </row>
    <row r="2" spans="1:6" ht="17.100000000000001" thickBot="1"/>
    <row r="3" spans="1:6" ht="36" customHeight="1" thickBot="1">
      <c r="A3" s="58" t="s">
        <v>74</v>
      </c>
      <c r="B3" s="57" t="s">
        <v>75</v>
      </c>
      <c r="C3" s="55" t="s">
        <v>76</v>
      </c>
      <c r="D3" s="55" t="s">
        <v>77</v>
      </c>
      <c r="E3" s="55" t="s">
        <v>78</v>
      </c>
      <c r="F3" s="56" t="s">
        <v>79</v>
      </c>
    </row>
    <row r="4" spans="1:6" ht="36" customHeight="1">
      <c r="A4" s="59" t="s">
        <v>80</v>
      </c>
      <c r="B4" s="11">
        <v>34</v>
      </c>
      <c r="C4" s="62">
        <v>91.7</v>
      </c>
      <c r="D4" s="21">
        <v>80</v>
      </c>
      <c r="E4" s="21">
        <v>90</v>
      </c>
      <c r="F4" s="12">
        <f>IF(((C4-D4)/(E4-D4)*100)&gt;100,100,(C4-D4)/(E4-D4)*100)</f>
        <v>100</v>
      </c>
    </row>
    <row r="5" spans="1:6" ht="36" customHeight="1">
      <c r="A5" s="60" t="s">
        <v>81</v>
      </c>
      <c r="B5" s="14">
        <v>21</v>
      </c>
      <c r="C5" s="29">
        <v>80.5</v>
      </c>
      <c r="D5" s="7">
        <v>75</v>
      </c>
      <c r="E5" s="7">
        <v>85</v>
      </c>
      <c r="F5" s="15">
        <f>IF(((C5-D5)/(E5-D5)*100)&gt;100,100,(C5-D5)/(E5-D5)*100)</f>
        <v>55.000000000000007</v>
      </c>
    </row>
    <row r="6" spans="1:6" ht="36" customHeight="1">
      <c r="A6" s="60" t="s">
        <v>82</v>
      </c>
      <c r="B6" s="14">
        <v>-13</v>
      </c>
      <c r="C6" s="85">
        <v>0.7</v>
      </c>
      <c r="D6" s="7">
        <v>5</v>
      </c>
      <c r="E6" s="7">
        <v>10</v>
      </c>
      <c r="F6" s="15">
        <f>(IF((D6-C6)*10*-1*2&gt;100,100,IF((((D6-C6)*10*-1*2))&lt;0,0,(D6-C6)*10*-1*2)))</f>
        <v>0</v>
      </c>
    </row>
    <row r="7" spans="1:6" ht="36" customHeight="1" thickBot="1">
      <c r="A7" s="61" t="s">
        <v>83</v>
      </c>
      <c r="B7" s="22">
        <v>-13</v>
      </c>
      <c r="C7" s="63">
        <v>3</v>
      </c>
      <c r="D7" s="23">
        <v>5</v>
      </c>
      <c r="E7" s="23">
        <v>10</v>
      </c>
      <c r="F7" s="16">
        <f>(IF((D7-C7)*10*-1*2&gt;100,100,IF((((D7-C7)*10*-1*2))&lt;0,0,(D7-C7)*10*-1*2)))</f>
        <v>0</v>
      </c>
    </row>
    <row r="8" spans="1:6" ht="36" customHeight="1" thickBot="1">
      <c r="A8" s="46" t="s">
        <v>84</v>
      </c>
      <c r="B8" s="55">
        <f>SUM(B4:B5)</f>
        <v>55</v>
      </c>
      <c r="C8" s="55"/>
      <c r="D8" s="55"/>
      <c r="E8" s="55"/>
      <c r="F8" s="56">
        <f>SUMPRODUCT(B4:B7,F4:F7)/100</f>
        <v>45.55</v>
      </c>
    </row>
    <row r="9" spans="1:6" ht="36" customHeight="1" thickBot="1">
      <c r="A9" s="64"/>
      <c r="B9" s="65"/>
      <c r="C9" s="65"/>
      <c r="D9" s="66"/>
      <c r="E9" s="46" t="s">
        <v>85</v>
      </c>
      <c r="F9" s="67">
        <f>IF((F8/B8)&lt;0,0,(F8/B8))</f>
        <v>0.82818181818181813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sheetPr codeName="Sheet4"/>
  <dimension ref="A1:Z11"/>
  <sheetViews>
    <sheetView topLeftCell="A3" workbookViewId="0">
      <selection activeCell="P7" sqref="P7"/>
    </sheetView>
  </sheetViews>
  <sheetFormatPr defaultColWidth="10.875" defaultRowHeight="15.95"/>
  <cols>
    <col min="1" max="1" width="14.875" style="1" customWidth="1"/>
    <col min="2" max="2" width="7.125" style="1" bestFit="1" customWidth="1"/>
    <col min="3" max="3" width="9" style="1" customWidth="1"/>
    <col min="4" max="4" width="8.125" style="1" customWidth="1"/>
    <col min="5" max="5" width="8.25" style="1" customWidth="1"/>
    <col min="6" max="6" width="7.375" style="1" customWidth="1"/>
    <col min="7" max="7" width="9.25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86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7.100000000000001" thickBot="1"/>
    <row r="3" spans="1:26" ht="60">
      <c r="A3" s="19" t="s">
        <v>87</v>
      </c>
      <c r="B3" s="20" t="s">
        <v>75</v>
      </c>
      <c r="C3" s="20">
        <f>'Group and Self Assessment'!C10</f>
        <v>1191507</v>
      </c>
      <c r="D3" s="20">
        <f>'Group and Self Assessment'!C11</f>
        <v>1200991</v>
      </c>
      <c r="E3" s="20">
        <f>'Group and Self Assessment'!C12</f>
        <v>1201029</v>
      </c>
      <c r="F3" s="20">
        <f>'Group and Self Assessment'!C13</f>
        <v>1201045</v>
      </c>
      <c r="G3" s="20">
        <f>'Group and Self Assessment'!C14</f>
        <v>1201154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88</v>
      </c>
      <c r="Z3" s="12" t="s">
        <v>32</v>
      </c>
    </row>
    <row r="4" spans="1:26" ht="33.950000000000003">
      <c r="A4" s="14" t="s">
        <v>89</v>
      </c>
      <c r="B4" s="17">
        <v>0.35</v>
      </c>
      <c r="C4" s="30">
        <f>'Code Quality'!$F$9*5</f>
        <v>4.1409090909090907</v>
      </c>
      <c r="D4" s="30">
        <f>'Code Quality'!$F$9*5</f>
        <v>4.1409090909090907</v>
      </c>
      <c r="E4" s="30">
        <f>'Code Quality'!$F$9*5</f>
        <v>4.1409090909090907</v>
      </c>
      <c r="F4" s="30">
        <f>'Code Quality'!$F$9*5</f>
        <v>4.1409090909090907</v>
      </c>
      <c r="G4" s="30">
        <f>'Code Quality'!$F$9*5</f>
        <v>4.1409090909090907</v>
      </c>
      <c r="H4" s="30">
        <f>'Code Quality'!$F$9*5</f>
        <v>4.1409090909090907</v>
      </c>
      <c r="I4" s="30">
        <f>'Code Quality'!$F$9*5</f>
        <v>4.1409090909090907</v>
      </c>
      <c r="J4" s="30">
        <f>'Code Quality'!$F$9*5</f>
        <v>4.1409090909090907</v>
      </c>
      <c r="K4" s="30">
        <f>'Code Quality'!$F$9*5</f>
        <v>4.1409090909090907</v>
      </c>
      <c r="L4" s="30">
        <f>'Code Quality'!$F$9*5</f>
        <v>4.1409090909090907</v>
      </c>
      <c r="M4" s="30">
        <f>'Code Quality'!$F$9*5</f>
        <v>4.1409090909090907</v>
      </c>
      <c r="N4" s="30">
        <f>'Code Quality'!$F$9*5</f>
        <v>4.1409090909090907</v>
      </c>
      <c r="O4" s="30">
        <f>'Code Quality'!$F$9*5</f>
        <v>4.1409090909090907</v>
      </c>
      <c r="P4" s="30">
        <f>'Code Quality'!$F$9*5</f>
        <v>4.1409090909090907</v>
      </c>
      <c r="Q4" s="30">
        <f>'Code Quality'!$F$9*5</f>
        <v>4.1409090909090907</v>
      </c>
      <c r="R4" s="27">
        <f>AVERAGE(C4:Q4)</f>
        <v>4.1409090909090907</v>
      </c>
      <c r="S4" s="7" t="s">
        <v>90</v>
      </c>
      <c r="T4" s="7" t="s">
        <v>90</v>
      </c>
      <c r="U4" s="7" t="s">
        <v>90</v>
      </c>
      <c r="V4" s="7" t="s">
        <v>90</v>
      </c>
      <c r="W4" s="7" t="s">
        <v>90</v>
      </c>
      <c r="X4" s="7" t="s">
        <v>90</v>
      </c>
      <c r="Y4" s="7"/>
      <c r="Z4" s="15"/>
    </row>
    <row r="5" spans="1:26" ht="68.099999999999994">
      <c r="A5" s="14" t="s">
        <v>91</v>
      </c>
      <c r="B5" s="17">
        <v>7.4999999999999997E-2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7">
        <f t="shared" ref="R5:R8" si="0">AVERAGE(C5:Q5)</f>
        <v>5</v>
      </c>
      <c r="S5" s="7" t="s">
        <v>92</v>
      </c>
      <c r="T5" s="7" t="s">
        <v>93</v>
      </c>
      <c r="U5" s="7" t="s">
        <v>94</v>
      </c>
      <c r="V5" s="7" t="s">
        <v>95</v>
      </c>
      <c r="W5" s="7" t="s">
        <v>96</v>
      </c>
      <c r="X5" s="7" t="s">
        <v>97</v>
      </c>
      <c r="Y5" s="7"/>
      <c r="Z5" s="15"/>
    </row>
    <row r="6" spans="1:26" ht="119.1">
      <c r="A6" s="14" t="s">
        <v>98</v>
      </c>
      <c r="B6" s="17">
        <v>0.1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7">
        <f t="shared" si="0"/>
        <v>5</v>
      </c>
      <c r="S6" s="7" t="s">
        <v>99</v>
      </c>
      <c r="T6" s="7" t="s">
        <v>100</v>
      </c>
      <c r="U6" s="7" t="s">
        <v>101</v>
      </c>
      <c r="V6" s="7" t="s">
        <v>102</v>
      </c>
      <c r="W6" s="7" t="s">
        <v>103</v>
      </c>
      <c r="X6" s="7" t="s">
        <v>104</v>
      </c>
      <c r="Y6" s="7"/>
      <c r="Z6" s="15"/>
    </row>
    <row r="7" spans="1:26" ht="84.95">
      <c r="A7" s="14" t="s">
        <v>105</v>
      </c>
      <c r="B7" s="17">
        <v>0.35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27">
        <f t="shared" si="0"/>
        <v>5</v>
      </c>
      <c r="S7" s="7" t="s">
        <v>106</v>
      </c>
      <c r="T7" s="7" t="s">
        <v>107</v>
      </c>
      <c r="U7" s="7" t="s">
        <v>108</v>
      </c>
      <c r="V7" s="7" t="s">
        <v>109</v>
      </c>
      <c r="W7" s="7" t="s">
        <v>110</v>
      </c>
      <c r="X7" s="7" t="s">
        <v>104</v>
      </c>
      <c r="Y7" s="7"/>
      <c r="Z7" s="15"/>
    </row>
    <row r="8" spans="1:26" ht="102">
      <c r="A8" s="14" t="s">
        <v>111</v>
      </c>
      <c r="B8" s="17">
        <v>0.125</v>
      </c>
      <c r="C8" s="25">
        <v>5</v>
      </c>
      <c r="D8" s="25">
        <v>5</v>
      </c>
      <c r="E8" s="25">
        <v>5</v>
      </c>
      <c r="F8" s="25">
        <v>5</v>
      </c>
      <c r="G8" s="25">
        <v>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27">
        <f t="shared" si="0"/>
        <v>5</v>
      </c>
      <c r="S8" s="7" t="s">
        <v>112</v>
      </c>
      <c r="T8" s="7" t="s">
        <v>113</v>
      </c>
      <c r="U8" s="7" t="s">
        <v>114</v>
      </c>
      <c r="V8" s="7" t="s">
        <v>115</v>
      </c>
      <c r="W8" s="7" t="s">
        <v>116</v>
      </c>
      <c r="X8" s="7" t="s">
        <v>104</v>
      </c>
      <c r="Y8" s="7"/>
      <c r="Z8" s="15"/>
    </row>
    <row r="9" spans="1:26" ht="17.100000000000001">
      <c r="A9" s="14" t="s">
        <v>85</v>
      </c>
      <c r="B9" s="18">
        <f>SUM(B4:B8)</f>
        <v>1</v>
      </c>
      <c r="C9" s="7">
        <f>SUMPRODUCT(C4:C8,$B$4:$B$8)</f>
        <v>4.6993181818181817</v>
      </c>
      <c r="D9" s="7">
        <f t="shared" ref="D9:Q9" si="1">SUMPRODUCT(D4:D8,$B$4:$B$8)</f>
        <v>4.6993181818181817</v>
      </c>
      <c r="E9" s="7">
        <f t="shared" si="1"/>
        <v>4.6993181818181817</v>
      </c>
      <c r="F9" s="7">
        <f t="shared" si="1"/>
        <v>4.6993181818181817</v>
      </c>
      <c r="G9" s="7">
        <f t="shared" si="1"/>
        <v>4.6993181818181817</v>
      </c>
      <c r="H9" s="7">
        <f t="shared" si="1"/>
        <v>1.4493181818181817</v>
      </c>
      <c r="I9" s="7">
        <f t="shared" si="1"/>
        <v>1.4493181818181817</v>
      </c>
      <c r="J9" s="7">
        <f t="shared" si="1"/>
        <v>1.4493181818181817</v>
      </c>
      <c r="K9" s="7">
        <f t="shared" si="1"/>
        <v>1.4493181818181817</v>
      </c>
      <c r="L9" s="7">
        <f t="shared" si="1"/>
        <v>1.4493181818181817</v>
      </c>
      <c r="M9" s="7">
        <f t="shared" si="1"/>
        <v>1.4493181818181817</v>
      </c>
      <c r="N9" s="7">
        <f t="shared" si="1"/>
        <v>1.4493181818181817</v>
      </c>
      <c r="O9" s="7">
        <f t="shared" si="1"/>
        <v>1.4493181818181817</v>
      </c>
      <c r="P9" s="7">
        <f t="shared" si="1"/>
        <v>1.4493181818181817</v>
      </c>
      <c r="Q9" s="7">
        <f t="shared" si="1"/>
        <v>1.4493181818181817</v>
      </c>
      <c r="R9" s="27"/>
      <c r="S9" s="7"/>
      <c r="T9" s="7"/>
      <c r="U9" s="7"/>
      <c r="V9" s="7"/>
      <c r="W9" s="7"/>
      <c r="X9" s="7"/>
      <c r="Y9" s="7"/>
      <c r="Z9" s="15"/>
    </row>
    <row r="10" spans="1:26" ht="18" thickBot="1">
      <c r="A10" s="22" t="s">
        <v>117</v>
      </c>
      <c r="B10" s="23"/>
      <c r="C10" s="23">
        <f>C9/5*20</f>
        <v>18.797272727272727</v>
      </c>
      <c r="D10" s="23">
        <f t="shared" ref="D10:Q10" si="2">D9/5*20</f>
        <v>18.797272727272727</v>
      </c>
      <c r="E10" s="23">
        <f t="shared" si="2"/>
        <v>18.797272727272727</v>
      </c>
      <c r="F10" s="23">
        <f t="shared" si="2"/>
        <v>18.797272727272727</v>
      </c>
      <c r="G10" s="23">
        <f t="shared" si="2"/>
        <v>18.797272727272727</v>
      </c>
      <c r="H10" s="23">
        <f t="shared" si="2"/>
        <v>5.7972727272727269</v>
      </c>
      <c r="I10" s="23">
        <f t="shared" si="2"/>
        <v>5.7972727272727269</v>
      </c>
      <c r="J10" s="23">
        <f t="shared" si="2"/>
        <v>5.7972727272727269</v>
      </c>
      <c r="K10" s="23">
        <f t="shared" si="2"/>
        <v>5.7972727272727269</v>
      </c>
      <c r="L10" s="23">
        <f t="shared" si="2"/>
        <v>5.7972727272727269</v>
      </c>
      <c r="M10" s="23">
        <f t="shared" si="2"/>
        <v>5.7972727272727269</v>
      </c>
      <c r="N10" s="23">
        <f t="shared" si="2"/>
        <v>5.7972727272727269</v>
      </c>
      <c r="O10" s="23">
        <f t="shared" si="2"/>
        <v>5.7972727272727269</v>
      </c>
      <c r="P10" s="23">
        <f t="shared" si="2"/>
        <v>5.7972727272727269</v>
      </c>
      <c r="Q10" s="23">
        <f t="shared" si="2"/>
        <v>5.7972727272727269</v>
      </c>
      <c r="R10" s="28"/>
      <c r="S10" s="23"/>
      <c r="T10" s="23"/>
      <c r="U10" s="23"/>
      <c r="V10" s="23"/>
      <c r="W10" s="23"/>
      <c r="X10" s="23"/>
      <c r="Y10" s="23"/>
      <c r="Z10" s="16"/>
    </row>
    <row r="11" spans="1:26">
      <c r="A11" s="5"/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sheetPr codeName="Sheet5"/>
  <dimension ref="A1:Z17"/>
  <sheetViews>
    <sheetView workbookViewId="0">
      <selection activeCell="K18" sqref="K18"/>
    </sheetView>
  </sheetViews>
  <sheetFormatPr defaultColWidth="10.875" defaultRowHeight="15.95"/>
  <cols>
    <col min="1" max="1" width="14.875" style="1" customWidth="1"/>
    <col min="2" max="2" width="7.125" style="1" bestFit="1" customWidth="1"/>
    <col min="3" max="3" width="9.375" style="1" customWidth="1"/>
    <col min="4" max="4" width="8.625" style="1" customWidth="1"/>
    <col min="5" max="6" width="7.5" style="1" customWidth="1"/>
    <col min="7" max="7" width="8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118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87</v>
      </c>
      <c r="B3" s="20" t="s">
        <v>75</v>
      </c>
      <c r="C3" s="20">
        <f>'Group and Self Assessment'!C10</f>
        <v>1191507</v>
      </c>
      <c r="D3" s="20">
        <f>'Group and Self Assessment'!C11</f>
        <v>1200991</v>
      </c>
      <c r="E3" s="20">
        <f>'Group and Self Assessment'!C12</f>
        <v>1201029</v>
      </c>
      <c r="F3" s="20">
        <f>'Group and Self Assessment'!C13</f>
        <v>1201045</v>
      </c>
      <c r="G3" s="20">
        <f>'Group and Self Assessment'!C14</f>
        <v>1201154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70">
        <f>0</f>
        <v>0</v>
      </c>
      <c r="T3" s="71">
        <f>1</f>
        <v>1</v>
      </c>
      <c r="U3" s="71">
        <f>2</f>
        <v>2</v>
      </c>
      <c r="V3" s="70">
        <f>3</f>
        <v>3</v>
      </c>
      <c r="W3" s="70">
        <f>4</f>
        <v>4</v>
      </c>
      <c r="X3" s="70">
        <f>5</f>
        <v>5</v>
      </c>
      <c r="Y3" s="21" t="s">
        <v>88</v>
      </c>
      <c r="Z3" s="12" t="s">
        <v>32</v>
      </c>
    </row>
    <row r="4" spans="1:26" ht="144.75" customHeight="1">
      <c r="A4" s="14" t="s">
        <v>119</v>
      </c>
      <c r="B4" s="17">
        <v>0.1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68">
        <f t="shared" ref="R4:R7" si="0">AVERAGE(C4:Q4)</f>
        <v>5</v>
      </c>
      <c r="S4" s="72" t="s">
        <v>120</v>
      </c>
      <c r="T4" s="72" t="s">
        <v>121</v>
      </c>
      <c r="U4" s="72" t="s">
        <v>122</v>
      </c>
      <c r="V4" s="72" t="s">
        <v>123</v>
      </c>
      <c r="W4" s="72" t="s">
        <v>124</v>
      </c>
      <c r="X4" s="72" t="s">
        <v>125</v>
      </c>
      <c r="Y4" s="69"/>
      <c r="Z4" s="15"/>
    </row>
    <row r="5" spans="1:26" ht="101.25" customHeight="1">
      <c r="A5" s="14" t="s">
        <v>126</v>
      </c>
      <c r="B5" s="17">
        <v>0.1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68">
        <f t="shared" si="0"/>
        <v>5</v>
      </c>
      <c r="S5" s="72" t="s">
        <v>127</v>
      </c>
      <c r="T5" s="72" t="s">
        <v>128</v>
      </c>
      <c r="U5" s="72" t="s">
        <v>129</v>
      </c>
      <c r="V5" s="72" t="s">
        <v>130</v>
      </c>
      <c r="W5" s="72" t="s">
        <v>131</v>
      </c>
      <c r="X5" s="72" t="s">
        <v>132</v>
      </c>
      <c r="Y5" s="69"/>
      <c r="Z5" s="15"/>
    </row>
    <row r="6" spans="1:26" ht="51">
      <c r="A6" s="14" t="s">
        <v>133</v>
      </c>
      <c r="B6" s="17">
        <v>0.05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68">
        <f t="shared" si="0"/>
        <v>5</v>
      </c>
      <c r="S6" s="72" t="s">
        <v>134</v>
      </c>
      <c r="T6" s="72" t="s">
        <v>135</v>
      </c>
      <c r="U6" s="72" t="s">
        <v>136</v>
      </c>
      <c r="V6" s="72" t="s">
        <v>137</v>
      </c>
      <c r="W6" s="72" t="s">
        <v>138</v>
      </c>
      <c r="X6" s="72" t="s">
        <v>139</v>
      </c>
      <c r="Y6" s="69"/>
      <c r="Z6" s="15"/>
    </row>
    <row r="7" spans="1:26" ht="51">
      <c r="A7" s="14" t="s">
        <v>140</v>
      </c>
      <c r="B7" s="17">
        <v>0.05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68">
        <f t="shared" si="0"/>
        <v>5</v>
      </c>
      <c r="S7" s="72" t="s">
        <v>134</v>
      </c>
      <c r="T7" s="72" t="s">
        <v>141</v>
      </c>
      <c r="U7" s="72" t="s">
        <v>142</v>
      </c>
      <c r="V7" s="72" t="s">
        <v>143</v>
      </c>
      <c r="W7" s="72" t="s">
        <v>144</v>
      </c>
      <c r="X7" s="72" t="s">
        <v>145</v>
      </c>
      <c r="Y7" s="69"/>
      <c r="Z7" s="15"/>
    </row>
    <row r="8" spans="1:26" ht="68.099999999999994">
      <c r="A8" s="14" t="s">
        <v>146</v>
      </c>
      <c r="B8" s="17">
        <v>0.1</v>
      </c>
      <c r="C8" s="25">
        <v>5</v>
      </c>
      <c r="D8" s="25">
        <v>5</v>
      </c>
      <c r="E8" s="25">
        <v>5</v>
      </c>
      <c r="F8" s="25">
        <v>5</v>
      </c>
      <c r="G8" s="25">
        <v>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68">
        <f t="shared" ref="R8:R12" si="1">AVERAGE(C8:Q8)</f>
        <v>5</v>
      </c>
      <c r="S8" s="72" t="s">
        <v>134</v>
      </c>
      <c r="T8" s="72" t="s">
        <v>147</v>
      </c>
      <c r="U8" s="72" t="s">
        <v>148</v>
      </c>
      <c r="V8" s="72" t="s">
        <v>149</v>
      </c>
      <c r="W8" s="72" t="s">
        <v>150</v>
      </c>
      <c r="X8" s="72" t="s">
        <v>151</v>
      </c>
      <c r="Y8" s="69"/>
      <c r="Z8" s="15"/>
    </row>
    <row r="9" spans="1:26" ht="68.099999999999994">
      <c r="A9" s="14" t="s">
        <v>152</v>
      </c>
      <c r="B9" s="17">
        <v>0.05</v>
      </c>
      <c r="C9" s="25">
        <v>5</v>
      </c>
      <c r="D9" s="25">
        <v>5</v>
      </c>
      <c r="E9" s="25">
        <v>5</v>
      </c>
      <c r="F9" s="25">
        <v>5</v>
      </c>
      <c r="G9" s="25">
        <v>5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68">
        <f t="shared" ref="R9:R11" si="2">AVERAGE(C9:Q9)</f>
        <v>5</v>
      </c>
      <c r="S9" s="72" t="s">
        <v>153</v>
      </c>
      <c r="T9" s="72" t="s">
        <v>154</v>
      </c>
      <c r="U9" s="72"/>
      <c r="V9" s="72" t="s">
        <v>155</v>
      </c>
      <c r="W9" s="72"/>
      <c r="X9" s="72" t="s">
        <v>156</v>
      </c>
      <c r="Y9" s="69"/>
      <c r="Z9" s="15"/>
    </row>
    <row r="10" spans="1:26" ht="102">
      <c r="A10" s="14" t="s">
        <v>157</v>
      </c>
      <c r="B10" s="17">
        <v>0.1</v>
      </c>
      <c r="C10" s="25">
        <v>5</v>
      </c>
      <c r="D10" s="25">
        <v>5</v>
      </c>
      <c r="E10" s="25">
        <v>5</v>
      </c>
      <c r="F10" s="25">
        <v>5</v>
      </c>
      <c r="G10" s="25">
        <v>5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8">
        <f t="shared" si="2"/>
        <v>5</v>
      </c>
      <c r="S10" s="72" t="s">
        <v>153</v>
      </c>
      <c r="T10" s="72" t="s">
        <v>158</v>
      </c>
      <c r="U10" s="72" t="s">
        <v>159</v>
      </c>
      <c r="V10" s="72" t="s">
        <v>160</v>
      </c>
      <c r="W10" s="72" t="s">
        <v>161</v>
      </c>
      <c r="X10" s="72" t="s">
        <v>162</v>
      </c>
      <c r="Y10" s="69"/>
      <c r="Z10" s="15"/>
    </row>
    <row r="11" spans="1:26" ht="33.950000000000003">
      <c r="A11" s="14" t="s">
        <v>163</v>
      </c>
      <c r="B11" s="17">
        <v>0.1</v>
      </c>
      <c r="C11" s="25">
        <v>5</v>
      </c>
      <c r="D11" s="25">
        <v>5</v>
      </c>
      <c r="E11" s="25">
        <v>5</v>
      </c>
      <c r="F11" s="25">
        <v>5</v>
      </c>
      <c r="G11" s="25">
        <v>5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8">
        <f t="shared" si="2"/>
        <v>5</v>
      </c>
      <c r="S11" s="72" t="s">
        <v>153</v>
      </c>
      <c r="T11" s="72" t="s">
        <v>164</v>
      </c>
      <c r="U11" s="72" t="s">
        <v>165</v>
      </c>
      <c r="V11" s="72" t="s">
        <v>166</v>
      </c>
      <c r="W11" s="72" t="s">
        <v>167</v>
      </c>
      <c r="X11" s="72" t="s">
        <v>168</v>
      </c>
      <c r="Y11" s="69"/>
      <c r="Z11" s="15"/>
    </row>
    <row r="12" spans="1:26" ht="33.950000000000003">
      <c r="A12" s="14" t="s">
        <v>169</v>
      </c>
      <c r="B12" s="17">
        <v>0.1</v>
      </c>
      <c r="C12" s="25">
        <v>5</v>
      </c>
      <c r="D12" s="25">
        <v>5</v>
      </c>
      <c r="E12" s="25">
        <v>5</v>
      </c>
      <c r="F12" s="25">
        <v>5</v>
      </c>
      <c r="G12" s="25">
        <v>5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8">
        <f t="shared" si="1"/>
        <v>5</v>
      </c>
      <c r="S12" s="72" t="s">
        <v>153</v>
      </c>
      <c r="T12" s="72" t="s">
        <v>164</v>
      </c>
      <c r="U12" s="72" t="s">
        <v>165</v>
      </c>
      <c r="V12" s="72" t="s">
        <v>166</v>
      </c>
      <c r="W12" s="72" t="s">
        <v>167</v>
      </c>
      <c r="X12" s="72" t="s">
        <v>168</v>
      </c>
      <c r="Y12" s="69"/>
      <c r="Z12" s="15"/>
    </row>
    <row r="13" spans="1:26" ht="51">
      <c r="A13" s="14" t="s">
        <v>170</v>
      </c>
      <c r="B13" s="17">
        <v>0.1</v>
      </c>
      <c r="C13" s="25">
        <v>5</v>
      </c>
      <c r="D13" s="25">
        <v>5</v>
      </c>
      <c r="E13" s="25">
        <v>5</v>
      </c>
      <c r="F13" s="25">
        <v>5</v>
      </c>
      <c r="G13" s="25">
        <v>5</v>
      </c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68">
        <f t="shared" ref="R13:R14" si="3">AVERAGE(C13:Q13)</f>
        <v>5</v>
      </c>
      <c r="S13" s="72" t="s">
        <v>171</v>
      </c>
      <c r="T13" s="72" t="s">
        <v>172</v>
      </c>
      <c r="U13" s="72" t="s">
        <v>173</v>
      </c>
      <c r="V13" s="72" t="s">
        <v>174</v>
      </c>
      <c r="W13" s="72" t="s">
        <v>175</v>
      </c>
      <c r="X13" s="72" t="s">
        <v>176</v>
      </c>
      <c r="Y13" s="69"/>
      <c r="Z13" s="15"/>
    </row>
    <row r="14" spans="1:26" ht="33.950000000000003">
      <c r="A14" s="14" t="s">
        <v>177</v>
      </c>
      <c r="B14" s="17">
        <v>0.15</v>
      </c>
      <c r="C14" s="25">
        <v>5</v>
      </c>
      <c r="D14" s="25">
        <v>5</v>
      </c>
      <c r="E14" s="25">
        <v>5</v>
      </c>
      <c r="F14" s="25">
        <v>5</v>
      </c>
      <c r="G14" s="25">
        <v>5</v>
      </c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68">
        <f t="shared" si="3"/>
        <v>5</v>
      </c>
      <c r="S14" s="72" t="s">
        <v>153</v>
      </c>
      <c r="T14" s="72" t="s">
        <v>164</v>
      </c>
      <c r="U14" s="72" t="s">
        <v>165</v>
      </c>
      <c r="V14" s="72" t="s">
        <v>166</v>
      </c>
      <c r="W14" s="72" t="s">
        <v>167</v>
      </c>
      <c r="X14" s="72" t="s">
        <v>168</v>
      </c>
      <c r="Y14" s="69"/>
      <c r="Z14" s="15"/>
    </row>
    <row r="15" spans="1:26" ht="17.100000000000001">
      <c r="A15" s="14" t="s">
        <v>85</v>
      </c>
      <c r="B15" s="18">
        <f>SUM(B4:B14)</f>
        <v>1</v>
      </c>
      <c r="C15" s="7">
        <f>SUMPRODUCT(C4:C14,$B$4:$B$14)</f>
        <v>5</v>
      </c>
      <c r="D15" s="7">
        <f t="shared" ref="D15:Q15" si="4">SUMPRODUCT(D4:D14,$B$4:$B$14)</f>
        <v>5</v>
      </c>
      <c r="E15" s="7">
        <f t="shared" si="4"/>
        <v>5</v>
      </c>
      <c r="F15" s="7">
        <f t="shared" si="4"/>
        <v>5</v>
      </c>
      <c r="G15" s="7">
        <f t="shared" si="4"/>
        <v>5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3"/>
      <c r="T15" s="33"/>
      <c r="U15" s="33"/>
      <c r="V15" s="33"/>
      <c r="W15" s="33"/>
      <c r="X15" s="33"/>
      <c r="Y15" s="7"/>
      <c r="Z15" s="15"/>
    </row>
    <row r="16" spans="1:26" ht="17.100000000000001">
      <c r="A16" s="22" t="s">
        <v>117</v>
      </c>
      <c r="B16" s="23"/>
      <c r="C16" s="23">
        <f>C15/5*20</f>
        <v>20</v>
      </c>
      <c r="D16" s="23">
        <f t="shared" ref="D16:Q16" si="5">D15/5*20</f>
        <v>20</v>
      </c>
      <c r="E16" s="23">
        <f t="shared" si="5"/>
        <v>20</v>
      </c>
      <c r="F16" s="23">
        <f t="shared" si="5"/>
        <v>20</v>
      </c>
      <c r="G16" s="23">
        <f t="shared" si="5"/>
        <v>20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>
      <c r="A17" s="5"/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E80F-44B5-6C40-9422-A7B92010507D}">
  <dimension ref="A1:Z15"/>
  <sheetViews>
    <sheetView tabSelected="1" topLeftCell="A5" workbookViewId="0">
      <selection activeCell="K10" sqref="K10"/>
    </sheetView>
  </sheetViews>
  <sheetFormatPr defaultColWidth="10.875" defaultRowHeight="15.95"/>
  <cols>
    <col min="1" max="1" width="28.5" style="1" bestFit="1" customWidth="1"/>
    <col min="2" max="2" width="7.125" style="1" bestFit="1" customWidth="1"/>
    <col min="3" max="3" width="9" style="1" customWidth="1"/>
    <col min="4" max="4" width="8.5" style="1" customWidth="1"/>
    <col min="5" max="5" width="8.25" style="1" customWidth="1"/>
    <col min="6" max="7" width="7.375" style="1" customWidth="1"/>
    <col min="8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>
      <c r="A1" s="24" t="s">
        <v>178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>
      <c r="A3" s="19" t="s">
        <v>87</v>
      </c>
      <c r="B3" s="20" t="s">
        <v>75</v>
      </c>
      <c r="C3" s="20">
        <f>'Group and Self Assessment'!C10</f>
        <v>1191507</v>
      </c>
      <c r="D3" s="20">
        <f>'Group and Self Assessment'!C11</f>
        <v>1200991</v>
      </c>
      <c r="E3" s="20">
        <f>'Group and Self Assessment'!C12</f>
        <v>1201029</v>
      </c>
      <c r="F3" s="20">
        <f>'Group and Self Assessment'!C13</f>
        <v>1201045</v>
      </c>
      <c r="G3" s="20">
        <f>'Group and Self Assessment'!C14</f>
        <v>1201154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6</v>
      </c>
      <c r="S3" s="70">
        <f>0</f>
        <v>0</v>
      </c>
      <c r="T3" s="71">
        <f>1</f>
        <v>1</v>
      </c>
      <c r="U3" s="71">
        <f>2</f>
        <v>2</v>
      </c>
      <c r="V3" s="70">
        <f>3</f>
        <v>3</v>
      </c>
      <c r="W3" s="70">
        <f>4</f>
        <v>4</v>
      </c>
      <c r="X3" s="70">
        <f>5</f>
        <v>5</v>
      </c>
      <c r="Y3" s="21" t="s">
        <v>88</v>
      </c>
      <c r="Z3" s="12" t="s">
        <v>32</v>
      </c>
    </row>
    <row r="4" spans="1:26" ht="51">
      <c r="A4" s="14" t="s">
        <v>179</v>
      </c>
      <c r="B4" s="17">
        <v>7.4999999999999997E-2</v>
      </c>
      <c r="C4" s="25">
        <v>5</v>
      </c>
      <c r="D4" s="25">
        <v>5</v>
      </c>
      <c r="E4" s="25">
        <v>5</v>
      </c>
      <c r="F4" s="25">
        <v>5</v>
      </c>
      <c r="G4" s="25">
        <v>5</v>
      </c>
      <c r="H4" s="25"/>
      <c r="I4" s="25"/>
      <c r="J4" s="25"/>
      <c r="K4" s="25"/>
      <c r="L4" s="25"/>
      <c r="M4" s="25"/>
      <c r="N4" s="25"/>
      <c r="O4" s="25"/>
      <c r="P4" s="25"/>
      <c r="Q4" s="25"/>
      <c r="R4" s="68">
        <f t="shared" ref="R4:R12" si="0">AVERAGE(C4:Q4)</f>
        <v>5</v>
      </c>
      <c r="S4" s="72" t="s">
        <v>180</v>
      </c>
      <c r="T4" s="72" t="s">
        <v>181</v>
      </c>
      <c r="U4" s="72" t="s">
        <v>182</v>
      </c>
      <c r="V4" s="72" t="s">
        <v>183</v>
      </c>
      <c r="W4" s="72" t="s">
        <v>184</v>
      </c>
      <c r="X4" s="72" t="s">
        <v>44</v>
      </c>
      <c r="Y4" s="69"/>
      <c r="Z4" s="15"/>
    </row>
    <row r="5" spans="1:26" ht="51">
      <c r="A5" s="14" t="s">
        <v>185</v>
      </c>
      <c r="B5" s="17">
        <v>7.4999999999999997E-2</v>
      </c>
      <c r="C5" s="25">
        <v>5</v>
      </c>
      <c r="D5" s="25">
        <v>5</v>
      </c>
      <c r="E5" s="25">
        <v>5</v>
      </c>
      <c r="F5" s="25">
        <v>5</v>
      </c>
      <c r="G5" s="25">
        <v>5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68">
        <f t="shared" si="0"/>
        <v>5</v>
      </c>
      <c r="S5" s="72" t="s">
        <v>180</v>
      </c>
      <c r="T5" s="72" t="s">
        <v>186</v>
      </c>
      <c r="U5" s="72" t="s">
        <v>187</v>
      </c>
      <c r="V5" s="72" t="s">
        <v>188</v>
      </c>
      <c r="W5" s="72" t="s">
        <v>189</v>
      </c>
      <c r="X5" s="72" t="s">
        <v>44</v>
      </c>
      <c r="Y5" s="69"/>
      <c r="Z5" s="15"/>
    </row>
    <row r="6" spans="1:26" ht="51">
      <c r="A6" s="14" t="s">
        <v>190</v>
      </c>
      <c r="B6" s="17">
        <v>7.4999999999999997E-2</v>
      </c>
      <c r="C6" s="25">
        <v>5</v>
      </c>
      <c r="D6" s="25">
        <v>5</v>
      </c>
      <c r="E6" s="25">
        <v>5</v>
      </c>
      <c r="F6" s="25">
        <v>5</v>
      </c>
      <c r="G6" s="25">
        <v>5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68">
        <f t="shared" si="0"/>
        <v>5</v>
      </c>
      <c r="S6" s="72" t="s">
        <v>180</v>
      </c>
      <c r="T6" s="72" t="s">
        <v>186</v>
      </c>
      <c r="U6" s="72" t="s">
        <v>182</v>
      </c>
      <c r="V6" s="72" t="s">
        <v>183</v>
      </c>
      <c r="W6" s="72" t="s">
        <v>191</v>
      </c>
      <c r="X6" s="72" t="s">
        <v>44</v>
      </c>
      <c r="Y6" s="69"/>
      <c r="Z6" s="15"/>
    </row>
    <row r="7" spans="1:26" ht="68.099999999999994">
      <c r="A7" s="14" t="s">
        <v>192</v>
      </c>
      <c r="B7" s="17">
        <v>0.1</v>
      </c>
      <c r="C7" s="25">
        <v>5</v>
      </c>
      <c r="D7" s="25">
        <v>5</v>
      </c>
      <c r="E7" s="25">
        <v>5</v>
      </c>
      <c r="F7" s="25">
        <v>5</v>
      </c>
      <c r="G7" s="25">
        <v>5</v>
      </c>
      <c r="H7" s="25"/>
      <c r="I7" s="25"/>
      <c r="J7" s="25"/>
      <c r="K7" s="25"/>
      <c r="L7" s="25"/>
      <c r="M7" s="25"/>
      <c r="N7" s="25"/>
      <c r="O7" s="25"/>
      <c r="P7" s="25"/>
      <c r="Q7" s="25"/>
      <c r="R7" s="68">
        <f t="shared" si="0"/>
        <v>5</v>
      </c>
      <c r="S7" s="72" t="s">
        <v>180</v>
      </c>
      <c r="T7" s="72" t="s">
        <v>193</v>
      </c>
      <c r="U7" s="72" t="s">
        <v>194</v>
      </c>
      <c r="V7" s="72" t="s">
        <v>195</v>
      </c>
      <c r="W7" s="72" t="s">
        <v>196</v>
      </c>
      <c r="X7" s="72" t="s">
        <v>44</v>
      </c>
      <c r="Y7" s="69"/>
      <c r="Z7" s="15"/>
    </row>
    <row r="8" spans="1:26" ht="51">
      <c r="A8" s="14" t="s">
        <v>197</v>
      </c>
      <c r="B8" s="17">
        <v>0.17499999999999999</v>
      </c>
      <c r="C8" s="25">
        <v>5</v>
      </c>
      <c r="D8" s="25">
        <v>5</v>
      </c>
      <c r="E8" s="25">
        <v>5</v>
      </c>
      <c r="F8" s="25">
        <v>5</v>
      </c>
      <c r="G8" s="25">
        <v>5</v>
      </c>
      <c r="H8" s="25"/>
      <c r="I8" s="25"/>
      <c r="J8" s="25"/>
      <c r="K8" s="25"/>
      <c r="L8" s="25"/>
      <c r="M8" s="25"/>
      <c r="N8" s="25"/>
      <c r="O8" s="25"/>
      <c r="P8" s="25"/>
      <c r="Q8" s="25"/>
      <c r="R8" s="68">
        <f t="shared" si="0"/>
        <v>5</v>
      </c>
      <c r="S8" s="72" t="s">
        <v>180</v>
      </c>
      <c r="T8" s="72" t="s">
        <v>198</v>
      </c>
      <c r="U8" s="72" t="s">
        <v>199</v>
      </c>
      <c r="V8" s="72" t="s">
        <v>200</v>
      </c>
      <c r="W8" s="72" t="s">
        <v>201</v>
      </c>
      <c r="X8" s="72" t="s">
        <v>44</v>
      </c>
      <c r="Y8" s="69"/>
      <c r="Z8" s="15"/>
    </row>
    <row r="9" spans="1:26" ht="68.099999999999994">
      <c r="A9" s="14" t="s">
        <v>202</v>
      </c>
      <c r="B9" s="17">
        <v>0.1</v>
      </c>
      <c r="C9" s="25">
        <v>5</v>
      </c>
      <c r="D9" s="25">
        <v>5</v>
      </c>
      <c r="E9" s="25">
        <v>5</v>
      </c>
      <c r="F9" s="25">
        <v>5</v>
      </c>
      <c r="G9" s="25">
        <v>5</v>
      </c>
      <c r="H9" s="25"/>
      <c r="I9" s="25"/>
      <c r="J9" s="25"/>
      <c r="K9" s="25"/>
      <c r="L9" s="25"/>
      <c r="M9" s="25"/>
      <c r="N9" s="25"/>
      <c r="O9" s="25"/>
      <c r="P9" s="25"/>
      <c r="Q9" s="25"/>
      <c r="R9" s="68">
        <f t="shared" si="0"/>
        <v>5</v>
      </c>
      <c r="S9" s="72" t="s">
        <v>180</v>
      </c>
      <c r="T9" s="72" t="s">
        <v>198</v>
      </c>
      <c r="U9" s="72" t="s">
        <v>199</v>
      </c>
      <c r="V9" s="72" t="s">
        <v>203</v>
      </c>
      <c r="W9" s="72" t="s">
        <v>204</v>
      </c>
      <c r="X9" s="72" t="s">
        <v>44</v>
      </c>
      <c r="Y9" s="69"/>
      <c r="Z9" s="15"/>
    </row>
    <row r="10" spans="1:26" ht="68.099999999999994">
      <c r="A10" s="14" t="s">
        <v>205</v>
      </c>
      <c r="B10" s="17">
        <v>0.1</v>
      </c>
      <c r="C10" s="25">
        <v>5</v>
      </c>
      <c r="D10" s="25">
        <v>5</v>
      </c>
      <c r="E10" s="25">
        <v>5</v>
      </c>
      <c r="F10" s="25">
        <v>5</v>
      </c>
      <c r="G10" s="25">
        <v>5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68">
        <f t="shared" si="0"/>
        <v>5</v>
      </c>
      <c r="S10" s="72" t="s">
        <v>180</v>
      </c>
      <c r="T10" s="72" t="s">
        <v>206</v>
      </c>
      <c r="U10" s="72" t="s">
        <v>207</v>
      </c>
      <c r="V10" s="72" t="s">
        <v>208</v>
      </c>
      <c r="W10" s="72" t="s">
        <v>209</v>
      </c>
      <c r="X10" s="72" t="s">
        <v>44</v>
      </c>
      <c r="Y10" s="69"/>
      <c r="Z10" s="15"/>
    </row>
    <row r="11" spans="1:26" ht="68.099999999999994">
      <c r="A11" s="14" t="s">
        <v>210</v>
      </c>
      <c r="B11" s="17">
        <v>0.15</v>
      </c>
      <c r="C11" s="25">
        <v>5</v>
      </c>
      <c r="D11" s="25">
        <v>5</v>
      </c>
      <c r="E11" s="25">
        <v>5</v>
      </c>
      <c r="F11" s="25">
        <v>5</v>
      </c>
      <c r="G11" s="25">
        <v>5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68">
        <f t="shared" si="0"/>
        <v>5</v>
      </c>
      <c r="S11" s="72" t="s">
        <v>180</v>
      </c>
      <c r="T11" s="72" t="s">
        <v>206</v>
      </c>
      <c r="U11" s="72" t="s">
        <v>211</v>
      </c>
      <c r="V11" s="72" t="s">
        <v>212</v>
      </c>
      <c r="W11" s="72" t="s">
        <v>213</v>
      </c>
      <c r="X11" s="72" t="s">
        <v>44</v>
      </c>
      <c r="Y11" s="69"/>
      <c r="Z11" s="15"/>
    </row>
    <row r="12" spans="1:26" ht="68.099999999999994">
      <c r="A12" s="14" t="s">
        <v>214</v>
      </c>
      <c r="B12" s="17">
        <v>0.15</v>
      </c>
      <c r="C12" s="25">
        <v>5</v>
      </c>
      <c r="D12" s="25">
        <v>5</v>
      </c>
      <c r="E12" s="25">
        <v>5</v>
      </c>
      <c r="F12" s="25">
        <v>5</v>
      </c>
      <c r="G12" s="25">
        <v>5</v>
      </c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68">
        <f t="shared" si="0"/>
        <v>5</v>
      </c>
      <c r="S12" s="72" t="s">
        <v>180</v>
      </c>
      <c r="T12" s="72" t="s">
        <v>206</v>
      </c>
      <c r="U12" s="72" t="s">
        <v>215</v>
      </c>
      <c r="V12" s="72" t="s">
        <v>216</v>
      </c>
      <c r="W12" s="72" t="s">
        <v>217</v>
      </c>
      <c r="X12" s="72" t="s">
        <v>44</v>
      </c>
      <c r="Y12" s="69"/>
      <c r="Z12" s="15"/>
    </row>
    <row r="13" spans="1:26" ht="17.100000000000001">
      <c r="A13" s="14" t="s">
        <v>85</v>
      </c>
      <c r="B13" s="18">
        <f>SUM(B4:B12)</f>
        <v>1</v>
      </c>
      <c r="C13" s="7">
        <f>SUMPRODUCT(C4:C12,$B$4:$B$12)</f>
        <v>5</v>
      </c>
      <c r="D13" s="7">
        <f>SUMPRODUCT(D4:D12,$B$4:$B$12)</f>
        <v>5</v>
      </c>
      <c r="E13" s="7">
        <f>SUMPRODUCT(E4:E12,$B$4:$B$12)</f>
        <v>5</v>
      </c>
      <c r="F13" s="7">
        <f>SUMPRODUCT(F4:F12,$B$4:$B$12)</f>
        <v>5</v>
      </c>
      <c r="G13" s="7">
        <f>SUMPRODUCT(G4:G12,$B$4:$B$12)</f>
        <v>5</v>
      </c>
      <c r="H13" s="7">
        <f>SUMPRODUCT(H4:H12,$B$4:$B$12)</f>
        <v>0</v>
      </c>
      <c r="I13" s="7">
        <f>SUMPRODUCT(I4:I12,$B$4:$B$12)</f>
        <v>0</v>
      </c>
      <c r="J13" s="7">
        <f>SUMPRODUCT(J4:J12,$B$4:$B$12)</f>
        <v>0</v>
      </c>
      <c r="K13" s="7">
        <f>SUMPRODUCT(K4:K12,$B$4:$B$12)</f>
        <v>0</v>
      </c>
      <c r="L13" s="7">
        <f>SUMPRODUCT(L4:L12,$B$4:$B$12)</f>
        <v>0</v>
      </c>
      <c r="M13" s="7">
        <f>SUMPRODUCT(M4:M12,$B$4:$B$12)</f>
        <v>0</v>
      </c>
      <c r="N13" s="7">
        <f>SUMPRODUCT(N4:N12,$B$4:$B$12)</f>
        <v>0</v>
      </c>
      <c r="O13" s="7">
        <f>SUMPRODUCT(O4:O12,$B$4:$B$12)</f>
        <v>0</v>
      </c>
      <c r="P13" s="7">
        <f>SUMPRODUCT(P4:P12,$B$4:$B$12)</f>
        <v>0</v>
      </c>
      <c r="Q13" s="7">
        <f>SUMPRODUCT(Q4:Q12,$B$4:$B$12)</f>
        <v>0</v>
      </c>
      <c r="R13" s="27"/>
      <c r="S13" s="33"/>
      <c r="T13" s="33"/>
      <c r="U13" s="33"/>
      <c r="V13" s="33"/>
      <c r="W13" s="33"/>
      <c r="X13" s="33"/>
      <c r="Y13" s="7"/>
      <c r="Z13" s="15"/>
    </row>
    <row r="14" spans="1:26" ht="18" thickBot="1">
      <c r="A14" s="22" t="s">
        <v>117</v>
      </c>
      <c r="B14" s="23"/>
      <c r="C14" s="23">
        <f>C13/5*20</f>
        <v>20</v>
      </c>
      <c r="D14" s="23">
        <f t="shared" ref="D14:Q14" si="1">D13/5*20</f>
        <v>20</v>
      </c>
      <c r="E14" s="23">
        <f t="shared" si="1"/>
        <v>20</v>
      </c>
      <c r="F14" s="23">
        <f t="shared" si="1"/>
        <v>20</v>
      </c>
      <c r="G14" s="23">
        <f t="shared" si="1"/>
        <v>20</v>
      </c>
      <c r="H14" s="23">
        <f t="shared" si="1"/>
        <v>0</v>
      </c>
      <c r="I14" s="23">
        <f t="shared" si="1"/>
        <v>0</v>
      </c>
      <c r="J14" s="23">
        <f t="shared" si="1"/>
        <v>0</v>
      </c>
      <c r="K14" s="23">
        <f t="shared" si="1"/>
        <v>0</v>
      </c>
      <c r="L14" s="23">
        <f t="shared" si="1"/>
        <v>0</v>
      </c>
      <c r="M14" s="23">
        <f t="shared" si="1"/>
        <v>0</v>
      </c>
      <c r="N14" s="23">
        <f t="shared" si="1"/>
        <v>0</v>
      </c>
      <c r="O14" s="23">
        <f t="shared" si="1"/>
        <v>0</v>
      </c>
      <c r="P14" s="23">
        <f t="shared" si="1"/>
        <v>0</v>
      </c>
      <c r="Q14" s="23">
        <f t="shared" si="1"/>
        <v>0</v>
      </c>
      <c r="R14" s="28"/>
      <c r="S14" s="23"/>
      <c r="T14" s="23"/>
      <c r="U14" s="23"/>
      <c r="V14" s="23"/>
      <c r="W14" s="23"/>
      <c r="X14" s="23"/>
      <c r="Y14" s="23"/>
      <c r="Z14" s="16"/>
    </row>
    <row r="15" spans="1:26">
      <c r="A15" s="5"/>
    </row>
  </sheetData>
  <dataValidations count="1">
    <dataValidation type="list" allowBlank="1" showInputMessage="1" showErrorMessage="1" sqref="C4:Q12" xr:uid="{C194343E-DD4A-D447-9D7B-5F18181F0F3C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/>
</file>

<file path=customXml/itemProps2.xml><?xml version="1.0" encoding="utf-8"?>
<ds:datastoreItem xmlns:ds="http://schemas.openxmlformats.org/officeDocument/2006/customXml" ds:itemID="{23B77F7C-EE47-4FBD-B078-6536C1487A1E}"/>
</file>

<file path=customXml/itemProps3.xml><?xml version="1.0" encoding="utf-8"?>
<ds:datastoreItem xmlns:ds="http://schemas.openxmlformats.org/officeDocument/2006/customXml" ds:itemID="{2D8D82CB-2E6F-4A14-B6B4-DFDD1BBD70F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2021-10-23T17:18:59Z</dcterms:created>
  <dcterms:modified xsi:type="dcterms:W3CDTF">2022-01-23T16:05:14Z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