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ustin Lam\Documents\University\S2 2019\MGMT220\Assignment 3\"/>
    </mc:Choice>
  </mc:AlternateContent>
  <bookViews>
    <workbookView xWindow="0" yWindow="0" windowWidth="19200" windowHeight="6730" firstSheet="5" activeTab="8"/>
  </bookViews>
  <sheets>
    <sheet name="Cover Sheet" sheetId="1" r:id="rId1"/>
    <sheet name="Net Profit " sheetId="2" r:id="rId2"/>
    <sheet name="Net Profit Per Unit Scenarios " sheetId="12" r:id="rId3"/>
    <sheet name="Net Profit Project Scenarios P1" sheetId="20" r:id="rId4"/>
    <sheet name="Net Profit Project Scenarios P2" sheetId="21" r:id="rId5"/>
    <sheet name="ROI " sheetId="5" r:id="rId6"/>
    <sheet name="ROI Project Scenarios P1" sheetId="28" r:id="rId7"/>
    <sheet name="ROI Project Scenarios P2" sheetId="26" r:id="rId8"/>
    <sheet name="Optimisation" sheetId="27" r:id="rId9"/>
  </sheets>
  <definedNames>
    <definedName name="solver_adj" localSheetId="8" hidden="1">Optimisation!$B$12:$B$18</definedName>
    <definedName name="solver_cvg" localSheetId="8" hidden="1">0.0001</definedName>
    <definedName name="solver_drv" localSheetId="8" hidden="1">2</definedName>
    <definedName name="solver_eng" localSheetId="8" hidden="1">2</definedName>
    <definedName name="solver_est" localSheetId="8" hidden="1">1</definedName>
    <definedName name="solver_itr" localSheetId="8" hidden="1">2147483647</definedName>
    <definedName name="solver_lhs1" localSheetId="8" hidden="1">Optimisation!$B$12</definedName>
    <definedName name="solver_lhs10" localSheetId="8" hidden="1">Optimisation!$B$16</definedName>
    <definedName name="solver_lhs2" localSheetId="8" hidden="1">Optimisation!$B$12</definedName>
    <definedName name="solver_lhs3" localSheetId="8" hidden="1">Optimisation!$B$13</definedName>
    <definedName name="solver_lhs4" localSheetId="8" hidden="1">Optimisation!$B$13</definedName>
    <definedName name="solver_lhs5" localSheetId="8" hidden="1">Optimisation!$B$14</definedName>
    <definedName name="solver_lhs6" localSheetId="8" hidden="1">Optimisation!$B$14</definedName>
    <definedName name="solver_lhs7" localSheetId="8" hidden="1">Optimisation!$B$15</definedName>
    <definedName name="solver_lhs8" localSheetId="8" hidden="1">Optimisation!$B$16</definedName>
    <definedName name="solver_lhs9" localSheetId="8" hidden="1">Optimisation!$B$16</definedName>
    <definedName name="solver_mip" localSheetId="8" hidden="1">2147483647</definedName>
    <definedName name="solver_mni" localSheetId="8" hidden="1">30</definedName>
    <definedName name="solver_mrt" localSheetId="8" hidden="1">0.075</definedName>
    <definedName name="solver_msl" localSheetId="8" hidden="1">2</definedName>
    <definedName name="solver_neg" localSheetId="8" hidden="1">1</definedName>
    <definedName name="solver_nod" localSheetId="8" hidden="1">2147483647</definedName>
    <definedName name="solver_num" localSheetId="8" hidden="1">10</definedName>
    <definedName name="solver_nwt" localSheetId="8" hidden="1">1</definedName>
    <definedName name="solver_opt" localSheetId="8" hidden="1">Optimisation!$B$25</definedName>
    <definedName name="solver_pre" localSheetId="8" hidden="1">0.000001</definedName>
    <definedName name="solver_rbv" localSheetId="8" hidden="1">2</definedName>
    <definedName name="solver_rel1" localSheetId="8" hidden="1">1</definedName>
    <definedName name="solver_rel10" localSheetId="8" hidden="1">3</definedName>
    <definedName name="solver_rel2" localSheetId="8" hidden="1">3</definedName>
    <definedName name="solver_rel3" localSheetId="8" hidden="1">1</definedName>
    <definedName name="solver_rel4" localSheetId="8" hidden="1">1</definedName>
    <definedName name="solver_rel5" localSheetId="8" hidden="1">1</definedName>
    <definedName name="solver_rel6" localSheetId="8" hidden="1">3</definedName>
    <definedName name="solver_rel7" localSheetId="8" hidden="1">1</definedName>
    <definedName name="solver_rel8" localSheetId="8" hidden="1">1</definedName>
    <definedName name="solver_rel9" localSheetId="8" hidden="1">3</definedName>
    <definedName name="solver_rhs1" localSheetId="8" hidden="1">Optimisation!$F$12</definedName>
    <definedName name="solver_rhs10" localSheetId="8" hidden="1">Optimisation!$E$16</definedName>
    <definedName name="solver_rhs2" localSheetId="8" hidden="1">Optimisation!$E$12</definedName>
    <definedName name="solver_rhs3" localSheetId="8" hidden="1">Optimisation!$E$13</definedName>
    <definedName name="solver_rhs4" localSheetId="8" hidden="1">Optimisation!$F$13</definedName>
    <definedName name="solver_rhs5" localSheetId="8" hidden="1">Optimisation!$F$14</definedName>
    <definedName name="solver_rhs6" localSheetId="8" hidden="1">Optimisation!$E$14</definedName>
    <definedName name="solver_rhs7" localSheetId="8" hidden="1">Optimisation!$F$15</definedName>
    <definedName name="solver_rhs8" localSheetId="8" hidden="1">Optimisation!$F$16</definedName>
    <definedName name="solver_rhs9" localSheetId="8" hidden="1">Optimisation!$E$15</definedName>
    <definedName name="solver_rlx" localSheetId="8" hidden="1">2</definedName>
    <definedName name="solver_rsd" localSheetId="8" hidden="1">0</definedName>
    <definedName name="solver_scl" localSheetId="8" hidden="1">2</definedName>
    <definedName name="solver_sho" localSheetId="8" hidden="1">2</definedName>
    <definedName name="solver_ssz" localSheetId="8" hidden="1">100</definedName>
    <definedName name="solver_tim" localSheetId="8" hidden="1">2147483647</definedName>
    <definedName name="solver_tol" localSheetId="8" hidden="1">0.01</definedName>
    <definedName name="solver_typ" localSheetId="8" hidden="1">1</definedName>
    <definedName name="solver_val" localSheetId="8" hidden="1">0</definedName>
    <definedName name="solver_ver" localSheetId="8" hidden="1">3</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27" l="1"/>
  <c r="C12" i="27"/>
  <c r="C13" i="27" s="1"/>
  <c r="C6" i="27"/>
  <c r="D6" i="27" s="1"/>
  <c r="B24" i="27" s="1"/>
  <c r="A3" i="27"/>
  <c r="B21" i="27" s="1"/>
  <c r="C14" i="27" l="1"/>
  <c r="D13" i="27"/>
  <c r="B21" i="5"/>
  <c r="B20" i="5"/>
  <c r="C21" i="2"/>
  <c r="B21" i="2"/>
  <c r="C15" i="27" l="1"/>
  <c r="D14" i="27"/>
  <c r="B23" i="5"/>
  <c r="D15" i="27" l="1"/>
  <c r="C16" i="27"/>
  <c r="C20" i="2"/>
  <c r="D16" i="27" l="1"/>
  <c r="C17" i="27"/>
  <c r="B20" i="2"/>
  <c r="D17" i="27" l="1"/>
  <c r="C18" i="27"/>
  <c r="D18" i="27" s="1"/>
  <c r="D19" i="27" l="1"/>
  <c r="B22" i="27" s="1"/>
  <c r="B25" i="27" s="1"/>
</calcChain>
</file>

<file path=xl/sharedStrings.xml><?xml version="1.0" encoding="utf-8"?>
<sst xmlns="http://schemas.openxmlformats.org/spreadsheetml/2006/main" count="189" uniqueCount="107">
  <si>
    <t>Unit Code</t>
  </si>
  <si>
    <t>MGMT220</t>
  </si>
  <si>
    <t>Unit Name</t>
  </si>
  <si>
    <t xml:space="preserve">Fundamentals of Business Analytics </t>
  </si>
  <si>
    <t xml:space="preserve">Assignment Number </t>
  </si>
  <si>
    <t>Data Tables/ Scenarios &amp; Optimisation</t>
  </si>
  <si>
    <t>Assignment Name</t>
  </si>
  <si>
    <t>Due Date</t>
  </si>
  <si>
    <t xml:space="preserve">25th October </t>
  </si>
  <si>
    <t xml:space="preserve">Context </t>
  </si>
  <si>
    <t xml:space="preserve">Your two managers have reconciled their differences and they have learned a valuable lesson from your reports: It’s rarely a good idea to base decisions only on what you’d like the world to be. Now they want you to give a much more realistic assessment of the viability of your suburb, and related suburbs, as areas for buying houses and then building and selling apartments.
Managers have noted that, even after accounting for inflation, prices for both houses and apartments in your suburb have fluctuated somewhat. They also know that the cost of building can vary depending on the nature of the land, local council requirements, labour availability and more.
</t>
  </si>
  <si>
    <t xml:space="preserve">Note: </t>
  </si>
  <si>
    <t>This is an extension your Assignment #1, Spreadsheet Skills</t>
  </si>
  <si>
    <t>Student ID</t>
  </si>
  <si>
    <t>Student Name</t>
  </si>
  <si>
    <t xml:space="preserve">Justin Lam </t>
  </si>
  <si>
    <t>Task 1</t>
  </si>
  <si>
    <t xml:space="preserve">Parameters </t>
  </si>
  <si>
    <t xml:space="preserve">Stamp Duty </t>
  </si>
  <si>
    <t xml:space="preserve">Coustruction Cost Per Apartment </t>
  </si>
  <si>
    <t>Misc Cost (Fire Protection + Regualtions + Site Costs +  Landscaping + Land Registration)</t>
  </si>
  <si>
    <t xml:space="preserve">Model </t>
  </si>
  <si>
    <t>Construction Cost - 40%</t>
  </si>
  <si>
    <t>Construction Cost - 50%</t>
  </si>
  <si>
    <t>Construction Cost - 50% while every variables remain the same</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</si>
  <si>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</si>
  <si>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</si>
  <si>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</si>
  <si>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</si>
  <si>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</si>
  <si>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</si>
  <si>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</si>
  <si>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Construction Cost</t>
  </si>
  <si>
    <t xml:space="preserve">Misc Cost </t>
  </si>
  <si>
    <t xml:space="preserve">Strata Selling Price </t>
  </si>
  <si>
    <t>Construction Cost - 40% while every variables remain the same. 
Modified by Justin Lam on 14/10/2019</t>
  </si>
  <si>
    <t>Selling Price up 20%
Modified by Justin Lam on 15/10/2019</t>
  </si>
  <si>
    <t>Selling Price down 15%
Modified by Justin Lam on 15/10/2019</t>
  </si>
  <si>
    <t>Strata Selling Price up 15%</t>
  </si>
  <si>
    <t>Strata Selling Selling Price down 20%</t>
  </si>
  <si>
    <t>Stamp Duty</t>
  </si>
  <si>
    <t>Non Strat Selling Price</t>
  </si>
  <si>
    <t>Net Profit</t>
  </si>
  <si>
    <t>Total Net Profit (Per Unit)</t>
  </si>
  <si>
    <t>Number of apartments</t>
  </si>
  <si>
    <t>Total Net Profit (Per Project)</t>
  </si>
  <si>
    <t>Created by Justin Lam on 22/10/2019</t>
  </si>
  <si>
    <t xml:space="preserve">Number of Strata Being Purchase </t>
  </si>
  <si>
    <t xml:space="preserve">40% Construction Cost </t>
  </si>
  <si>
    <t>45% Construction Cost</t>
  </si>
  <si>
    <t>50% Construction Cost</t>
  </si>
  <si>
    <t>55% Construction Cost</t>
  </si>
  <si>
    <t xml:space="preserve">The latest price of a strata dwelling </t>
  </si>
  <si>
    <t xml:space="preserve">The latest price of a non-strata dwelling </t>
  </si>
  <si>
    <t xml:space="preserve">Net Profit </t>
  </si>
  <si>
    <t xml:space="preserve">Return on Investment (ROI) </t>
  </si>
  <si>
    <t>Measures</t>
  </si>
  <si>
    <t>Cost of Investment</t>
  </si>
  <si>
    <t xml:space="preserve">Constuction Cost </t>
  </si>
  <si>
    <t>Mic Cost</t>
  </si>
  <si>
    <t xml:space="preserve">Number of Apartments </t>
  </si>
  <si>
    <t xml:space="preserve">Number of Non-Strata Buildings Need to Bought </t>
  </si>
  <si>
    <t>Non-Strata Selling Price</t>
  </si>
  <si>
    <t>Created by Justin Lam on 22/10/2019
Modified by Justin Lam on 23/10/2019</t>
  </si>
  <si>
    <t>Created by Justin Lam on 23/10/2019
Modified by Justin Lam on 23/10/2019</t>
  </si>
  <si>
    <t>Created by Justin Lam on 23/10/2019</t>
  </si>
  <si>
    <t>Base Case</t>
  </si>
  <si>
    <t xml:space="preserve">Base Case - 60% Construction Cost </t>
  </si>
  <si>
    <t>Misc Cost</t>
  </si>
  <si>
    <t>Number of Apartments Being Built</t>
  </si>
  <si>
    <t xml:space="preserve">Non Strara Selling Price </t>
  </si>
  <si>
    <t>Created by Justin Lam on 22/10/2019
Modified by Justin Lam on 22/10/2019
Modified by Justin Lam on 23/10/2019</t>
  </si>
  <si>
    <t xml:space="preserve">Base Case (60% Construction Cost) </t>
  </si>
  <si>
    <t xml:space="preserve">Non Strata Selling </t>
  </si>
  <si>
    <t>Return on Investment (ROI)</t>
  </si>
  <si>
    <t>Strata Selling Price - 20%</t>
  </si>
  <si>
    <t>Strata Selling Price +15%</t>
  </si>
  <si>
    <t>Construction Cost 50% (With Strata Selling Price -20%)</t>
  </si>
  <si>
    <t>Construction Cost 50% (With Strata Selling Price +15%)</t>
  </si>
  <si>
    <t>Construction Cost 40% (With Strata Selling Price -20%)</t>
  </si>
  <si>
    <t>Construction Cost 40% (With Strata Selling Price + 15%)</t>
  </si>
  <si>
    <t xml:space="preserve">55% Construction Cost </t>
  </si>
  <si>
    <t>Base Case: 60% Construction Cost</t>
  </si>
  <si>
    <t xml:space="preserve">Cost of purchase </t>
  </si>
  <si>
    <t xml:space="preserve">Sales Revenue </t>
  </si>
  <si>
    <t xml:space="preserve">Price </t>
  </si>
  <si>
    <t xml:space="preserve">Total </t>
  </si>
  <si>
    <t>Floor #</t>
  </si>
  <si>
    <t>Floor 1</t>
  </si>
  <si>
    <t>Floor 2</t>
  </si>
  <si>
    <t>Floor 3</t>
  </si>
  <si>
    <t>Floor 4</t>
  </si>
  <si>
    <t>Floor 5</t>
  </si>
  <si>
    <t>Floor 6</t>
  </si>
  <si>
    <t>Floor 7</t>
  </si>
  <si>
    <t xml:space="preserve">Number </t>
  </si>
  <si>
    <t xml:space="preserve">Cost Per Apartment </t>
  </si>
  <si>
    <t>Task 2</t>
  </si>
  <si>
    <t>Min Number Apartments</t>
  </si>
  <si>
    <t>Max Number Apartments</t>
  </si>
  <si>
    <t xml:space="preserve">Construction Cost </t>
  </si>
  <si>
    <t>Model</t>
  </si>
  <si>
    <t>Number of Apartments</t>
  </si>
  <si>
    <t>Cost Per Floor</t>
  </si>
  <si>
    <t xml:space="preserve">Purchase Cost </t>
  </si>
  <si>
    <t xml:space="preserve">Total Cost Construction </t>
  </si>
  <si>
    <t xml:space="preserve">Revenue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</si>
</sst>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quot;$&quot;#,##0.00"/>
  </numFmts>
  <fonts count="21" x14ac:knownFonts="1">
    <font>
      <sz val="11"/>
      <color theme="1"/>
      <name val="Calibri"/>
      <family val="2"/>
      <scheme val="minor"/>
    </font>
    <font>
      <sz val="12"/>
      <color theme="1"/>
      <name val="Times New Roman"/>
      <family val="1"/>
    </font>
    <font>
      <b/>
      <sz val="12"/>
      <color theme="1"/>
      <name val="Times New Roman"/>
      <family val="1"/>
    </font>
    <font>
      <i/>
      <sz val="12"/>
      <color theme="1"/>
      <name val="Times New Roman"/>
      <family val="1"/>
    </font>
    <font>
      <sz val="10"/>
      <color indexed="9"/>
      <name val="Calibri"/>
      <family val="2"/>
      <scheme val="minor"/>
    </font>
    <font>
      <sz val="8"/>
      <color theme="1"/>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sz val="11"/>
      <color theme="1"/>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sz val="11"/>
      <color theme="1"/>
      <name val="Times New Roman"/>
      <family val="1"/>
    </font>
    <font>
      <b/>
      <sz val="11"/>
      <color theme="1"/>
      <name val="Times New Roman"/>
      <family val="1"/>
    </font>
  </fonts>
  <fills count="7">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s>
  <borders count="6">
    <border>
      <left/>
      <right/>
      <top/>
      <bottom/>
      <diagonal/>
    </border>
    <border>
      <left/>
      <right/>
      <top style="thick">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44" fontId="9" fillId="0" borderId="0" applyFont="0" applyFill="0" applyBorder="0" applyAlignment="0" applyProtection="0"/>
  </cellStyleXfs>
  <cellXfs count="63">
    <xf numFmtId="0" fontId="0" fillId="0" borderId="0" xfId="0"/>
    <xf numFmtId="0" fontId="1" fillId="0" borderId="0" xfId="0" applyFont="1"/>
    <xf numFmtId="0" fontId="1" fillId="0" borderId="0" xfId="0" applyFont="1" applyAlignment="1">
      <alignment horizontal="left"/>
    </xf>
    <xf numFmtId="0" fontId="2" fillId="0" borderId="0" xfId="0" applyFont="1"/>
    <xf numFmtId="0" fontId="1" fillId="0" borderId="0" xfId="0" applyFont="1" applyAlignment="1">
      <alignment vertical="top" wrapText="1"/>
    </xf>
    <xf numFmtId="10" fontId="1" fillId="0" borderId="0" xfId="0" applyNumberFormat="1" applyFont="1"/>
    <xf numFmtId="9" fontId="1" fillId="0" borderId="0" xfId="0" applyNumberFormat="1" applyFont="1"/>
    <xf numFmtId="9" fontId="1" fillId="0" borderId="0" xfId="0" applyNumberFormat="1" applyFont="1" applyAlignment="1">
      <alignment vertical="top"/>
    </xf>
    <xf numFmtId="0" fontId="1" fillId="0" borderId="1" xfId="0" applyFont="1" applyBorder="1"/>
    <xf numFmtId="164" fontId="1" fillId="0" borderId="0" xfId="0" applyNumberFormat="1" applyFont="1" applyBorder="1"/>
    <xf numFmtId="0" fontId="1" fillId="3" borderId="0" xfId="0" applyFont="1" applyFill="1"/>
    <xf numFmtId="0" fontId="1" fillId="0" borderId="0" xfId="0" applyFont="1" applyFill="1"/>
    <xf numFmtId="164" fontId="1" fillId="0" borderId="0" xfId="0" applyNumberFormat="1" applyFont="1" applyFill="1"/>
    <xf numFmtId="164" fontId="1" fillId="0" borderId="0" xfId="0" applyNumberFormat="1" applyFont="1"/>
    <xf numFmtId="0" fontId="0" fillId="0" borderId="0" xfId="0" applyFill="1" applyBorder="1" applyAlignment="1"/>
    <xf numFmtId="10" fontId="0" fillId="0" borderId="0" xfId="0" applyNumberFormat="1" applyFill="1" applyBorder="1" applyAlignment="1"/>
    <xf numFmtId="9" fontId="0" fillId="0" borderId="0" xfId="0" applyNumberFormat="1" applyFill="1" applyBorder="1" applyAlignment="1"/>
    <xf numFmtId="164" fontId="0" fillId="0" borderId="0" xfId="0" applyNumberFormat="1" applyFill="1" applyBorder="1" applyAlignment="1"/>
    <xf numFmtId="164" fontId="0" fillId="0" borderId="3" xfId="0" applyNumberFormat="1" applyFill="1" applyBorder="1" applyAlignment="1"/>
    <xf numFmtId="0" fontId="0" fillId="0" borderId="5" xfId="0" applyFill="1" applyBorder="1" applyAlignment="1"/>
    <xf numFmtId="0" fontId="4" fillId="4" borderId="2" xfId="0" applyFont="1" applyFill="1" applyBorder="1" applyAlignment="1">
      <alignment horizontal="right"/>
    </xf>
    <xf numFmtId="0" fontId="4" fillId="4" borderId="4" xfId="0" applyFont="1" applyFill="1" applyBorder="1" applyAlignment="1">
      <alignment horizontal="right"/>
    </xf>
    <xf numFmtId="10" fontId="0" fillId="6" borderId="0" xfId="0" applyNumberFormat="1" applyFill="1" applyBorder="1" applyAlignment="1"/>
    <xf numFmtId="9" fontId="0" fillId="6" borderId="0" xfId="0" applyNumberFormat="1" applyFill="1" applyBorder="1" applyAlignment="1"/>
    <xf numFmtId="164" fontId="0" fillId="6" borderId="0" xfId="0" applyNumberFormat="1" applyFill="1" applyBorder="1" applyAlignment="1"/>
    <xf numFmtId="0" fontId="5" fillId="0" borderId="0" xfId="0" applyFont="1" applyFill="1" applyBorder="1" applyAlignment="1">
      <alignment vertical="top" wrapText="1"/>
    </xf>
    <xf numFmtId="0" fontId="0" fillId="0" borderId="0" xfId="0" applyBorder="1"/>
    <xf numFmtId="10" fontId="1" fillId="0" borderId="0" xfId="0" applyNumberFormat="1" applyFont="1" applyBorder="1"/>
    <xf numFmtId="0" fontId="0" fillId="6" borderId="0" xfId="0" applyFill="1" applyBorder="1" applyAlignment="1"/>
    <xf numFmtId="0" fontId="6" fillId="4" borderId="4" xfId="0" applyFont="1" applyFill="1" applyBorder="1" applyAlignment="1">
      <alignment horizontal="left"/>
    </xf>
    <xf numFmtId="0" fontId="6" fillId="4" borderId="2" xfId="0" applyFont="1" applyFill="1" applyBorder="1" applyAlignment="1">
      <alignment horizontal="left"/>
    </xf>
    <xf numFmtId="0" fontId="7" fillId="5" borderId="0" xfId="0" applyFont="1" applyFill="1" applyBorder="1" applyAlignment="1">
      <alignment horizontal="left"/>
    </xf>
    <xf numFmtId="0" fontId="8" fillId="5" borderId="5" xfId="0" applyFont="1" applyFill="1" applyBorder="1" applyAlignment="1">
      <alignment horizontal="left"/>
    </xf>
    <xf numFmtId="0" fontId="7" fillId="5" borderId="3" xfId="0" applyFont="1" applyFill="1" applyBorder="1" applyAlignment="1">
      <alignment horizontal="left"/>
    </xf>
    <xf numFmtId="44" fontId="1" fillId="0" borderId="0" xfId="1" applyFont="1"/>
    <xf numFmtId="44" fontId="0" fillId="0" borderId="3" xfId="0" applyNumberFormat="1" applyFill="1" applyBorder="1" applyAlignment="1"/>
    <xf numFmtId="0" fontId="10" fillId="4" borderId="4" xfId="0" applyFont="1" applyFill="1" applyBorder="1" applyAlignment="1">
      <alignment horizontal="left"/>
    </xf>
    <xf numFmtId="0" fontId="10" fillId="4" borderId="2" xfId="0" applyFont="1" applyFill="1" applyBorder="1" applyAlignment="1">
      <alignment horizontal="left"/>
    </xf>
    <xf numFmtId="0" fontId="11" fillId="5" borderId="0" xfId="0" applyFont="1" applyFill="1" applyBorder="1" applyAlignment="1">
      <alignment horizontal="left"/>
    </xf>
    <xf numFmtId="0" fontId="12" fillId="5" borderId="5" xfId="0" applyFont="1" applyFill="1" applyBorder="1" applyAlignment="1">
      <alignment horizontal="left"/>
    </xf>
    <xf numFmtId="0" fontId="11" fillId="5" borderId="3" xfId="0" applyFont="1" applyFill="1" applyBorder="1" applyAlignment="1">
      <alignment horizontal="left"/>
    </xf>
    <xf numFmtId="44" fontId="1" fillId="0" borderId="0" xfId="0" applyNumberFormat="1" applyFont="1"/>
    <xf numFmtId="4" fontId="1" fillId="0" borderId="0" xfId="0" applyNumberFormat="1" applyFont="1"/>
    <xf numFmtId="0" fontId="13" fillId="4" borderId="4" xfId="0" applyFont="1" applyFill="1" applyBorder="1" applyAlignment="1">
      <alignment horizontal="left"/>
    </xf>
    <xf numFmtId="0" fontId="13" fillId="4" borderId="2" xfId="0" applyFont="1" applyFill="1" applyBorder="1" applyAlignment="1">
      <alignment horizontal="left"/>
    </xf>
    <xf numFmtId="0" fontId="14" fillId="5" borderId="0" xfId="0" applyFont="1" applyFill="1" applyBorder="1" applyAlignment="1">
      <alignment horizontal="left"/>
    </xf>
    <xf numFmtId="0" fontId="15" fillId="5" borderId="5" xfId="0" applyFont="1" applyFill="1" applyBorder="1" applyAlignment="1">
      <alignment horizontal="left"/>
    </xf>
    <xf numFmtId="0" fontId="14" fillId="5" borderId="3" xfId="0" applyFont="1" applyFill="1" applyBorder="1" applyAlignment="1">
      <alignment horizontal="left"/>
    </xf>
    <xf numFmtId="10" fontId="0" fillId="0" borderId="3" xfId="0" applyNumberFormat="1" applyFill="1" applyBorder="1" applyAlignment="1"/>
    <xf numFmtId="0" fontId="16" fillId="4" borderId="4" xfId="0" applyFont="1" applyFill="1" applyBorder="1" applyAlignment="1">
      <alignment horizontal="left"/>
    </xf>
    <xf numFmtId="0" fontId="16" fillId="4" borderId="2" xfId="0" applyFont="1" applyFill="1" applyBorder="1" applyAlignment="1">
      <alignment horizontal="left"/>
    </xf>
    <xf numFmtId="0" fontId="17" fillId="5" borderId="0" xfId="0" applyFont="1" applyFill="1" applyBorder="1" applyAlignment="1">
      <alignment horizontal="left"/>
    </xf>
    <xf numFmtId="0" fontId="18" fillId="5" borderId="5" xfId="0" applyFont="1" applyFill="1" applyBorder="1" applyAlignment="1">
      <alignment horizontal="left"/>
    </xf>
    <xf numFmtId="0" fontId="17" fillId="5" borderId="3" xfId="0" applyFont="1" applyFill="1" applyBorder="1" applyAlignment="1">
      <alignment horizontal="left"/>
    </xf>
    <xf numFmtId="0" fontId="3" fillId="0" borderId="0" xfId="0" applyFont="1" applyAlignment="1">
      <alignment horizontal="center" vertical="top" wrapText="1"/>
    </xf>
    <xf numFmtId="0" fontId="2" fillId="2" borderId="0" xfId="0" applyFont="1" applyFill="1" applyAlignment="1">
      <alignment horizontal="center"/>
    </xf>
    <xf numFmtId="0" fontId="19" fillId="0" borderId="0" xfId="0" applyFont="1"/>
    <xf numFmtId="164" fontId="1" fillId="0" borderId="0" xfId="0" applyNumberFormat="1" applyFont="1" applyFill="1" applyAlignment="1">
      <alignment horizontal="center"/>
    </xf>
    <xf numFmtId="0" fontId="20" fillId="2" borderId="0" xfId="0" applyFont="1" applyFill="1" applyAlignment="1">
      <alignment horizontal="center"/>
    </xf>
    <xf numFmtId="164" fontId="19" fillId="0" borderId="0" xfId="0" applyNumberFormat="1" applyFont="1"/>
    <xf numFmtId="10" fontId="19" fillId="0" borderId="0" xfId="0" applyNumberFormat="1" applyFont="1"/>
    <xf numFmtId="0" fontId="20" fillId="0" borderId="0" xfId="0" applyFont="1"/>
    <xf numFmtId="0" fontId="20" fillId="0" borderId="0" xfId="0" applyFont="1" applyAlignment="1">
      <alignment horizontal="center"/>
    </xf>
  </cellXfs>
  <cellStyles count="2">
    <cellStyle name="Currency" xfId="1" builtinId="4"/>
    <cellStyle name="Normal" xfId="0" builtinId="0"/>
  </cellStyles>
  <dxfs count="11">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'Net Profit Per Unit Scenarios '!$C$12</c:f>
              <c:strCache>
                <c:ptCount val="1"/>
                <c:pt idx="0">
                  <c:v>Net Profit</c:v>
                </c:pt>
              </c:strCache>
            </c:strRef>
          </c:tx>
          <c:spPr>
            <a:solidFill>
              <a:schemeClr val="accent1"/>
            </a:solidFill>
            <a:ln>
              <a:noFill/>
            </a:ln>
            <a:effectLst/>
          </c:spPr>
          <c:invertIfNegative val="0"/>
          <c:val>
            <c:numRef>
              <c:f>'Net Profit Per Unit Scenarios '!$D$12:$H$12</c:f>
              <c:numCache>
                <c:formatCode>"$"#,##0.00</c:formatCode>
                <c:ptCount val="5"/>
                <c:pt idx="0">
                  <c:v>162962.81625</c:v>
                </c:pt>
                <c:pt idx="1">
                  <c:v>388600.31624999997</c:v>
                </c:pt>
                <c:pt idx="2">
                  <c:v>298345.31624999997</c:v>
                </c:pt>
                <c:pt idx="3">
                  <c:v>196808.44125</c:v>
                </c:pt>
                <c:pt idx="4">
                  <c:v>117835.31625</c:v>
                </c:pt>
              </c:numCache>
            </c:numRef>
          </c:val>
        </c:ser>
        <c:dLbls>
          <c:showLegendKey val="0"/>
          <c:showVal val="0"/>
          <c:showCatName val="0"/>
          <c:showSerName val="0"/>
          <c:showPercent val="0"/>
          <c:showBubbleSize val="0"/>
        </c:dLbls>
        <c:gapWidth val="219"/>
        <c:overlap val="-27"/>
        <c:axId val="946793872"/>
        <c:axId val="946802576"/>
      </c:barChart>
      <c:catAx>
        <c:axId val="94679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802576"/>
        <c:crosses val="autoZero"/>
        <c:auto val="1"/>
        <c:lblAlgn val="ctr"/>
        <c:lblOffset val="100"/>
        <c:noMultiLvlLbl val="0"/>
      </c:catAx>
      <c:valAx>
        <c:axId val="946802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793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81933508311462"/>
          <c:y val="0.10226851851851852"/>
          <c:w val="0.78113910761154859"/>
          <c:h val="0.72088764946048411"/>
        </c:manualLayout>
      </c:layout>
      <c:barChart>
        <c:barDir val="bar"/>
        <c:grouping val="clustered"/>
        <c:varyColors val="0"/>
        <c:ser>
          <c:idx val="0"/>
          <c:order val="0"/>
          <c:spPr>
            <a:solidFill>
              <a:schemeClr val="accent1"/>
            </a:solidFill>
            <a:ln>
              <a:noFill/>
            </a:ln>
            <a:effectLst/>
          </c:spPr>
          <c:invertIfNegative val="0"/>
          <c:val>
            <c:numRef>
              <c:f>'Net Profit Project Scenarios P1'!$D$14:$H$14</c:f>
              <c:numCache>
                <c:formatCode>_("$"* #,##0.00_);_("$"* \(#,##0.00\);_("$"* "-"??_);_(@_)</c:formatCode>
                <c:ptCount val="5"/>
                <c:pt idx="0">
                  <c:v>-2544020</c:v>
                </c:pt>
                <c:pt idx="1">
                  <c:v>4676380</c:v>
                </c:pt>
                <c:pt idx="2">
                  <c:v>2871280</c:v>
                </c:pt>
                <c:pt idx="3">
                  <c:v>1066180</c:v>
                </c:pt>
                <c:pt idx="4">
                  <c:v>-738920.00000000396</c:v>
                </c:pt>
              </c:numCache>
            </c:numRef>
          </c:val>
        </c:ser>
        <c:dLbls>
          <c:showLegendKey val="0"/>
          <c:showVal val="0"/>
          <c:showCatName val="0"/>
          <c:showSerName val="0"/>
          <c:showPercent val="0"/>
          <c:showBubbleSize val="0"/>
        </c:dLbls>
        <c:gapWidth val="182"/>
        <c:axId val="946799312"/>
        <c:axId val="946796048"/>
      </c:barChart>
      <c:catAx>
        <c:axId val="94679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796048"/>
        <c:crosses val="autoZero"/>
        <c:auto val="1"/>
        <c:lblAlgn val="ctr"/>
        <c:lblOffset val="100"/>
        <c:noMultiLvlLbl val="0"/>
      </c:catAx>
      <c:valAx>
        <c:axId val="94679604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799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907677</xdr:colOff>
      <xdr:row>14</xdr:row>
      <xdr:rowOff>163605</xdr:rowOff>
    </xdr:from>
    <xdr:to>
      <xdr:col>6</xdr:col>
      <xdr:colOff>1460501</xdr:colOff>
      <xdr:row>29</xdr:row>
      <xdr:rowOff>105335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295089</xdr:colOff>
      <xdr:row>17</xdr:row>
      <xdr:rowOff>59017</xdr:rowOff>
    </xdr:from>
    <xdr:to>
      <xdr:col>6</xdr:col>
      <xdr:colOff>56030</xdr:colOff>
      <xdr:row>32</xdr:row>
      <xdr:rowOff>747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3"/>
  <sheetViews>
    <sheetView workbookViewId="0">
      <selection activeCell="B13" sqref="B13:H23"/>
    </sheetView>
  </sheetViews>
  <sheetFormatPr defaultRowHeight="15.5" x14ac:dyDescent="0.35"/>
  <cols>
    <col min="1" max="1" width="19.36328125" style="1" bestFit="1" customWidth="1"/>
    <col min="2" max="2" width="53.81640625" style="1" bestFit="1" customWidth="1"/>
    <col min="3" max="16384" width="8.7265625" style="1"/>
  </cols>
  <sheetData>
    <row r="3" spans="1:8" x14ac:dyDescent="0.35">
      <c r="A3" s="3" t="s">
        <v>0</v>
      </c>
      <c r="B3" s="2" t="s">
        <v>1</v>
      </c>
      <c r="C3" s="2"/>
      <c r="D3" s="2"/>
      <c r="E3" s="2"/>
      <c r="F3" s="2"/>
      <c r="G3" s="2"/>
    </row>
    <row r="4" spans="1:8" x14ac:dyDescent="0.35">
      <c r="A4" s="3" t="s">
        <v>2</v>
      </c>
      <c r="B4" s="2" t="s">
        <v>3</v>
      </c>
      <c r="C4" s="2"/>
      <c r="D4" s="2"/>
      <c r="E4" s="2"/>
      <c r="F4" s="2"/>
      <c r="G4" s="2"/>
    </row>
    <row r="5" spans="1:8" x14ac:dyDescent="0.35">
      <c r="A5" s="3" t="s">
        <v>4</v>
      </c>
      <c r="B5" s="2">
        <v>3</v>
      </c>
      <c r="C5" s="2"/>
      <c r="D5" s="2"/>
      <c r="E5" s="2"/>
      <c r="F5" s="2"/>
      <c r="G5" s="2"/>
    </row>
    <row r="6" spans="1:8" x14ac:dyDescent="0.35">
      <c r="A6" s="3" t="s">
        <v>6</v>
      </c>
      <c r="B6" s="2" t="s">
        <v>5</v>
      </c>
      <c r="C6" s="2"/>
      <c r="D6" s="2"/>
      <c r="E6" s="2"/>
      <c r="F6" s="2"/>
      <c r="G6" s="2"/>
    </row>
    <row r="7" spans="1:8" x14ac:dyDescent="0.35">
      <c r="A7" s="3" t="s">
        <v>13</v>
      </c>
      <c r="B7" s="2">
        <v>45197083</v>
      </c>
      <c r="C7" s="2"/>
      <c r="D7" s="2"/>
      <c r="E7" s="2"/>
      <c r="F7" s="2"/>
      <c r="G7" s="2"/>
    </row>
    <row r="8" spans="1:8" x14ac:dyDescent="0.35">
      <c r="A8" s="3" t="s">
        <v>14</v>
      </c>
      <c r="B8" s="2" t="s">
        <v>15</v>
      </c>
      <c r="C8" s="2"/>
      <c r="D8" s="2"/>
      <c r="E8" s="2"/>
      <c r="F8" s="2"/>
      <c r="G8" s="2"/>
    </row>
    <row r="9" spans="1:8" x14ac:dyDescent="0.35">
      <c r="A9" s="3" t="s">
        <v>7</v>
      </c>
      <c r="B9" s="2" t="s">
        <v>8</v>
      </c>
      <c r="C9" s="2"/>
      <c r="D9" s="2"/>
      <c r="E9" s="2"/>
      <c r="F9" s="2"/>
      <c r="G9" s="2"/>
    </row>
    <row r="10" spans="1:8" x14ac:dyDescent="0.35">
      <c r="A10" s="3" t="s">
        <v>11</v>
      </c>
      <c r="B10" s="2" t="s">
        <v>12</v>
      </c>
      <c r="C10" s="2"/>
      <c r="D10" s="2"/>
      <c r="E10" s="2"/>
      <c r="F10" s="2"/>
      <c r="G10" s="2"/>
    </row>
    <row r="11" spans="1:8" x14ac:dyDescent="0.35">
      <c r="A11" s="3"/>
    </row>
    <row r="12" spans="1:8" x14ac:dyDescent="0.35">
      <c r="A12" s="3"/>
    </row>
    <row r="13" spans="1:8" ht="15.5" customHeight="1" x14ac:dyDescent="0.35">
      <c r="A13" s="3" t="s">
        <v>9</v>
      </c>
      <c r="B13" s="54" t="s">
        <v>10</v>
      </c>
      <c r="C13" s="54"/>
      <c r="D13" s="54"/>
      <c r="E13" s="54"/>
      <c r="F13" s="54"/>
      <c r="G13" s="54"/>
      <c r="H13" s="54"/>
    </row>
    <row r="14" spans="1:8" x14ac:dyDescent="0.35">
      <c r="B14" s="54"/>
      <c r="C14" s="54"/>
      <c r="D14" s="54"/>
      <c r="E14" s="54"/>
      <c r="F14" s="54"/>
      <c r="G14" s="54"/>
      <c r="H14" s="54"/>
    </row>
    <row r="15" spans="1:8" x14ac:dyDescent="0.35">
      <c r="B15" s="54"/>
      <c r="C15" s="54"/>
      <c r="D15" s="54"/>
      <c r="E15" s="54"/>
      <c r="F15" s="54"/>
      <c r="G15" s="54"/>
      <c r="H15" s="54"/>
    </row>
    <row r="16" spans="1:8" x14ac:dyDescent="0.35">
      <c r="B16" s="54"/>
      <c r="C16" s="54"/>
      <c r="D16" s="54"/>
      <c r="E16" s="54"/>
      <c r="F16" s="54"/>
      <c r="G16" s="54"/>
      <c r="H16" s="54"/>
    </row>
    <row r="17" spans="2:8" x14ac:dyDescent="0.35">
      <c r="B17" s="54"/>
      <c r="C17" s="54"/>
      <c r="D17" s="54"/>
      <c r="E17" s="54"/>
      <c r="F17" s="54"/>
      <c r="G17" s="54"/>
      <c r="H17" s="54"/>
    </row>
    <row r="18" spans="2:8" x14ac:dyDescent="0.35">
      <c r="B18" s="54"/>
      <c r="C18" s="54"/>
      <c r="D18" s="54"/>
      <c r="E18" s="54"/>
      <c r="F18" s="54"/>
      <c r="G18" s="54"/>
      <c r="H18" s="54"/>
    </row>
    <row r="19" spans="2:8" x14ac:dyDescent="0.35">
      <c r="B19" s="54"/>
      <c r="C19" s="54"/>
      <c r="D19" s="54"/>
      <c r="E19" s="54"/>
      <c r="F19" s="54"/>
      <c r="G19" s="54"/>
      <c r="H19" s="54"/>
    </row>
    <row r="20" spans="2:8" x14ac:dyDescent="0.35">
      <c r="B20" s="54"/>
      <c r="C20" s="54"/>
      <c r="D20" s="54"/>
      <c r="E20" s="54"/>
      <c r="F20" s="54"/>
      <c r="G20" s="54"/>
      <c r="H20" s="54"/>
    </row>
    <row r="21" spans="2:8" x14ac:dyDescent="0.35">
      <c r="B21" s="54"/>
      <c r="C21" s="54"/>
      <c r="D21" s="54"/>
      <c r="E21" s="54"/>
      <c r="F21" s="54"/>
      <c r="G21" s="54"/>
      <c r="H21" s="54"/>
    </row>
    <row r="22" spans="2:8" x14ac:dyDescent="0.35">
      <c r="B22" s="54"/>
      <c r="C22" s="54"/>
      <c r="D22" s="54"/>
      <c r="E22" s="54"/>
      <c r="F22" s="54"/>
      <c r="G22" s="54"/>
      <c r="H22" s="54"/>
    </row>
    <row r="23" spans="2:8" x14ac:dyDescent="0.35">
      <c r="B23" s="54"/>
      <c r="C23" s="54"/>
      <c r="D23" s="54"/>
      <c r="E23" s="54"/>
      <c r="F23" s="54"/>
      <c r="G23" s="54"/>
      <c r="H23" s="54"/>
    </row>
  </sheetData>
  <mergeCells count="1">
    <mergeCell ref="B13:H23"/>
  </mergeCell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zoomScale="70" zoomScaleNormal="70" workbookViewId="0">
      <selection activeCell="B15" sqref="B15"/>
    </sheetView>
  </sheetViews>
  <sheetFormatPr defaultRowHeight="15.5" x14ac:dyDescent="0.35"/>
  <cols>
    <col min="1" max="1" width="41" style="1" bestFit="1" customWidth="1"/>
    <col min="2" max="3" width="24.7265625" style="1" bestFit="1" customWidth="1"/>
    <col min="4" max="16384" width="8.7265625" style="1"/>
  </cols>
  <sheetData>
    <row r="1" spans="1:4" x14ac:dyDescent="0.35">
      <c r="A1" s="55" t="s">
        <v>16</v>
      </c>
      <c r="B1" s="55"/>
      <c r="C1" s="55"/>
      <c r="D1" s="55"/>
    </row>
    <row r="4" spans="1:4" x14ac:dyDescent="0.35">
      <c r="A4" s="3" t="s">
        <v>17</v>
      </c>
    </row>
    <row r="5" spans="1:4" x14ac:dyDescent="0.35">
      <c r="A5" s="1" t="s">
        <v>18</v>
      </c>
      <c r="B5" s="5">
        <v>3.5000000000000003E-2</v>
      </c>
      <c r="C5" s="5">
        <v>3.5000000000000003E-2</v>
      </c>
    </row>
    <row r="6" spans="1:4" x14ac:dyDescent="0.35">
      <c r="A6" s="1" t="s">
        <v>19</v>
      </c>
      <c r="B6" s="6">
        <v>0.6</v>
      </c>
      <c r="C6" s="6">
        <v>0.4</v>
      </c>
    </row>
    <row r="7" spans="1:4" ht="46.5" x14ac:dyDescent="0.35">
      <c r="A7" s="4" t="s">
        <v>20</v>
      </c>
      <c r="B7" s="7">
        <v>0.1</v>
      </c>
      <c r="C7" s="7">
        <v>0.1</v>
      </c>
    </row>
    <row r="11" spans="1:4" x14ac:dyDescent="0.35">
      <c r="A11" s="3" t="s">
        <v>21</v>
      </c>
    </row>
    <row r="12" spans="1:4" x14ac:dyDescent="0.35">
      <c r="A12" s="1" t="s">
        <v>44</v>
      </c>
      <c r="B12" s="10">
        <v>40</v>
      </c>
      <c r="C12" s="10">
        <v>40</v>
      </c>
    </row>
    <row r="13" spans="1:4" x14ac:dyDescent="0.35">
      <c r="A13" s="1" t="s">
        <v>47</v>
      </c>
      <c r="B13" s="10">
        <v>5</v>
      </c>
      <c r="C13" s="10">
        <v>5</v>
      </c>
    </row>
    <row r="14" spans="1:4" x14ac:dyDescent="0.35">
      <c r="B14" s="11"/>
      <c r="C14" s="11"/>
    </row>
    <row r="15" spans="1:4" x14ac:dyDescent="0.35">
      <c r="A15" s="1" t="s">
        <v>52</v>
      </c>
      <c r="B15" s="12">
        <v>902550</v>
      </c>
      <c r="C15" s="12">
        <v>902550</v>
      </c>
    </row>
    <row r="17" spans="1:4" ht="16" thickBot="1" x14ac:dyDescent="0.4">
      <c r="A17" s="1" t="s">
        <v>53</v>
      </c>
      <c r="B17" s="9">
        <v>2422210</v>
      </c>
      <c r="C17" s="9">
        <v>2422210</v>
      </c>
    </row>
    <row r="18" spans="1:4" ht="16" thickTop="1" x14ac:dyDescent="0.35">
      <c r="B18" s="8"/>
      <c r="C18" s="8"/>
    </row>
    <row r="20" spans="1:4" x14ac:dyDescent="0.35">
      <c r="A20" s="1" t="s">
        <v>43</v>
      </c>
      <c r="B20" s="13">
        <f>(B15)-(B17/B12)-(B15*B6)-(B17/B12*B5)-(B15*B7)</f>
        <v>208090.31624999997</v>
      </c>
      <c r="C20" s="13">
        <f>(C15)-(C17/C12)-(C15*C6)-(C17/C12*C5)-(C15*C7)</f>
        <v>388600.31624999997</v>
      </c>
    </row>
    <row r="21" spans="1:4" x14ac:dyDescent="0.35">
      <c r="A21" s="1" t="s">
        <v>45</v>
      </c>
      <c r="B21" s="34">
        <f>(B15*B12)-(B17*B13)-((B15*B6)*B12)-((B15*B5)*B12)-((B15*B7)*B12)</f>
        <v>-2544020</v>
      </c>
      <c r="C21" s="34">
        <f>(C15*C12)-(C17*C13)-((C15*C6)*C12)-((C15*C5)*C12)-((C15*C7)*C12)</f>
        <v>4676380</v>
      </c>
    </row>
    <row r="23" spans="1:4" x14ac:dyDescent="0.35">
      <c r="B23" s="13"/>
    </row>
    <row r="24" spans="1:4" x14ac:dyDescent="0.35">
      <c r="B24" s="41"/>
      <c r="C24" s="41"/>
      <c r="D24" s="41"/>
    </row>
    <row r="25" spans="1:4" x14ac:dyDescent="0.35">
      <c r="B25" s="5"/>
    </row>
    <row r="26" spans="1:4" x14ac:dyDescent="0.35">
      <c r="B26" s="42"/>
    </row>
  </sheetData>
  <scenarios current="9" sqref="B21">
    <scenario name="40% Construction Cost " locked="1" count="7" user="Justin Lam" comment="Created by Justin Lam on 22/10/2019_x000a_Modified by Justin Lam on 22/10/2019">
      <inputCells r="B5" val="0.035" numFmtId="10"/>
      <inputCells r="B6" val="0.4" numFmtId="9"/>
      <inputCells r="B7" val="0.1" numFmtId="9"/>
      <inputCells r="B12" val="40"/>
      <inputCells r="B13" val="5"/>
      <inputCells r="B15" val="902550" numFmtId="164"/>
      <inputCells r="B17" val="2422210" numFmtId="164"/>
    </scenario>
    <scenario name="45% Construction Cost" locked="1" count="7" user="Justin Lam" comment="Created by Justin Lam on 22/10/2019">
      <inputCells r="B5" val="0.035" numFmtId="10"/>
      <inputCells r="B6" val="0.45" numFmtId="9"/>
      <inputCells r="B7" val="0.1" numFmtId="9"/>
      <inputCells r="B12" val="40"/>
      <inputCells r="B13" val="5"/>
      <inputCells r="B15" val="902550" numFmtId="164"/>
      <inputCells r="B17" val="2422210" numFmtId="164"/>
    </scenario>
    <scenario name="50% Construction Cost" locked="1" count="7" user="Justin Lam" comment="Created by Justin Lam on 22/10/2019">
      <inputCells r="B5" val="0.035" numFmtId="10"/>
      <inputCells r="B6" val="0.5" numFmtId="9"/>
      <inputCells r="B7" val="0.1" numFmtId="9"/>
      <inputCells r="B12" val="40"/>
      <inputCells r="B13" val="5"/>
      <inputCells r="B15" val="902550" numFmtId="164"/>
      <inputCells r="B17" val="2422210" numFmtId="164"/>
    </scenario>
    <scenario name="55% Construction Cost" locked="1" count="7" user="Justin Lam" comment="Created by Justin Lam on 22/10/2019">
      <inputCells r="B5" val="0.035" numFmtId="10"/>
      <inputCells r="B6" val="0.55" numFmtId="9"/>
      <inputCells r="B7" val="0.1" numFmtId="9"/>
      <inputCells r="B12" val="40"/>
      <inputCells r="B13" val="5"/>
      <inputCells r="B15" val="902550" numFmtId="164"/>
      <inputCells r="B17" val="2422210" numFmtId="164"/>
    </scenario>
    <scenario name="-20% Strata Selling Price (60% Construction Cost)" locked="1" count="7" user="Justin Lam" comment="Created by Justin Lam on 22/10/2019_x000a_Modified by Justin Lam on 23/10/2019">
      <inputCells r="B5" val="0.035" numFmtId="10"/>
      <inputCells r="B6" val="0.6" numFmtId="9"/>
      <inputCells r="B7" val="0.1" numFmtId="9"/>
      <inputCells r="B12" val="40"/>
      <inputCells r="B13" val="5"/>
      <inputCells r="B15" val="722040" numFmtId="164"/>
      <inputCells r="B17" val="2422210" numFmtId="164"/>
    </scenario>
    <scenario name="+15% Strata Selling Price (60% Construction Cost)" locked="1" count="7" user="Justin Lam" comment="Created by Justin Lam on 23/10/2019_x000a_Modified by Justin Lam on 23/10/2019">
      <inputCells r="B5" val="0.035" numFmtId="10"/>
      <inputCells r="B6" val="0.6" numFmtId="9"/>
      <inputCells r="B7" val="0.1" numFmtId="9"/>
      <inputCells r="B12" val="40"/>
      <inputCells r="B13" val="5"/>
      <inputCells r="B15" val="1037932.5" numFmtId="164"/>
      <inputCells r="B17" val="2422210" numFmtId="164"/>
    </scenario>
    <scenario name="-20% Strata Selling Price (50% Selling Price) " locked="1" count="7" user="Justin Lam" comment="Created by Justin Lam on 23/10/2019">
      <inputCells r="B5" val="0.035" numFmtId="10"/>
      <inputCells r="B6" val="0.5" numFmtId="9"/>
      <inputCells r="B7" val="0.1" numFmtId="9"/>
      <inputCells r="B12" val="40"/>
      <inputCells r="B13" val="5"/>
      <inputCells r="B15" val="722040" numFmtId="164"/>
      <inputCells r="B17" val="2422210" numFmtId="164"/>
    </scenario>
    <scenario name="+15% Construction Cost (50% Construction Cost)" locked="1" count="7" user="Justin Lam" comment="Created by Justin Lam on 23/10/2019">
      <inputCells r="B5" val="0.035" numFmtId="10"/>
      <inputCells r="B6" val="0.5" numFmtId="9"/>
      <inputCells r="B7" val="0.1" numFmtId="9"/>
      <inputCells r="B12" val="40"/>
      <inputCells r="B13" val="5"/>
      <inputCells r="B15" val="1037932.5" numFmtId="164"/>
      <inputCells r="B17" val="2422210" numFmtId="164"/>
    </scenario>
    <scenario name="-20% Strata Selling Price (40% Construction Cost)" locked="1" count="7" user="Justin Lam" comment="Created by Justin Lam on 23/10/2019">
      <inputCells r="B5" val="0.035" numFmtId="10"/>
      <inputCells r="B6" val="0.4" numFmtId="9"/>
      <inputCells r="B7" val="0.1" numFmtId="9"/>
      <inputCells r="B12" val="40"/>
      <inputCells r="B13" val="5"/>
      <inputCells r="B15" val="722040" numFmtId="164"/>
      <inputCells r="B17" val="2422210" numFmtId="164"/>
    </scenario>
    <scenario name="+15% Strata Selling Price (40% Construction Cost) " locked="1" count="7" user="Justin Lam" comment="Created by Justin Lam on 23/10/2019">
      <inputCells r="B5" val="0.035" numFmtId="10"/>
      <inputCells r="B6" val="0.4" numFmtId="9"/>
      <inputCells r="B7" val="0.1" numFmtId="9"/>
      <inputCells r="B12" val="40"/>
      <inputCells r="B13" val="5"/>
      <inputCells r="B15" val="1037932.5" numFmtId="164"/>
      <inputCells r="B17" val="2422210" numFmtId="164"/>
    </scenario>
  </scenarios>
  <dataConsolidate/>
  <mergeCells count="1">
    <mergeCell ref="A1:D1"/>
  </mergeCells>
  <conditionalFormatting sqref="B24:C24">
    <cfRule type="cellIs" dxfId="10" priority="3" operator="lessThan">
      <formula>0</formula>
    </cfRule>
  </conditionalFormatting>
  <conditionalFormatting sqref="A20:C21">
    <cfRule type="cellIs" dxfId="9" priority="1" operator="lessThan">
      <formula>0</formula>
    </cfRule>
    <cfRule type="cellIs" dxfId="8" priority="2"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H15"/>
  <sheetViews>
    <sheetView showGridLines="0" zoomScale="81" zoomScaleNormal="85" workbookViewId="0">
      <selection activeCell="D27" sqref="D27"/>
    </sheetView>
  </sheetViews>
  <sheetFormatPr defaultRowHeight="14.5" outlineLevelRow="1" outlineLevelCol="1" x14ac:dyDescent="0.35"/>
  <cols>
    <col min="3" max="3" width="19.1796875" customWidth="1"/>
    <col min="4" max="8" width="28.81640625" bestFit="1" customWidth="1" outlineLevel="1"/>
  </cols>
  <sheetData>
    <row r="1" spans="2:8" ht="15" thickBot="1" x14ac:dyDescent="0.4"/>
    <row r="2" spans="2:8" ht="15.5" x14ac:dyDescent="0.35">
      <c r="B2" s="30" t="s">
        <v>25</v>
      </c>
      <c r="C2" s="30"/>
      <c r="D2" s="20"/>
      <c r="E2" s="20"/>
      <c r="F2" s="20"/>
      <c r="G2" s="20"/>
      <c r="H2" s="20"/>
    </row>
    <row r="3" spans="2:8" ht="15.5" collapsed="1" x14ac:dyDescent="0.35">
      <c r="B3" s="29"/>
      <c r="C3" s="29"/>
      <c r="D3" s="21" t="s">
        <v>27</v>
      </c>
      <c r="E3" s="21" t="s">
        <v>22</v>
      </c>
      <c r="F3" s="21" t="s">
        <v>23</v>
      </c>
      <c r="G3" s="21" t="s">
        <v>38</v>
      </c>
      <c r="H3" s="21" t="s">
        <v>39</v>
      </c>
    </row>
    <row r="4" spans="2:8" ht="31.5" hidden="1" outlineLevel="1" x14ac:dyDescent="0.35">
      <c r="B4" s="31"/>
      <c r="C4" s="31"/>
      <c r="D4" s="14"/>
      <c r="E4" s="25" t="s">
        <v>35</v>
      </c>
      <c r="F4" s="25" t="s">
        <v>24</v>
      </c>
      <c r="G4" s="25" t="s">
        <v>36</v>
      </c>
      <c r="H4" s="25" t="s">
        <v>37</v>
      </c>
    </row>
    <row r="5" spans="2:8" x14ac:dyDescent="0.35">
      <c r="B5" s="32" t="s">
        <v>26</v>
      </c>
      <c r="C5" s="32"/>
      <c r="D5" s="19"/>
      <c r="E5" s="19"/>
      <c r="F5" s="19"/>
      <c r="G5" s="19"/>
      <c r="H5" s="19"/>
    </row>
    <row r="6" spans="2:8" outlineLevel="1" x14ac:dyDescent="0.35">
      <c r="B6" s="31"/>
      <c r="C6" s="31" t="s">
        <v>40</v>
      </c>
      <c r="D6" s="15">
        <v>3.5000000000000003E-2</v>
      </c>
      <c r="E6" s="22">
        <v>3.5000000000000003E-2</v>
      </c>
      <c r="F6" s="22">
        <v>3.5000000000000003E-2</v>
      </c>
      <c r="G6" s="22">
        <v>3.5000000000000003E-2</v>
      </c>
      <c r="H6" s="22">
        <v>3.5000000000000003E-2</v>
      </c>
    </row>
    <row r="7" spans="2:8" outlineLevel="1" x14ac:dyDescent="0.35">
      <c r="B7" s="31"/>
      <c r="C7" s="31" t="s">
        <v>32</v>
      </c>
      <c r="D7" s="16">
        <v>0.65</v>
      </c>
      <c r="E7" s="23">
        <v>0.4</v>
      </c>
      <c r="F7" s="23">
        <v>0.5</v>
      </c>
      <c r="G7" s="23">
        <v>0.65</v>
      </c>
      <c r="H7" s="23">
        <v>0.65</v>
      </c>
    </row>
    <row r="8" spans="2:8" outlineLevel="1" x14ac:dyDescent="0.35">
      <c r="B8" s="31"/>
      <c r="C8" s="31" t="s">
        <v>33</v>
      </c>
      <c r="D8" s="16">
        <v>0.1</v>
      </c>
      <c r="E8" s="23">
        <v>0.1</v>
      </c>
      <c r="F8" s="23">
        <v>0.1</v>
      </c>
      <c r="G8" s="23">
        <v>0.1</v>
      </c>
      <c r="H8" s="23">
        <v>0.1</v>
      </c>
    </row>
    <row r="9" spans="2:8" outlineLevel="1" x14ac:dyDescent="0.35">
      <c r="B9" s="31"/>
      <c r="C9" s="31" t="s">
        <v>34</v>
      </c>
      <c r="D9" s="17">
        <v>902550</v>
      </c>
      <c r="E9" s="24">
        <v>902550</v>
      </c>
      <c r="F9" s="24">
        <v>902550</v>
      </c>
      <c r="G9" s="24">
        <v>1037932.5</v>
      </c>
      <c r="H9" s="24">
        <v>722040</v>
      </c>
    </row>
    <row r="10" spans="2:8" outlineLevel="1" x14ac:dyDescent="0.35">
      <c r="B10" s="31"/>
      <c r="C10" s="31" t="s">
        <v>41</v>
      </c>
      <c r="D10" s="17">
        <v>2422210</v>
      </c>
      <c r="E10" s="24">
        <v>2422210</v>
      </c>
      <c r="F10" s="24">
        <v>2422210</v>
      </c>
      <c r="G10" s="24">
        <v>2422210</v>
      </c>
      <c r="H10" s="24">
        <v>2422210</v>
      </c>
    </row>
    <row r="11" spans="2:8" x14ac:dyDescent="0.35">
      <c r="B11" s="32" t="s">
        <v>28</v>
      </c>
      <c r="C11" s="32"/>
      <c r="D11" s="19"/>
      <c r="E11" s="19"/>
      <c r="F11" s="19"/>
      <c r="G11" s="19"/>
      <c r="H11" s="19"/>
    </row>
    <row r="12" spans="2:8" ht="15" outlineLevel="1" thickBot="1" x14ac:dyDescent="0.4">
      <c r="B12" s="33"/>
      <c r="C12" s="33" t="s">
        <v>42</v>
      </c>
      <c r="D12" s="18">
        <v>162962.81625</v>
      </c>
      <c r="E12" s="18">
        <v>388600.31624999997</v>
      </c>
      <c r="F12" s="18">
        <v>298345.31624999997</v>
      </c>
      <c r="G12" s="18">
        <v>196808.44125</v>
      </c>
      <c r="H12" s="18">
        <v>117835.31625</v>
      </c>
    </row>
    <row r="13" spans="2:8" x14ac:dyDescent="0.35">
      <c r="B13" t="s">
        <v>29</v>
      </c>
    </row>
    <row r="14" spans="2:8" x14ac:dyDescent="0.35">
      <c r="B14" t="s">
        <v>30</v>
      </c>
    </row>
    <row r="15" spans="2:8" x14ac:dyDescent="0.35">
      <c r="B15" t="s">
        <v>31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H17"/>
  <sheetViews>
    <sheetView showGridLines="0" zoomScale="85" zoomScaleNormal="85" workbookViewId="0">
      <selection activeCell="D3" sqref="D3:H3"/>
    </sheetView>
  </sheetViews>
  <sheetFormatPr defaultRowHeight="14.5" outlineLevelRow="1" outlineLevelCol="1" x14ac:dyDescent="0.35"/>
  <cols>
    <col min="3" max="3" width="41.81640625" customWidth="1"/>
    <col min="4" max="4" width="31.6328125" bestFit="1" customWidth="1" outlineLevel="1"/>
    <col min="5" max="8" width="18.6328125" bestFit="1" customWidth="1" outlineLevel="1"/>
  </cols>
  <sheetData>
    <row r="1" spans="2:8" ht="15" thickBot="1" x14ac:dyDescent="0.4"/>
    <row r="2" spans="2:8" ht="15.5" x14ac:dyDescent="0.35">
      <c r="B2" s="37" t="s">
        <v>25</v>
      </c>
      <c r="C2" s="37"/>
      <c r="D2" s="20"/>
      <c r="E2" s="20"/>
      <c r="F2" s="20"/>
      <c r="G2" s="20"/>
      <c r="H2" s="20"/>
    </row>
    <row r="3" spans="2:8" ht="15.5" collapsed="1" x14ac:dyDescent="0.35">
      <c r="B3" s="36"/>
      <c r="C3" s="36"/>
      <c r="D3" s="21" t="s">
        <v>67</v>
      </c>
      <c r="E3" s="21" t="s">
        <v>48</v>
      </c>
      <c r="F3" s="21" t="s">
        <v>49</v>
      </c>
      <c r="G3" s="21" t="s">
        <v>50</v>
      </c>
      <c r="H3" s="21" t="s">
        <v>51</v>
      </c>
    </row>
    <row r="4" spans="2:8" ht="21" hidden="1" outlineLevel="1" x14ac:dyDescent="0.35">
      <c r="B4" s="38"/>
      <c r="C4" s="38"/>
      <c r="D4" s="14"/>
      <c r="E4" s="25" t="s">
        <v>46</v>
      </c>
      <c r="F4" s="25" t="s">
        <v>46</v>
      </c>
      <c r="G4" s="25" t="s">
        <v>46</v>
      </c>
      <c r="H4" s="25" t="s">
        <v>46</v>
      </c>
    </row>
    <row r="5" spans="2:8" x14ac:dyDescent="0.35">
      <c r="B5" s="39" t="s">
        <v>26</v>
      </c>
      <c r="C5" s="39"/>
      <c r="D5" s="19"/>
      <c r="E5" s="19"/>
      <c r="F5" s="19"/>
      <c r="G5" s="19"/>
      <c r="H5" s="19"/>
    </row>
    <row r="6" spans="2:8" outlineLevel="1" x14ac:dyDescent="0.35">
      <c r="B6" s="38"/>
      <c r="C6" s="38" t="s">
        <v>40</v>
      </c>
      <c r="D6" s="15">
        <v>3.5000000000000003E-2</v>
      </c>
      <c r="E6" s="22">
        <v>3.5000000000000003E-2</v>
      </c>
      <c r="F6" s="22">
        <v>3.5000000000000003E-2</v>
      </c>
      <c r="G6" s="22">
        <v>3.5000000000000003E-2</v>
      </c>
      <c r="H6" s="22">
        <v>3.5000000000000003E-2</v>
      </c>
    </row>
    <row r="7" spans="2:8" outlineLevel="1" x14ac:dyDescent="0.35">
      <c r="B7" s="38"/>
      <c r="C7" s="38" t="s">
        <v>58</v>
      </c>
      <c r="D7" s="16">
        <v>0.6</v>
      </c>
      <c r="E7" s="23">
        <v>0.4</v>
      </c>
      <c r="F7" s="23">
        <v>0.45</v>
      </c>
      <c r="G7" s="23">
        <v>0.5</v>
      </c>
      <c r="H7" s="23">
        <v>0.55000000000000004</v>
      </c>
    </row>
    <row r="8" spans="2:8" outlineLevel="1" x14ac:dyDescent="0.35">
      <c r="B8" s="38"/>
      <c r="C8" s="38" t="s">
        <v>59</v>
      </c>
      <c r="D8" s="16">
        <v>0.1</v>
      </c>
      <c r="E8" s="23">
        <v>0.1</v>
      </c>
      <c r="F8" s="23">
        <v>0.1</v>
      </c>
      <c r="G8" s="23">
        <v>0.1</v>
      </c>
      <c r="H8" s="23">
        <v>0.1</v>
      </c>
    </row>
    <row r="9" spans="2:8" outlineLevel="1" x14ac:dyDescent="0.35">
      <c r="B9" s="38"/>
      <c r="C9" s="38" t="s">
        <v>60</v>
      </c>
      <c r="D9" s="14">
        <v>40</v>
      </c>
      <c r="E9" s="28">
        <v>40</v>
      </c>
      <c r="F9" s="28">
        <v>40</v>
      </c>
      <c r="G9" s="28">
        <v>40</v>
      </c>
      <c r="H9" s="28">
        <v>40</v>
      </c>
    </row>
    <row r="10" spans="2:8" outlineLevel="1" x14ac:dyDescent="0.35">
      <c r="B10" s="38"/>
      <c r="C10" s="31" t="s">
        <v>61</v>
      </c>
      <c r="D10" s="14">
        <v>5</v>
      </c>
      <c r="E10" s="28">
        <v>5</v>
      </c>
      <c r="F10" s="28">
        <v>5</v>
      </c>
      <c r="G10" s="28">
        <v>5</v>
      </c>
      <c r="H10" s="28">
        <v>5</v>
      </c>
    </row>
    <row r="11" spans="2:8" outlineLevel="1" x14ac:dyDescent="0.35">
      <c r="B11" s="38"/>
      <c r="C11" s="38" t="s">
        <v>62</v>
      </c>
      <c r="D11" s="17">
        <v>902550</v>
      </c>
      <c r="E11" s="24">
        <v>902550</v>
      </c>
      <c r="F11" s="24">
        <v>902550</v>
      </c>
      <c r="G11" s="24">
        <v>902550</v>
      </c>
      <c r="H11" s="24">
        <v>902550</v>
      </c>
    </row>
    <row r="12" spans="2:8" outlineLevel="1" x14ac:dyDescent="0.35">
      <c r="B12" s="38"/>
      <c r="C12" s="38" t="s">
        <v>34</v>
      </c>
      <c r="D12" s="17">
        <v>2422210</v>
      </c>
      <c r="E12" s="24">
        <v>2422210</v>
      </c>
      <c r="F12" s="24">
        <v>2422210</v>
      </c>
      <c r="G12" s="24">
        <v>2422210</v>
      </c>
      <c r="H12" s="24">
        <v>2422210</v>
      </c>
    </row>
    <row r="13" spans="2:8" x14ac:dyDescent="0.35">
      <c r="B13" s="39" t="s">
        <v>28</v>
      </c>
      <c r="C13" s="39"/>
      <c r="D13" s="19"/>
      <c r="E13" s="19"/>
      <c r="F13" s="19"/>
      <c r="G13" s="19"/>
      <c r="H13" s="19"/>
    </row>
    <row r="14" spans="2:8" ht="15" outlineLevel="1" thickBot="1" x14ac:dyDescent="0.4">
      <c r="B14" s="40"/>
      <c r="C14" s="40" t="s">
        <v>54</v>
      </c>
      <c r="D14" s="35">
        <v>-2544020</v>
      </c>
      <c r="E14" s="35">
        <v>4676380</v>
      </c>
      <c r="F14" s="35">
        <v>2871280</v>
      </c>
      <c r="G14" s="35">
        <v>1066180</v>
      </c>
      <c r="H14" s="35">
        <v>-738920.00000000396</v>
      </c>
    </row>
    <row r="15" spans="2:8" x14ac:dyDescent="0.35">
      <c r="B15" t="s">
        <v>29</v>
      </c>
    </row>
    <row r="16" spans="2:8" x14ac:dyDescent="0.35">
      <c r="B16" t="s">
        <v>30</v>
      </c>
    </row>
    <row r="17" spans="2:2" x14ac:dyDescent="0.35">
      <c r="B17" t="s">
        <v>31</v>
      </c>
    </row>
  </sheetData>
  <conditionalFormatting sqref="D14:H14">
    <cfRule type="cellIs" dxfId="7" priority="1" operator="greaterThan">
      <formula>0</formula>
    </cfRule>
    <cfRule type="cellIs" dxfId="6" priority="2" operator="lessThan">
      <formula>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J17"/>
  <sheetViews>
    <sheetView showGridLines="0" zoomScale="85" zoomScaleNormal="85" workbookViewId="0">
      <selection activeCell="J5" sqref="J5"/>
    </sheetView>
  </sheetViews>
  <sheetFormatPr defaultRowHeight="14.5" outlineLevelRow="1" outlineLevelCol="1" x14ac:dyDescent="0.35"/>
  <cols>
    <col min="2" max="2" width="13.26953125" customWidth="1"/>
    <col min="3" max="3" width="52.453125" bestFit="1" customWidth="1"/>
    <col min="4" max="4" width="16" bestFit="1" customWidth="1" outlineLevel="1"/>
    <col min="5" max="6" width="26.90625" bestFit="1" customWidth="1" outlineLevel="1"/>
    <col min="7" max="7" width="49.36328125" bestFit="1" customWidth="1" outlineLevel="1"/>
    <col min="8" max="8" width="50.36328125" bestFit="1" customWidth="1" outlineLevel="1"/>
    <col min="9" max="9" width="49.36328125" bestFit="1" customWidth="1" outlineLevel="1"/>
    <col min="10" max="10" width="50.81640625" bestFit="1" customWidth="1" outlineLevel="1"/>
  </cols>
  <sheetData>
    <row r="1" spans="2:10" ht="15" thickBot="1" x14ac:dyDescent="0.4"/>
    <row r="2" spans="2:10" ht="15.5" x14ac:dyDescent="0.35">
      <c r="B2" s="44" t="s">
        <v>25</v>
      </c>
      <c r="C2" s="44"/>
      <c r="D2" s="20"/>
      <c r="E2" s="20"/>
      <c r="F2" s="20"/>
      <c r="G2" s="20"/>
      <c r="H2" s="20"/>
      <c r="I2" s="20"/>
      <c r="J2" s="20"/>
    </row>
    <row r="3" spans="2:10" ht="15.5" collapsed="1" x14ac:dyDescent="0.35">
      <c r="B3" s="43"/>
      <c r="C3" s="43"/>
      <c r="D3" s="21" t="s">
        <v>66</v>
      </c>
      <c r="E3" s="21" t="s">
        <v>75</v>
      </c>
      <c r="F3" s="21" t="s">
        <v>76</v>
      </c>
      <c r="G3" s="21" t="s">
        <v>77</v>
      </c>
      <c r="H3" s="21" t="s">
        <v>78</v>
      </c>
      <c r="I3" s="21" t="s">
        <v>79</v>
      </c>
      <c r="J3" s="21" t="s">
        <v>80</v>
      </c>
    </row>
    <row r="4" spans="2:10" ht="21" hidden="1" outlineLevel="1" x14ac:dyDescent="0.35">
      <c r="B4" s="45"/>
      <c r="C4" s="45"/>
      <c r="D4" s="14"/>
      <c r="E4" s="25" t="s">
        <v>63</v>
      </c>
      <c r="F4" s="25" t="s">
        <v>64</v>
      </c>
      <c r="G4" s="25" t="s">
        <v>65</v>
      </c>
      <c r="H4" s="25" t="s">
        <v>65</v>
      </c>
      <c r="I4" s="25" t="s">
        <v>65</v>
      </c>
      <c r="J4" s="25" t="s">
        <v>65</v>
      </c>
    </row>
    <row r="5" spans="2:10" x14ac:dyDescent="0.35">
      <c r="B5" s="46" t="s">
        <v>26</v>
      </c>
      <c r="C5" s="46"/>
      <c r="D5" s="19"/>
      <c r="E5" s="19"/>
      <c r="F5" s="19"/>
      <c r="G5" s="19"/>
      <c r="H5" s="19"/>
      <c r="I5" s="19"/>
      <c r="J5" s="19"/>
    </row>
    <row r="6" spans="2:10" outlineLevel="1" x14ac:dyDescent="0.35">
      <c r="B6" s="45"/>
      <c r="C6" s="45" t="s">
        <v>40</v>
      </c>
      <c r="D6" s="15">
        <v>3.5000000000000003E-2</v>
      </c>
      <c r="E6" s="22">
        <v>3.5000000000000003E-2</v>
      </c>
      <c r="F6" s="22">
        <v>3.5000000000000003E-2</v>
      </c>
      <c r="G6" s="22">
        <v>3.5000000000000003E-2</v>
      </c>
      <c r="H6" s="22">
        <v>3.5000000000000003E-2</v>
      </c>
      <c r="I6" s="22">
        <v>3.5000000000000003E-2</v>
      </c>
      <c r="J6" s="22">
        <v>3.5000000000000003E-2</v>
      </c>
    </row>
    <row r="7" spans="2:10" outlineLevel="1" x14ac:dyDescent="0.35">
      <c r="B7" s="45"/>
      <c r="C7" s="45" t="s">
        <v>32</v>
      </c>
      <c r="D7" s="16">
        <v>0.6</v>
      </c>
      <c r="E7" s="23">
        <v>0.6</v>
      </c>
      <c r="F7" s="23">
        <v>0.6</v>
      </c>
      <c r="G7" s="23">
        <v>0.5</v>
      </c>
      <c r="H7" s="23">
        <v>0.5</v>
      </c>
      <c r="I7" s="23">
        <v>0.4</v>
      </c>
      <c r="J7" s="23">
        <v>0.4</v>
      </c>
    </row>
    <row r="8" spans="2:10" outlineLevel="1" x14ac:dyDescent="0.35">
      <c r="B8" s="45"/>
      <c r="C8" s="45" t="s">
        <v>68</v>
      </c>
      <c r="D8" s="16">
        <v>0.1</v>
      </c>
      <c r="E8" s="23">
        <v>0.1</v>
      </c>
      <c r="F8" s="23">
        <v>0.1</v>
      </c>
      <c r="G8" s="23">
        <v>0.1</v>
      </c>
      <c r="H8" s="23">
        <v>0.1</v>
      </c>
      <c r="I8" s="23">
        <v>0.1</v>
      </c>
      <c r="J8" s="23">
        <v>0.1</v>
      </c>
    </row>
    <row r="9" spans="2:10" outlineLevel="1" x14ac:dyDescent="0.35">
      <c r="B9" s="45"/>
      <c r="C9" s="45" t="s">
        <v>69</v>
      </c>
      <c r="D9" s="14">
        <v>40</v>
      </c>
      <c r="E9" s="28">
        <v>40</v>
      </c>
      <c r="F9" s="28">
        <v>40</v>
      </c>
      <c r="G9" s="28">
        <v>40</v>
      </c>
      <c r="H9" s="28">
        <v>40</v>
      </c>
      <c r="I9" s="28">
        <v>40</v>
      </c>
      <c r="J9" s="28">
        <v>40</v>
      </c>
    </row>
    <row r="10" spans="2:10" outlineLevel="1" x14ac:dyDescent="0.35">
      <c r="B10" s="45"/>
      <c r="C10" s="45" t="s">
        <v>61</v>
      </c>
      <c r="D10" s="14">
        <v>5</v>
      </c>
      <c r="E10" s="28">
        <v>5</v>
      </c>
      <c r="F10" s="28">
        <v>5</v>
      </c>
      <c r="G10" s="28">
        <v>5</v>
      </c>
      <c r="H10" s="28">
        <v>5</v>
      </c>
      <c r="I10" s="28">
        <v>5</v>
      </c>
      <c r="J10" s="28">
        <v>5</v>
      </c>
    </row>
    <row r="11" spans="2:10" outlineLevel="1" x14ac:dyDescent="0.35">
      <c r="B11" s="45"/>
      <c r="C11" s="45" t="s">
        <v>34</v>
      </c>
      <c r="D11" s="17">
        <v>902550</v>
      </c>
      <c r="E11" s="24">
        <v>722040</v>
      </c>
      <c r="F11" s="24">
        <v>1037932.5</v>
      </c>
      <c r="G11" s="24">
        <v>722040</v>
      </c>
      <c r="H11" s="24">
        <v>1037932.5</v>
      </c>
      <c r="I11" s="24">
        <v>722040</v>
      </c>
      <c r="J11" s="24">
        <v>1037932.5</v>
      </c>
    </row>
    <row r="12" spans="2:10" outlineLevel="1" x14ac:dyDescent="0.35">
      <c r="B12" s="45"/>
      <c r="C12" s="45" t="s">
        <v>70</v>
      </c>
      <c r="D12" s="17">
        <v>2422210</v>
      </c>
      <c r="E12" s="24">
        <v>2422210</v>
      </c>
      <c r="F12" s="24">
        <v>2422210</v>
      </c>
      <c r="G12" s="24">
        <v>2422210</v>
      </c>
      <c r="H12" s="24">
        <v>2422210</v>
      </c>
      <c r="I12" s="24">
        <v>2422210</v>
      </c>
      <c r="J12" s="24">
        <v>2422210</v>
      </c>
    </row>
    <row r="13" spans="2:10" x14ac:dyDescent="0.35">
      <c r="B13" s="46" t="s">
        <v>28</v>
      </c>
      <c r="C13" s="46"/>
      <c r="D13" s="19"/>
      <c r="E13" s="19"/>
      <c r="F13" s="19"/>
      <c r="G13" s="19"/>
      <c r="H13" s="19"/>
      <c r="I13" s="19"/>
      <c r="J13" s="19"/>
    </row>
    <row r="14" spans="2:10" ht="15" outlineLevel="1" thickBot="1" x14ac:dyDescent="0.4">
      <c r="B14" s="47"/>
      <c r="C14" s="47" t="s">
        <v>54</v>
      </c>
      <c r="D14" s="35">
        <v>-2544020</v>
      </c>
      <c r="E14" s="35">
        <v>-4457426</v>
      </c>
      <c r="F14" s="35">
        <v>-1108965.5</v>
      </c>
      <c r="G14" s="35">
        <v>-1569266</v>
      </c>
      <c r="H14" s="35">
        <v>3042764.5</v>
      </c>
      <c r="I14" s="35">
        <v>1318894</v>
      </c>
      <c r="J14" s="35">
        <v>7194494.5</v>
      </c>
    </row>
    <row r="15" spans="2:10" x14ac:dyDescent="0.35">
      <c r="B15" t="s">
        <v>29</v>
      </c>
    </row>
    <row r="16" spans="2:10" x14ac:dyDescent="0.35">
      <c r="B16" t="s">
        <v>30</v>
      </c>
    </row>
    <row r="17" spans="2:2" x14ac:dyDescent="0.35">
      <c r="B17" t="s">
        <v>31</v>
      </c>
    </row>
  </sheetData>
  <conditionalFormatting sqref="D14:J14">
    <cfRule type="cellIs" dxfId="5" priority="1" operator="greaterThan">
      <formula>0</formula>
    </cfRule>
    <cfRule type="cellIs" dxfId="4" priority="2" operator="lessThan">
      <formula>0</formula>
    </cfRule>
  </conditionalFormatting>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zoomScale="70" zoomScaleNormal="70" workbookViewId="0">
      <selection activeCell="B23" sqref="B23"/>
    </sheetView>
  </sheetViews>
  <sheetFormatPr defaultRowHeight="14.5" x14ac:dyDescent="0.35"/>
  <cols>
    <col min="1" max="1" width="38.81640625" bestFit="1" customWidth="1"/>
    <col min="2" max="2" width="15.81640625" bestFit="1" customWidth="1"/>
    <col min="3" max="3" width="11.7265625" bestFit="1" customWidth="1"/>
  </cols>
  <sheetData>
    <row r="1" spans="1:5" ht="15.5" x14ac:dyDescent="0.35">
      <c r="A1" s="55" t="s">
        <v>16</v>
      </c>
      <c r="B1" s="55"/>
      <c r="C1" s="55"/>
      <c r="D1" s="55"/>
      <c r="E1" s="55"/>
    </row>
    <row r="2" spans="1:5" ht="15.5" x14ac:dyDescent="0.35">
      <c r="A2" s="1"/>
      <c r="B2" s="1"/>
      <c r="C2" s="1"/>
      <c r="D2" s="1"/>
      <c r="E2" s="1"/>
    </row>
    <row r="3" spans="1:5" ht="15.5" x14ac:dyDescent="0.35">
      <c r="A3" s="1"/>
      <c r="B3" s="1"/>
      <c r="C3" s="1"/>
      <c r="D3" s="1"/>
      <c r="E3" s="1"/>
    </row>
    <row r="4" spans="1:5" ht="15.5" x14ac:dyDescent="0.35">
      <c r="A4" s="3" t="s">
        <v>17</v>
      </c>
      <c r="B4" s="1"/>
      <c r="C4" s="1"/>
      <c r="D4" s="1"/>
      <c r="E4" s="1"/>
    </row>
    <row r="5" spans="1:5" ht="15.5" x14ac:dyDescent="0.35">
      <c r="A5" s="1" t="s">
        <v>18</v>
      </c>
      <c r="B5" s="5">
        <v>3.5000000000000003E-2</v>
      </c>
      <c r="C5" s="1"/>
      <c r="D5" s="1"/>
      <c r="E5" s="1"/>
    </row>
    <row r="6" spans="1:5" ht="15.5" x14ac:dyDescent="0.35">
      <c r="A6" s="1" t="s">
        <v>19</v>
      </c>
      <c r="B6" s="6">
        <v>0.6</v>
      </c>
      <c r="C6" s="1"/>
      <c r="D6" s="1"/>
      <c r="E6" s="1"/>
    </row>
    <row r="7" spans="1:5" ht="46.5" x14ac:dyDescent="0.35">
      <c r="A7" s="4" t="s">
        <v>20</v>
      </c>
      <c r="B7" s="7">
        <v>0.1</v>
      </c>
      <c r="C7" s="1"/>
      <c r="D7" s="1"/>
      <c r="E7" s="1"/>
    </row>
    <row r="8" spans="1:5" ht="15.5" x14ac:dyDescent="0.35">
      <c r="A8" s="1"/>
      <c r="B8" s="1"/>
      <c r="C8" s="1"/>
      <c r="D8" s="1"/>
      <c r="E8" s="1"/>
    </row>
    <row r="9" spans="1:5" ht="15.5" x14ac:dyDescent="0.35">
      <c r="A9" s="1"/>
      <c r="B9" s="1"/>
      <c r="C9" s="1"/>
      <c r="D9" s="1"/>
      <c r="E9" s="1"/>
    </row>
    <row r="10" spans="1:5" ht="15.5" x14ac:dyDescent="0.35">
      <c r="A10" s="1"/>
      <c r="B10" s="1"/>
      <c r="C10" s="1"/>
      <c r="D10" s="1"/>
      <c r="E10" s="1"/>
    </row>
    <row r="11" spans="1:5" ht="15.5" x14ac:dyDescent="0.35">
      <c r="A11" s="3" t="s">
        <v>21</v>
      </c>
      <c r="B11" s="1"/>
      <c r="C11" s="1"/>
      <c r="D11" s="1"/>
      <c r="E11" s="1"/>
    </row>
    <row r="12" spans="1:5" ht="15.5" x14ac:dyDescent="0.35">
      <c r="A12" s="1" t="s">
        <v>44</v>
      </c>
      <c r="B12" s="10">
        <v>40</v>
      </c>
      <c r="C12" s="1"/>
      <c r="D12" s="1"/>
      <c r="E12" s="1"/>
    </row>
    <row r="13" spans="1:5" ht="15.5" x14ac:dyDescent="0.35">
      <c r="A13" s="1" t="s">
        <v>47</v>
      </c>
      <c r="B13" s="10">
        <v>5</v>
      </c>
      <c r="C13" s="1"/>
      <c r="D13" s="1"/>
      <c r="E13" s="1"/>
    </row>
    <row r="14" spans="1:5" ht="15.5" x14ac:dyDescent="0.35">
      <c r="A14" s="1"/>
      <c r="B14" s="11"/>
      <c r="C14" s="1"/>
      <c r="D14" s="1"/>
      <c r="E14" s="1"/>
    </row>
    <row r="15" spans="1:5" ht="15.5" x14ac:dyDescent="0.35">
      <c r="A15" s="1" t="s">
        <v>52</v>
      </c>
      <c r="B15" s="12">
        <v>902550</v>
      </c>
      <c r="C15" s="1"/>
      <c r="D15" s="1"/>
      <c r="E15" s="1"/>
    </row>
    <row r="16" spans="1:5" ht="15.5" x14ac:dyDescent="0.35">
      <c r="A16" s="1"/>
      <c r="B16" s="1"/>
      <c r="C16" s="1"/>
      <c r="D16" s="1"/>
      <c r="E16" s="1"/>
    </row>
    <row r="17" spans="1:8" ht="15.5" x14ac:dyDescent="0.35">
      <c r="A17" s="1" t="s">
        <v>53</v>
      </c>
      <c r="B17" s="9">
        <v>2422210</v>
      </c>
      <c r="C17" s="1"/>
      <c r="D17" s="1"/>
      <c r="E17" s="1"/>
    </row>
    <row r="18" spans="1:8" ht="15.5" x14ac:dyDescent="0.35">
      <c r="A18" s="1"/>
      <c r="B18" s="9"/>
      <c r="C18" s="1"/>
      <c r="D18" s="1"/>
      <c r="E18" s="1"/>
    </row>
    <row r="19" spans="1:8" ht="15.5" x14ac:dyDescent="0.35">
      <c r="A19" s="3" t="s">
        <v>56</v>
      </c>
      <c r="B19" s="9"/>
      <c r="C19" s="1"/>
      <c r="D19" s="1"/>
      <c r="E19" s="1"/>
    </row>
    <row r="20" spans="1:8" ht="15.5" x14ac:dyDescent="0.35">
      <c r="A20" s="1" t="s">
        <v>54</v>
      </c>
      <c r="B20" s="9">
        <f>(B15*B12)-(B17*B13)-((B15*B6)*B12)-((B15*B5)*B12)-((B15*B7)*B12)</f>
        <v>-2544020</v>
      </c>
      <c r="C20" s="1"/>
      <c r="D20" s="1"/>
      <c r="E20" s="1"/>
    </row>
    <row r="21" spans="1:8" ht="15.5" x14ac:dyDescent="0.35">
      <c r="A21" s="1" t="s">
        <v>57</v>
      </c>
      <c r="B21" s="9">
        <f>(B17*B13)+((B15*B6)*B12)+((B15*B5)*B12)+((B15*B7)*B12)</f>
        <v>38646020</v>
      </c>
      <c r="C21" s="1"/>
      <c r="D21" s="1"/>
      <c r="E21" s="1"/>
    </row>
    <row r="22" spans="1:8" ht="15.5" x14ac:dyDescent="0.35">
      <c r="A22" s="1"/>
      <c r="B22" s="9"/>
      <c r="C22" s="1"/>
      <c r="D22" s="1"/>
      <c r="E22" s="1"/>
    </row>
    <row r="23" spans="1:8" ht="15.5" x14ac:dyDescent="0.35">
      <c r="A23" s="1" t="s">
        <v>55</v>
      </c>
      <c r="B23" s="27">
        <f>B20/B21</f>
        <v>-6.5828770983402687E-2</v>
      </c>
      <c r="C23" s="1"/>
      <c r="D23" s="1"/>
      <c r="E23" s="1"/>
    </row>
    <row r="24" spans="1:8" ht="15.5" x14ac:dyDescent="0.35">
      <c r="A24" s="1"/>
      <c r="B24" s="13"/>
      <c r="C24" s="1"/>
      <c r="D24" s="1"/>
      <c r="E24" s="1"/>
    </row>
    <row r="25" spans="1:8" ht="15.5" x14ac:dyDescent="0.35">
      <c r="A25" s="1"/>
      <c r="B25" s="1"/>
      <c r="C25" s="1"/>
      <c r="D25" s="1"/>
      <c r="E25" s="1"/>
    </row>
    <row r="26" spans="1:8" ht="15.5" x14ac:dyDescent="0.35">
      <c r="A26" s="1"/>
      <c r="B26" s="13"/>
      <c r="C26" s="1"/>
      <c r="D26" s="1"/>
      <c r="E26" s="1"/>
    </row>
    <row r="27" spans="1:8" ht="15.5" x14ac:dyDescent="0.35">
      <c r="A27" s="1"/>
      <c r="B27" s="1"/>
      <c r="C27" s="1"/>
      <c r="D27" s="1"/>
      <c r="E27" s="1"/>
    </row>
    <row r="28" spans="1:8" ht="15.5" x14ac:dyDescent="0.35">
      <c r="A28" s="1"/>
      <c r="B28" s="1"/>
      <c r="C28" s="1"/>
      <c r="D28" s="1"/>
      <c r="E28" s="1"/>
    </row>
    <row r="29" spans="1:8" ht="15.5" x14ac:dyDescent="0.35">
      <c r="A29" s="1"/>
      <c r="B29" s="1"/>
      <c r="D29" s="1"/>
      <c r="E29" s="1"/>
      <c r="H29" s="26"/>
    </row>
    <row r="30" spans="1:8" ht="15.5" x14ac:dyDescent="0.35">
      <c r="A30" s="1"/>
      <c r="B30" s="1"/>
      <c r="C30" s="1"/>
      <c r="D30" s="1"/>
      <c r="E30" s="1"/>
      <c r="H30" s="26"/>
    </row>
    <row r="31" spans="1:8" ht="15.5" x14ac:dyDescent="0.35">
      <c r="A31" s="1"/>
      <c r="B31" s="1"/>
      <c r="C31" s="1"/>
      <c r="D31" s="1"/>
      <c r="E31" s="1"/>
    </row>
    <row r="32" spans="1:8" ht="15.5" x14ac:dyDescent="0.35">
      <c r="A32" s="1"/>
      <c r="B32" s="1"/>
      <c r="C32" s="1"/>
      <c r="D32" s="1"/>
      <c r="E32" s="1"/>
    </row>
    <row r="33" spans="1:5" ht="15.5" x14ac:dyDescent="0.35">
      <c r="A33" s="1"/>
      <c r="B33" s="1"/>
      <c r="C33" s="1"/>
      <c r="D33" s="1"/>
      <c r="E33" s="1"/>
    </row>
    <row r="34" spans="1:5" ht="15.5" x14ac:dyDescent="0.35">
      <c r="A34" s="1"/>
      <c r="B34" s="1"/>
      <c r="C34" s="1"/>
      <c r="D34" s="1"/>
      <c r="E34" s="1"/>
    </row>
  </sheetData>
  <scenarios current="9" show="0" sqref="B23">
    <scenario name="-20% Strata Selling Price (60% Construction Cost) " locked="1" count="7" user="Justin Lam" comment="Created by Justin Lam on 22/10/2019_x000a_Modified by Justin Lam on 22/10/2019_x000a_Modified by Justin Lam on 23/10/2019">
      <inputCells r="B5" val="0.035" numFmtId="10"/>
      <inputCells r="B6" val="0.6" numFmtId="9"/>
      <inputCells r="B7" val="0.1" numFmtId="9"/>
      <inputCells r="B12" val="40"/>
      <inputCells r="B13" val="5"/>
      <inputCells r="B15" val="722040" numFmtId="164"/>
      <inputCells r="B17" val="2422210" numFmtId="164"/>
    </scenario>
    <scenario name="+15% Strata Selling Price (60% Construction Cost)" locked="1" count="7" user="Justin Lam" comment="Created by Justin Lam on 23/10/2019_x000a_Modified by Justin Lam on 23/10/2019">
      <inputCells r="B5" val="0.035" numFmtId="10"/>
      <inputCells r="B6" val="0.6" numFmtId="9"/>
      <inputCells r="B7" val="0.1" numFmtId="9"/>
      <inputCells r="B12" val="40"/>
      <inputCells r="B13" val="5"/>
      <inputCells r="B15" val="1037932.5" numFmtId="164"/>
      <inputCells r="B17" val="2422210" numFmtId="164"/>
    </scenario>
    <scenario name="-20% Strata Selling Price (50% Construction Cost)" locked="1" count="7" user="Justin Lam" comment="Created by Justin Lam on 23/10/2019">
      <inputCells r="B5" val="0.035" numFmtId="10"/>
      <inputCells r="B6" val="0.5" numFmtId="9"/>
      <inputCells r="B7" val="0.1" numFmtId="9"/>
      <inputCells r="B12" val="40"/>
      <inputCells r="B13" val="5"/>
      <inputCells r="B15" val="722040" numFmtId="164"/>
      <inputCells r="B17" val="2422210" numFmtId="164"/>
    </scenario>
    <scenario name="+15% Strata Selling Price (50% Construction Cost) " locked="1" count="7" user="Justin Lam" comment="Created by Justin Lam on 23/10/2019">
      <inputCells r="B5" val="0.035" numFmtId="10"/>
      <inputCells r="B6" val="0.5" numFmtId="9"/>
      <inputCells r="B7" val="0.1" numFmtId="9"/>
      <inputCells r="B12" val="40"/>
      <inputCells r="B13" val="5"/>
      <inputCells r="B15" val="1037932.5" numFmtId="164"/>
      <inputCells r="B17" val="2422210" numFmtId="164"/>
    </scenario>
    <scenario name="-20% Strata Selling Price (40% Construction Cost) " locked="1" count="7" user="Justin Lam" comment="Created by Justin Lam on 23/10/2019">
      <inputCells r="B5" val="0.035" numFmtId="10"/>
      <inputCells r="B6" val="0.4" numFmtId="9"/>
      <inputCells r="B7" val="0.1" numFmtId="9"/>
      <inputCells r="B12" val="40"/>
      <inputCells r="B13" val="5"/>
      <inputCells r="B15" val="722040" numFmtId="164"/>
      <inputCells r="B17" val="2422210" numFmtId="164"/>
    </scenario>
    <scenario name="+15% Construction Cost (40% Construction Cost)" locked="1" count="7" user="Justin Lam" comment="Created by Justin Lam on 23/10/2019">
      <inputCells r="B5" val="0.035" numFmtId="10"/>
      <inputCells r="B6" val="0.4" numFmtId="9"/>
      <inputCells r="B7" val="0.1" numFmtId="9"/>
      <inputCells r="B12" val="40"/>
      <inputCells r="B13" val="5"/>
      <inputCells r="B15" val="1037932.5" numFmtId="164"/>
      <inputCells r="B17" val="2422210" numFmtId="164"/>
    </scenario>
    <scenario name="50% Construction Cost" locked="1" count="7" user="Justin Lam" comment="Created by Justin Lam on 23/10/2019">
      <inputCells r="B5" val="0.035" numFmtId="10"/>
      <inputCells r="B6" val="0.5" numFmtId="9"/>
      <inputCells r="B7" val="0.1" numFmtId="9"/>
      <inputCells r="B12" val="40"/>
      <inputCells r="B13" val="5"/>
      <inputCells r="B15" val="902550" numFmtId="164"/>
      <inputCells r="B17" val="2422210" numFmtId="164"/>
    </scenario>
    <scenario name="40% Construction Cost " locked="1" count="7" user="Justin Lam" comment="Created by Justin Lam on 23/10/2019">
      <inputCells r="B5" val="0.035" numFmtId="10"/>
      <inputCells r="B6" val="0.4" numFmtId="9"/>
      <inputCells r="B7" val="0.1" numFmtId="9"/>
      <inputCells r="B12" val="40"/>
      <inputCells r="B13" val="5"/>
      <inputCells r="B15" val="902550" numFmtId="164"/>
      <inputCells r="B17" val="2422210" numFmtId="164"/>
    </scenario>
    <scenario name="45% Construction Cost" locked="1" count="7" user="Justin Lam" comment="Created by Justin Lam on 23/10/2019">
      <inputCells r="B5" val="0.035" numFmtId="10"/>
      <inputCells r="B6" val="0.45" numFmtId="9"/>
      <inputCells r="B7" val="0.1" numFmtId="9"/>
      <inputCells r="B12" val="40"/>
      <inputCells r="B13" val="5"/>
      <inputCells r="B15" val="902550" numFmtId="164"/>
      <inputCells r="B17" val="2422210" numFmtId="164"/>
    </scenario>
    <scenario name="55% Construction Cost " locked="1" count="7" user="Justin Lam" comment="Created by Justin Lam on 23/10/2019">
      <inputCells r="B5" val="0.035" numFmtId="10"/>
      <inputCells r="B6" val="0.55" numFmtId="9"/>
      <inputCells r="B7" val="0.1" numFmtId="9"/>
      <inputCells r="B12" val="40"/>
      <inputCells r="B13" val="5"/>
      <inputCells r="B15" val="902550" numFmtId="164"/>
      <inputCells r="B17" val="2422210" numFmtId="164"/>
    </scenario>
  </scenarios>
  <mergeCells count="1">
    <mergeCell ref="A1:E1"/>
  </mergeCells>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N17"/>
  <sheetViews>
    <sheetView showGridLines="0" zoomScale="85" zoomScaleNormal="85" workbookViewId="0">
      <selection activeCell="J17" sqref="J17"/>
    </sheetView>
  </sheetViews>
  <sheetFormatPr defaultRowHeight="14.5" outlineLevelRow="1" outlineLevelCol="1" x14ac:dyDescent="0.35"/>
  <cols>
    <col min="3" max="3" width="42.08984375" bestFit="1" customWidth="1"/>
    <col min="4" max="4" width="26.81640625" bestFit="1" customWidth="1" outlineLevel="1"/>
    <col min="5" max="14" width="18.6328125" bestFit="1" customWidth="1" outlineLevel="1"/>
  </cols>
  <sheetData>
    <row r="1" spans="2:8" ht="15" thickBot="1" x14ac:dyDescent="0.4"/>
    <row r="2" spans="2:8" ht="15.5" x14ac:dyDescent="0.35">
      <c r="B2" s="50" t="s">
        <v>25</v>
      </c>
      <c r="C2" s="50"/>
      <c r="D2" s="20"/>
      <c r="E2" s="20"/>
      <c r="F2" s="20"/>
      <c r="G2" s="20"/>
      <c r="H2" s="20"/>
    </row>
    <row r="3" spans="2:8" ht="15.5" collapsed="1" x14ac:dyDescent="0.35">
      <c r="B3" s="49"/>
      <c r="C3" s="49"/>
      <c r="D3" s="21" t="s">
        <v>82</v>
      </c>
      <c r="E3" s="21" t="s">
        <v>50</v>
      </c>
      <c r="F3" s="21" t="s">
        <v>48</v>
      </c>
      <c r="G3" s="21" t="s">
        <v>49</v>
      </c>
      <c r="H3" s="21" t="s">
        <v>81</v>
      </c>
    </row>
    <row r="4" spans="2:8" ht="21" hidden="1" outlineLevel="1" x14ac:dyDescent="0.35">
      <c r="B4" s="51"/>
      <c r="C4" s="51"/>
      <c r="D4" s="14"/>
      <c r="E4" s="25" t="s">
        <v>65</v>
      </c>
      <c r="F4" s="25" t="s">
        <v>65</v>
      </c>
      <c r="G4" s="25" t="s">
        <v>65</v>
      </c>
      <c r="H4" s="25" t="s">
        <v>65</v>
      </c>
    </row>
    <row r="5" spans="2:8" x14ac:dyDescent="0.35">
      <c r="B5" s="52" t="s">
        <v>26</v>
      </c>
      <c r="C5" s="52"/>
      <c r="D5" s="19"/>
      <c r="E5" s="19"/>
      <c r="F5" s="19"/>
      <c r="G5" s="19"/>
      <c r="H5" s="19"/>
    </row>
    <row r="6" spans="2:8" outlineLevel="1" x14ac:dyDescent="0.35">
      <c r="B6" s="51"/>
      <c r="C6" s="45" t="s">
        <v>40</v>
      </c>
      <c r="D6" s="15">
        <v>3.5000000000000003E-2</v>
      </c>
      <c r="E6" s="22">
        <v>3.5000000000000003E-2</v>
      </c>
      <c r="F6" s="22">
        <v>3.5000000000000003E-2</v>
      </c>
      <c r="G6" s="22">
        <v>3.5000000000000003E-2</v>
      </c>
      <c r="H6" s="22">
        <v>3.5000000000000003E-2</v>
      </c>
    </row>
    <row r="7" spans="2:8" outlineLevel="1" x14ac:dyDescent="0.35">
      <c r="B7" s="51"/>
      <c r="C7" s="45" t="s">
        <v>32</v>
      </c>
      <c r="D7" s="16">
        <v>0.6</v>
      </c>
      <c r="E7" s="23">
        <v>0.5</v>
      </c>
      <c r="F7" s="23">
        <v>0.4</v>
      </c>
      <c r="G7" s="23">
        <v>0.45</v>
      </c>
      <c r="H7" s="23">
        <v>0.55000000000000004</v>
      </c>
    </row>
    <row r="8" spans="2:8" outlineLevel="1" x14ac:dyDescent="0.35">
      <c r="B8" s="51"/>
      <c r="C8" s="45" t="s">
        <v>68</v>
      </c>
      <c r="D8" s="16">
        <v>0.1</v>
      </c>
      <c r="E8" s="23">
        <v>0.1</v>
      </c>
      <c r="F8" s="23">
        <v>0.1</v>
      </c>
      <c r="G8" s="23">
        <v>0.1</v>
      </c>
      <c r="H8" s="23">
        <v>0.1</v>
      </c>
    </row>
    <row r="9" spans="2:8" outlineLevel="1" x14ac:dyDescent="0.35">
      <c r="B9" s="51"/>
      <c r="C9" s="45" t="s">
        <v>69</v>
      </c>
      <c r="D9" s="14">
        <v>40</v>
      </c>
      <c r="E9" s="28">
        <v>40</v>
      </c>
      <c r="F9" s="28">
        <v>40</v>
      </c>
      <c r="G9" s="28">
        <v>40</v>
      </c>
      <c r="H9" s="28">
        <v>40</v>
      </c>
    </row>
    <row r="10" spans="2:8" outlineLevel="1" x14ac:dyDescent="0.35">
      <c r="B10" s="51"/>
      <c r="C10" s="45" t="s">
        <v>61</v>
      </c>
      <c r="D10" s="14">
        <v>5</v>
      </c>
      <c r="E10" s="28">
        <v>5</v>
      </c>
      <c r="F10" s="28">
        <v>5</v>
      </c>
      <c r="G10" s="28">
        <v>5</v>
      </c>
      <c r="H10" s="28">
        <v>5</v>
      </c>
    </row>
    <row r="11" spans="2:8" outlineLevel="1" x14ac:dyDescent="0.35">
      <c r="B11" s="51"/>
      <c r="C11" s="45" t="s">
        <v>34</v>
      </c>
      <c r="D11" s="17">
        <v>902550</v>
      </c>
      <c r="E11" s="24">
        <v>902550</v>
      </c>
      <c r="F11" s="24">
        <v>902550</v>
      </c>
      <c r="G11" s="24">
        <v>902550</v>
      </c>
      <c r="H11" s="24">
        <v>902550</v>
      </c>
    </row>
    <row r="12" spans="2:8" outlineLevel="1" x14ac:dyDescent="0.35">
      <c r="B12" s="51"/>
      <c r="C12" s="45" t="s">
        <v>73</v>
      </c>
      <c r="D12" s="17">
        <v>2422210</v>
      </c>
      <c r="E12" s="24">
        <v>2422210</v>
      </c>
      <c r="F12" s="24">
        <v>2422210</v>
      </c>
      <c r="G12" s="24">
        <v>2422210</v>
      </c>
      <c r="H12" s="24">
        <v>2422210</v>
      </c>
    </row>
    <row r="13" spans="2:8" x14ac:dyDescent="0.35">
      <c r="B13" s="52" t="s">
        <v>28</v>
      </c>
      <c r="C13" s="46"/>
      <c r="D13" s="19"/>
      <c r="E13" s="19"/>
      <c r="F13" s="19"/>
      <c r="G13" s="19"/>
      <c r="H13" s="19"/>
    </row>
    <row r="14" spans="2:8" ht="15" outlineLevel="1" thickBot="1" x14ac:dyDescent="0.4">
      <c r="B14" s="53"/>
      <c r="C14" s="47" t="s">
        <v>74</v>
      </c>
      <c r="D14" s="48">
        <v>-6.5828770983402701E-2</v>
      </c>
      <c r="E14" s="48">
        <v>3.0431141614496299E-2</v>
      </c>
      <c r="F14" s="48">
        <v>0.14880788350396901</v>
      </c>
      <c r="G14" s="48">
        <v>8.64043872657589E-2</v>
      </c>
      <c r="H14" s="48">
        <v>-2.00570452637992E-2</v>
      </c>
    </row>
    <row r="15" spans="2:8" x14ac:dyDescent="0.35">
      <c r="B15" t="s">
        <v>29</v>
      </c>
    </row>
    <row r="16" spans="2:8" x14ac:dyDescent="0.35">
      <c r="B16" t="s">
        <v>30</v>
      </c>
    </row>
    <row r="17" spans="2:2" x14ac:dyDescent="0.35">
      <c r="B17" t="s">
        <v>31</v>
      </c>
    </row>
  </sheetData>
  <conditionalFormatting sqref="D14:H14">
    <cfRule type="cellIs" dxfId="3" priority="1" operator="lessThan">
      <formula>0</formula>
    </cfRule>
    <cfRule type="cellIs" dxfId="2" priority="2" operator="greaterThan">
      <formula>0</formula>
    </cfRule>
  </conditionalFormatting>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L17"/>
  <sheetViews>
    <sheetView showGridLines="0" zoomScale="40" zoomScaleNormal="40" workbookViewId="0">
      <selection activeCell="I30" sqref="I30"/>
    </sheetView>
  </sheetViews>
  <sheetFormatPr defaultRowHeight="14.5" outlineLevelRow="1" outlineLevelCol="1" x14ac:dyDescent="0.35"/>
  <cols>
    <col min="2" max="2" width="12.81640625" customWidth="1"/>
    <col min="3" max="3" width="52.453125" bestFit="1" customWidth="1"/>
    <col min="4" max="4" width="32.6328125" bestFit="1" customWidth="1" outlineLevel="1"/>
    <col min="5" max="6" width="26.90625" bestFit="1" customWidth="1" outlineLevel="1"/>
    <col min="7" max="7" width="49.6328125" bestFit="1" customWidth="1" outlineLevel="1"/>
    <col min="8" max="8" width="49.81640625" bestFit="1" customWidth="1" outlineLevel="1"/>
    <col min="9" max="9" width="49.6328125" bestFit="1" customWidth="1" outlineLevel="1"/>
    <col min="10" max="10" width="50.54296875" bestFit="1" customWidth="1" outlineLevel="1"/>
    <col min="11" max="12" width="18.6328125" bestFit="1" customWidth="1" outlineLevel="1"/>
  </cols>
  <sheetData>
    <row r="1" spans="2:10" ht="15" thickBot="1" x14ac:dyDescent="0.4"/>
    <row r="2" spans="2:10" ht="15.5" x14ac:dyDescent="0.35">
      <c r="B2" s="44" t="s">
        <v>25</v>
      </c>
      <c r="C2" s="44"/>
      <c r="D2" s="20"/>
      <c r="E2" s="20"/>
      <c r="F2" s="20"/>
      <c r="G2" s="20"/>
      <c r="H2" s="20"/>
      <c r="I2" s="20"/>
      <c r="J2" s="20"/>
    </row>
    <row r="3" spans="2:10" ht="15.5" collapsed="1" x14ac:dyDescent="0.35">
      <c r="B3" s="43"/>
      <c r="C3" s="43"/>
      <c r="D3" s="21" t="s">
        <v>72</v>
      </c>
      <c r="E3" s="21" t="s">
        <v>75</v>
      </c>
      <c r="F3" s="21" t="s">
        <v>76</v>
      </c>
      <c r="G3" s="21" t="s">
        <v>77</v>
      </c>
      <c r="H3" s="21" t="s">
        <v>78</v>
      </c>
      <c r="I3" s="21" t="s">
        <v>79</v>
      </c>
      <c r="J3" s="21" t="s">
        <v>80</v>
      </c>
    </row>
    <row r="4" spans="2:10" ht="31.5" hidden="1" outlineLevel="1" x14ac:dyDescent="0.35">
      <c r="B4" s="45"/>
      <c r="C4" s="45"/>
      <c r="D4" s="14"/>
      <c r="E4" s="25" t="s">
        <v>71</v>
      </c>
      <c r="F4" s="25" t="s">
        <v>64</v>
      </c>
      <c r="G4" s="25" t="s">
        <v>65</v>
      </c>
      <c r="H4" s="25" t="s">
        <v>65</v>
      </c>
      <c r="I4" s="25" t="s">
        <v>65</v>
      </c>
      <c r="J4" s="25" t="s">
        <v>65</v>
      </c>
    </row>
    <row r="5" spans="2:10" x14ac:dyDescent="0.35">
      <c r="B5" s="46" t="s">
        <v>26</v>
      </c>
      <c r="C5" s="46"/>
      <c r="D5" s="19"/>
      <c r="E5" s="19"/>
      <c r="F5" s="19"/>
      <c r="G5" s="19"/>
      <c r="H5" s="19"/>
      <c r="I5" s="19"/>
      <c r="J5" s="19"/>
    </row>
    <row r="6" spans="2:10" outlineLevel="1" x14ac:dyDescent="0.35">
      <c r="B6" s="45"/>
      <c r="C6" s="45" t="s">
        <v>40</v>
      </c>
      <c r="D6" s="15">
        <v>3.5000000000000003E-2</v>
      </c>
      <c r="E6" s="22">
        <v>3.5000000000000003E-2</v>
      </c>
      <c r="F6" s="22">
        <v>3.5000000000000003E-2</v>
      </c>
      <c r="G6" s="22">
        <v>3.5000000000000003E-2</v>
      </c>
      <c r="H6" s="22">
        <v>3.5000000000000003E-2</v>
      </c>
      <c r="I6" s="22">
        <v>3.5000000000000003E-2</v>
      </c>
      <c r="J6" s="22">
        <v>3.5000000000000003E-2</v>
      </c>
    </row>
    <row r="7" spans="2:10" outlineLevel="1" x14ac:dyDescent="0.35">
      <c r="B7" s="45"/>
      <c r="C7" s="45" t="s">
        <v>32</v>
      </c>
      <c r="D7" s="16">
        <v>0.6</v>
      </c>
      <c r="E7" s="23">
        <v>0.6</v>
      </c>
      <c r="F7" s="23">
        <v>0.6</v>
      </c>
      <c r="G7" s="23">
        <v>0.5</v>
      </c>
      <c r="H7" s="23">
        <v>0.5</v>
      </c>
      <c r="I7" s="23">
        <v>0.4</v>
      </c>
      <c r="J7" s="23">
        <v>0.4</v>
      </c>
    </row>
    <row r="8" spans="2:10" outlineLevel="1" x14ac:dyDescent="0.35">
      <c r="B8" s="45"/>
      <c r="C8" s="45" t="s">
        <v>68</v>
      </c>
      <c r="D8" s="16">
        <v>0.1</v>
      </c>
      <c r="E8" s="23">
        <v>0.1</v>
      </c>
      <c r="F8" s="23">
        <v>0.1</v>
      </c>
      <c r="G8" s="23">
        <v>0.1</v>
      </c>
      <c r="H8" s="23">
        <v>0.1</v>
      </c>
      <c r="I8" s="23">
        <v>0.1</v>
      </c>
      <c r="J8" s="23">
        <v>0.1</v>
      </c>
    </row>
    <row r="9" spans="2:10" outlineLevel="1" x14ac:dyDescent="0.35">
      <c r="B9" s="45"/>
      <c r="C9" s="45" t="s">
        <v>69</v>
      </c>
      <c r="D9" s="14">
        <v>40</v>
      </c>
      <c r="E9" s="28">
        <v>40</v>
      </c>
      <c r="F9" s="28">
        <v>40</v>
      </c>
      <c r="G9" s="28">
        <v>40</v>
      </c>
      <c r="H9" s="28">
        <v>40</v>
      </c>
      <c r="I9" s="28">
        <v>40</v>
      </c>
      <c r="J9" s="28">
        <v>40</v>
      </c>
    </row>
    <row r="10" spans="2:10" outlineLevel="1" x14ac:dyDescent="0.35">
      <c r="B10" s="45"/>
      <c r="C10" s="45" t="s">
        <v>61</v>
      </c>
      <c r="D10" s="14">
        <v>5</v>
      </c>
      <c r="E10" s="28">
        <v>5</v>
      </c>
      <c r="F10" s="28">
        <v>5</v>
      </c>
      <c r="G10" s="28">
        <v>5</v>
      </c>
      <c r="H10" s="28">
        <v>5</v>
      </c>
      <c r="I10" s="28">
        <v>5</v>
      </c>
      <c r="J10" s="28">
        <v>5</v>
      </c>
    </row>
    <row r="11" spans="2:10" outlineLevel="1" x14ac:dyDescent="0.35">
      <c r="B11" s="45"/>
      <c r="C11" s="45" t="s">
        <v>34</v>
      </c>
      <c r="D11" s="17">
        <v>902550</v>
      </c>
      <c r="E11" s="24">
        <v>722040</v>
      </c>
      <c r="F11" s="24">
        <v>1037932.5</v>
      </c>
      <c r="G11" s="24">
        <v>722040</v>
      </c>
      <c r="H11" s="24">
        <v>1037932.5</v>
      </c>
      <c r="I11" s="24">
        <v>722040</v>
      </c>
      <c r="J11" s="24">
        <v>1037932.5</v>
      </c>
    </row>
    <row r="12" spans="2:10" outlineLevel="1" x14ac:dyDescent="0.35">
      <c r="B12" s="45"/>
      <c r="C12" s="45" t="s">
        <v>73</v>
      </c>
      <c r="D12" s="17">
        <v>2422210</v>
      </c>
      <c r="E12" s="24">
        <v>2422210</v>
      </c>
      <c r="F12" s="24">
        <v>2422210</v>
      </c>
      <c r="G12" s="24">
        <v>2422210</v>
      </c>
      <c r="H12" s="24">
        <v>2422210</v>
      </c>
      <c r="I12" s="24">
        <v>2422210</v>
      </c>
      <c r="J12" s="24">
        <v>2422210</v>
      </c>
    </row>
    <row r="13" spans="2:10" x14ac:dyDescent="0.35">
      <c r="B13" s="46" t="s">
        <v>28</v>
      </c>
      <c r="C13" s="46"/>
      <c r="D13" s="19"/>
      <c r="E13" s="19"/>
      <c r="F13" s="19"/>
      <c r="G13" s="19"/>
      <c r="H13" s="19"/>
      <c r="I13" s="19"/>
      <c r="J13" s="19"/>
    </row>
    <row r="14" spans="2:10" ht="15" outlineLevel="1" thickBot="1" x14ac:dyDescent="0.4">
      <c r="B14" s="47"/>
      <c r="C14" s="47" t="s">
        <v>74</v>
      </c>
      <c r="D14" s="48">
        <v>-6.5828770983402701E-2</v>
      </c>
      <c r="E14" s="48">
        <v>-0.13369994672309901</v>
      </c>
      <c r="F14" s="48">
        <v>-2.6016013530437001E-2</v>
      </c>
      <c r="G14" s="48">
        <v>-5.1534363587557697E-2</v>
      </c>
      <c r="H14" s="48">
        <v>7.9085152308076598E-2</v>
      </c>
      <c r="I14" s="48">
        <v>4.7850671846225802E-2</v>
      </c>
      <c r="J14" s="48">
        <v>0.209612658265945</v>
      </c>
    </row>
    <row r="15" spans="2:10" x14ac:dyDescent="0.35">
      <c r="B15" t="s">
        <v>29</v>
      </c>
    </row>
    <row r="16" spans="2:10" x14ac:dyDescent="0.35">
      <c r="B16" t="s">
        <v>30</v>
      </c>
    </row>
    <row r="17" spans="2:2" x14ac:dyDescent="0.35">
      <c r="B17" t="s">
        <v>31</v>
      </c>
    </row>
  </sheetData>
  <conditionalFormatting sqref="D14:J14">
    <cfRule type="cellIs" dxfId="1" priority="1" operator="greaterThan">
      <formula>0</formula>
    </cfRule>
    <cfRule type="cellIs" dxfId="0" priority="2" operator="lessThan">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abSelected="1" workbookViewId="0">
      <selection activeCell="B8" sqref="B8"/>
    </sheetView>
  </sheetViews>
  <sheetFormatPr defaultRowHeight="14" x14ac:dyDescent="0.3"/>
  <cols>
    <col min="1" max="1" width="35.08984375" style="56" customWidth="1"/>
    <col min="2" max="2" width="14.36328125" style="56" bestFit="1" customWidth="1"/>
    <col min="3" max="3" width="20.7265625" style="56" bestFit="1" customWidth="1"/>
    <col min="4" max="4" width="20.7265625" style="56" customWidth="1"/>
    <col min="5" max="5" width="22.6328125" style="56" bestFit="1" customWidth="1"/>
    <col min="6" max="6" width="23" style="56" bestFit="1" customWidth="1"/>
    <col min="7" max="16384" width="8.7265625" style="56"/>
  </cols>
  <sheetData>
    <row r="1" spans="1:6" x14ac:dyDescent="0.3">
      <c r="A1" s="58" t="s">
        <v>97</v>
      </c>
    </row>
    <row r="2" spans="1:6" x14ac:dyDescent="0.3">
      <c r="A2" s="62" t="s">
        <v>83</v>
      </c>
    </row>
    <row r="3" spans="1:6" ht="15.5" x14ac:dyDescent="0.35">
      <c r="A3" s="57">
        <f xml:space="preserve"> 2422210 * 1.45 * 12</f>
        <v>42146454</v>
      </c>
    </row>
    <row r="5" spans="1:6" x14ac:dyDescent="0.3">
      <c r="B5" s="61" t="s">
        <v>85</v>
      </c>
      <c r="C5" s="61" t="s">
        <v>102</v>
      </c>
      <c r="D5" s="61" t="s">
        <v>86</v>
      </c>
      <c r="E5" s="61"/>
    </row>
    <row r="6" spans="1:6" ht="15.5" x14ac:dyDescent="0.35">
      <c r="A6" s="61" t="s">
        <v>84</v>
      </c>
      <c r="B6" s="12">
        <v>902550</v>
      </c>
      <c r="C6" s="56">
        <f>SUM(B12:B16)</f>
        <v>125</v>
      </c>
      <c r="D6" s="59">
        <f>SUMPRODUCT(B6,C6)</f>
        <v>112818750</v>
      </c>
      <c r="E6" s="59"/>
    </row>
    <row r="7" spans="1:6" ht="15.5" x14ac:dyDescent="0.35">
      <c r="B7" s="12"/>
      <c r="E7" s="59"/>
    </row>
    <row r="8" spans="1:6" x14ac:dyDescent="0.3">
      <c r="A8" s="61" t="s">
        <v>100</v>
      </c>
      <c r="B8" s="60">
        <v>0.4</v>
      </c>
    </row>
    <row r="9" spans="1:6" x14ac:dyDescent="0.3">
      <c r="B9" s="60"/>
    </row>
    <row r="10" spans="1:6" x14ac:dyDescent="0.3">
      <c r="A10" s="61" t="s">
        <v>101</v>
      </c>
    </row>
    <row r="11" spans="1:6" x14ac:dyDescent="0.3">
      <c r="A11" s="56" t="s">
        <v>87</v>
      </c>
      <c r="B11" s="61" t="s">
        <v>95</v>
      </c>
      <c r="C11" s="61" t="s">
        <v>96</v>
      </c>
      <c r="D11" s="61" t="s">
        <v>103</v>
      </c>
      <c r="E11" s="61" t="s">
        <v>98</v>
      </c>
      <c r="F11" s="61" t="s">
        <v>99</v>
      </c>
    </row>
    <row r="12" spans="1:6" x14ac:dyDescent="0.3">
      <c r="A12" s="56" t="s">
        <v>88</v>
      </c>
      <c r="B12" s="56">
        <v>25</v>
      </c>
      <c r="C12" s="59">
        <f>B6*B8</f>
        <v>361020</v>
      </c>
      <c r="D12" s="59">
        <f>SUMPRODUCT(B12,C12)</f>
        <v>9025500</v>
      </c>
      <c r="E12" s="56">
        <v>18</v>
      </c>
      <c r="F12" s="56">
        <v>25</v>
      </c>
    </row>
    <row r="13" spans="1:6" x14ac:dyDescent="0.3">
      <c r="A13" s="56" t="s">
        <v>89</v>
      </c>
      <c r="B13" s="56">
        <v>25</v>
      </c>
      <c r="C13" s="59">
        <f>C12</f>
        <v>361020</v>
      </c>
      <c r="D13" s="59">
        <f t="shared" ref="D13:D18" si="0">SUMPRODUCT(B13,C13)</f>
        <v>9025500</v>
      </c>
      <c r="E13" s="56">
        <v>18</v>
      </c>
      <c r="F13" s="56">
        <v>25</v>
      </c>
    </row>
    <row r="14" spans="1:6" x14ac:dyDescent="0.3">
      <c r="A14" s="56" t="s">
        <v>90</v>
      </c>
      <c r="B14" s="56">
        <v>25</v>
      </c>
      <c r="C14" s="59">
        <f>C13*1.25</f>
        <v>451275</v>
      </c>
      <c r="D14" s="59">
        <f t="shared" si="0"/>
        <v>11281875</v>
      </c>
      <c r="E14" s="56">
        <v>18</v>
      </c>
      <c r="F14" s="56">
        <v>25</v>
      </c>
    </row>
    <row r="15" spans="1:6" x14ac:dyDescent="0.3">
      <c r="A15" s="56" t="s">
        <v>91</v>
      </c>
      <c r="B15" s="56">
        <v>25</v>
      </c>
      <c r="C15" s="59">
        <f>C14*1.25</f>
        <v>564093.75</v>
      </c>
      <c r="D15" s="59">
        <f t="shared" si="0"/>
        <v>14102343.75</v>
      </c>
      <c r="E15" s="56">
        <v>18</v>
      </c>
      <c r="F15" s="56">
        <v>25</v>
      </c>
    </row>
    <row r="16" spans="1:6" x14ac:dyDescent="0.3">
      <c r="A16" s="56" t="s">
        <v>92</v>
      </c>
      <c r="B16" s="56">
        <v>25</v>
      </c>
      <c r="C16" s="59">
        <f>C15*1.25</f>
        <v>705117.1875</v>
      </c>
      <c r="D16" s="59">
        <f t="shared" si="0"/>
        <v>17627929.6875</v>
      </c>
      <c r="E16" s="56">
        <v>18</v>
      </c>
      <c r="F16" s="56">
        <v>25</v>
      </c>
    </row>
    <row r="17" spans="1:6" x14ac:dyDescent="0.3">
      <c r="A17" s="56" t="s">
        <v>93</v>
      </c>
      <c r="B17" s="56">
        <v>0</v>
      </c>
      <c r="C17" s="59">
        <f t="shared" ref="C17:C18" si="1">C16*1.25</f>
        <v>881396.484375</v>
      </c>
      <c r="D17" s="59">
        <f t="shared" si="0"/>
        <v>0</v>
      </c>
      <c r="E17" s="56">
        <v>18</v>
      </c>
      <c r="F17" s="56">
        <v>25</v>
      </c>
    </row>
    <row r="18" spans="1:6" x14ac:dyDescent="0.3">
      <c r="A18" s="56" t="s">
        <v>94</v>
      </c>
      <c r="B18" s="56">
        <v>0</v>
      </c>
      <c r="C18" s="59">
        <f t="shared" si="1"/>
        <v>1101745.60546875</v>
      </c>
      <c r="D18" s="59">
        <f t="shared" si="0"/>
        <v>0</v>
      </c>
      <c r="E18" s="56">
        <v>18</v>
      </c>
      <c r="F18" s="56">
        <v>25</v>
      </c>
    </row>
    <row r="19" spans="1:6" x14ac:dyDescent="0.3">
      <c r="A19" s="56" t="s">
        <v>86</v>
      </c>
      <c r="D19" s="59">
        <f>SUM(D12:D18)</f>
        <v>61063148.4375</v>
      </c>
    </row>
    <row r="21" spans="1:6" x14ac:dyDescent="0.3">
      <c r="A21" s="61" t="s">
        <v>104</v>
      </c>
      <c r="B21" s="59">
        <f>-A3</f>
        <v>-42146454</v>
      </c>
    </row>
    <row r="22" spans="1:6" x14ac:dyDescent="0.3">
      <c r="A22" s="61" t="s">
        <v>105</v>
      </c>
      <c r="B22" s="59">
        <f>-D19</f>
        <v>-61063148.4375</v>
      </c>
    </row>
    <row r="23" spans="1:6" x14ac:dyDescent="0.3">
      <c r="A23" s="61"/>
    </row>
    <row r="24" spans="1:6" x14ac:dyDescent="0.3">
      <c r="A24" s="61" t="s">
        <v>106</v>
      </c>
      <c r="B24" s="59">
        <f>D6</f>
        <v>112818750</v>
      </c>
    </row>
    <row r="25" spans="1:6" x14ac:dyDescent="0.3">
      <c r="A25" s="61" t="s">
        <v>54</v>
      </c>
      <c r="B25" s="59">
        <f>SUM(B21:B24)</f>
        <v>9609147.5625</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Net Profit </vt:lpstr>
      <vt:lpstr>Net Profit Per Unit Scenarios </vt:lpstr>
      <vt:lpstr>Net Profit Project Scenarios P1</vt:lpstr>
      <vt:lpstr>Net Profit Project Scenarios P2</vt:lpstr>
      <vt:lpstr>ROI </vt:lpstr>
      <vt:lpstr>ROI Project Scenarios P1</vt:lpstr>
      <vt:lpstr>ROI Project Scenarios P2</vt:lpstr>
      <vt:lpstr>Optimisation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Lam</dc:creator>
  <cp:lastModifiedBy>Justin Lam</cp:lastModifiedBy>
  <dcterms:created xsi:type="dcterms:W3CDTF">2019-10-12T05:34:27Z</dcterms:created>
  <dcterms:modified xsi:type="dcterms:W3CDTF">2019-10-24T00:11:46Z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9e143297-0ccc-427f-a98c-9891725c651d</vt:lpwstr>
  </property>
</Properties>
</file>