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ma\Downloads\"/>
    </mc:Choice>
  </mc:AlternateContent>
  <bookViews>
    <workbookView xWindow="0" yWindow="0" windowWidth="28770" windowHeight="11670"/>
  </bookViews>
  <sheets>
    <sheet name="Средняя зарплата. Непрерывные" sheetId="2" r:id="rId1"/>
    <sheet name="занятость по возрастам.норм" sheetId="1" r:id="rId2"/>
  </sheets>
  <definedNames>
    <definedName name="_xlnm._FilterDatabase" localSheetId="0" hidden="1">'Средняя зарплата. Непрерывные'!$A$1:$B$78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H25" i="1"/>
  <c r="H24" i="1"/>
  <c r="H23" i="1"/>
  <c r="H22" i="1"/>
  <c r="K20" i="1"/>
  <c r="T14" i="1"/>
  <c r="T3" i="1"/>
  <c r="T4" i="1"/>
  <c r="T5" i="1"/>
  <c r="T6" i="1"/>
  <c r="T7" i="1"/>
  <c r="T8" i="1"/>
  <c r="T9" i="1"/>
  <c r="T10" i="1"/>
  <c r="T11" i="1"/>
  <c r="T12" i="1"/>
  <c r="T13" i="1"/>
  <c r="T2" i="1"/>
  <c r="H21" i="1"/>
  <c r="S14" i="1" l="1"/>
  <c r="I20" i="1"/>
  <c r="R12" i="1"/>
  <c r="S10" i="1"/>
  <c r="R2" i="1"/>
  <c r="S2" i="1"/>
  <c r="C15" i="1"/>
  <c r="S3" i="1"/>
  <c r="S4" i="1"/>
  <c r="S5" i="1"/>
  <c r="S6" i="1"/>
  <c r="S7" i="1"/>
  <c r="S8" i="1"/>
  <c r="S9" i="1"/>
  <c r="S11" i="1"/>
  <c r="S12" i="1"/>
  <c r="S13" i="1"/>
  <c r="R3" i="1"/>
  <c r="R4" i="1"/>
  <c r="R5" i="1"/>
  <c r="R6" i="1"/>
  <c r="R7" i="1"/>
  <c r="R8" i="1"/>
  <c r="R9" i="1"/>
  <c r="R10" i="1"/>
  <c r="R11" i="1"/>
  <c r="R13" i="1"/>
  <c r="P2" i="1"/>
  <c r="Q2" i="1"/>
  <c r="H20" i="1" l="1"/>
  <c r="H19" i="1"/>
  <c r="O13" i="1"/>
  <c r="P13" i="1" s="1"/>
  <c r="Q13" i="1" s="1"/>
  <c r="O12" i="1"/>
  <c r="O11" i="1"/>
  <c r="O10" i="1"/>
  <c r="P10" i="1" s="1"/>
  <c r="Q10" i="1" s="1"/>
  <c r="O9" i="1"/>
  <c r="P9" i="1" s="1"/>
  <c r="Q9" i="1" s="1"/>
  <c r="O8" i="1"/>
  <c r="P8" i="1" s="1"/>
  <c r="Q8" i="1" s="1"/>
  <c r="O7" i="1"/>
  <c r="P7" i="1" s="1"/>
  <c r="Q7" i="1" s="1"/>
  <c r="O6" i="1"/>
  <c r="O5" i="1"/>
  <c r="P5" i="1" s="1"/>
  <c r="Q5" i="1" s="1"/>
  <c r="O4" i="1"/>
  <c r="O3" i="1"/>
  <c r="P3" i="1" s="1"/>
  <c r="Q3" i="1" s="1"/>
  <c r="P6" i="1"/>
  <c r="Q6" i="1" s="1"/>
  <c r="P11" i="1"/>
  <c r="Q11" i="1" s="1"/>
  <c r="O2" i="1"/>
  <c r="P4" i="1"/>
  <c r="Q4" i="1" s="1"/>
  <c r="P12" i="1"/>
  <c r="Q12" i="1" s="1"/>
  <c r="N2" i="1"/>
  <c r="N3" i="1"/>
  <c r="N4" i="1"/>
  <c r="N5" i="1"/>
  <c r="N6" i="1"/>
  <c r="N7" i="1"/>
  <c r="N8" i="1"/>
  <c r="N9" i="1"/>
  <c r="N10" i="1"/>
  <c r="N11" i="1"/>
  <c r="N12" i="1"/>
  <c r="N13" i="1"/>
  <c r="D5" i="1" l="1"/>
  <c r="D6" i="1"/>
  <c r="D8" i="1"/>
  <c r="D9" i="1"/>
  <c r="D10" i="1"/>
  <c r="D12" i="1"/>
  <c r="D13" i="1"/>
  <c r="D14" i="1"/>
  <c r="D4" i="1" l="1"/>
  <c r="D3" i="1"/>
  <c r="D11" i="1"/>
  <c r="D7" i="1"/>
</calcChain>
</file>

<file path=xl/sharedStrings.xml><?xml version="1.0" encoding="utf-8"?>
<sst xmlns="http://schemas.openxmlformats.org/spreadsheetml/2006/main" count="122" uniqueCount="120">
  <si>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</si>
  <si>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</si>
  <si>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</si>
  <si>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</si>
  <si>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</si>
  <si>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</si>
  <si>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</si>
  <si>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</si>
  <si>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</si>
  <si>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</si>
  <si>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</si>
  <si>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и старше</t>
  </si>
  <si>
    <t>УРОВЕНЬ ЗАНЯТОСТИ НАСЕЛЕНИЯ ПО ВОЗРАСТНЫМ ГРУППАМ
(в процентах от численности населения соответствующей возрастной группы), 2022 г.</t>
  </si>
  <si>
    <t>Возраст</t>
  </si>
  <si>
    <t>Население, %</t>
  </si>
  <si>
    <t xml:space="preserve">Источник данных: https://rosstat.gov.ru/storage/mediabank/Trud_2023.pdf </t>
  </si>
  <si>
    <t>Математическое</t>
  </si>
  <si>
    <t>ожидание</t>
  </si>
  <si>
    <t>Дисперсия</t>
  </si>
  <si>
    <t>Асимметрия</t>
  </si>
  <si>
    <t>Эксцесс</t>
  </si>
  <si>
    <t>Квантиль 0,05</t>
  </si>
  <si>
    <t>Квантиль 0,95</t>
  </si>
  <si>
    <t>2,5%-я точка</t>
  </si>
  <si>
    <t>Норм. Распред.</t>
  </si>
  <si>
    <t>Средняя зарплата в районах севера значительно выше, чем в других субъектах РФ, в связи со сложными погодными условиями. Эти значения удалены из приведенных данных</t>
  </si>
  <si>
    <t>Республика Ингушетия</t>
  </si>
  <si>
    <t>Чеченская Республика</t>
  </si>
  <si>
    <t>Республика Дагестан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</si>
  <si>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</si>
  <si>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</si>
  <si>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</si>
  <si>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Ивановская область</t>
  </si>
  <si>
    <t>Республика Калмыкия</t>
  </si>
  <si>
    <t>Псковская область</t>
  </si>
  <si>
    <t xml:space="preserve">Тамбовская область </t>
  </si>
  <si>
    <t>Алтайский край</t>
  </si>
  <si>
    <t>Республика Мордовия</t>
  </si>
  <si>
    <t>Республика Адыгея</t>
  </si>
  <si>
    <t xml:space="preserve">Костромская область </t>
  </si>
  <si>
    <t>Ставропольский край</t>
  </si>
  <si>
    <t>Республика Крым</t>
  </si>
  <si>
    <t>Орловская область</t>
  </si>
  <si>
    <t>г. Севастополь</t>
  </si>
  <si>
    <t>Брянская область</t>
  </si>
  <si>
    <t>Пензенская область</t>
  </si>
  <si>
    <t>Кировская область</t>
  </si>
  <si>
    <t>Ульяновская область</t>
  </si>
  <si>
    <t>Республика Марий Эл</t>
  </si>
  <si>
    <t>Смоленская область</t>
  </si>
  <si>
    <t>Саратовская область</t>
  </si>
  <si>
    <t>Чувашская Республика</t>
  </si>
  <si>
    <t>Курганская область</t>
  </si>
  <si>
    <t>Волгоградская область</t>
  </si>
  <si>
    <t>Ростовская область</t>
  </si>
  <si>
    <t>Республика Алтай</t>
  </si>
  <si>
    <t>Оренбургская область</t>
  </si>
  <si>
    <t>Новгородская область</t>
  </si>
  <si>
    <t>Рязанская область</t>
  </si>
  <si>
    <t>Владимирская область</t>
  </si>
  <si>
    <t>Воронежская область</t>
  </si>
  <si>
    <t>Курская область</t>
  </si>
  <si>
    <t>Удмуртская Республика</t>
  </si>
  <si>
    <t>Тверская область</t>
  </si>
  <si>
    <t>Астраханская область</t>
  </si>
  <si>
    <t>Липецкая область</t>
  </si>
  <si>
    <t xml:space="preserve">Белгородская область  </t>
  </si>
  <si>
    <t>Калининградская область</t>
  </si>
  <si>
    <t>Омская область</t>
  </si>
  <si>
    <t xml:space="preserve">Ярославская область   </t>
  </si>
  <si>
    <t>Нижегородская область</t>
  </si>
  <si>
    <t>Республика Башкортостан</t>
  </si>
  <si>
    <t>Республика Тыва</t>
  </si>
  <si>
    <t>Самарская область</t>
  </si>
  <si>
    <t>Краснодарский край</t>
  </si>
  <si>
    <t>Челябинская область</t>
  </si>
  <si>
    <t>Вологодская область</t>
  </si>
  <si>
    <t>Тульская область</t>
  </si>
  <si>
    <t>Республика Бурятия</t>
  </si>
  <si>
    <t>Калужская область</t>
  </si>
  <si>
    <t>Республика Татарстан</t>
  </si>
  <si>
    <t>Республика Хакасия</t>
  </si>
  <si>
    <t>Пермский край</t>
  </si>
  <si>
    <t>Новосибирская область</t>
  </si>
  <si>
    <t>Республика Карелия</t>
  </si>
  <si>
    <t>Свердловская область</t>
  </si>
  <si>
    <t>Еврейская авт.область</t>
  </si>
  <si>
    <t>Кемеровская область</t>
  </si>
  <si>
    <t>Томская область</t>
  </si>
  <si>
    <t>Ленинградская область</t>
  </si>
  <si>
    <t>Забайкальский край</t>
  </si>
  <si>
    <t>Амурская область</t>
  </si>
  <si>
    <t>Приморский край</t>
  </si>
  <si>
    <t>Иркутская область</t>
  </si>
  <si>
    <t>Хабаровский край</t>
  </si>
  <si>
    <t>Архангельская область</t>
  </si>
  <si>
    <t>Республика Коми</t>
  </si>
  <si>
    <t>Красноярский край</t>
  </si>
  <si>
    <t>Московская область</t>
  </si>
  <si>
    <t>г.Санкт-Петербург</t>
  </si>
  <si>
    <t>Мурманская область</t>
  </si>
  <si>
    <t>Тюменская область</t>
  </si>
  <si>
    <t>г. Москва</t>
  </si>
  <si>
    <t>Математическое ожидание</t>
  </si>
  <si>
    <t xml:space="preserve"> Дисперсия</t>
  </si>
  <si>
    <t>Квантиль 0.05</t>
  </si>
  <si>
    <t>Квантиль 0.95</t>
  </si>
  <si>
    <t>2.5%-я точка</t>
  </si>
  <si>
    <t>Средняя точка возраста</t>
  </si>
  <si>
    <t>Е</t>
  </si>
  <si>
    <t>(xᵢ - E(X))²</t>
  </si>
  <si>
    <t> (xᵢ - E(X))² * wᵢ</t>
  </si>
  <si>
    <t>xᵢ - E(X)</t>
  </si>
  <si>
    <t>(xᵢ-E(X))³</t>
  </si>
  <si>
    <t>wᵢ*(xᵢ-E(X))³</t>
  </si>
  <si>
    <t>стандартное откл</t>
  </si>
  <si>
    <t>положительная</t>
  </si>
  <si>
    <t>(wᵢ * (xᵢ - E(X))⁴)</t>
  </si>
  <si>
    <t>платикуртоз</t>
  </si>
  <si>
    <t>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</si>
</sst>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/>
    <xf numFmtId="0" fontId="1" fillId="0" borderId="1" xfId="0" applyFont="1" applyBorder="1"/>
    <xf numFmtId="0" fontId="1" fillId="0" borderId="2" xfId="0" applyFont="1" applyBorder="1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'занятость по возрастам.норм'!$A$3:$A$14</c:f>
              <c:strCache>
                <c:ptCount val="12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 и старше</c:v>
                </c:pt>
              </c:strCache>
            </c:strRef>
          </c:cat>
          <c:val>
            <c:numRef>
              <c:f>'занятость по возрастам.норм'!$C$3:$C$14</c:f>
              <c:numCache>
                <c:formatCode>General</c:formatCode>
                <c:ptCount val="12"/>
                <c:pt idx="0">
                  <c:v>4.2</c:v>
                </c:pt>
                <c:pt idx="1">
                  <c:v>47.2</c:v>
                </c:pt>
                <c:pt idx="2">
                  <c:v>84.4</c:v>
                </c:pt>
                <c:pt idx="3">
                  <c:v>87.3</c:v>
                </c:pt>
                <c:pt idx="4">
                  <c:v>89.6</c:v>
                </c:pt>
                <c:pt idx="5">
                  <c:v>91.6</c:v>
                </c:pt>
                <c:pt idx="6">
                  <c:v>91.4</c:v>
                </c:pt>
                <c:pt idx="7">
                  <c:v>89</c:v>
                </c:pt>
                <c:pt idx="8">
                  <c:v>73.400000000000006</c:v>
                </c:pt>
                <c:pt idx="9">
                  <c:v>37.799999999999997</c:v>
                </c:pt>
                <c:pt idx="10">
                  <c:v>12.7</c:v>
                </c:pt>
                <c:pt idx="1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E-437B-880D-A1175682A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588991"/>
        <c:axId val="2375906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'занятость по возрастам.норм'!$A$3:$A$14</c:f>
              <c:strCache>
                <c:ptCount val="12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 и старше</c:v>
                </c:pt>
              </c:strCache>
            </c:strRef>
          </c:cat>
          <c:val>
            <c:numRef>
              <c:f>'занятость по возрастам.норм'!$D$3:$D$14</c:f>
              <c:numCache>
                <c:formatCode>General</c:formatCode>
                <c:ptCount val="12"/>
                <c:pt idx="0">
                  <c:v>9.2284788383152519E-4</c:v>
                </c:pt>
                <c:pt idx="1">
                  <c:v>0.66830097490077001</c:v>
                </c:pt>
                <c:pt idx="2">
                  <c:v>0.99977231295998437</c:v>
                </c:pt>
                <c:pt idx="3">
                  <c:v>0.99990983413898726</c:v>
                </c:pt>
                <c:pt idx="4">
                  <c:v>0.99995838930344061</c:v>
                </c:pt>
                <c:pt idx="5">
                  <c:v>0.99997934329725591</c:v>
                </c:pt>
                <c:pt idx="6">
                  <c:v>0.99997781887892112</c:v>
                </c:pt>
                <c:pt idx="7">
                  <c:v>0.99994892020309634</c:v>
                </c:pt>
                <c:pt idx="8">
                  <c:v>0.99530854779095668</c:v>
                </c:pt>
                <c:pt idx="9">
                  <c:v>0.36668319810492273</c:v>
                </c:pt>
                <c:pt idx="10">
                  <c:v>7.9237549486893214E-3</c:v>
                </c:pt>
                <c:pt idx="11">
                  <c:v>4.7684748642219118E-4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E-437B-880D-A1175682A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00223"/>
        <c:axId val="237608543"/>
      </c:lineChart>
      <c:catAx>
        <c:axId val="2375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590655"/>
        <c:crosses val="autoZero"/>
        <c:auto val="1"/>
        <c:lblAlgn val="ctr"/>
        <c:lblOffset val="100"/>
        <c:noMultiLvlLbl val="0"/>
      </c:catAx>
      <c:valAx>
        <c:axId val="2375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проценты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591810620601407E-2"/>
              <c:y val="0.33203671806466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588991"/>
        <c:crosses val="autoZero"/>
        <c:crossBetween val="between"/>
      </c:valAx>
      <c:valAx>
        <c:axId val="237608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600223"/>
        <c:crosses val="max"/>
        <c:crossBetween val="between"/>
      </c:valAx>
      <c:catAx>
        <c:axId val="23760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608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85726</xdr:colOff>
      <xdr:row>2</xdr:row>
      <xdr:rowOff>9525</xdr:rowOff>
    </xdr:from>
    <xdr:to>
      <xdr:col>9</xdr:col>
      <xdr:colOff>600076</xdr:colOff>
      <xdr:row>19</xdr:row>
      <xdr:rowOff>58322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901" y="200025"/>
          <a:ext cx="5943600" cy="36492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1</xdr:row>
      <xdr:rowOff>9524</xdr:rowOff>
    </xdr:from>
    <xdr:to>
      <xdr:col>12</xdr:col>
      <xdr:colOff>581024</xdr:colOff>
      <xdr:row>16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selection activeCell="G27" sqref="G27"/>
    </sheetView>
  </sheetViews>
  <sheetFormatPr defaultRowHeight="15" x14ac:dyDescent="0.25"/>
  <cols>
    <col min="1" max="1" width="36.140625" customWidth="1"/>
    <col min="4" max="4" width="32.140625" customWidth="1"/>
    <col min="5" max="5" width="12.7109375" customWidth="1"/>
  </cols>
  <sheetData>
    <row r="1" spans="1:2" x14ac:dyDescent="0.25">
      <c r="B1" t="s">
        <v>119</v>
      </c>
    </row>
    <row r="2" spans="1:2" ht="15.75" x14ac:dyDescent="0.25">
      <c r="A2" s="3" t="s">
        <v>26</v>
      </c>
      <c r="B2" s="4">
        <v>35824.6</v>
      </c>
    </row>
    <row r="3" spans="1:2" ht="15.75" x14ac:dyDescent="0.25">
      <c r="A3" s="3" t="s">
        <v>27</v>
      </c>
      <c r="B3" s="4">
        <v>37589.199999999997</v>
      </c>
    </row>
    <row r="4" spans="1:2" ht="15.75" x14ac:dyDescent="0.25">
      <c r="A4" s="3" t="s">
        <v>28</v>
      </c>
      <c r="B4" s="4">
        <v>39053.5</v>
      </c>
    </row>
    <row r="5" spans="1:2" ht="15.75" x14ac:dyDescent="0.25">
      <c r="A5" s="3" t="s">
        <v>29</v>
      </c>
      <c r="B5" s="4">
        <v>39987.599999999999</v>
      </c>
    </row>
    <row r="6" spans="1:2" ht="15.75" x14ac:dyDescent="0.25">
      <c r="A6" s="3" t="s">
        <v>30</v>
      </c>
      <c r="B6" s="4">
        <v>40388.199999999997</v>
      </c>
    </row>
    <row r="7" spans="1:2" ht="31.5" x14ac:dyDescent="0.25">
      <c r="A7" s="3" t="s">
        <v>31</v>
      </c>
      <c r="B7" s="4">
        <v>41058.6</v>
      </c>
    </row>
    <row r="8" spans="1:2" ht="15.75" x14ac:dyDescent="0.25">
      <c r="A8" s="3" t="s">
        <v>32</v>
      </c>
      <c r="B8" s="4">
        <v>41928.800000000003</v>
      </c>
    </row>
    <row r="9" spans="1:2" ht="15.75" x14ac:dyDescent="0.25">
      <c r="A9" s="3" t="s">
        <v>33</v>
      </c>
      <c r="B9" s="4">
        <v>42151.199999999997</v>
      </c>
    </row>
    <row r="10" spans="1:2" ht="15.75" x14ac:dyDescent="0.25">
      <c r="A10" s="3" t="s">
        <v>34</v>
      </c>
      <c r="B10" s="4">
        <v>44853.3</v>
      </c>
    </row>
    <row r="11" spans="1:2" ht="15.75" x14ac:dyDescent="0.25">
      <c r="A11" s="3" t="s">
        <v>35</v>
      </c>
      <c r="B11" s="4">
        <v>45742.1</v>
      </c>
    </row>
    <row r="12" spans="1:2" ht="15.75" x14ac:dyDescent="0.25">
      <c r="A12" s="3" t="s">
        <v>36</v>
      </c>
      <c r="B12" s="4">
        <v>46137.2</v>
      </c>
    </row>
    <row r="13" spans="1:2" ht="15.75" x14ac:dyDescent="0.25">
      <c r="A13" s="3" t="s">
        <v>37</v>
      </c>
      <c r="B13" s="4">
        <v>46405.5</v>
      </c>
    </row>
    <row r="14" spans="1:2" ht="15.75" x14ac:dyDescent="0.25">
      <c r="A14" s="3" t="s">
        <v>38</v>
      </c>
      <c r="B14" s="4">
        <v>46430.6</v>
      </c>
    </row>
    <row r="15" spans="1:2" ht="15.75" x14ac:dyDescent="0.25">
      <c r="A15" s="3" t="s">
        <v>39</v>
      </c>
      <c r="B15" s="4">
        <v>46730.1</v>
      </c>
    </row>
    <row r="16" spans="1:2" ht="15.75" x14ac:dyDescent="0.25">
      <c r="A16" s="3" t="s">
        <v>40</v>
      </c>
      <c r="B16" s="4">
        <v>47054.2</v>
      </c>
    </row>
    <row r="17" spans="1:5" ht="15.75" x14ac:dyDescent="0.25">
      <c r="A17" s="5" t="s">
        <v>41</v>
      </c>
      <c r="B17" s="4">
        <v>47325.1</v>
      </c>
    </row>
    <row r="18" spans="1:5" ht="15.75" x14ac:dyDescent="0.25">
      <c r="A18" s="3" t="s">
        <v>42</v>
      </c>
      <c r="B18" s="4">
        <v>47381.599999999999</v>
      </c>
    </row>
    <row r="19" spans="1:5" ht="15.75" x14ac:dyDescent="0.25">
      <c r="A19" s="5" t="s">
        <v>43</v>
      </c>
      <c r="B19" s="4">
        <v>47638</v>
      </c>
    </row>
    <row r="20" spans="1:5" ht="15.75" x14ac:dyDescent="0.25">
      <c r="A20" s="3" t="s">
        <v>44</v>
      </c>
      <c r="B20" s="4">
        <v>48080.1</v>
      </c>
    </row>
    <row r="21" spans="1:5" ht="15.75" x14ac:dyDescent="0.25">
      <c r="A21" s="3" t="s">
        <v>45</v>
      </c>
      <c r="B21" s="4">
        <v>48166.8</v>
      </c>
    </row>
    <row r="22" spans="1:5" ht="15.75" x14ac:dyDescent="0.25">
      <c r="A22" s="3" t="s">
        <v>46</v>
      </c>
      <c r="B22" s="4">
        <v>48258.400000000001</v>
      </c>
    </row>
    <row r="23" spans="1:5" ht="15.75" x14ac:dyDescent="0.25">
      <c r="A23" s="3" t="s">
        <v>47</v>
      </c>
      <c r="B23" s="4">
        <v>48889.5</v>
      </c>
    </row>
    <row r="24" spans="1:5" ht="15.75" x14ac:dyDescent="0.25">
      <c r="A24" s="3" t="s">
        <v>48</v>
      </c>
      <c r="B24" s="4">
        <v>48997.2</v>
      </c>
      <c r="D24" s="2" t="s">
        <v>103</v>
      </c>
      <c r="E24" s="1">
        <v>58445.775300000001</v>
      </c>
    </row>
    <row r="25" spans="1:5" ht="15.75" x14ac:dyDescent="0.25">
      <c r="A25" s="3" t="s">
        <v>49</v>
      </c>
      <c r="B25" s="4">
        <v>49184.6</v>
      </c>
      <c r="D25" s="2" t="s">
        <v>104</v>
      </c>
      <c r="E25" s="1">
        <v>271664014.7464</v>
      </c>
    </row>
    <row r="26" spans="1:5" ht="15.75" x14ac:dyDescent="0.25">
      <c r="A26" s="3" t="s">
        <v>50</v>
      </c>
      <c r="B26" s="4">
        <v>49995</v>
      </c>
      <c r="D26" s="2" t="s">
        <v>19</v>
      </c>
      <c r="E26" s="1">
        <v>2.1507000000000001</v>
      </c>
    </row>
    <row r="27" spans="1:5" ht="15.75" x14ac:dyDescent="0.25">
      <c r="A27" s="3" t="s">
        <v>51</v>
      </c>
      <c r="B27" s="4">
        <v>50262.5</v>
      </c>
      <c r="D27" s="2" t="s">
        <v>20</v>
      </c>
      <c r="E27" s="1">
        <v>6.7839999999999998</v>
      </c>
    </row>
    <row r="28" spans="1:5" ht="15.75" x14ac:dyDescent="0.25">
      <c r="A28" s="3" t="s">
        <v>52</v>
      </c>
      <c r="B28" s="4">
        <v>50938.2</v>
      </c>
      <c r="D28" s="2" t="s">
        <v>105</v>
      </c>
      <c r="E28" s="1">
        <v>40308.080000000002</v>
      </c>
    </row>
    <row r="29" spans="1:5" ht="15.75" x14ac:dyDescent="0.25">
      <c r="A29" s="3" t="s">
        <v>53</v>
      </c>
      <c r="B29" s="4">
        <v>51833.4</v>
      </c>
      <c r="D29" s="2" t="s">
        <v>106</v>
      </c>
      <c r="E29" s="1">
        <v>85802.52</v>
      </c>
    </row>
    <row r="30" spans="1:5" ht="15.75" x14ac:dyDescent="0.25">
      <c r="A30" s="3" t="s">
        <v>54</v>
      </c>
      <c r="B30" s="4">
        <v>52100.1</v>
      </c>
      <c r="D30" s="2" t="s">
        <v>107</v>
      </c>
      <c r="E30" s="1">
        <v>38907.07</v>
      </c>
    </row>
    <row r="31" spans="1:5" ht="15.75" x14ac:dyDescent="0.25">
      <c r="A31" s="6" t="s">
        <v>55</v>
      </c>
      <c r="B31" s="4">
        <v>52450</v>
      </c>
    </row>
    <row r="32" spans="1:5" ht="15.75" x14ac:dyDescent="0.25">
      <c r="A32" s="3" t="s">
        <v>56</v>
      </c>
      <c r="B32" s="4">
        <v>53118.8</v>
      </c>
    </row>
    <row r="33" spans="1:2" ht="15.75" x14ac:dyDescent="0.25">
      <c r="A33" s="3" t="s">
        <v>57</v>
      </c>
      <c r="B33" s="4">
        <v>53188.3</v>
      </c>
    </row>
    <row r="34" spans="1:2" ht="15.75" x14ac:dyDescent="0.25">
      <c r="A34" s="3" t="s">
        <v>58</v>
      </c>
      <c r="B34" s="4">
        <v>53269.7</v>
      </c>
    </row>
    <row r="35" spans="1:2" ht="15.75" x14ac:dyDescent="0.25">
      <c r="A35" s="3" t="s">
        <v>59</v>
      </c>
      <c r="B35" s="4">
        <v>53285.599999999999</v>
      </c>
    </row>
    <row r="36" spans="1:2" ht="15.75" x14ac:dyDescent="0.25">
      <c r="A36" s="3" t="s">
        <v>60</v>
      </c>
      <c r="B36" s="4">
        <v>53331.5</v>
      </c>
    </row>
    <row r="37" spans="1:2" ht="15.75" x14ac:dyDescent="0.25">
      <c r="A37" s="3" t="s">
        <v>61</v>
      </c>
      <c r="B37" s="4">
        <v>53623.8</v>
      </c>
    </row>
    <row r="38" spans="1:2" ht="15.75" x14ac:dyDescent="0.25">
      <c r="A38" s="3" t="s">
        <v>62</v>
      </c>
      <c r="B38" s="4">
        <v>53720.800000000003</v>
      </c>
    </row>
    <row r="39" spans="1:2" ht="15.75" x14ac:dyDescent="0.25">
      <c r="A39" s="3" t="s">
        <v>63</v>
      </c>
      <c r="B39" s="4">
        <v>53777.7</v>
      </c>
    </row>
    <row r="40" spans="1:2" ht="15.75" x14ac:dyDescent="0.25">
      <c r="A40" s="3" t="s">
        <v>64</v>
      </c>
      <c r="B40" s="4">
        <v>53963.8</v>
      </c>
    </row>
    <row r="41" spans="1:2" ht="15.75" x14ac:dyDescent="0.25">
      <c r="A41" s="3" t="s">
        <v>65</v>
      </c>
      <c r="B41" s="4">
        <v>54044.2</v>
      </c>
    </row>
    <row r="42" spans="1:2" ht="15.75" x14ac:dyDescent="0.25">
      <c r="A42" s="3" t="s">
        <v>66</v>
      </c>
      <c r="B42" s="4">
        <v>54495.1</v>
      </c>
    </row>
    <row r="43" spans="1:2" ht="15.75" x14ac:dyDescent="0.25">
      <c r="A43" s="3" t="s">
        <v>67</v>
      </c>
      <c r="B43" s="4">
        <v>54739</v>
      </c>
    </row>
    <row r="44" spans="1:2" ht="15.75" x14ac:dyDescent="0.25">
      <c r="A44" s="3" t="s">
        <v>68</v>
      </c>
      <c r="B44" s="4">
        <v>55227.199999999997</v>
      </c>
    </row>
    <row r="45" spans="1:2" ht="15.75" x14ac:dyDescent="0.25">
      <c r="A45" s="3" t="s">
        <v>69</v>
      </c>
      <c r="B45" s="4">
        <v>55535.7</v>
      </c>
    </row>
    <row r="46" spans="1:2" ht="15.75" x14ac:dyDescent="0.25">
      <c r="A46" s="3" t="s">
        <v>70</v>
      </c>
      <c r="B46" s="4">
        <v>56526.3</v>
      </c>
    </row>
    <row r="47" spans="1:2" ht="15.75" x14ac:dyDescent="0.25">
      <c r="A47" s="3" t="s">
        <v>71</v>
      </c>
      <c r="B47" s="4">
        <v>56974.3</v>
      </c>
    </row>
    <row r="48" spans="1:2" ht="15.75" x14ac:dyDescent="0.25">
      <c r="A48" s="3" t="s">
        <v>72</v>
      </c>
      <c r="B48" s="4">
        <v>57793.1</v>
      </c>
    </row>
    <row r="49" spans="1:2" ht="15.75" x14ac:dyDescent="0.25">
      <c r="A49" s="3" t="s">
        <v>73</v>
      </c>
      <c r="B49" s="4">
        <v>58063.3</v>
      </c>
    </row>
    <row r="50" spans="1:2" ht="15.75" x14ac:dyDescent="0.25">
      <c r="A50" s="3" t="s">
        <v>74</v>
      </c>
      <c r="B50" s="4">
        <v>58256.4</v>
      </c>
    </row>
    <row r="51" spans="1:2" ht="15.75" x14ac:dyDescent="0.25">
      <c r="A51" s="3" t="s">
        <v>75</v>
      </c>
      <c r="B51" s="4">
        <v>58424.1</v>
      </c>
    </row>
    <row r="52" spans="1:2" ht="15.75" x14ac:dyDescent="0.25">
      <c r="A52" s="3" t="s">
        <v>76</v>
      </c>
      <c r="B52" s="4">
        <v>58939.199999999997</v>
      </c>
    </row>
    <row r="53" spans="1:2" ht="15.75" x14ac:dyDescent="0.25">
      <c r="A53" s="3" t="s">
        <v>77</v>
      </c>
      <c r="B53" s="4">
        <v>60463.6</v>
      </c>
    </row>
    <row r="54" spans="1:2" ht="15.75" x14ac:dyDescent="0.25">
      <c r="A54" s="3" t="s">
        <v>78</v>
      </c>
      <c r="B54" s="4">
        <v>61564.6</v>
      </c>
    </row>
    <row r="55" spans="1:2" ht="15.75" x14ac:dyDescent="0.25">
      <c r="A55" s="3" t="s">
        <v>79</v>
      </c>
      <c r="B55" s="4">
        <v>61587.9</v>
      </c>
    </row>
    <row r="56" spans="1:2" ht="15.75" x14ac:dyDescent="0.25">
      <c r="A56" s="3" t="s">
        <v>80</v>
      </c>
      <c r="B56" s="4">
        <v>61894.400000000001</v>
      </c>
    </row>
    <row r="57" spans="1:2" ht="15.75" x14ac:dyDescent="0.25">
      <c r="A57" s="3" t="s">
        <v>81</v>
      </c>
      <c r="B57" s="4">
        <v>62014.5</v>
      </c>
    </row>
    <row r="58" spans="1:2" ht="15.75" x14ac:dyDescent="0.25">
      <c r="A58" s="3" t="s">
        <v>82</v>
      </c>
      <c r="B58" s="4">
        <v>62393</v>
      </c>
    </row>
    <row r="59" spans="1:2" ht="15.75" x14ac:dyDescent="0.25">
      <c r="A59" s="3" t="s">
        <v>83</v>
      </c>
      <c r="B59" s="4">
        <v>64188.7</v>
      </c>
    </row>
    <row r="60" spans="1:2" ht="15.75" x14ac:dyDescent="0.25">
      <c r="A60" s="3" t="s">
        <v>84</v>
      </c>
      <c r="B60" s="4">
        <v>64778.7</v>
      </c>
    </row>
    <row r="61" spans="1:2" ht="15.75" x14ac:dyDescent="0.25">
      <c r="A61" s="3" t="s">
        <v>85</v>
      </c>
      <c r="B61" s="4">
        <v>64996.800000000003</v>
      </c>
    </row>
    <row r="62" spans="1:2" ht="15.75" x14ac:dyDescent="0.25">
      <c r="A62" s="3" t="s">
        <v>86</v>
      </c>
      <c r="B62" s="4">
        <v>65815.3</v>
      </c>
    </row>
    <row r="63" spans="1:2" ht="15.75" x14ac:dyDescent="0.25">
      <c r="A63" s="3" t="s">
        <v>87</v>
      </c>
      <c r="B63" s="4">
        <v>67239.399999999994</v>
      </c>
    </row>
    <row r="64" spans="1:2" ht="15.75" x14ac:dyDescent="0.25">
      <c r="A64" s="3" t="s">
        <v>88</v>
      </c>
      <c r="B64" s="4">
        <v>67743.5</v>
      </c>
    </row>
    <row r="65" spans="1:2" ht="15.75" x14ac:dyDescent="0.25">
      <c r="A65" s="3" t="s">
        <v>89</v>
      </c>
      <c r="B65" s="4">
        <v>68104.600000000006</v>
      </c>
    </row>
    <row r="66" spans="1:2" ht="15.75" x14ac:dyDescent="0.25">
      <c r="A66" s="3" t="s">
        <v>90</v>
      </c>
      <c r="B66" s="4">
        <v>69830.3</v>
      </c>
    </row>
    <row r="67" spans="1:2" ht="15.75" x14ac:dyDescent="0.25">
      <c r="A67" s="3" t="s">
        <v>91</v>
      </c>
      <c r="B67" s="4">
        <v>72998.8</v>
      </c>
    </row>
    <row r="68" spans="1:2" ht="15.75" x14ac:dyDescent="0.25">
      <c r="A68" s="3" t="s">
        <v>92</v>
      </c>
      <c r="B68" s="4">
        <v>73959.899999999994</v>
      </c>
    </row>
    <row r="69" spans="1:2" ht="15.75" x14ac:dyDescent="0.25">
      <c r="A69" s="3" t="s">
        <v>93</v>
      </c>
      <c r="B69" s="4">
        <v>74257.100000000006</v>
      </c>
    </row>
    <row r="70" spans="1:2" ht="15.75" x14ac:dyDescent="0.25">
      <c r="A70" s="3" t="s">
        <v>94</v>
      </c>
      <c r="B70" s="4">
        <v>75227.399999999994</v>
      </c>
    </row>
    <row r="71" spans="1:2" ht="15.75" x14ac:dyDescent="0.25">
      <c r="A71" s="3" t="s">
        <v>95</v>
      </c>
      <c r="B71" s="4">
        <v>76367.899999999994</v>
      </c>
    </row>
    <row r="72" spans="1:2" ht="15.75" x14ac:dyDescent="0.25">
      <c r="A72" s="3" t="s">
        <v>96</v>
      </c>
      <c r="B72" s="4">
        <v>77601.100000000006</v>
      </c>
    </row>
    <row r="73" spans="1:2" ht="15.75" x14ac:dyDescent="0.25">
      <c r="A73" s="3" t="s">
        <v>97</v>
      </c>
      <c r="B73" s="4">
        <v>81055.8</v>
      </c>
    </row>
    <row r="74" spans="1:2" ht="15.75" x14ac:dyDescent="0.25">
      <c r="A74" s="3" t="s">
        <v>98</v>
      </c>
      <c r="B74" s="4">
        <v>83195.100000000006</v>
      </c>
    </row>
    <row r="75" spans="1:2" ht="15.75" x14ac:dyDescent="0.25">
      <c r="A75" s="3" t="s">
        <v>99</v>
      </c>
      <c r="B75" s="4">
        <v>96232.2</v>
      </c>
    </row>
    <row r="76" spans="1:2" ht="15.75" x14ac:dyDescent="0.25">
      <c r="A76" s="3" t="s">
        <v>100</v>
      </c>
      <c r="B76" s="4">
        <v>98818</v>
      </c>
    </row>
    <row r="77" spans="1:2" ht="15.75" x14ac:dyDescent="0.25">
      <c r="A77" s="3" t="s">
        <v>101</v>
      </c>
      <c r="B77" s="4">
        <v>105981.2</v>
      </c>
    </row>
    <row r="78" spans="1:2" ht="15.75" x14ac:dyDescent="0.25">
      <c r="A78" s="3" t="s">
        <v>102</v>
      </c>
      <c r="B78" s="4">
        <v>138881.79999999999</v>
      </c>
    </row>
    <row r="80" spans="1:2" ht="75" x14ac:dyDescent="0.25">
      <c r="A80" s="2" t="s">
        <v>25</v>
      </c>
    </row>
  </sheetData>
  <autoFilter ref="A1:B7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C20" sqref="C20"/>
    </sheetView>
  </sheetViews>
  <sheetFormatPr defaultRowHeight="15" x14ac:dyDescent="0.25"/>
  <cols>
    <col min="1" max="1" width="12.140625" customWidth="1"/>
    <col min="2" max="2" width="22.42578125" customWidth="1"/>
    <col min="3" max="3" width="15.5703125" customWidth="1"/>
    <col min="9" max="9" width="17.28515625" customWidth="1"/>
    <col min="10" max="10" width="9.5703125" bestFit="1" customWidth="1"/>
    <col min="15" max="15" width="10.85546875" customWidth="1"/>
    <col min="17" max="17" width="16.28515625" customWidth="1"/>
    <col min="19" max="19" width="11.28515625" customWidth="1"/>
  </cols>
  <sheetData>
    <row r="1" spans="1:20" ht="36.75" customHeight="1" x14ac:dyDescent="0.25">
      <c r="A1" s="8" t="s">
        <v>12</v>
      </c>
      <c r="B1" s="8"/>
      <c r="C1" s="8"/>
      <c r="D1" s="8"/>
      <c r="E1" s="8"/>
      <c r="F1" s="8"/>
      <c r="G1" s="8"/>
      <c r="H1" s="8"/>
      <c r="I1" s="8"/>
      <c r="N1" t="s">
        <v>109</v>
      </c>
      <c r="O1" t="s">
        <v>112</v>
      </c>
      <c r="P1" t="s">
        <v>110</v>
      </c>
      <c r="Q1" t="s">
        <v>111</v>
      </c>
      <c r="R1" t="s">
        <v>113</v>
      </c>
      <c r="S1" t="s">
        <v>114</v>
      </c>
      <c r="T1" t="s">
        <v>117</v>
      </c>
    </row>
    <row r="2" spans="1:20" x14ac:dyDescent="0.25">
      <c r="A2" t="s">
        <v>13</v>
      </c>
      <c r="B2" t="s">
        <v>108</v>
      </c>
      <c r="C2" t="s">
        <v>14</v>
      </c>
      <c r="D2" t="s">
        <v>24</v>
      </c>
      <c r="N2">
        <f>B3*C3</f>
        <v>71.400000000000006</v>
      </c>
      <c r="O2" s="1">
        <f>B3-H19</f>
        <v>-24.927093596059116</v>
      </c>
      <c r="P2">
        <f>POWER(O2,2)</f>
        <v>621.3599951466914</v>
      </c>
      <c r="Q2" s="1">
        <f>P2*C3</f>
        <v>2609.7119796161041</v>
      </c>
      <c r="R2">
        <f>POWER(O2,3)</f>
        <v>-15488.698755868414</v>
      </c>
      <c r="S2">
        <f>C3*R2</f>
        <v>-65052.534774647342</v>
      </c>
      <c r="T2">
        <f>POWER(O2,4)</f>
        <v>386088.24356869637</v>
      </c>
    </row>
    <row r="3" spans="1:20" x14ac:dyDescent="0.25">
      <c r="A3" t="s">
        <v>0</v>
      </c>
      <c r="B3">
        <v>17</v>
      </c>
      <c r="C3">
        <v>4.2</v>
      </c>
      <c r="D3">
        <f>_xlfn.NORM.DIST(C3,$H$19,SQRT($H$20),TRUE)</f>
        <v>9.2284788383152519E-4</v>
      </c>
      <c r="N3">
        <f t="shared" ref="N3:N13" si="0">B4*C4</f>
        <v>1038.4000000000001</v>
      </c>
      <c r="O3" s="1">
        <f>B4-H19</f>
        <v>-19.927093596059116</v>
      </c>
      <c r="P3">
        <f>POWER(O3,2)</f>
        <v>397.08905918610026</v>
      </c>
      <c r="Q3" s="1">
        <f t="shared" ref="Q3:Q13" si="1">P3*C4</f>
        <v>18742.603593583932</v>
      </c>
      <c r="R3">
        <f t="shared" ref="R3:R13" si="2">POWER(O3,3)</f>
        <v>-7912.8308483724777</v>
      </c>
      <c r="S3">
        <f t="shared" ref="S3:S13" si="3">C4*R3</f>
        <v>-373485.61604318098</v>
      </c>
      <c r="T3">
        <f t="shared" ref="T3:T13" si="4">POWER(O3,4)</f>
        <v>157679.72092530224</v>
      </c>
    </row>
    <row r="4" spans="1:20" x14ac:dyDescent="0.25">
      <c r="A4" t="s">
        <v>1</v>
      </c>
      <c r="B4">
        <v>22</v>
      </c>
      <c r="C4">
        <v>47.2</v>
      </c>
      <c r="D4">
        <f>_xlfn.NORM.DIST(C4,$H$19,SQRT($H$20),TRUE)</f>
        <v>0.66830097490077001</v>
      </c>
      <c r="N4">
        <f t="shared" si="0"/>
        <v>2278.8000000000002</v>
      </c>
      <c r="O4" s="1">
        <f>B5-H19</f>
        <v>-14.927093596059116</v>
      </c>
      <c r="P4">
        <f t="shared" ref="P4:P13" si="5">POWER(O4,2)</f>
        <v>222.81812322550908</v>
      </c>
      <c r="Q4" s="1">
        <f t="shared" si="1"/>
        <v>18805.849600232967</v>
      </c>
      <c r="R4">
        <f t="shared" si="2"/>
        <v>-3326.0269802854077</v>
      </c>
      <c r="S4">
        <f t="shared" si="3"/>
        <v>-280716.67713608843</v>
      </c>
      <c r="T4">
        <f t="shared" si="4"/>
        <v>49647.916037738149</v>
      </c>
    </row>
    <row r="5" spans="1:20" x14ac:dyDescent="0.25">
      <c r="A5" t="s">
        <v>2</v>
      </c>
      <c r="B5">
        <v>27</v>
      </c>
      <c r="C5">
        <v>84.4</v>
      </c>
      <c r="D5">
        <f t="shared" ref="D5:D8" si="6">_xlfn.NORM.DIST(C5,$H$19,SQRT($H$20),TRUE)</f>
        <v>0.99977231295998437</v>
      </c>
      <c r="N5">
        <f t="shared" si="0"/>
        <v>2793.6</v>
      </c>
      <c r="O5" s="1">
        <f>B6-H19</f>
        <v>-9.927093596059116</v>
      </c>
      <c r="P5">
        <f t="shared" si="5"/>
        <v>98.547187264917909</v>
      </c>
      <c r="Q5" s="1">
        <f t="shared" si="1"/>
        <v>8603.1694482273324</v>
      </c>
      <c r="R5">
        <f t="shared" si="2"/>
        <v>-978.28715160720503</v>
      </c>
      <c r="S5">
        <f t="shared" si="3"/>
        <v>-85404.468335308993</v>
      </c>
      <c r="T5">
        <f t="shared" si="4"/>
        <v>9711.5481178267983</v>
      </c>
    </row>
    <row r="6" spans="1:20" x14ac:dyDescent="0.25">
      <c r="A6" t="s">
        <v>3</v>
      </c>
      <c r="B6">
        <v>32</v>
      </c>
      <c r="C6">
        <v>87.3</v>
      </c>
      <c r="D6">
        <f t="shared" si="6"/>
        <v>0.99990983413898726</v>
      </c>
      <c r="N6">
        <f t="shared" si="0"/>
        <v>3315.2</v>
      </c>
      <c r="O6" s="1">
        <f>B7-H19</f>
        <v>-4.927093596059116</v>
      </c>
      <c r="P6">
        <f t="shared" si="5"/>
        <v>24.276251304326752</v>
      </c>
      <c r="Q6" s="1">
        <f t="shared" si="1"/>
        <v>2175.1521168676768</v>
      </c>
      <c r="R6">
        <f t="shared" si="2"/>
        <v>-119.6113623378701</v>
      </c>
      <c r="S6">
        <f t="shared" si="3"/>
        <v>-10717.178065473161</v>
      </c>
      <c r="T6">
        <f t="shared" si="4"/>
        <v>589.33637739082633</v>
      </c>
    </row>
    <row r="7" spans="1:20" x14ac:dyDescent="0.25">
      <c r="A7" t="s">
        <v>4</v>
      </c>
      <c r="B7">
        <v>37</v>
      </c>
      <c r="C7">
        <v>89.6</v>
      </c>
      <c r="D7">
        <f t="shared" si="6"/>
        <v>0.99995838930344061</v>
      </c>
      <c r="N7">
        <f t="shared" si="0"/>
        <v>3847.2</v>
      </c>
      <c r="O7" s="1">
        <f>B8-H19</f>
        <v>7.290640394088399E-2</v>
      </c>
      <c r="P7">
        <f t="shared" si="5"/>
        <v>5.3153437355913449E-3</v>
      </c>
      <c r="Q7" s="1">
        <f t="shared" si="1"/>
        <v>0.48688548618016719</v>
      </c>
      <c r="R7">
        <f t="shared" si="2"/>
        <v>3.8752259747166986E-4</v>
      </c>
      <c r="S7">
        <f t="shared" si="3"/>
        <v>3.5497069928404956E-2</v>
      </c>
      <c r="T7">
        <f t="shared" si="4"/>
        <v>2.8252879027490154E-5</v>
      </c>
    </row>
    <row r="8" spans="1:20" x14ac:dyDescent="0.25">
      <c r="A8" t="s">
        <v>5</v>
      </c>
      <c r="B8">
        <v>42</v>
      </c>
      <c r="C8">
        <v>91.6</v>
      </c>
      <c r="D8">
        <f t="shared" si="6"/>
        <v>0.99997934329725591</v>
      </c>
      <c r="N8">
        <f t="shared" si="0"/>
        <v>4295.8</v>
      </c>
      <c r="O8" s="1">
        <f>B9-H19</f>
        <v>5.072906403940884</v>
      </c>
      <c r="P8">
        <f t="shared" si="5"/>
        <v>25.734379383144432</v>
      </c>
      <c r="Q8" s="1">
        <f t="shared" si="1"/>
        <v>2352.1222756194011</v>
      </c>
      <c r="R8">
        <f t="shared" si="2"/>
        <v>130.54809797419765</v>
      </c>
      <c r="S8">
        <f t="shared" si="3"/>
        <v>11932.096154841665</v>
      </c>
      <c r="T8">
        <f t="shared" si="4"/>
        <v>662.25828223560916</v>
      </c>
    </row>
    <row r="9" spans="1:20" x14ac:dyDescent="0.25">
      <c r="A9" t="s">
        <v>6</v>
      </c>
      <c r="B9">
        <v>47</v>
      </c>
      <c r="C9">
        <v>91.4</v>
      </c>
      <c r="D9">
        <f t="shared" ref="D9:D14" si="7">_xlfn.NORM.DIST(C9,$H$19,SQRT($H$20),TRUE)</f>
        <v>0.99997781887892112</v>
      </c>
      <c r="N9">
        <f t="shared" si="0"/>
        <v>4628</v>
      </c>
      <c r="O9" s="1">
        <f>B10-H19</f>
        <v>10.072906403940884</v>
      </c>
      <c r="P9">
        <f t="shared" si="5"/>
        <v>101.46344342255327</v>
      </c>
      <c r="Q9" s="1">
        <f t="shared" si="1"/>
        <v>9030.2464646072403</v>
      </c>
      <c r="R9">
        <f t="shared" si="2"/>
        <v>1022.0317690169304</v>
      </c>
      <c r="S9">
        <f t="shared" si="3"/>
        <v>90960.827442506808</v>
      </c>
      <c r="T9">
        <f t="shared" si="4"/>
        <v>10294.830351161669</v>
      </c>
    </row>
    <row r="10" spans="1:20" x14ac:dyDescent="0.25">
      <c r="A10" t="s">
        <v>7</v>
      </c>
      <c r="B10">
        <v>52</v>
      </c>
      <c r="C10">
        <v>89</v>
      </c>
      <c r="D10">
        <f t="shared" si="7"/>
        <v>0.99994892020309634</v>
      </c>
      <c r="N10">
        <f t="shared" si="0"/>
        <v>4183.8</v>
      </c>
      <c r="O10" s="1">
        <f>B11-H19</f>
        <v>15.072906403940884</v>
      </c>
      <c r="P10">
        <f t="shared" si="5"/>
        <v>227.19250746196212</v>
      </c>
      <c r="Q10" s="1">
        <f t="shared" si="1"/>
        <v>16675.930047708021</v>
      </c>
      <c r="R10">
        <f t="shared" si="2"/>
        <v>3424.4514006507961</v>
      </c>
      <c r="S10">
        <f>C11*R10</f>
        <v>251354.73280776845</v>
      </c>
      <c r="T10">
        <f t="shared" si="4"/>
        <v>51616.435446853713</v>
      </c>
    </row>
    <row r="11" spans="1:20" x14ac:dyDescent="0.25">
      <c r="A11" t="s">
        <v>8</v>
      </c>
      <c r="B11">
        <v>57</v>
      </c>
      <c r="C11">
        <v>73.400000000000006</v>
      </c>
      <c r="D11">
        <f t="shared" si="7"/>
        <v>0.99530854779095668</v>
      </c>
      <c r="N11">
        <f t="shared" si="0"/>
        <v>2343.6</v>
      </c>
      <c r="O11" s="1">
        <f>B12-H19</f>
        <v>20.072906403940884</v>
      </c>
      <c r="P11">
        <f t="shared" si="5"/>
        <v>402.92157150137098</v>
      </c>
      <c r="Q11" s="1">
        <f t="shared" si="1"/>
        <v>15230.435402751822</v>
      </c>
      <c r="R11">
        <f t="shared" si="2"/>
        <v>8087.8069928757941</v>
      </c>
      <c r="S11">
        <f t="shared" si="3"/>
        <v>305719.10433070501</v>
      </c>
      <c r="T11">
        <f t="shared" si="4"/>
        <v>162345.7927811344</v>
      </c>
    </row>
    <row r="12" spans="1:20" x14ac:dyDescent="0.25">
      <c r="A12" t="s">
        <v>9</v>
      </c>
      <c r="B12">
        <v>62</v>
      </c>
      <c r="C12">
        <v>37.799999999999997</v>
      </c>
      <c r="D12">
        <f t="shared" si="7"/>
        <v>0.36668319810492273</v>
      </c>
      <c r="N12">
        <f t="shared" si="0"/>
        <v>850.9</v>
      </c>
      <c r="O12" s="1">
        <f>B13-H19</f>
        <v>25.072906403940884</v>
      </c>
      <c r="P12">
        <f t="shared" si="5"/>
        <v>628.65063554077983</v>
      </c>
      <c r="Q12" s="1">
        <f t="shared" si="1"/>
        <v>7983.8630713679031</v>
      </c>
      <c r="R12">
        <f>POWER(O12,3)</f>
        <v>15762.098545691926</v>
      </c>
      <c r="S12">
        <f t="shared" si="3"/>
        <v>200178.65153028746</v>
      </c>
      <c r="T12">
        <f t="shared" si="4"/>
        <v>395201.62156582641</v>
      </c>
    </row>
    <row r="13" spans="1:20" x14ac:dyDescent="0.25">
      <c r="A13" t="s">
        <v>10</v>
      </c>
      <c r="B13">
        <v>67</v>
      </c>
      <c r="C13">
        <v>12.7</v>
      </c>
      <c r="D13">
        <f t="shared" si="7"/>
        <v>7.9237549486893214E-3</v>
      </c>
      <c r="N13">
        <f t="shared" si="0"/>
        <v>142.5</v>
      </c>
      <c r="O13" s="1">
        <f>B14-H19</f>
        <v>33.072906403940884</v>
      </c>
      <c r="P13">
        <f t="shared" si="5"/>
        <v>1093.8171380038339</v>
      </c>
      <c r="Q13" s="1">
        <f t="shared" si="1"/>
        <v>2078.2525622072844</v>
      </c>
      <c r="R13">
        <f t="shared" si="2"/>
        <v>36175.711828227286</v>
      </c>
      <c r="S13">
        <f t="shared" si="3"/>
        <v>68733.852473631836</v>
      </c>
      <c r="T13">
        <f t="shared" si="4"/>
        <v>1196435.9313908981</v>
      </c>
    </row>
    <row r="14" spans="1:20" x14ac:dyDescent="0.25">
      <c r="A14" t="s">
        <v>11</v>
      </c>
      <c r="B14">
        <v>75</v>
      </c>
      <c r="C14">
        <v>1.9</v>
      </c>
      <c r="D14">
        <f t="shared" si="7"/>
        <v>4.7684748642219118E-4</v>
      </c>
      <c r="S14">
        <f>SUM(S2:S13)</f>
        <v>113502.8258821123</v>
      </c>
      <c r="T14">
        <f>SUM(T2:T13)</f>
        <v>2420273.6348733166</v>
      </c>
    </row>
    <row r="15" spans="1:20" x14ac:dyDescent="0.25">
      <c r="C15">
        <f>SUM(C3:C14)</f>
        <v>710.5</v>
      </c>
    </row>
    <row r="18" spans="3:11" x14ac:dyDescent="0.25">
      <c r="C18" s="1"/>
      <c r="F18" t="s">
        <v>16</v>
      </c>
    </row>
    <row r="19" spans="3:11" x14ac:dyDescent="0.25">
      <c r="F19" t="s">
        <v>17</v>
      </c>
      <c r="H19">
        <f>SUM(N2:N13)/SUM(C3:C14)</f>
        <v>41.927093596059116</v>
      </c>
      <c r="I19" t="s">
        <v>115</v>
      </c>
    </row>
    <row r="20" spans="3:11" x14ac:dyDescent="0.25">
      <c r="F20" t="s">
        <v>18</v>
      </c>
      <c r="H20">
        <f>SUM(Q2:Q13)/SUM(C3:C14)</f>
        <v>146.78089155281614</v>
      </c>
      <c r="I20" s="7">
        <f>SQRT(H20)</f>
        <v>12.115316403330791</v>
      </c>
      <c r="J20" s="7">
        <f>POWER(I20,3)</f>
        <v>1778.2969431253514</v>
      </c>
      <c r="K20">
        <f>POWER(I20,4)</f>
        <v>21544.630125039574</v>
      </c>
    </row>
    <row r="21" spans="3:11" x14ac:dyDescent="0.25">
      <c r="F21" t="s">
        <v>19</v>
      </c>
      <c r="H21">
        <f>S14/(C15*J20)</f>
        <v>8.9833497839549289E-2</v>
      </c>
      <c r="I21" t="s">
        <v>116</v>
      </c>
    </row>
    <row r="22" spans="3:11" x14ac:dyDescent="0.25">
      <c r="F22" t="s">
        <v>20</v>
      </c>
      <c r="H22">
        <f>(T14/(C15*K20)-3)</f>
        <v>-2.841889269565343</v>
      </c>
      <c r="I22" t="s">
        <v>118</v>
      </c>
    </row>
    <row r="23" spans="3:11" x14ac:dyDescent="0.25">
      <c r="F23" t="s">
        <v>21</v>
      </c>
      <c r="H23">
        <f>PERCENTILE(B3:B14,0.05)</f>
        <v>19.75</v>
      </c>
    </row>
    <row r="24" spans="3:11" x14ac:dyDescent="0.25">
      <c r="F24" t="s">
        <v>22</v>
      </c>
      <c r="H24">
        <f>PERCENTILE(B3:B14,0.95)</f>
        <v>70.599999999999994</v>
      </c>
    </row>
    <row r="25" spans="3:11" x14ac:dyDescent="0.25">
      <c r="F25" t="s">
        <v>23</v>
      </c>
      <c r="H25">
        <f>PERCENTILE(B3:B14,0.025)</f>
        <v>18.375</v>
      </c>
    </row>
    <row r="35" spans="1:1" x14ac:dyDescent="0.25">
      <c r="A35" t="s">
        <v>15</v>
      </c>
    </row>
  </sheetData>
  <mergeCells count="1">
    <mergeCell ref="A1:I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Средняя зарплата. Непрерывные</vt:lpstr>
      <vt:lpstr>занятость по возрастам.норм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Ратов</dc:creator>
  <cp:lastModifiedBy>Алексей Ганин</cp:lastModifiedBy>
  <dcterms:created xsi:type="dcterms:W3CDTF">2024-12-18T08:45:18Z</dcterms:created>
  <dcterms:modified xsi:type="dcterms:W3CDTF">2024-12-26T15:43:28Z</dcterms:modified>
</cp:coreProperties>
</file>