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4fc64fcbd88a27/3_Bau/K72/4_Kosten/"/>
    </mc:Choice>
  </mc:AlternateContent>
  <xr:revisionPtr revIDLastSave="20" documentId="11_E0D5A6AC9D79385A2AEA82F8778103899BBDF760" xr6:coauthVersionLast="47" xr6:coauthVersionMax="47" xr10:uidLastSave="{ADAEB428-45B1-4024-9D04-D483E5E42EE9}"/>
  <bookViews>
    <workbookView xWindow="-120" yWindow="-120" windowWidth="19440" windowHeight="12240" tabRatio="821" firstSheet="3" activeTab="11" xr2:uid="{00000000-000D-0000-FFFF-FFFF00000000}"/>
  </bookViews>
  <sheets>
    <sheet name="Stammdaten" sheetId="4" r:id="rId1"/>
    <sheet name="Flächen" sheetId="6" r:id="rId2"/>
    <sheet name="Anschaffung" sheetId="16" r:id="rId3"/>
    <sheet name="Betriebskosten" sheetId="15" r:id="rId4"/>
    <sheet name="Baukosten 1.0" sheetId="1" r:id="rId5"/>
    <sheet name="Übersicht" sheetId="24" r:id="rId6"/>
    <sheet name="Wohnfläche" sheetId="14" r:id="rId7"/>
    <sheet name="Keller" sheetId="18" r:id="rId8"/>
    <sheet name="Terrasse" sheetId="21" r:id="rId9"/>
    <sheet name="Pergola" sheetId="23" r:id="rId10"/>
    <sheet name="Garten" sheetId="25" r:id="rId11"/>
    <sheet name="db_Abrechnung" sheetId="11" r:id="rId12"/>
    <sheet name="DATENBANK" sheetId="5" r:id="rId13"/>
    <sheet name="BKS" sheetId="8" r:id="rId14"/>
    <sheet name="Vergleich" sheetId="3" r:id="rId15"/>
    <sheet name="Finanzierung" sheetId="2" r:id="rId16"/>
    <sheet name="Baupreise" sheetId="17" r:id="rId17"/>
    <sheet name="Tabelle1" sheetId="22" r:id="rId18"/>
  </sheets>
  <definedNames>
    <definedName name="_xlnm._FilterDatabase" localSheetId="11" hidden="1">db_Abrechnung!$A$1:$K$180</definedName>
    <definedName name="Abrechnung">db_Abrechnung!$A$1:$K$183</definedName>
    <definedName name="_xlnm.Print_Area" localSheetId="10">Garten!$A$1:$Q$20</definedName>
    <definedName name="_xlnm.Print_Area" localSheetId="9">Pergola!$A$1:$Q$20</definedName>
    <definedName name="_xlnm.Print_Area" localSheetId="5">Übersicht!$A$1:$L$14</definedName>
    <definedName name="_xlnm.Print_Area" localSheetId="6">Wohnfläche!$A$1:$G$195</definedName>
    <definedName name="Druckbereich_keller">Keller!$A$1:$L$22</definedName>
    <definedName name="Druckbereich_pergola" localSheetId="10">Garten!$A$1:$R$20</definedName>
    <definedName name="Druckbereich_pergola" localSheetId="9">Pergola!$A$1:$R$20</definedName>
    <definedName name="Druckbereich_terrasse">Terrasse!$A$1:$R$21</definedName>
    <definedName name="Druckbereich_ubersicht">Übersicht!$A$1:$L$14</definedName>
    <definedName name="Druckbereich_WNF">Wohnfläche!$A$1:$G$195</definedName>
    <definedName name="tbl_keller" localSheetId="10">Tabelle15[]</definedName>
    <definedName name="tbl_keller" localSheetId="9">Tabelle15[]</definedName>
    <definedName name="tbl_keller">Tabelle15[]</definedName>
    <definedName name="tbl_terrasse" localSheetId="10">Tabelle15768[]</definedName>
    <definedName name="tbl_terrasse" localSheetId="9">Tabelle1576[]</definedName>
    <definedName name="tbl_terrasse">Tabelle157[]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9" i="11" l="1" a="1"/>
  <c r="G189" i="11" s="1"/>
  <c r="Q47" i="23"/>
  <c r="Q46" i="23"/>
  <c r="Q58" i="21" l="1"/>
  <c r="Q59" i="21"/>
  <c r="Q53" i="23"/>
  <c r="Q52" i="23"/>
  <c r="Q51" i="23"/>
  <c r="Q91" i="21"/>
  <c r="Q40" i="23"/>
  <c r="Q27" i="23"/>
  <c r="Q44" i="23"/>
  <c r="Q37" i="23"/>
  <c r="Q25" i="25"/>
  <c r="Q28" i="25" s="1"/>
  <c r="Q26" i="25"/>
  <c r="Q29" i="23"/>
  <c r="Q56" i="21"/>
  <c r="Q42" i="23"/>
  <c r="Q43" i="23"/>
  <c r="Q24" i="25"/>
  <c r="Q27" i="25"/>
  <c r="Q19" i="25"/>
  <c r="Q5" i="25"/>
  <c r="D11" i="15"/>
  <c r="D14" i="15"/>
  <c r="D13" i="15"/>
  <c r="D12" i="15"/>
  <c r="G9" i="15"/>
  <c r="Q45" i="23"/>
  <c r="Q39" i="23"/>
  <c r="L41" i="23"/>
  <c r="Q41" i="23" s="1"/>
  <c r="R22" i="25" l="1"/>
  <c r="Q10" i="25" a="1"/>
  <c r="Q10" i="25" s="1"/>
  <c r="Q15" i="25" a="1"/>
  <c r="Q15" i="25" s="1"/>
  <c r="Q18" i="25"/>
  <c r="Q20" i="25" s="1"/>
  <c r="Q11" i="25" a="1"/>
  <c r="Q11" i="25" s="1"/>
  <c r="Q14" i="25" a="1"/>
  <c r="Q14" i="25" s="1"/>
  <c r="Q16" i="25" s="1"/>
  <c r="Q63" i="21"/>
  <c r="Q65" i="21"/>
  <c r="Q64" i="21"/>
  <c r="Q57" i="21"/>
  <c r="Q53" i="21"/>
  <c r="Q7" i="25" l="1"/>
  <c r="Q12" i="25"/>
  <c r="Q6" i="25" s="1"/>
  <c r="Q90" i="21"/>
  <c r="Q89" i="21"/>
  <c r="Q86" i="21"/>
  <c r="Q62" i="21"/>
  <c r="Q60" i="21"/>
  <c r="Q61" i="21" l="1"/>
  <c r="Q28" i="23"/>
  <c r="Q32" i="23"/>
  <c r="Q31" i="23"/>
  <c r="Q30" i="23"/>
  <c r="L36" i="23"/>
  <c r="L34" i="23"/>
  <c r="Q34" i="23" s="1"/>
  <c r="L35" i="23"/>
  <c r="Q35" i="23" s="1"/>
  <c r="Q47" i="21" l="1"/>
  <c r="Q46" i="21"/>
  <c r="B10" i="24"/>
  <c r="B9" i="24"/>
  <c r="L33" i="23"/>
  <c r="Q33" i="23" s="1"/>
  <c r="L79" i="18"/>
  <c r="L78" i="18"/>
  <c r="L77" i="18"/>
  <c r="L76" i="18"/>
  <c r="B7" i="24"/>
  <c r="B8" i="24"/>
  <c r="Q88" i="21"/>
  <c r="Q87" i="21"/>
  <c r="Q27" i="21"/>
  <c r="Q85" i="21"/>
  <c r="Q84" i="21"/>
  <c r="Q83" i="21"/>
  <c r="Q34" i="21"/>
  <c r="Q33" i="21"/>
  <c r="Q54" i="23"/>
  <c r="Q48" i="23"/>
  <c r="Q50" i="23"/>
  <c r="Q19" i="23" s="1"/>
  <c r="Q38" i="23"/>
  <c r="Q36" i="23"/>
  <c r="Q26" i="23"/>
  <c r="Q25" i="23"/>
  <c r="Q24" i="23"/>
  <c r="Q5" i="23"/>
  <c r="R22" i="23" l="1"/>
  <c r="Q18" i="23"/>
  <c r="Q20" i="23" s="1"/>
  <c r="L10" i="24" s="1"/>
  <c r="Q10" i="23" a="1"/>
  <c r="Q10" i="23" s="1"/>
  <c r="Q55" i="23"/>
  <c r="Q15" i="23" a="1"/>
  <c r="Q15" i="23" s="1"/>
  <c r="Q14" i="23" a="1"/>
  <c r="Q14" i="23" s="1"/>
  <c r="Q11" i="23" a="1"/>
  <c r="Q11" i="23" s="1"/>
  <c r="Q23" i="22"/>
  <c r="N23" i="22"/>
  <c r="Q22" i="22"/>
  <c r="N22" i="22"/>
  <c r="N21" i="22"/>
  <c r="L21" i="22"/>
  <c r="Q21" i="22" s="1"/>
  <c r="N20" i="22"/>
  <c r="L20" i="22"/>
  <c r="Q20" i="22" s="1"/>
  <c r="N19" i="22"/>
  <c r="L19" i="22"/>
  <c r="Q19" i="22" s="1"/>
  <c r="Q18" i="22"/>
  <c r="N18" i="22"/>
  <c r="Q17" i="22"/>
  <c r="N17" i="22"/>
  <c r="Q16" i="22"/>
  <c r="N16" i="22"/>
  <c r="Q13" i="22"/>
  <c r="N13" i="22"/>
  <c r="Q12" i="22"/>
  <c r="N12" i="22"/>
  <c r="N11" i="22"/>
  <c r="L11" i="22"/>
  <c r="Q11" i="22" s="1"/>
  <c r="N10" i="22"/>
  <c r="L10" i="22"/>
  <c r="Q10" i="22" s="1"/>
  <c r="N9" i="22"/>
  <c r="L9" i="22"/>
  <c r="Q9" i="22" s="1"/>
  <c r="Q8" i="22"/>
  <c r="N8" i="22"/>
  <c r="Q7" i="22"/>
  <c r="N7" i="22"/>
  <c r="Q6" i="22"/>
  <c r="N6" i="22"/>
  <c r="Q32" i="21"/>
  <c r="Q31" i="21"/>
  <c r="Q30" i="21"/>
  <c r="L70" i="18"/>
  <c r="L71" i="18"/>
  <c r="L69" i="18"/>
  <c r="L68" i="18"/>
  <c r="L72" i="18"/>
  <c r="L73" i="18"/>
  <c r="Q25" i="21"/>
  <c r="Q41" i="21"/>
  <c r="Q55" i="21"/>
  <c r="Q54" i="21"/>
  <c r="Q28" i="21"/>
  <c r="Q26" i="21"/>
  <c r="Q40" i="21"/>
  <c r="Q77" i="21"/>
  <c r="Q79" i="21"/>
  <c r="Q45" i="21"/>
  <c r="Q44" i="21"/>
  <c r="Q43" i="21"/>
  <c r="Q42" i="21"/>
  <c r="Q49" i="21"/>
  <c r="Q29" i="21"/>
  <c r="Q35" i="21"/>
  <c r="Q36" i="21"/>
  <c r="Q37" i="21"/>
  <c r="Q38" i="21"/>
  <c r="Q39" i="21"/>
  <c r="Q48" i="21"/>
  <c r="Q50" i="21"/>
  <c r="Q51" i="21"/>
  <c r="Q52" i="21"/>
  <c r="Q67" i="21"/>
  <c r="Q68" i="21"/>
  <c r="Q69" i="21"/>
  <c r="Q70" i="21"/>
  <c r="Q71" i="21"/>
  <c r="Q72" i="21"/>
  <c r="Q73" i="21"/>
  <c r="Q74" i="21"/>
  <c r="Q75" i="21"/>
  <c r="Q76" i="21"/>
  <c r="Q82" i="21"/>
  <c r="Q81" i="21"/>
  <c r="Q80" i="21"/>
  <c r="Q16" i="23" l="1"/>
  <c r="Q12" i="23"/>
  <c r="Q6" i="23" s="1"/>
  <c r="E10" i="24" s="1"/>
  <c r="Q7" i="23" l="1"/>
  <c r="I10" i="24"/>
  <c r="Q78" i="21"/>
  <c r="R23" i="21" s="1"/>
  <c r="L57" i="18" l="1"/>
  <c r="L66" i="18" l="1"/>
  <c r="L65" i="18"/>
  <c r="L64" i="18"/>
  <c r="H64" i="18"/>
  <c r="L63" i="18"/>
  <c r="H63" i="18"/>
  <c r="L62" i="18"/>
  <c r="H62" i="18"/>
  <c r="Q18" i="21" l="1"/>
  <c r="Q11" i="21" a="1"/>
  <c r="Q11" i="21" s="1"/>
  <c r="Q19" i="21"/>
  <c r="Q5" i="21"/>
  <c r="Q93" i="21" l="1"/>
  <c r="Q20" i="21"/>
  <c r="Q14" i="21" a="1"/>
  <c r="Q14" i="21" s="1"/>
  <c r="Q15" i="21" a="1"/>
  <c r="Q15" i="21" s="1"/>
  <c r="Q10" i="21" a="1"/>
  <c r="Q10" i="21" s="1"/>
  <c r="Q12" i="21" s="1"/>
  <c r="L6" i="18"/>
  <c r="L9" i="24" l="1"/>
  <c r="P3" i="21"/>
  <c r="Q6" i="21"/>
  <c r="E9" i="24" s="1"/>
  <c r="Q16" i="21"/>
  <c r="Q7" i="21" l="1"/>
  <c r="I9" i="24"/>
  <c r="L26" i="18"/>
  <c r="H27" i="18"/>
  <c r="L27" i="18"/>
  <c r="H28" i="18"/>
  <c r="L28" i="18"/>
  <c r="H29" i="18"/>
  <c r="L29" i="18"/>
  <c r="H30" i="18"/>
  <c r="L30" i="18"/>
  <c r="H31" i="18"/>
  <c r="L31" i="18"/>
  <c r="L32" i="18"/>
  <c r="H33" i="18"/>
  <c r="L33" i="18"/>
  <c r="L34" i="18"/>
  <c r="L35" i="18"/>
  <c r="L36" i="18"/>
  <c r="H37" i="18"/>
  <c r="L37" i="18"/>
  <c r="H38" i="18"/>
  <c r="L38" i="18"/>
  <c r="H39" i="18"/>
  <c r="L39" i="18"/>
  <c r="H40" i="18"/>
  <c r="L40" i="18"/>
  <c r="L41" i="18"/>
  <c r="L42" i="18"/>
  <c r="L43" i="18"/>
  <c r="H44" i="18"/>
  <c r="L44" i="18"/>
  <c r="H45" i="18"/>
  <c r="L45" i="18"/>
  <c r="H46" i="18"/>
  <c r="L46" i="18"/>
  <c r="H47" i="18"/>
  <c r="L47" i="18"/>
  <c r="L48" i="18"/>
  <c r="H49" i="18"/>
  <c r="L49" i="18"/>
  <c r="H50" i="18"/>
  <c r="L50" i="18"/>
  <c r="H51" i="18"/>
  <c r="L51" i="18"/>
  <c r="L52" i="18"/>
  <c r="L53" i="18"/>
  <c r="H54" i="18"/>
  <c r="L54" i="18"/>
  <c r="H55" i="18"/>
  <c r="L55" i="18"/>
  <c r="H56" i="18"/>
  <c r="L56" i="18"/>
  <c r="H58" i="18"/>
  <c r="L58" i="18"/>
  <c r="H59" i="18"/>
  <c r="L59" i="18"/>
  <c r="H60" i="18"/>
  <c r="L60" i="18"/>
  <c r="H61" i="18"/>
  <c r="L61" i="18"/>
  <c r="L74" i="18"/>
  <c r="L19" i="18" l="1"/>
  <c r="L12" i="18" a="1"/>
  <c r="L12" i="18" s="1"/>
  <c r="L15" i="18" a="1"/>
  <c r="L15" i="18" s="1"/>
  <c r="L11" i="18" a="1"/>
  <c r="L11" i="18" s="1"/>
  <c r="L16" i="18" a="1"/>
  <c r="L16" i="18" s="1"/>
  <c r="L5" i="18"/>
  <c r="L20" i="18"/>
  <c r="L21" i="18" s="1"/>
  <c r="L8" i="24" s="1"/>
  <c r="L82" i="18"/>
  <c r="M24" i="18"/>
  <c r="H82" i="18"/>
  <c r="M192" i="17"/>
  <c r="K192" i="17"/>
  <c r="J192" i="17"/>
  <c r="O191" i="17"/>
  <c r="N191" i="17"/>
  <c r="O190" i="17"/>
  <c r="N190" i="17"/>
  <c r="O189" i="17"/>
  <c r="N189" i="17"/>
  <c r="O188" i="17"/>
  <c r="N188" i="17"/>
  <c r="O186" i="17"/>
  <c r="N186" i="17"/>
  <c r="L186" i="17"/>
  <c r="O184" i="17"/>
  <c r="N184" i="17"/>
  <c r="L184" i="17"/>
  <c r="O182" i="17"/>
  <c r="N182" i="17"/>
  <c r="L182" i="17"/>
  <c r="O180" i="17"/>
  <c r="N180" i="17"/>
  <c r="L180" i="17"/>
  <c r="O178" i="17"/>
  <c r="N178" i="17"/>
  <c r="L178" i="17"/>
  <c r="O176" i="17"/>
  <c r="N176" i="17"/>
  <c r="L176" i="17"/>
  <c r="O175" i="17"/>
  <c r="N175" i="17"/>
  <c r="L175" i="17"/>
  <c r="O173" i="17"/>
  <c r="N173" i="17"/>
  <c r="L173" i="17"/>
  <c r="O171" i="17"/>
  <c r="N171" i="17"/>
  <c r="L171" i="17"/>
  <c r="O169" i="17"/>
  <c r="N169" i="17"/>
  <c r="L169" i="17"/>
  <c r="O168" i="17"/>
  <c r="N168" i="17"/>
  <c r="L168" i="17"/>
  <c r="O166" i="17"/>
  <c r="N166" i="17"/>
  <c r="L166" i="17"/>
  <c r="O165" i="17"/>
  <c r="N165" i="17"/>
  <c r="L165" i="17"/>
  <c r="F164" i="17"/>
  <c r="O164" i="17" s="1"/>
  <c r="O163" i="17"/>
  <c r="N163" i="17"/>
  <c r="L163" i="17"/>
  <c r="O162" i="17"/>
  <c r="N162" i="17"/>
  <c r="L162" i="17"/>
  <c r="O161" i="17"/>
  <c r="N161" i="17"/>
  <c r="L161" i="17"/>
  <c r="F159" i="17"/>
  <c r="O159" i="17" s="1"/>
  <c r="O158" i="17"/>
  <c r="N158" i="17"/>
  <c r="L158" i="17"/>
  <c r="O157" i="17"/>
  <c r="N157" i="17"/>
  <c r="L157" i="17"/>
  <c r="O155" i="17"/>
  <c r="N155" i="17"/>
  <c r="L155" i="17"/>
  <c r="O154" i="17"/>
  <c r="N154" i="17"/>
  <c r="L154" i="17"/>
  <c r="O153" i="17"/>
  <c r="N153" i="17"/>
  <c r="L153" i="17"/>
  <c r="F152" i="17"/>
  <c r="O152" i="17" s="1"/>
  <c r="F151" i="17"/>
  <c r="O151" i="17" s="1"/>
  <c r="O150" i="17"/>
  <c r="N150" i="17"/>
  <c r="L150" i="17"/>
  <c r="O149" i="17"/>
  <c r="N149" i="17"/>
  <c r="L149" i="17"/>
  <c r="O148" i="17"/>
  <c r="N148" i="17"/>
  <c r="L148" i="17"/>
  <c r="O146" i="17"/>
  <c r="N146" i="17"/>
  <c r="L146" i="17"/>
  <c r="O145" i="17"/>
  <c r="N145" i="17"/>
  <c r="L145" i="17"/>
  <c r="O144" i="17"/>
  <c r="N144" i="17"/>
  <c r="F144" i="17"/>
  <c r="L144" i="17" s="1"/>
  <c r="F143" i="17"/>
  <c r="L143" i="17" s="1"/>
  <c r="O142" i="17"/>
  <c r="N142" i="17"/>
  <c r="L142" i="17"/>
  <c r="O141" i="17"/>
  <c r="N141" i="17"/>
  <c r="L141" i="17"/>
  <c r="O139" i="17"/>
  <c r="N139" i="17"/>
  <c r="L139" i="17"/>
  <c r="F138" i="17"/>
  <c r="O138" i="17" s="1"/>
  <c r="F137" i="17"/>
  <c r="O137" i="17" s="1"/>
  <c r="O136" i="17"/>
  <c r="N136" i="17"/>
  <c r="L136" i="17"/>
  <c r="O135" i="17"/>
  <c r="N135" i="17"/>
  <c r="L135" i="17"/>
  <c r="O134" i="17"/>
  <c r="N134" i="17"/>
  <c r="L134" i="17"/>
  <c r="F132" i="17"/>
  <c r="O132" i="17" s="1"/>
  <c r="F131" i="17"/>
  <c r="O131" i="17" s="1"/>
  <c r="O130" i="17"/>
  <c r="N130" i="17"/>
  <c r="L130" i="17"/>
  <c r="O129" i="17"/>
  <c r="N129" i="17"/>
  <c r="L129" i="17"/>
  <c r="O127" i="17"/>
  <c r="N127" i="17"/>
  <c r="L127" i="17"/>
  <c r="O126" i="17"/>
  <c r="N126" i="17"/>
  <c r="L126" i="17"/>
  <c r="O125" i="17"/>
  <c r="N125" i="17"/>
  <c r="L125" i="17"/>
  <c r="F124" i="17"/>
  <c r="O124" i="17" s="1"/>
  <c r="F123" i="17"/>
  <c r="O123" i="17" s="1"/>
  <c r="O122" i="17"/>
  <c r="N122" i="17"/>
  <c r="L122" i="17"/>
  <c r="O121" i="17"/>
  <c r="N121" i="17"/>
  <c r="L121" i="17"/>
  <c r="O119" i="17"/>
  <c r="N119" i="17"/>
  <c r="L119" i="17"/>
  <c r="O118" i="17"/>
  <c r="N118" i="17"/>
  <c r="L118" i="17"/>
  <c r="F117" i="17"/>
  <c r="O117" i="17" s="1"/>
  <c r="F116" i="17"/>
  <c r="O116" i="17" s="1"/>
  <c r="O115" i="17"/>
  <c r="N115" i="17"/>
  <c r="L115" i="17"/>
  <c r="O114" i="17"/>
  <c r="N114" i="17"/>
  <c r="L114" i="17"/>
  <c r="O113" i="17"/>
  <c r="N113" i="17"/>
  <c r="L113" i="17"/>
  <c r="F112" i="17"/>
  <c r="O112" i="17" s="1"/>
  <c r="F110" i="17"/>
  <c r="O110" i="17" s="1"/>
  <c r="F109" i="17"/>
  <c r="O109" i="17" s="1"/>
  <c r="F108" i="17"/>
  <c r="O108" i="17" s="1"/>
  <c r="O107" i="17"/>
  <c r="N107" i="17"/>
  <c r="L107" i="17"/>
  <c r="O106" i="17"/>
  <c r="N106" i="17"/>
  <c r="L106" i="17"/>
  <c r="O105" i="17"/>
  <c r="N105" i="17"/>
  <c r="L105" i="17"/>
  <c r="O104" i="17"/>
  <c r="N104" i="17"/>
  <c r="L104" i="17"/>
  <c r="F102" i="17"/>
  <c r="O102" i="17" s="1"/>
  <c r="F101" i="17"/>
  <c r="O101" i="17" s="1"/>
  <c r="O100" i="17"/>
  <c r="N100" i="17"/>
  <c r="L100" i="17"/>
  <c r="O99" i="17"/>
  <c r="N99" i="17"/>
  <c r="L99" i="17"/>
  <c r="O98" i="17"/>
  <c r="N98" i="17"/>
  <c r="L98" i="17"/>
  <c r="F97" i="17"/>
  <c r="O97" i="17" s="1"/>
  <c r="O95" i="17"/>
  <c r="N95" i="17"/>
  <c r="L95" i="17"/>
  <c r="O94" i="17"/>
  <c r="N94" i="17"/>
  <c r="L94" i="17"/>
  <c r="O93" i="17"/>
  <c r="N93" i="17"/>
  <c r="L93" i="17"/>
  <c r="O92" i="17"/>
  <c r="N92" i="17"/>
  <c r="L92" i="17"/>
  <c r="O91" i="17"/>
  <c r="N91" i="17"/>
  <c r="L91" i="17"/>
  <c r="N90" i="17"/>
  <c r="L90" i="17"/>
  <c r="O89" i="17"/>
  <c r="N89" i="17"/>
  <c r="L89" i="17"/>
  <c r="F88" i="17"/>
  <c r="O88" i="17" s="1"/>
  <c r="O87" i="17"/>
  <c r="N87" i="17"/>
  <c r="L87" i="17"/>
  <c r="O86" i="17"/>
  <c r="N86" i="17"/>
  <c r="L86" i="17"/>
  <c r="O85" i="17"/>
  <c r="N85" i="17"/>
  <c r="L85" i="17"/>
  <c r="F84" i="17"/>
  <c r="L84" i="17" s="1"/>
  <c r="O83" i="17"/>
  <c r="N83" i="17"/>
  <c r="L83" i="17"/>
  <c r="O82" i="17"/>
  <c r="N82" i="17"/>
  <c r="L82" i="17"/>
  <c r="O81" i="17"/>
  <c r="N81" i="17"/>
  <c r="L81" i="17"/>
  <c r="F80" i="17"/>
  <c r="O80" i="17" s="1"/>
  <c r="O79" i="17"/>
  <c r="N79" i="17"/>
  <c r="L79" i="17"/>
  <c r="O78" i="17"/>
  <c r="N78" i="17"/>
  <c r="L78" i="17"/>
  <c r="O77" i="17"/>
  <c r="N77" i="17"/>
  <c r="L77" i="17"/>
  <c r="O76" i="17"/>
  <c r="N76" i="17"/>
  <c r="L76" i="17"/>
  <c r="O75" i="17"/>
  <c r="N75" i="17"/>
  <c r="L75" i="17"/>
  <c r="O74" i="17"/>
  <c r="N74" i="17"/>
  <c r="L74" i="17"/>
  <c r="O72" i="17"/>
  <c r="N72" i="17"/>
  <c r="L72" i="17"/>
  <c r="O71" i="17"/>
  <c r="N71" i="17"/>
  <c r="L71" i="17"/>
  <c r="O70" i="17"/>
  <c r="N70" i="17"/>
  <c r="L70" i="17"/>
  <c r="F69" i="17"/>
  <c r="L69" i="17" s="1"/>
  <c r="O68" i="17"/>
  <c r="N68" i="17"/>
  <c r="L68" i="17"/>
  <c r="O67" i="17"/>
  <c r="N67" i="17"/>
  <c r="L67" i="17"/>
  <c r="O66" i="17"/>
  <c r="N66" i="17"/>
  <c r="L66" i="17"/>
  <c r="O65" i="17"/>
  <c r="N65" i="17"/>
  <c r="L65" i="17"/>
  <c r="O64" i="17"/>
  <c r="N64" i="17"/>
  <c r="L64" i="17"/>
  <c r="O62" i="17"/>
  <c r="N62" i="17"/>
  <c r="L62" i="17"/>
  <c r="O61" i="17"/>
  <c r="N61" i="17"/>
  <c r="L61" i="17"/>
  <c r="O60" i="17"/>
  <c r="N60" i="17"/>
  <c r="L60" i="17"/>
  <c r="O59" i="17"/>
  <c r="N59" i="17"/>
  <c r="L59" i="17"/>
  <c r="O58" i="17"/>
  <c r="N58" i="17"/>
  <c r="L58" i="17"/>
  <c r="F57" i="17"/>
  <c r="O57" i="17" s="1"/>
  <c r="F56" i="17"/>
  <c r="O56" i="17" s="1"/>
  <c r="O55" i="17"/>
  <c r="N55" i="17"/>
  <c r="L55" i="17"/>
  <c r="F54" i="17"/>
  <c r="O54" i="17" s="1"/>
  <c r="O53" i="17"/>
  <c r="N53" i="17"/>
  <c r="L53" i="17"/>
  <c r="O52" i="17"/>
  <c r="N52" i="17"/>
  <c r="L52" i="17"/>
  <c r="F51" i="17"/>
  <c r="O51" i="17" s="1"/>
  <c r="O50" i="17"/>
  <c r="N50" i="17"/>
  <c r="L50" i="17"/>
  <c r="O49" i="17"/>
  <c r="N49" i="17"/>
  <c r="L49" i="17"/>
  <c r="F48" i="17"/>
  <c r="O48" i="17" s="1"/>
  <c r="O47" i="17"/>
  <c r="N47" i="17"/>
  <c r="L47" i="17"/>
  <c r="O46" i="17"/>
  <c r="N46" i="17"/>
  <c r="L46" i="17"/>
  <c r="O45" i="17"/>
  <c r="N45" i="17"/>
  <c r="L45" i="17"/>
  <c r="O43" i="17"/>
  <c r="N43" i="17"/>
  <c r="L43" i="17"/>
  <c r="O42" i="17"/>
  <c r="N42" i="17"/>
  <c r="L42" i="17"/>
  <c r="O41" i="17"/>
  <c r="N41" i="17"/>
  <c r="L41" i="17"/>
  <c r="O40" i="17"/>
  <c r="N40" i="17"/>
  <c r="L40" i="17"/>
  <c r="O39" i="17"/>
  <c r="N39" i="17"/>
  <c r="L39" i="17"/>
  <c r="F38" i="17"/>
  <c r="O38" i="17" s="1"/>
  <c r="F37" i="17"/>
  <c r="O37" i="17" s="1"/>
  <c r="O36" i="17"/>
  <c r="N36" i="17"/>
  <c r="L36" i="17"/>
  <c r="O35" i="17"/>
  <c r="N35" i="17"/>
  <c r="L35" i="17"/>
  <c r="F34" i="17"/>
  <c r="O34" i="17" s="1"/>
  <c r="F33" i="17"/>
  <c r="N33" i="17" s="1"/>
  <c r="O32" i="17"/>
  <c r="N32" i="17"/>
  <c r="L32" i="17"/>
  <c r="O31" i="17"/>
  <c r="N31" i="17"/>
  <c r="L31" i="17"/>
  <c r="O30" i="17"/>
  <c r="N30" i="17"/>
  <c r="L30" i="17"/>
  <c r="O28" i="17"/>
  <c r="N28" i="17"/>
  <c r="L28" i="17"/>
  <c r="O27" i="17"/>
  <c r="N27" i="17"/>
  <c r="L27" i="17"/>
  <c r="F26" i="17"/>
  <c r="O26" i="17" s="1"/>
  <c r="O25" i="17"/>
  <c r="N25" i="17"/>
  <c r="L25" i="17"/>
  <c r="F24" i="17"/>
  <c r="O24" i="17" s="1"/>
  <c r="O23" i="17"/>
  <c r="N23" i="17"/>
  <c r="L23" i="17"/>
  <c r="O22" i="17"/>
  <c r="N22" i="17"/>
  <c r="L22" i="17"/>
  <c r="F21" i="17"/>
  <c r="O21" i="17" s="1"/>
  <c r="F20" i="17"/>
  <c r="N20" i="17" s="1"/>
  <c r="O19" i="17"/>
  <c r="N19" i="17"/>
  <c r="L19" i="17"/>
  <c r="O18" i="17"/>
  <c r="N18" i="17"/>
  <c r="L18" i="17"/>
  <c r="F17" i="17"/>
  <c r="O17" i="17" s="1"/>
  <c r="O15" i="17"/>
  <c r="N15" i="17"/>
  <c r="L15" i="17"/>
  <c r="O14" i="17"/>
  <c r="N14" i="17"/>
  <c r="L14" i="17"/>
  <c r="F13" i="17"/>
  <c r="O13" i="17" s="1"/>
  <c r="O12" i="17"/>
  <c r="N12" i="17"/>
  <c r="L12" i="17"/>
  <c r="F11" i="17"/>
  <c r="O11" i="17" s="1"/>
  <c r="O10" i="17"/>
  <c r="N10" i="17"/>
  <c r="L10" i="17"/>
  <c r="O9" i="17"/>
  <c r="N9" i="17"/>
  <c r="L9" i="17"/>
  <c r="O8" i="17"/>
  <c r="N8" i="17"/>
  <c r="L8" i="17"/>
  <c r="F7" i="17"/>
  <c r="L7" i="17" s="1"/>
  <c r="N6" i="17"/>
  <c r="F6" i="17"/>
  <c r="L6" i="17" s="1"/>
  <c r="O5" i="17"/>
  <c r="N5" i="17"/>
  <c r="L5" i="17"/>
  <c r="O4" i="17"/>
  <c r="N4" i="17"/>
  <c r="L4" i="17"/>
  <c r="F3" i="17"/>
  <c r="G153" i="14"/>
  <c r="E155" i="14" s="1"/>
  <c r="F153" i="14" s="1"/>
  <c r="D20" i="16"/>
  <c r="D19" i="16"/>
  <c r="D18" i="16"/>
  <c r="D17" i="16"/>
  <c r="G15" i="16"/>
  <c r="D8" i="16"/>
  <c r="G6" i="16"/>
  <c r="D4" i="16"/>
  <c r="G2" i="16"/>
  <c r="F14" i="16" s="1"/>
  <c r="D36" i="15"/>
  <c r="D35" i="15"/>
  <c r="D34" i="15"/>
  <c r="D33" i="15"/>
  <c r="G31" i="15"/>
  <c r="D30" i="15"/>
  <c r="D29" i="15"/>
  <c r="D28" i="15"/>
  <c r="D27" i="15"/>
  <c r="G25" i="15"/>
  <c r="G22" i="15"/>
  <c r="D18" i="15"/>
  <c r="D21" i="15"/>
  <c r="D20" i="15"/>
  <c r="D19" i="15"/>
  <c r="G16" i="15"/>
  <c r="D7" i="15"/>
  <c r="D6" i="15"/>
  <c r="D5" i="15"/>
  <c r="D4" i="15"/>
  <c r="G2" i="15"/>
  <c r="G144" i="14"/>
  <c r="E146" i="14" s="1"/>
  <c r="F144" i="14" s="1"/>
  <c r="G131" i="14"/>
  <c r="E133" i="14" s="1"/>
  <c r="F131" i="14" s="1"/>
  <c r="D15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30" i="14"/>
  <c r="D129" i="14"/>
  <c r="D114" i="14"/>
  <c r="G112" i="14"/>
  <c r="D111" i="14"/>
  <c r="D110" i="14"/>
  <c r="G101" i="14"/>
  <c r="D104" i="14"/>
  <c r="D105" i="14"/>
  <c r="D106" i="14"/>
  <c r="D109" i="14"/>
  <c r="D108" i="14"/>
  <c r="D107" i="14"/>
  <c r="D103" i="14"/>
  <c r="D8" i="14"/>
  <c r="D7" i="14"/>
  <c r="G2" i="14"/>
  <c r="D9" i="14"/>
  <c r="D5" i="14"/>
  <c r="D4" i="14"/>
  <c r="D98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100" i="14"/>
  <c r="D99" i="14"/>
  <c r="D50" i="14"/>
  <c r="G48" i="14"/>
  <c r="D44" i="14"/>
  <c r="D38" i="14"/>
  <c r="D47" i="14"/>
  <c r="D46" i="14"/>
  <c r="D45" i="14"/>
  <c r="D41" i="14"/>
  <c r="D40" i="14"/>
  <c r="D39" i="14"/>
  <c r="D35" i="14"/>
  <c r="D34" i="14"/>
  <c r="D33" i="14"/>
  <c r="D32" i="14"/>
  <c r="D31" i="14"/>
  <c r="G29" i="14"/>
  <c r="D25" i="14"/>
  <c r="D24" i="14"/>
  <c r="D23" i="14"/>
  <c r="D22" i="14"/>
  <c r="D21" i="14"/>
  <c r="D28" i="14"/>
  <c r="D27" i="14"/>
  <c r="D26" i="14"/>
  <c r="D20" i="14"/>
  <c r="G18" i="14"/>
  <c r="D17" i="14"/>
  <c r="D16" i="14"/>
  <c r="D13" i="14"/>
  <c r="D14" i="14"/>
  <c r="D12" i="14"/>
  <c r="N7" i="17" l="1"/>
  <c r="G1" i="15"/>
  <c r="L34" i="17"/>
  <c r="N34" i="17"/>
  <c r="L20" i="17"/>
  <c r="L51" i="17"/>
  <c r="F11" i="16"/>
  <c r="G9" i="16" s="1"/>
  <c r="L11" i="17"/>
  <c r="O20" i="17"/>
  <c r="L21" i="17"/>
  <c r="L33" i="17"/>
  <c r="O33" i="17"/>
  <c r="L13" i="18"/>
  <c r="L7" i="18" s="1"/>
  <c r="E8" i="24" s="1"/>
  <c r="L17" i="18"/>
  <c r="O6" i="17"/>
  <c r="O7" i="17"/>
  <c r="L13" i="17"/>
  <c r="L57" i="17"/>
  <c r="N69" i="17"/>
  <c r="N84" i="17"/>
  <c r="L88" i="17"/>
  <c r="L97" i="17"/>
  <c r="L101" i="17"/>
  <c r="L108" i="17"/>
  <c r="L110" i="17"/>
  <c r="L131" i="17"/>
  <c r="N143" i="17"/>
  <c r="N13" i="17"/>
  <c r="O69" i="17"/>
  <c r="O84" i="17"/>
  <c r="N88" i="17"/>
  <c r="N97" i="17"/>
  <c r="O143" i="17"/>
  <c r="F192" i="17"/>
  <c r="N21" i="17"/>
  <c r="L26" i="17"/>
  <c r="N51" i="17"/>
  <c r="L56" i="17"/>
  <c r="L102" i="17"/>
  <c r="L109" i="17"/>
  <c r="L112" i="17"/>
  <c r="L132" i="17"/>
  <c r="L159" i="17"/>
  <c r="L3" i="17"/>
  <c r="N11" i="17"/>
  <c r="L17" i="17"/>
  <c r="L24" i="17"/>
  <c r="N26" i="17"/>
  <c r="L37" i="17"/>
  <c r="L38" i="17"/>
  <c r="L48" i="17"/>
  <c r="L54" i="17"/>
  <c r="N56" i="17"/>
  <c r="N57" i="17"/>
  <c r="L80" i="17"/>
  <c r="N101" i="17"/>
  <c r="N102" i="17"/>
  <c r="N108" i="17"/>
  <c r="N109" i="17"/>
  <c r="N110" i="17"/>
  <c r="N112" i="17"/>
  <c r="L116" i="17"/>
  <c r="L117" i="17"/>
  <c r="L123" i="17"/>
  <c r="L124" i="17"/>
  <c r="N131" i="17"/>
  <c r="N132" i="17"/>
  <c r="L137" i="17"/>
  <c r="L138" i="17"/>
  <c r="L151" i="17"/>
  <c r="L152" i="17"/>
  <c r="N159" i="17"/>
  <c r="L164" i="17"/>
  <c r="N3" i="17"/>
  <c r="N17" i="17"/>
  <c r="N24" i="17"/>
  <c r="N37" i="17"/>
  <c r="N38" i="17"/>
  <c r="N48" i="17"/>
  <c r="N54" i="17"/>
  <c r="N80" i="17"/>
  <c r="N116" i="17"/>
  <c r="N117" i="17"/>
  <c r="N123" i="17"/>
  <c r="N124" i="17"/>
  <c r="N137" i="17"/>
  <c r="N138" i="17"/>
  <c r="N151" i="17"/>
  <c r="N152" i="17"/>
  <c r="N164" i="17"/>
  <c r="O3" i="17"/>
  <c r="G10" i="14"/>
  <c r="D6" i="14"/>
  <c r="G42" i="14"/>
  <c r="G36" i="14"/>
  <c r="H218" i="11"/>
  <c r="L8" i="18" l="1"/>
  <c r="I8" i="24"/>
  <c r="L192" i="17"/>
  <c r="O192" i="17"/>
  <c r="G1" i="14"/>
  <c r="L7" i="24" s="1"/>
  <c r="L12" i="24" s="1"/>
  <c r="K215" i="11" a="1"/>
  <c r="K215" i="11" s="1"/>
  <c r="K177" i="11"/>
  <c r="K176" i="11"/>
  <c r="K175" i="11"/>
  <c r="K174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2" i="11"/>
  <c r="K211" i="11" l="1" a="1"/>
  <c r="K211" i="11" s="1"/>
  <c r="H189" i="11" a="1"/>
  <c r="H189" i="11" s="1"/>
  <c r="G205" i="11" a="1"/>
  <c r="G205" i="11" s="1"/>
  <c r="H205" i="11" a="1"/>
  <c r="H205" i="11" s="1"/>
  <c r="G207" i="11" a="1"/>
  <c r="G207" i="11" s="1"/>
  <c r="H207" i="11" a="1"/>
  <c r="H207" i="11" s="1"/>
  <c r="K214" i="11" a="1"/>
  <c r="K214" i="11" s="1"/>
  <c r="K210" i="11" a="1"/>
  <c r="K210" i="11" s="1"/>
  <c r="B181" i="11"/>
  <c r="J181" i="11"/>
  <c r="K189" i="11" l="1"/>
  <c r="K205" i="11"/>
  <c r="K207" i="11"/>
  <c r="K216" i="11"/>
  <c r="H199" i="11" a="1"/>
  <c r="H199" i="11" s="1"/>
  <c r="G199" i="11" a="1"/>
  <c r="G199" i="11" s="1"/>
  <c r="H197" i="11" a="1"/>
  <c r="H197" i="11" s="1"/>
  <c r="G197" i="11" a="1"/>
  <c r="G197" i="11" s="1"/>
  <c r="H193" i="11" a="1"/>
  <c r="H193" i="11" s="1"/>
  <c r="G193" i="11" a="1"/>
  <c r="G193" i="11" s="1"/>
  <c r="H203" i="11" a="1"/>
  <c r="H203" i="11" s="1"/>
  <c r="G203" i="11" a="1"/>
  <c r="G203" i="11" s="1"/>
  <c r="H195" i="11" a="1"/>
  <c r="H195" i="11" s="1"/>
  <c r="G195" i="11" a="1"/>
  <c r="G195" i="11" s="1"/>
  <c r="G42" i="6"/>
  <c r="K187" i="11" s="1"/>
  <c r="H201" i="11" a="1"/>
  <c r="H201" i="11" s="1"/>
  <c r="H191" i="11" a="1"/>
  <c r="H191" i="11" s="1"/>
  <c r="G201" i="11" a="1"/>
  <c r="G201" i="11" s="1"/>
  <c r="G191" i="11" a="1"/>
  <c r="G191" i="11" s="1"/>
  <c r="K181" i="11"/>
  <c r="H208" i="11" l="1"/>
  <c r="G208" i="11"/>
  <c r="H190" i="11"/>
  <c r="G190" i="11"/>
  <c r="H206" i="11"/>
  <c r="G206" i="11"/>
  <c r="H200" i="11"/>
  <c r="G200" i="11"/>
  <c r="K199" i="11"/>
  <c r="H198" i="11"/>
  <c r="G198" i="11"/>
  <c r="K197" i="11"/>
  <c r="H194" i="11"/>
  <c r="K191" i="11"/>
  <c r="K201" i="11"/>
  <c r="G192" i="11"/>
  <c r="G194" i="11"/>
  <c r="K193" i="11"/>
  <c r="H204" i="11"/>
  <c r="G204" i="11"/>
  <c r="K203" i="11"/>
  <c r="H196" i="11"/>
  <c r="G196" i="11"/>
  <c r="K195" i="11"/>
  <c r="H192" i="11"/>
  <c r="G202" i="11"/>
  <c r="H202" i="11"/>
  <c r="N43" i="1"/>
  <c r="N44" i="1"/>
  <c r="N47" i="1"/>
  <c r="N48" i="1"/>
  <c r="N49" i="1"/>
  <c r="N51" i="1"/>
  <c r="N53" i="1"/>
  <c r="N54" i="1"/>
  <c r="N57" i="1"/>
  <c r="N58" i="1"/>
  <c r="N61" i="1"/>
  <c r="N62" i="1"/>
  <c r="N64" i="1"/>
  <c r="N66" i="1"/>
  <c r="N67" i="1"/>
  <c r="N69" i="1"/>
  <c r="N70" i="1"/>
  <c r="N71" i="1"/>
  <c r="N74" i="1"/>
  <c r="N75" i="1"/>
  <c r="N78" i="1"/>
  <c r="N79" i="1"/>
  <c r="N80" i="1"/>
  <c r="N81" i="1"/>
  <c r="N82" i="1"/>
  <c r="N84" i="1"/>
  <c r="N85" i="1"/>
  <c r="N86" i="1"/>
  <c r="N88" i="1"/>
  <c r="N89" i="1"/>
  <c r="N91" i="1"/>
  <c r="N92" i="1"/>
  <c r="N94" i="1"/>
  <c r="N97" i="1"/>
  <c r="N98" i="1"/>
  <c r="N99" i="1"/>
  <c r="N100" i="1"/>
  <c r="N101" i="1"/>
  <c r="N103" i="1"/>
  <c r="N104" i="1"/>
  <c r="N105" i="1"/>
  <c r="N106" i="1"/>
  <c r="N107" i="1"/>
  <c r="N109" i="1"/>
  <c r="N110" i="1"/>
  <c r="N111" i="1"/>
  <c r="N113" i="1"/>
  <c r="N114" i="1"/>
  <c r="N115" i="1"/>
  <c r="N116" i="1"/>
  <c r="N117" i="1"/>
  <c r="N118" i="1"/>
  <c r="N120" i="1"/>
  <c r="N121" i="1"/>
  <c r="N122" i="1"/>
  <c r="N124" i="1"/>
  <c r="N125" i="1"/>
  <c r="N126" i="1"/>
  <c r="N128" i="1"/>
  <c r="N129" i="1"/>
  <c r="N130" i="1"/>
  <c r="N131" i="1"/>
  <c r="N132" i="1"/>
  <c r="N133" i="1"/>
  <c r="N134" i="1"/>
  <c r="N137" i="1"/>
  <c r="N138" i="1"/>
  <c r="N139" i="1"/>
  <c r="N143" i="1"/>
  <c r="N144" i="1"/>
  <c r="N145" i="1"/>
  <c r="N146" i="1"/>
  <c r="N152" i="1"/>
  <c r="N153" i="1"/>
  <c r="N154" i="1"/>
  <c r="N157" i="1"/>
  <c r="N158" i="1"/>
  <c r="N160" i="1"/>
  <c r="N161" i="1"/>
  <c r="N164" i="1"/>
  <c r="N165" i="1"/>
  <c r="N166" i="1"/>
  <c r="N168" i="1"/>
  <c r="N169" i="1"/>
  <c r="N173" i="1"/>
  <c r="N174" i="1"/>
  <c r="N175" i="1"/>
  <c r="N178" i="1"/>
  <c r="N180" i="1"/>
  <c r="N181" i="1"/>
  <c r="N184" i="1"/>
  <c r="N185" i="1"/>
  <c r="N187" i="1"/>
  <c r="N188" i="1"/>
  <c r="N189" i="1"/>
  <c r="N192" i="1"/>
  <c r="N193" i="1"/>
  <c r="N194" i="1"/>
  <c r="N196" i="1"/>
  <c r="N197" i="1"/>
  <c r="N200" i="1"/>
  <c r="N201" i="1"/>
  <c r="N202" i="1"/>
  <c r="N204" i="1"/>
  <c r="N205" i="1"/>
  <c r="N207" i="1"/>
  <c r="N208" i="1"/>
  <c r="N210" i="1"/>
  <c r="N212" i="1"/>
  <c r="N214" i="1"/>
  <c r="N215" i="1"/>
  <c r="N217" i="1"/>
  <c r="N219" i="1"/>
  <c r="N221" i="1"/>
  <c r="N223" i="1"/>
  <c r="N225" i="1"/>
  <c r="N227" i="1"/>
  <c r="N228" i="1"/>
  <c r="N229" i="1"/>
  <c r="N230" i="1"/>
  <c r="O212" i="1"/>
  <c r="L212" i="1"/>
  <c r="O210" i="1"/>
  <c r="L210" i="1"/>
  <c r="L134" i="1"/>
  <c r="K209" i="11" l="1"/>
  <c r="K213" i="11" s="1"/>
  <c r="O133" i="1"/>
  <c r="L133" i="1"/>
  <c r="L128" i="1"/>
  <c r="L124" i="1"/>
  <c r="L122" i="1"/>
  <c r="O121" i="1"/>
  <c r="L121" i="1"/>
  <c r="F119" i="1"/>
  <c r="O120" i="1"/>
  <c r="L120" i="1"/>
  <c r="O116" i="1"/>
  <c r="L116" i="1"/>
  <c r="O145" i="1"/>
  <c r="L145" i="1"/>
  <c r="F147" i="1"/>
  <c r="L146" i="1"/>
  <c r="L144" i="1"/>
  <c r="L137" i="1"/>
  <c r="L115" i="1"/>
  <c r="O138" i="1"/>
  <c r="L138" i="1"/>
  <c r="L107" i="1"/>
  <c r="O106" i="1"/>
  <c r="L106" i="1"/>
  <c r="L105" i="1"/>
  <c r="L104" i="1"/>
  <c r="L101" i="1"/>
  <c r="L100" i="1"/>
  <c r="L82" i="1"/>
  <c r="L99" i="1"/>
  <c r="F93" i="1"/>
  <c r="O89" i="1"/>
  <c r="L89" i="1"/>
  <c r="O88" i="1"/>
  <c r="L88" i="1"/>
  <c r="O92" i="1"/>
  <c r="L92" i="1"/>
  <c r="O91" i="1"/>
  <c r="L91" i="1"/>
  <c r="F90" i="1"/>
  <c r="O86" i="1"/>
  <c r="L86" i="1"/>
  <c r="O85" i="1"/>
  <c r="L85" i="1"/>
  <c r="L84" i="1"/>
  <c r="L69" i="1"/>
  <c r="O75" i="1"/>
  <c r="L75" i="1"/>
  <c r="F73" i="1"/>
  <c r="O74" i="1"/>
  <c r="L74" i="1"/>
  <c r="O71" i="1"/>
  <c r="L71" i="1"/>
  <c r="O70" i="1"/>
  <c r="L70" i="1"/>
  <c r="F56" i="1"/>
  <c r="L62" i="1"/>
  <c r="L153" i="1"/>
  <c r="L152" i="1"/>
  <c r="L154" i="1"/>
  <c r="L157" i="1"/>
  <c r="L158" i="1"/>
  <c r="L43" i="1"/>
  <c r="L44" i="1"/>
  <c r="L47" i="1"/>
  <c r="L48" i="1"/>
  <c r="L49" i="1"/>
  <c r="L51" i="1"/>
  <c r="L53" i="1"/>
  <c r="L54" i="1"/>
  <c r="L57" i="1"/>
  <c r="L58" i="1"/>
  <c r="L61" i="1"/>
  <c r="L64" i="1"/>
  <c r="L66" i="1"/>
  <c r="L67" i="1"/>
  <c r="L113" i="1"/>
  <c r="L114" i="1"/>
  <c r="L117" i="1"/>
  <c r="L118" i="1"/>
  <c r="L126" i="1"/>
  <c r="L129" i="1"/>
  <c r="L130" i="1"/>
  <c r="L131" i="1"/>
  <c r="L125" i="1"/>
  <c r="L132" i="1"/>
  <c r="L78" i="1"/>
  <c r="L79" i="1"/>
  <c r="L81" i="1"/>
  <c r="L80" i="1"/>
  <c r="L97" i="1"/>
  <c r="L94" i="1"/>
  <c r="L98" i="1"/>
  <c r="L103" i="1"/>
  <c r="L109" i="1"/>
  <c r="L110" i="1"/>
  <c r="L111" i="1"/>
  <c r="L139" i="1"/>
  <c r="L143" i="1"/>
  <c r="L160" i="1"/>
  <c r="L161" i="1"/>
  <c r="L164" i="1"/>
  <c r="L165" i="1"/>
  <c r="L166" i="1"/>
  <c r="L168" i="1"/>
  <c r="L169" i="1"/>
  <c r="L173" i="1"/>
  <c r="L174" i="1"/>
  <c r="L175" i="1"/>
  <c r="L178" i="1"/>
  <c r="L180" i="1"/>
  <c r="L181" i="1"/>
  <c r="L184" i="1"/>
  <c r="L185" i="1"/>
  <c r="L187" i="1"/>
  <c r="L188" i="1"/>
  <c r="L189" i="1"/>
  <c r="L192" i="1"/>
  <c r="L193" i="1"/>
  <c r="L194" i="1"/>
  <c r="L196" i="1"/>
  <c r="L197" i="1"/>
  <c r="L200" i="1"/>
  <c r="L201" i="1"/>
  <c r="L202" i="1"/>
  <c r="L204" i="1"/>
  <c r="L205" i="1"/>
  <c r="L207" i="1"/>
  <c r="L208" i="1"/>
  <c r="L214" i="1"/>
  <c r="L215" i="1"/>
  <c r="L217" i="1"/>
  <c r="L219" i="1"/>
  <c r="L221" i="1"/>
  <c r="L223" i="1"/>
  <c r="L225" i="1"/>
  <c r="O64" i="1"/>
  <c r="O61" i="1"/>
  <c r="F60" i="1"/>
  <c r="O58" i="1"/>
  <c r="O57" i="1"/>
  <c r="O66" i="1"/>
  <c r="O51" i="1"/>
  <c r="F46" i="1"/>
  <c r="O47" i="1"/>
  <c r="O48" i="1"/>
  <c r="L56" i="1" l="1"/>
  <c r="N56" i="1"/>
  <c r="O90" i="1"/>
  <c r="N90" i="1"/>
  <c r="O119" i="1"/>
  <c r="N119" i="1"/>
  <c r="L60" i="1"/>
  <c r="N60" i="1"/>
  <c r="O147" i="1"/>
  <c r="N147" i="1"/>
  <c r="O93" i="1"/>
  <c r="N93" i="1"/>
  <c r="O46" i="1"/>
  <c r="N46" i="1"/>
  <c r="O73" i="1"/>
  <c r="N73" i="1"/>
  <c r="O56" i="1"/>
  <c r="L119" i="1"/>
  <c r="L147" i="1"/>
  <c r="L93" i="1"/>
  <c r="L90" i="1"/>
  <c r="L73" i="1"/>
  <c r="O60" i="1"/>
  <c r="L46" i="1"/>
  <c r="O161" i="1"/>
  <c r="O169" i="1"/>
  <c r="O173" i="1"/>
  <c r="O181" i="1"/>
  <c r="O188" i="1"/>
  <c r="O197" i="1"/>
  <c r="O200" i="1"/>
  <c r="O214" i="1"/>
  <c r="O217" i="1"/>
  <c r="O219" i="1"/>
  <c r="O221" i="1"/>
  <c r="O223" i="1"/>
  <c r="O144" i="1"/>
  <c r="O137" i="1"/>
  <c r="J231" i="1"/>
  <c r="O105" i="1" l="1"/>
  <c r="O115" i="1"/>
  <c r="O152" i="1"/>
  <c r="O43" i="1"/>
  <c r="F72" i="1"/>
  <c r="N72" i="1" s="1"/>
  <c r="F87" i="1"/>
  <c r="N87" i="1" s="1"/>
  <c r="O87" i="1" l="1"/>
  <c r="L87" i="1"/>
  <c r="O72" i="1"/>
  <c r="L72" i="1"/>
  <c r="F136" i="1" l="1"/>
  <c r="N136" i="1" s="1"/>
  <c r="F59" i="1"/>
  <c r="N59" i="1" s="1"/>
  <c r="O114" i="1"/>
  <c r="O113" i="1"/>
  <c r="F151" i="1"/>
  <c r="N151" i="1" s="1"/>
  <c r="F156" i="1"/>
  <c r="F155" i="1"/>
  <c r="F176" i="1"/>
  <c r="F177" i="1"/>
  <c r="F42" i="1"/>
  <c r="F45" i="1"/>
  <c r="F52" i="1"/>
  <c r="F50" i="1"/>
  <c r="N50" i="1" s="1"/>
  <c r="F148" i="1"/>
  <c r="F149" i="1"/>
  <c r="F108" i="1"/>
  <c r="F77" i="1"/>
  <c r="N77" i="1" s="1"/>
  <c r="F76" i="1"/>
  <c r="N76" i="1" s="1"/>
  <c r="F96" i="1"/>
  <c r="F95" i="1"/>
  <c r="N95" i="1" s="1"/>
  <c r="F141" i="1"/>
  <c r="F140" i="1"/>
  <c r="N140" i="1" s="1"/>
  <c r="F198" i="1"/>
  <c r="F127" i="1"/>
  <c r="F123" i="1"/>
  <c r="F65" i="1"/>
  <c r="F63" i="1"/>
  <c r="F190" i="1"/>
  <c r="F191" i="1"/>
  <c r="F203" i="1"/>
  <c r="F182" i="1"/>
  <c r="F183" i="1"/>
  <c r="F162" i="1"/>
  <c r="F163" i="1"/>
  <c r="F170" i="1"/>
  <c r="F171" i="1"/>
  <c r="L191" i="1" l="1"/>
  <c r="N191" i="1"/>
  <c r="L171" i="1"/>
  <c r="N171" i="1"/>
  <c r="L190" i="1"/>
  <c r="N190" i="1"/>
  <c r="L108" i="1"/>
  <c r="N108" i="1"/>
  <c r="L52" i="1"/>
  <c r="N52" i="1"/>
  <c r="L176" i="1"/>
  <c r="N176" i="1"/>
  <c r="L162" i="1"/>
  <c r="N162" i="1"/>
  <c r="L141" i="1"/>
  <c r="N141" i="1"/>
  <c r="L183" i="1"/>
  <c r="N183" i="1"/>
  <c r="L127" i="1"/>
  <c r="N127" i="1"/>
  <c r="L170" i="1"/>
  <c r="N170" i="1"/>
  <c r="L182" i="1"/>
  <c r="N182" i="1"/>
  <c r="L63" i="1"/>
  <c r="N63" i="1"/>
  <c r="L198" i="1"/>
  <c r="N198" i="1"/>
  <c r="L96" i="1"/>
  <c r="N96" i="1"/>
  <c r="L149" i="1"/>
  <c r="N149" i="1"/>
  <c r="L45" i="1"/>
  <c r="N45" i="1"/>
  <c r="L155" i="1"/>
  <c r="N155" i="1"/>
  <c r="L163" i="1"/>
  <c r="N163" i="1"/>
  <c r="L203" i="1"/>
  <c r="N203" i="1"/>
  <c r="L65" i="1"/>
  <c r="N65" i="1"/>
  <c r="L148" i="1"/>
  <c r="N148" i="1"/>
  <c r="L42" i="1"/>
  <c r="N42" i="1"/>
  <c r="L156" i="1"/>
  <c r="N156" i="1"/>
  <c r="L123" i="1"/>
  <c r="N123" i="1"/>
  <c r="L177" i="1"/>
  <c r="N177" i="1"/>
  <c r="O140" i="1"/>
  <c r="L140" i="1"/>
  <c r="O95" i="1"/>
  <c r="L95" i="1"/>
  <c r="O76" i="1"/>
  <c r="L76" i="1"/>
  <c r="O77" i="1"/>
  <c r="L77" i="1"/>
  <c r="O50" i="1"/>
  <c r="L50" i="1"/>
  <c r="O59" i="1"/>
  <c r="L59" i="1"/>
  <c r="O151" i="1"/>
  <c r="L151" i="1"/>
  <c r="O136" i="1"/>
  <c r="L136" i="1"/>
  <c r="O230" i="1"/>
  <c r="M231" i="1"/>
  <c r="K231" i="1"/>
  <c r="O229" i="1"/>
  <c r="O228" i="1"/>
  <c r="O227" i="1"/>
  <c r="O117" i="1"/>
  <c r="L231" i="1" l="1"/>
  <c r="O187" i="1"/>
  <c r="O128" i="1"/>
  <c r="O130" i="1"/>
  <c r="O84" i="1"/>
  <c r="O79" i="1"/>
  <c r="O81" i="1"/>
  <c r="O78" i="1"/>
  <c r="O80" i="1"/>
  <c r="O69" i="1"/>
  <c r="O215" i="1" l="1"/>
  <c r="O166" i="1"/>
  <c r="O158" i="1"/>
  <c r="O194" i="1"/>
  <c r="O101" i="1"/>
  <c r="O134" i="1"/>
  <c r="O208" i="1"/>
  <c r="O42" i="1"/>
  <c r="O44" i="1"/>
  <c r="O132" i="1"/>
  <c r="O165" i="1"/>
  <c r="O185" i="1"/>
  <c r="O157" i="1"/>
  <c r="O178" i="1"/>
  <c r="O205" i="1"/>
  <c r="O193" i="1"/>
  <c r="O67" i="1"/>
  <c r="O54" i="1"/>
  <c r="O100" i="1"/>
  <c r="O82" i="1"/>
  <c r="O53" i="1"/>
  <c r="O111" i="1"/>
  <c r="O201" i="1" l="1"/>
  <c r="O124" i="1" l="1"/>
  <c r="O139" i="1"/>
  <c r="O225" i="1"/>
  <c r="O207" i="1"/>
  <c r="O168" i="1"/>
  <c r="O160" i="1"/>
  <c r="O180" i="1"/>
  <c r="O154" i="1"/>
  <c r="O175" i="1"/>
  <c r="O202" i="1"/>
  <c r="O189" i="1"/>
  <c r="O62" i="1"/>
  <c r="O122" i="1"/>
  <c r="O49" i="1"/>
  <c r="O196" i="1"/>
  <c r="O107" i="1"/>
  <c r="D6" i="8"/>
  <c r="O143" i="1"/>
  <c r="O131" i="1"/>
  <c r="O118" i="1"/>
  <c r="O127" i="1"/>
  <c r="O126" i="1" l="1"/>
  <c r="O104" i="1" l="1"/>
  <c r="O164" i="1"/>
  <c r="O184" i="1"/>
  <c r="O153" i="1"/>
  <c r="O174" i="1"/>
  <c r="O204" i="1"/>
  <c r="O192" i="1"/>
  <c r="O170" i="1"/>
  <c r="O171" i="1"/>
  <c r="O163" i="1"/>
  <c r="O162" i="1"/>
  <c r="O183" i="1"/>
  <c r="O182" i="1"/>
  <c r="O155" i="1"/>
  <c r="O156" i="1"/>
  <c r="O177" i="1"/>
  <c r="O176" i="1"/>
  <c r="O203" i="1"/>
  <c r="O191" i="1"/>
  <c r="O190" i="1"/>
  <c r="O198" i="1"/>
  <c r="G15" i="6"/>
  <c r="F38" i="6" s="1"/>
  <c r="D4" i="1" s="1"/>
  <c r="O63" i="1" l="1"/>
  <c r="O65" i="1"/>
  <c r="O123" i="1"/>
  <c r="O125" i="1"/>
  <c r="O45" i="1"/>
  <c r="O52" i="1"/>
  <c r="O141" i="1"/>
  <c r="O99" i="1"/>
  <c r="O98" i="1"/>
  <c r="O94" i="1"/>
  <c r="O97" i="1"/>
  <c r="O96" i="1"/>
  <c r="O110" i="1"/>
  <c r="O109" i="1"/>
  <c r="O108" i="1"/>
  <c r="O146" i="1"/>
  <c r="O103" i="1"/>
  <c r="O149" i="1"/>
  <c r="O148" i="1" l="1"/>
  <c r="O231" i="1" s="1"/>
  <c r="B40" i="6"/>
  <c r="B6" i="1" s="1"/>
  <c r="B39" i="6"/>
  <c r="B5" i="1" s="1"/>
  <c r="B38" i="6"/>
  <c r="B4" i="1" s="1"/>
  <c r="B37" i="6"/>
  <c r="B3" i="1" s="1"/>
  <c r="G31" i="6" l="1"/>
  <c r="F40" i="6" s="1"/>
  <c r="D6" i="1" s="1"/>
  <c r="G23" i="6"/>
  <c r="G5" i="6"/>
  <c r="F39" i="6" l="1"/>
  <c r="D5" i="1" s="1"/>
  <c r="L4" i="18"/>
  <c r="G34" i="6"/>
  <c r="B38" i="1" s="1"/>
  <c r="D3" i="1"/>
  <c r="E3" i="1" s="1"/>
  <c r="F37" i="6"/>
  <c r="G37" i="6" s="1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C23" i="3"/>
  <c r="B23" i="3"/>
  <c r="F1" i="15" l="1"/>
  <c r="F101" i="14"/>
  <c r="F2" i="14"/>
  <c r="F18" i="14"/>
  <c r="F48" i="14"/>
  <c r="F112" i="14"/>
  <c r="F29" i="14"/>
  <c r="F36" i="14"/>
  <c r="F42" i="14"/>
  <c r="F10" i="14"/>
  <c r="F1" i="14"/>
  <c r="H7" i="2"/>
  <c r="F7" i="2"/>
  <c r="D7" i="2"/>
  <c r="B7" i="2"/>
  <c r="D34" i="2"/>
  <c r="D18" i="2" s="1"/>
  <c r="H34" i="2"/>
  <c r="H18" i="2" s="1"/>
  <c r="F34" i="2"/>
  <c r="F18" i="2" s="1"/>
  <c r="B34" i="2"/>
  <c r="B18" i="2" s="1"/>
  <c r="F231" i="1" l="1"/>
  <c r="I3" i="1" a="1"/>
  <c r="I3" i="1" s="1"/>
  <c r="I6" i="1" a="1"/>
  <c r="I6" i="1" s="1"/>
  <c r="G6" i="1" s="1"/>
  <c r="I5" i="1" a="1"/>
  <c r="I5" i="1" s="1"/>
  <c r="G5" i="1" s="1"/>
  <c r="I4" i="1" a="1"/>
  <c r="I4" i="1" s="1"/>
  <c r="G4" i="1" s="1"/>
  <c r="L4" i="1" a="1"/>
  <c r="L4" i="1" s="1"/>
  <c r="K4" i="1" s="1"/>
  <c r="L5" i="1" a="1"/>
  <c r="L5" i="1" s="1"/>
  <c r="K5" i="1" s="1"/>
  <c r="L6" i="1" a="1"/>
  <c r="L6" i="1" s="1"/>
  <c r="K6" i="1" s="1"/>
  <c r="L3" i="1" a="1"/>
  <c r="L3" i="1" s="1"/>
  <c r="M36" i="1" a="1"/>
  <c r="M36" i="1" s="1"/>
  <c r="M32" i="1" a="1"/>
  <c r="M32" i="1" s="1"/>
  <c r="M28" i="1" a="1"/>
  <c r="M28" i="1" s="1"/>
  <c r="M24" i="1" a="1"/>
  <c r="M24" i="1" s="1"/>
  <c r="M20" i="1" a="1"/>
  <c r="M20" i="1" s="1"/>
  <c r="M35" i="1" a="1"/>
  <c r="M35" i="1" s="1"/>
  <c r="M31" i="1" a="1"/>
  <c r="M31" i="1" s="1"/>
  <c r="M27" i="1" a="1"/>
  <c r="M27" i="1" s="1"/>
  <c r="M23" i="1" a="1"/>
  <c r="M23" i="1" s="1"/>
  <c r="M34" i="1" a="1"/>
  <c r="M34" i="1" s="1"/>
  <c r="M30" i="1" a="1"/>
  <c r="M30" i="1" s="1"/>
  <c r="M26" i="1" a="1"/>
  <c r="M26" i="1" s="1"/>
  <c r="M22" i="1" a="1"/>
  <c r="M22" i="1" s="1"/>
  <c r="M33" i="1" a="1"/>
  <c r="M33" i="1" s="1"/>
  <c r="M29" i="1" a="1"/>
  <c r="M29" i="1" s="1"/>
  <c r="M25" i="1" a="1"/>
  <c r="M25" i="1" s="1"/>
  <c r="M21" i="1" a="1"/>
  <c r="M21" i="1" s="1"/>
  <c r="M19" i="1" a="1"/>
  <c r="M19" i="1" s="1"/>
  <c r="M17" i="1" a="1"/>
  <c r="M17" i="1" s="1"/>
  <c r="M16" i="1" a="1"/>
  <c r="M16" i="1" s="1"/>
  <c r="M15" i="1" a="1"/>
  <c r="M15" i="1" s="1"/>
  <c r="M18" i="1" a="1"/>
  <c r="M18" i="1" s="1"/>
  <c r="M14" i="1" a="1"/>
  <c r="M14" i="1" s="1"/>
  <c r="M12" i="1" a="1"/>
  <c r="M12" i="1" s="1"/>
  <c r="M13" i="1" a="1"/>
  <c r="M13" i="1" s="1"/>
  <c r="M11" i="1" a="1"/>
  <c r="M11" i="1" s="1"/>
  <c r="N20" i="1" l="1"/>
  <c r="N12" i="1"/>
  <c r="N27" i="1"/>
  <c r="L12" i="1" a="1"/>
  <c r="L12" i="1" s="1"/>
  <c r="L16" i="1" a="1"/>
  <c r="L16" i="1" s="1"/>
  <c r="L20" i="1" a="1"/>
  <c r="L20" i="1" s="1"/>
  <c r="L24" i="1" a="1"/>
  <c r="L24" i="1" s="1"/>
  <c r="L28" i="1" a="1"/>
  <c r="L28" i="1" s="1"/>
  <c r="L32" i="1" a="1"/>
  <c r="L32" i="1" s="1"/>
  <c r="L36" i="1" a="1"/>
  <c r="L36" i="1" s="1"/>
  <c r="L13" i="1" a="1"/>
  <c r="L13" i="1" s="1"/>
  <c r="L17" i="1" a="1"/>
  <c r="L17" i="1" s="1"/>
  <c r="L21" i="1" a="1"/>
  <c r="L21" i="1" s="1"/>
  <c r="L25" i="1" a="1"/>
  <c r="L25" i="1" s="1"/>
  <c r="L29" i="1" a="1"/>
  <c r="L29" i="1" s="1"/>
  <c r="L33" i="1" a="1"/>
  <c r="L33" i="1" s="1"/>
  <c r="L11" i="1" a="1"/>
  <c r="L11" i="1" s="1"/>
  <c r="L14" i="1" a="1"/>
  <c r="L14" i="1" s="1"/>
  <c r="L18" i="1" a="1"/>
  <c r="L18" i="1" s="1"/>
  <c r="L22" i="1" a="1"/>
  <c r="L22" i="1" s="1"/>
  <c r="L26" i="1" a="1"/>
  <c r="L26" i="1" s="1"/>
  <c r="L30" i="1" a="1"/>
  <c r="L30" i="1" s="1"/>
  <c r="L34" i="1" a="1"/>
  <c r="L34" i="1" s="1"/>
  <c r="L15" i="1" a="1"/>
  <c r="L15" i="1" s="1"/>
  <c r="L19" i="1" a="1"/>
  <c r="L19" i="1" s="1"/>
  <c r="L23" i="1" a="1"/>
  <c r="L23" i="1" s="1"/>
  <c r="L27" i="1" a="1"/>
  <c r="L27" i="1" s="1"/>
  <c r="L31" i="1" a="1"/>
  <c r="L31" i="1" s="1"/>
  <c r="L35" i="1" a="1"/>
  <c r="L35" i="1" s="1"/>
  <c r="K3" i="1"/>
  <c r="M3" i="1"/>
  <c r="K18" i="1" a="1"/>
  <c r="K18" i="1" s="1"/>
  <c r="K34" i="1" a="1"/>
  <c r="K34" i="1" s="1"/>
  <c r="K15" i="1" a="1"/>
  <c r="K15" i="1" s="1"/>
  <c r="K31" i="1" a="1"/>
  <c r="K31" i="1" s="1"/>
  <c r="K12" i="1" a="1"/>
  <c r="K12" i="1" s="1"/>
  <c r="K28" i="1" a="1"/>
  <c r="K28" i="1" s="1"/>
  <c r="K21" i="1" a="1"/>
  <c r="K21" i="1" s="1"/>
  <c r="K22" i="1" a="1"/>
  <c r="K22" i="1" s="1"/>
  <c r="K19" i="1" a="1"/>
  <c r="K19" i="1" s="1"/>
  <c r="K35" i="1" a="1"/>
  <c r="K35" i="1" s="1"/>
  <c r="K16" i="1" a="1"/>
  <c r="K16" i="1" s="1"/>
  <c r="K32" i="1" a="1"/>
  <c r="K32" i="1" s="1"/>
  <c r="K25" i="1" a="1"/>
  <c r="K25" i="1" s="1"/>
  <c r="K26" i="1" a="1"/>
  <c r="K26" i="1" s="1"/>
  <c r="K23" i="1" a="1"/>
  <c r="K23" i="1" s="1"/>
  <c r="K20" i="1" a="1"/>
  <c r="K20" i="1" s="1"/>
  <c r="K36" i="1" a="1"/>
  <c r="K36" i="1" s="1"/>
  <c r="K13" i="1" a="1"/>
  <c r="K13" i="1" s="1"/>
  <c r="K29" i="1" a="1"/>
  <c r="K29" i="1" s="1"/>
  <c r="K14" i="1" a="1"/>
  <c r="K14" i="1" s="1"/>
  <c r="K30" i="1" a="1"/>
  <c r="K30" i="1" s="1"/>
  <c r="K27" i="1" a="1"/>
  <c r="K27" i="1" s="1"/>
  <c r="K24" i="1" a="1"/>
  <c r="K24" i="1" s="1"/>
  <c r="K11" i="1" a="1"/>
  <c r="K11" i="1" s="1"/>
  <c r="K17" i="1" a="1"/>
  <c r="K17" i="1" s="1"/>
  <c r="K33" i="1" a="1"/>
  <c r="K33" i="1" s="1"/>
  <c r="G3" i="1"/>
  <c r="M37" i="1"/>
  <c r="M38" i="1" s="1"/>
  <c r="H14" i="1" a="1"/>
  <c r="H14" i="1" s="1"/>
  <c r="H18" i="1" a="1"/>
  <c r="H18" i="1" s="1"/>
  <c r="H22" i="1" a="1"/>
  <c r="H22" i="1" s="1"/>
  <c r="H26" i="1" a="1"/>
  <c r="H26" i="1" s="1"/>
  <c r="H30" i="1" a="1"/>
  <c r="H30" i="1" s="1"/>
  <c r="H34" i="1" a="1"/>
  <c r="H34" i="1" s="1"/>
  <c r="H15" i="1" a="1"/>
  <c r="H15" i="1" s="1"/>
  <c r="H19" i="1" a="1"/>
  <c r="H19" i="1" s="1"/>
  <c r="H23" i="1" a="1"/>
  <c r="H23" i="1" s="1"/>
  <c r="H27" i="1" a="1"/>
  <c r="H27" i="1" s="1"/>
  <c r="H31" i="1" a="1"/>
  <c r="H31" i="1" s="1"/>
  <c r="H35" i="1" a="1"/>
  <c r="H35" i="1" s="1"/>
  <c r="H12" i="1" a="1"/>
  <c r="H12" i="1" s="1"/>
  <c r="H16" i="1" a="1"/>
  <c r="H16" i="1" s="1"/>
  <c r="H20" i="1" a="1"/>
  <c r="H20" i="1" s="1"/>
  <c r="H24" i="1" a="1"/>
  <c r="H24" i="1" s="1"/>
  <c r="H28" i="1" a="1"/>
  <c r="H28" i="1" s="1"/>
  <c r="H32" i="1" a="1"/>
  <c r="H32" i="1" s="1"/>
  <c r="H36" i="1" a="1"/>
  <c r="H36" i="1" s="1"/>
  <c r="H13" i="1" a="1"/>
  <c r="H13" i="1" s="1"/>
  <c r="H17" i="1" a="1"/>
  <c r="H17" i="1" s="1"/>
  <c r="H21" i="1" a="1"/>
  <c r="H21" i="1" s="1"/>
  <c r="H25" i="1" a="1"/>
  <c r="H25" i="1" s="1"/>
  <c r="H29" i="1" a="1"/>
  <c r="H29" i="1" s="1"/>
  <c r="H33" i="1" a="1"/>
  <c r="H33" i="1" s="1"/>
  <c r="H11" i="1" a="1"/>
  <c r="H11" i="1" s="1"/>
  <c r="H3" i="1" l="1"/>
  <c r="K37" i="1"/>
  <c r="L37" i="1"/>
  <c r="H37" i="1"/>
  <c r="G12" i="16"/>
  <c r="G1" i="16" s="1"/>
  <c r="F1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<sst xmlns="http://schemas.openxmlformats.org/spreadsheetml/2006/main" count="5995" uniqueCount="793">
  <si>
    <t>Anz.</t>
  </si>
  <si>
    <t>EH</t>
  </si>
  <si>
    <t>Pos.Preis</t>
  </si>
  <si>
    <t>Stk.</t>
  </si>
  <si>
    <t>Fliesen</t>
  </si>
  <si>
    <t>Badezimmer</t>
  </si>
  <si>
    <t>Küchen</t>
  </si>
  <si>
    <t>Vorraum</t>
  </si>
  <si>
    <t>Küche</t>
  </si>
  <si>
    <t>Projekt</t>
  </si>
  <si>
    <t>Strasse, Hr.</t>
  </si>
  <si>
    <t>Ort</t>
  </si>
  <si>
    <t>Stockwerk</t>
  </si>
  <si>
    <t>Objektart</t>
  </si>
  <si>
    <t>Start</t>
  </si>
  <si>
    <t>Krusdorf</t>
  </si>
  <si>
    <t>-</t>
  </si>
  <si>
    <t>Einfamilienhaus</t>
  </si>
  <si>
    <t>Nutzfläche gesamt in m²</t>
  </si>
  <si>
    <t>Diele</t>
  </si>
  <si>
    <t>EG</t>
  </si>
  <si>
    <t>WC</t>
  </si>
  <si>
    <t>Bad</t>
  </si>
  <si>
    <t>Schlafzimmer</t>
  </si>
  <si>
    <t>Büro</t>
  </si>
  <si>
    <t>OG</t>
  </si>
  <si>
    <t>Sauna</t>
  </si>
  <si>
    <t>Heizraum</t>
  </si>
  <si>
    <t>Keller</t>
  </si>
  <si>
    <t>Keller 2</t>
  </si>
  <si>
    <t>Keller 1</t>
  </si>
  <si>
    <t>Stiegenhaus EG-OG</t>
  </si>
  <si>
    <t>Stiegenhaus EG-KG</t>
  </si>
  <si>
    <t>Garage</t>
  </si>
  <si>
    <t>Balkon</t>
  </si>
  <si>
    <t>Bezeichnung</t>
  </si>
  <si>
    <t>Geschoss</t>
  </si>
  <si>
    <t>Flächenart</t>
  </si>
  <si>
    <t>WNF</t>
  </si>
  <si>
    <t>Summe</t>
  </si>
  <si>
    <t>Fläche</t>
  </si>
  <si>
    <t>ERDGESCHOSS</t>
  </si>
  <si>
    <t>OBERGESCHOSS</t>
  </si>
  <si>
    <t>KELLERGESCHOSS</t>
  </si>
  <si>
    <t>FF</t>
  </si>
  <si>
    <t>Frei</t>
  </si>
  <si>
    <t>Terrasse</t>
  </si>
  <si>
    <t>SONSTIGE FLÄCHEN</t>
  </si>
  <si>
    <t>KG</t>
  </si>
  <si>
    <t>kalk. Ende</t>
  </si>
  <si>
    <t>Start BSPK</t>
  </si>
  <si>
    <t>WÜRO BSPK</t>
  </si>
  <si>
    <t>Hypo Stmk.</t>
  </si>
  <si>
    <t>Steiermärk.</t>
  </si>
  <si>
    <t xml:space="preserve">Finanzierungssumme </t>
  </si>
  <si>
    <t xml:space="preserve">Auszahlungssumme </t>
  </si>
  <si>
    <t>Laufzeit</t>
  </si>
  <si>
    <t xml:space="preserve">Monatliche Rate </t>
  </si>
  <si>
    <t>Kondition Kredit/ Darlehen</t>
  </si>
  <si>
    <t>Fixzins für 10 Jahre</t>
  </si>
  <si>
    <t>5 Jahre</t>
  </si>
  <si>
    <t>Basis 3 Mon. Eurib./ 12 Mon. Eurib.</t>
  </si>
  <si>
    <t>Zinssatz effektiv</t>
  </si>
  <si>
    <t>Gesamtbelastung</t>
  </si>
  <si>
    <t>GB Eintragung</t>
  </si>
  <si>
    <t>Bearbeitung/ Bereitstellung</t>
  </si>
  <si>
    <t>GB Gesuch (ca.)</t>
  </si>
  <si>
    <t xml:space="preserve"> k.A. </t>
  </si>
  <si>
    <t>sonstige (Bewertung)</t>
  </si>
  <si>
    <t>Begl. PU Bank (ca.)</t>
  </si>
  <si>
    <t>k. A.</t>
  </si>
  <si>
    <t>Verwaltungskostenbeitrag</t>
  </si>
  <si>
    <t>Kontoführung pro Quartal</t>
  </si>
  <si>
    <t>in mtl. Rate enthalten</t>
  </si>
  <si>
    <t xml:space="preserve"> ja </t>
  </si>
  <si>
    <t>ja</t>
  </si>
  <si>
    <t>GB Auszug Min. 2x pro Jahr</t>
  </si>
  <si>
    <t xml:space="preserve"> -   </t>
  </si>
  <si>
    <t>(bei Hinterlegung PU)</t>
  </si>
  <si>
    <t>Bedingungen</t>
  </si>
  <si>
    <t>Pfandrechtseintragung</t>
  </si>
  <si>
    <t xml:space="preserve">Abtretung Risiko </t>
  </si>
  <si>
    <t>nein</t>
  </si>
  <si>
    <t>Nachweis Eigenmittel</t>
  </si>
  <si>
    <t>Treuhandabwicklung</t>
  </si>
  <si>
    <t>Girokonto Beide</t>
  </si>
  <si>
    <t>k.A.</t>
  </si>
  <si>
    <t>Umzug nach Ö (Hauptwohnsitz)</t>
  </si>
  <si>
    <t xml:space="preserve"> </t>
  </si>
  <si>
    <t>anschließend variabel min.</t>
  </si>
  <si>
    <t>anschließend variabel max.</t>
  </si>
  <si>
    <t>Kreditkosten</t>
  </si>
  <si>
    <t xml:space="preserve">Stille Gehaltsverpfändung </t>
  </si>
  <si>
    <t>Fixzins für 5 Jahre</t>
  </si>
  <si>
    <t>Pfandrechtsbetrag</t>
  </si>
  <si>
    <t>Hausname</t>
  </si>
  <si>
    <t>Wintergartenhaus</t>
  </si>
  <si>
    <t>Haus mit Schwimmteich</t>
  </si>
  <si>
    <t xml:space="preserve">Altbau </t>
  </si>
  <si>
    <t>Langhaus mit Aussentreppe</t>
  </si>
  <si>
    <t>Haus mit Schmimmbad</t>
  </si>
  <si>
    <t>Braunes Haus</t>
  </si>
  <si>
    <t>Lannach</t>
  </si>
  <si>
    <t>Metallaussentreppenhaus</t>
  </si>
  <si>
    <t>Kaufpreis</t>
  </si>
  <si>
    <t>8302 Nestelbach bei Graz</t>
  </si>
  <si>
    <t>8345 Straden</t>
  </si>
  <si>
    <t>8333 Riegersburg</t>
  </si>
  <si>
    <t>8054 Seiersberg-Pirka</t>
  </si>
  <si>
    <t>8321 St. Margarethen /Raab</t>
  </si>
  <si>
    <t>8412 Allerheiligen b. Wildon</t>
  </si>
  <si>
    <t>8502 Lannach</t>
  </si>
  <si>
    <t>8564 Krottendorf</t>
  </si>
  <si>
    <t>Verfügbarkeit</t>
  </si>
  <si>
    <t>nach Vereinbarung</t>
  </si>
  <si>
    <t>ab sofort</t>
  </si>
  <si>
    <t>ab sofort / 3 Monate ba Kauf?</t>
  </si>
  <si>
    <t>?</t>
  </si>
  <si>
    <t>Adresse</t>
  </si>
  <si>
    <t>Kogelbuch 32</t>
  </si>
  <si>
    <t>Hauptstrasse 27</t>
  </si>
  <si>
    <t>Siebing 39</t>
  </si>
  <si>
    <t>Mittergasse</t>
  </si>
  <si>
    <t>Klei Gaisfeld 73</t>
  </si>
  <si>
    <t>Baujahr</t>
  </si>
  <si>
    <t>Ende 50er Jahre</t>
  </si>
  <si>
    <t>Neubau</t>
  </si>
  <si>
    <t>1963/ teilsaniert</t>
  </si>
  <si>
    <t>Wohnfläche m2</t>
  </si>
  <si>
    <t>Grundfläche m2</t>
  </si>
  <si>
    <t>Anzahl Zimmer</t>
  </si>
  <si>
    <t>3.5 + 2 DG auszubauen</t>
  </si>
  <si>
    <t>Anzahl WC</t>
  </si>
  <si>
    <t>1 + 1 DG</t>
  </si>
  <si>
    <t>1 + 1 Douche DG</t>
  </si>
  <si>
    <t>Zustand</t>
  </si>
  <si>
    <t>sehr gut, Riegelbau</t>
  </si>
  <si>
    <t>gut / sehr gut</t>
  </si>
  <si>
    <t>Altbau</t>
  </si>
  <si>
    <t>gut, laufend renoviert</t>
  </si>
  <si>
    <t>teils sanierungsbedürftig</t>
  </si>
  <si>
    <t>nötige Baumassnahmen</t>
  </si>
  <si>
    <t>Innentreppe</t>
  </si>
  <si>
    <t>Heizsystem</t>
  </si>
  <si>
    <t>E-Heizung, Solar vorbereitet</t>
  </si>
  <si>
    <t>Öl / Solar / Photovoltaik</t>
  </si>
  <si>
    <t>Kachelöfen, Tischherd, Infrarot teilw.</t>
  </si>
  <si>
    <t>Öl Zentral</t>
  </si>
  <si>
    <t>Dach</t>
  </si>
  <si>
    <t>Ziegel</t>
  </si>
  <si>
    <t>Erdwärme</t>
  </si>
  <si>
    <t>Eternit</t>
  </si>
  <si>
    <t>Etagen</t>
  </si>
  <si>
    <t>ja, grosszügig</t>
  </si>
  <si>
    <t>70m2</t>
  </si>
  <si>
    <t xml:space="preserve">ja </t>
  </si>
  <si>
    <t>Externe Gebäude</t>
  </si>
  <si>
    <t>Gartenhütte, Weinlaube, Biotop, Brunnen, Gewölbekeller</t>
  </si>
  <si>
    <t>Gartenhaus, Schwimmbad</t>
  </si>
  <si>
    <t>Gartenschopf</t>
  </si>
  <si>
    <t>Schopf zum Sitzen</t>
  </si>
  <si>
    <t>Autoabstellplatz</t>
  </si>
  <si>
    <t>Carport 1</t>
  </si>
  <si>
    <t>Garage, Carport</t>
  </si>
  <si>
    <t>4 offene Plätze</t>
  </si>
  <si>
    <t>2 mit Werkraum</t>
  </si>
  <si>
    <t>Carport 2</t>
  </si>
  <si>
    <t>KP / m2  Wohnraum</t>
  </si>
  <si>
    <t>KP / m2  Grundfläche</t>
  </si>
  <si>
    <t>Kontakt am</t>
  </si>
  <si>
    <t>Verkäufer</t>
  </si>
  <si>
    <t>Regina Genser</t>
  </si>
  <si>
    <t>Herbert Bauer</t>
  </si>
  <si>
    <t>Herr Parmettler</t>
  </si>
  <si>
    <t>Franz Weinhandel</t>
  </si>
  <si>
    <t>Hr. Nitsch</t>
  </si>
  <si>
    <t>Harald Paulich</t>
  </si>
  <si>
    <t>Dipl Ing. Georg Fragz</t>
  </si>
  <si>
    <t>Christian Nebel</t>
  </si>
  <si>
    <t>Link</t>
  </si>
  <si>
    <t>www.willhaben.at/iad/immobilien/haus-kaufen/steiermark/graz-umgebung/entzückende-grüne-oase-mit-wintergartentraum-168089258</t>
  </si>
  <si>
    <t>www.willhaben.at/iad/immobilien/haus-kaufen/steiermark/suedoststeiermark/schoenes-einfamilienhaus-mit-schwimmteich-in-traumhafter-sonnenlage-naehe-gnas-und-gleichenberg-169691352/</t>
  </si>
  <si>
    <t>www.willhaben.at/iad/immobilien/haus-kaufen/graz/familienhaus-in-ruhiger-ortslage-128669602/</t>
  </si>
  <si>
    <t>www.willhaben.at/iad/immobilien/haus-kaufen/steiermark/weiz/einfamilienhaus-naehe-gleisdorf-168618995/</t>
  </si>
  <si>
    <t>www.willhaben.at/iad/immobilien/haus-kaufen/steiermark/Leibnitz/rückzugsort-fuer-die-familie-169276359</t>
  </si>
  <si>
    <t>www.immoads.oe24.at/immobilien/haus-kaufen/steiermark/Deutschlandsberg/8502-Lannach/00078861-willkommen-im-familienglueck</t>
  </si>
  <si>
    <t>www.willhaben.at/iad/immobilien/haus-kaufen/steiermark/voitsberg/wohnhaus-in-ruhiger-sonniger-lage-in-klein-gaisfeld-krottendorf-165759785/</t>
  </si>
  <si>
    <t>Telefon</t>
  </si>
  <si>
    <t>+43 664 362 42 98</t>
  </si>
  <si>
    <t>+43 664 849 45 14</t>
  </si>
  <si>
    <t>+43 664 250 87 78</t>
  </si>
  <si>
    <t>+43 664 84 94 517</t>
  </si>
  <si>
    <t>+43 664 845 11 583</t>
  </si>
  <si>
    <t>+43 680 201 35 30</t>
  </si>
  <si>
    <t>+43 664 855 01 06</t>
  </si>
  <si>
    <t>Objektnummer</t>
  </si>
  <si>
    <t>fw@neuimmo.com</t>
  </si>
  <si>
    <t>innoestate</t>
  </si>
  <si>
    <t>Energieausweis</t>
  </si>
  <si>
    <t>in Arbeit</t>
  </si>
  <si>
    <t>HWB (kwh/m2/Jahr</t>
  </si>
  <si>
    <t>HWB Energieklasse</t>
  </si>
  <si>
    <t>C</t>
  </si>
  <si>
    <t>D</t>
  </si>
  <si>
    <r>
      <t>f</t>
    </r>
    <r>
      <rPr>
        <vertAlign val="subscript"/>
        <sz val="11"/>
        <color theme="1"/>
        <rFont val="Calibri"/>
        <family val="2"/>
        <scheme val="minor"/>
      </rPr>
      <t>Gee</t>
    </r>
    <r>
      <rPr>
        <sz val="11"/>
        <color theme="1"/>
        <rFont val="Calibri"/>
        <family val="2"/>
      </rPr>
      <t xml:space="preserve"> Energieklasse </t>
    </r>
  </si>
  <si>
    <t>XX</t>
  </si>
  <si>
    <t>Karin Ranegger</t>
  </si>
  <si>
    <t>+ 43 3457 4077-88</t>
  </si>
  <si>
    <t>karin.ranegger@rlb-stmk.raiffeisen.at</t>
  </si>
  <si>
    <t>Foto</t>
  </si>
  <si>
    <t>Boden</t>
  </si>
  <si>
    <t>1_2</t>
  </si>
  <si>
    <t>1_3</t>
  </si>
  <si>
    <t>1_8</t>
  </si>
  <si>
    <t>Ebene</t>
  </si>
  <si>
    <t>1. OBERGESCHOSS</t>
  </si>
  <si>
    <t>2. OBERGESCHOSS</t>
  </si>
  <si>
    <t>3. OBERGESCHOSS</t>
  </si>
  <si>
    <t>4. OBERGESCHOSS</t>
  </si>
  <si>
    <t>5. OBERGESCHOSS</t>
  </si>
  <si>
    <t>6. OBERGESCHOSS</t>
  </si>
  <si>
    <t>7. OBERGESCHOSS</t>
  </si>
  <si>
    <t>8. OBERGESCHOSS</t>
  </si>
  <si>
    <t>9. OBERGESCHOSS</t>
  </si>
  <si>
    <t>10. OBERGESCHOSS</t>
  </si>
  <si>
    <t>DACHGESCHOSS</t>
  </si>
  <si>
    <t>NNF</t>
  </si>
  <si>
    <t>VF</t>
  </si>
  <si>
    <t>1. OG</t>
  </si>
  <si>
    <t>2. OG</t>
  </si>
  <si>
    <t>3. OG</t>
  </si>
  <si>
    <t>4. OG</t>
  </si>
  <si>
    <t>5. OG</t>
  </si>
  <si>
    <t>6. OG</t>
  </si>
  <si>
    <t>7. OG</t>
  </si>
  <si>
    <t>8. OG</t>
  </si>
  <si>
    <t>9. OG</t>
  </si>
  <si>
    <t>10. OG</t>
  </si>
  <si>
    <t>DG</t>
  </si>
  <si>
    <t>HNF</t>
  </si>
  <si>
    <t>Hauptnutzfläche</t>
  </si>
  <si>
    <t>Nebennutzfläche</t>
  </si>
  <si>
    <t>Verkehresfläche</t>
  </si>
  <si>
    <t>Freifläche</t>
  </si>
  <si>
    <t>Allgemein Fläche</t>
  </si>
  <si>
    <t>Allg. Fl.</t>
  </si>
  <si>
    <t>Raum</t>
  </si>
  <si>
    <t>ALLGEMEIN</t>
  </si>
  <si>
    <t>Baukosten</t>
  </si>
  <si>
    <t>BAUMEISTER</t>
  </si>
  <si>
    <t>HOLZBAU</t>
  </si>
  <si>
    <t>STAHLBAU &amp; SCHLOSSER</t>
  </si>
  <si>
    <t>DACHDECKER &amp; SPENGLER</t>
  </si>
  <si>
    <t>FENSTER</t>
  </si>
  <si>
    <t>TUEREN</t>
  </si>
  <si>
    <t>ELEKTRO</t>
  </si>
  <si>
    <t>HEIZUNG</t>
  </si>
  <si>
    <t>SANITÄR</t>
  </si>
  <si>
    <t>MALER</t>
  </si>
  <si>
    <t>BODEN - &amp; WANDBELÄGE</t>
  </si>
  <si>
    <t>AUSSENANLAGEN</t>
  </si>
  <si>
    <t>AUFZÜGE</t>
  </si>
  <si>
    <t>EINRICHTUNG</t>
  </si>
  <si>
    <t>AUSSTATTUNG</t>
  </si>
  <si>
    <t>Gewerk</t>
  </si>
  <si>
    <t>Bestandsplan</t>
  </si>
  <si>
    <t>Betriebskosten</t>
  </si>
  <si>
    <t>m²</t>
  </si>
  <si>
    <t>Nebenkosten</t>
  </si>
  <si>
    <t>Position</t>
  </si>
  <si>
    <t>Beschreibung</t>
  </si>
  <si>
    <t>EH-Material2</t>
  </si>
  <si>
    <t>EH-Arbeit</t>
  </si>
  <si>
    <t>weiss</t>
  </si>
  <si>
    <t>Dispersion weiss</t>
  </si>
  <si>
    <t>Malen</t>
  </si>
  <si>
    <t>Sicherheitsschloss</t>
  </si>
  <si>
    <t>Entsorgung</t>
  </si>
  <si>
    <t>WC Strang verkleiden</t>
  </si>
  <si>
    <t>Pa.</t>
  </si>
  <si>
    <t>Schalter - Stecker Rahmen neu</t>
  </si>
  <si>
    <t>Spachtelung auf Fliese</t>
  </si>
  <si>
    <t>2_5</t>
  </si>
  <si>
    <t>2_6</t>
  </si>
  <si>
    <t>2_7</t>
  </si>
  <si>
    <t>Rahmen</t>
  </si>
  <si>
    <t>Beleuchtung</t>
  </si>
  <si>
    <t>Deckenlicht</t>
  </si>
  <si>
    <t>Fliesen auf Fliese</t>
  </si>
  <si>
    <t>2_9</t>
  </si>
  <si>
    <t>Arbeitsflächenbeleuchtung</t>
  </si>
  <si>
    <t>Ergebnis</t>
  </si>
  <si>
    <t>Trockenbau</t>
  </si>
  <si>
    <t>2_10</t>
  </si>
  <si>
    <t>Boden abbrechen</t>
  </si>
  <si>
    <t>Fixferglasung</t>
  </si>
  <si>
    <t>Esstisch</t>
  </si>
  <si>
    <t>Schiebetür</t>
  </si>
  <si>
    <t>Heizkörper lackieren</t>
  </si>
  <si>
    <t>LED-Schiene</t>
  </si>
  <si>
    <t>Stuck</t>
  </si>
  <si>
    <t>Vorhangschiene</t>
  </si>
  <si>
    <t>4_4</t>
  </si>
  <si>
    <t>4_5</t>
  </si>
  <si>
    <t>4_7</t>
  </si>
  <si>
    <t>4_9</t>
  </si>
  <si>
    <t>5_4</t>
  </si>
  <si>
    <t>5_5</t>
  </si>
  <si>
    <t>Teichzimmer</t>
  </si>
  <si>
    <t>6_3</t>
  </si>
  <si>
    <t>6_4</t>
  </si>
  <si>
    <t>Garagenzimmer</t>
  </si>
  <si>
    <t>7_3</t>
  </si>
  <si>
    <t>7_4</t>
  </si>
  <si>
    <t>Vorzimmer</t>
  </si>
  <si>
    <t>Gang</t>
  </si>
  <si>
    <t>Essen / Wohnen</t>
  </si>
  <si>
    <t>Appartment</t>
  </si>
  <si>
    <t>Balkonzimmer</t>
  </si>
  <si>
    <t>Stauraum</t>
  </si>
  <si>
    <t>Lager</t>
  </si>
  <si>
    <t>Bad - OG</t>
  </si>
  <si>
    <t>Stiegenhaus EG - OG</t>
  </si>
  <si>
    <t>10_3</t>
  </si>
  <si>
    <t>9_2</t>
  </si>
  <si>
    <t>12_1</t>
  </si>
  <si>
    <t>Apartment</t>
  </si>
  <si>
    <t>13_4</t>
  </si>
  <si>
    <t>15_3</t>
  </si>
  <si>
    <t>16_4</t>
  </si>
  <si>
    <t>20_3</t>
  </si>
  <si>
    <t>21_3</t>
  </si>
  <si>
    <t>22_3</t>
  </si>
  <si>
    <t>23_3</t>
  </si>
  <si>
    <t>24_3</t>
  </si>
  <si>
    <t>25_3</t>
  </si>
  <si>
    <t>Rohinstallation</t>
  </si>
  <si>
    <t>Schläuche, Kabel, UP-Dosen</t>
  </si>
  <si>
    <t>Verteilerkasten</t>
  </si>
  <si>
    <t>Griffe auswechseln</t>
  </si>
  <si>
    <t>inkl. Unterlagsmatten, Sockelleisten und Übergangsschienen</t>
  </si>
  <si>
    <t>Prio</t>
  </si>
  <si>
    <t>PosNr</t>
  </si>
  <si>
    <t>Dichtanstrich</t>
  </si>
  <si>
    <t>Boden / Wand</t>
  </si>
  <si>
    <t>Fußbodenheizung einspachteln</t>
  </si>
  <si>
    <t>Sonstige Fl</t>
  </si>
  <si>
    <t>SF</t>
  </si>
  <si>
    <t>Dusche</t>
  </si>
  <si>
    <t>Waschtisch</t>
  </si>
  <si>
    <t>Wand</t>
  </si>
  <si>
    <t>Einsatz</t>
  </si>
  <si>
    <t>Hoch</t>
  </si>
  <si>
    <t>Priorität</t>
  </si>
  <si>
    <t>Mittel</t>
  </si>
  <si>
    <t>Nieder</t>
  </si>
  <si>
    <t>A</t>
  </si>
  <si>
    <t>B</t>
  </si>
  <si>
    <t>5_6</t>
  </si>
  <si>
    <t>5_8</t>
  </si>
  <si>
    <t>5_9</t>
  </si>
  <si>
    <t>6_5</t>
  </si>
  <si>
    <t>7_6</t>
  </si>
  <si>
    <t>7_8</t>
  </si>
  <si>
    <t>7_9</t>
  </si>
  <si>
    <t>Fußbodenheizung</t>
  </si>
  <si>
    <t>elektrisch</t>
  </si>
  <si>
    <t>10_6</t>
  </si>
  <si>
    <t>13_6</t>
  </si>
  <si>
    <t>14_6</t>
  </si>
  <si>
    <t>14_7</t>
  </si>
  <si>
    <t>Steuerung</t>
  </si>
  <si>
    <t>Ventilköpe neu</t>
  </si>
  <si>
    <t>Fenster</t>
  </si>
  <si>
    <t>name</t>
  </si>
  <si>
    <t>BKprom2</t>
  </si>
  <si>
    <t>Baustelle einrichten</t>
  </si>
  <si>
    <t>Baustrom</t>
  </si>
  <si>
    <t>Baustelle frei machen</t>
  </si>
  <si>
    <t>Baustelle sichern</t>
  </si>
  <si>
    <t>Baustelle reinigen</t>
  </si>
  <si>
    <t>Bauherrleistungen</t>
  </si>
  <si>
    <t>Bestandaufnahme</t>
  </si>
  <si>
    <t>Bestandsgutachen</t>
  </si>
  <si>
    <t>Abfindungen</t>
  </si>
  <si>
    <t>Ablösen</t>
  </si>
  <si>
    <t>Allgemeine Maßnahmen</t>
  </si>
  <si>
    <t>Reserven</t>
  </si>
  <si>
    <t>AUFSCHLIESSUNG</t>
  </si>
  <si>
    <t>Bodengutachten</t>
  </si>
  <si>
    <t>Vermessung</t>
  </si>
  <si>
    <t>Gemeinde</t>
  </si>
  <si>
    <t>Wasser</t>
  </si>
  <si>
    <t>Kanal</t>
  </si>
  <si>
    <t>Strom</t>
  </si>
  <si>
    <t>Baufläche herrichten</t>
  </si>
  <si>
    <t>Zufahrt herrichten</t>
  </si>
  <si>
    <t>Bauhütte</t>
  </si>
  <si>
    <t>Sonstige Aufschließung</t>
  </si>
  <si>
    <t>ROHBAU</t>
  </si>
  <si>
    <t>Bodenplatte</t>
  </si>
  <si>
    <t>Rohbau - Bauwerk</t>
  </si>
  <si>
    <t>Eingangstür</t>
  </si>
  <si>
    <t>Innenputz</t>
  </si>
  <si>
    <t>Estrich</t>
  </si>
  <si>
    <t>Fassade</t>
  </si>
  <si>
    <t>Dachstuhl</t>
  </si>
  <si>
    <t>Dachdecker</t>
  </si>
  <si>
    <t>AUSBAU</t>
  </si>
  <si>
    <t>Innenausbau</t>
  </si>
  <si>
    <t>Elektro</t>
  </si>
  <si>
    <t>Heizung / Kühlung</t>
  </si>
  <si>
    <t>Sanitärinstallationen</t>
  </si>
  <si>
    <t>Sanitärausstattung</t>
  </si>
  <si>
    <t>Böden</t>
  </si>
  <si>
    <t>Innentüren</t>
  </si>
  <si>
    <t>Malerei</t>
  </si>
  <si>
    <t>Schlosser</t>
  </si>
  <si>
    <t>Sonstiges</t>
  </si>
  <si>
    <t>Geräte</t>
  </si>
  <si>
    <t>Wohnen</t>
  </si>
  <si>
    <t>Schlafen</t>
  </si>
  <si>
    <t>Essen</t>
  </si>
  <si>
    <t>MultiMedia</t>
  </si>
  <si>
    <t>Büroausstattung</t>
  </si>
  <si>
    <t>Hardware</t>
  </si>
  <si>
    <t>Software</t>
  </si>
  <si>
    <t>Geländemodelierung</t>
  </si>
  <si>
    <t>Garten</t>
  </si>
  <si>
    <t>Carport</t>
  </si>
  <si>
    <t>Teichanlage</t>
  </si>
  <si>
    <t>Sonstiges 1</t>
  </si>
  <si>
    <t>Sonstiges 2</t>
  </si>
  <si>
    <t>Sonstiges 3</t>
  </si>
  <si>
    <t>Sonstiges 4</t>
  </si>
  <si>
    <t>Sonstiges 5</t>
  </si>
  <si>
    <t>TECHNISCHE HONORARE</t>
  </si>
  <si>
    <t>Grundlagenermittlung</t>
  </si>
  <si>
    <t>Vorentwurf</t>
  </si>
  <si>
    <t>Entwurf</t>
  </si>
  <si>
    <t>Einreichung</t>
  </si>
  <si>
    <t>Bauleitung</t>
  </si>
  <si>
    <t>Projektleitung</t>
  </si>
  <si>
    <t>Abbruch</t>
  </si>
  <si>
    <t>17_6</t>
  </si>
  <si>
    <t>Gesamt</t>
  </si>
  <si>
    <t>neu</t>
  </si>
  <si>
    <t>Boden-Fliesen</t>
  </si>
  <si>
    <t>inkl. Kleber, Sockellfliesen, Übergangsschienen und Silikonfugen</t>
  </si>
  <si>
    <t>Wand-Fliesen</t>
  </si>
  <si>
    <t xml:space="preserve">Innentür </t>
  </si>
  <si>
    <t>inkl. Drücker</t>
  </si>
  <si>
    <t>inkl. Amarturen</t>
  </si>
  <si>
    <t>Rauchmelder</t>
  </si>
  <si>
    <t>GESAMT</t>
  </si>
  <si>
    <t>20_6</t>
  </si>
  <si>
    <t>7_10</t>
  </si>
  <si>
    <t>7_12</t>
  </si>
  <si>
    <t>5_10</t>
  </si>
  <si>
    <t>Wandspachtelung</t>
  </si>
  <si>
    <t>weiss, glatt,</t>
  </si>
  <si>
    <t>WM-Anschluss</t>
  </si>
  <si>
    <t>Sat Verbau</t>
  </si>
  <si>
    <t>Weinkeller</t>
  </si>
  <si>
    <t>Allgemein</t>
  </si>
  <si>
    <t>27_2</t>
  </si>
  <si>
    <t>27_3</t>
  </si>
  <si>
    <t>Auto</t>
  </si>
  <si>
    <t>Benzin</t>
  </si>
  <si>
    <t>Werkzeug</t>
  </si>
  <si>
    <t>Klimaglätte</t>
  </si>
  <si>
    <t>1_1</t>
  </si>
  <si>
    <t>1_4</t>
  </si>
  <si>
    <t>1_5</t>
  </si>
  <si>
    <t>1_6</t>
  </si>
  <si>
    <t>2_1</t>
  </si>
  <si>
    <t>2_4</t>
  </si>
  <si>
    <t>Zeit</t>
  </si>
  <si>
    <t>abbrechen und weiss, glatt inkl. Zarge und Drücker</t>
  </si>
  <si>
    <t>Innentür</t>
  </si>
  <si>
    <t>Abbruch Sanitär</t>
  </si>
  <si>
    <t>Sanitärgegenstände</t>
  </si>
  <si>
    <t>Abbruch Decke</t>
  </si>
  <si>
    <t>Infrarotkabine</t>
  </si>
  <si>
    <t>4_1</t>
  </si>
  <si>
    <t>4_2</t>
  </si>
  <si>
    <t>4_3</t>
  </si>
  <si>
    <t>4_6</t>
  </si>
  <si>
    <t>4_8</t>
  </si>
  <si>
    <t>5_1</t>
  </si>
  <si>
    <t>6_1</t>
  </si>
  <si>
    <t>6_2</t>
  </si>
  <si>
    <t>5_7</t>
  </si>
  <si>
    <t>6_6</t>
  </si>
  <si>
    <t>6_7</t>
  </si>
  <si>
    <t>6_8</t>
  </si>
  <si>
    <t>6_9</t>
  </si>
  <si>
    <t>6_10</t>
  </si>
  <si>
    <t>6_11</t>
  </si>
  <si>
    <t>6_12</t>
  </si>
  <si>
    <t>6_13</t>
  </si>
  <si>
    <t>7_1</t>
  </si>
  <si>
    <t>7_2</t>
  </si>
  <si>
    <t>7_5</t>
  </si>
  <si>
    <t>7_7</t>
  </si>
  <si>
    <t>8_1</t>
  </si>
  <si>
    <t>8_2</t>
  </si>
  <si>
    <t>8_3</t>
  </si>
  <si>
    <t>8_5</t>
  </si>
  <si>
    <t>9_1</t>
  </si>
  <si>
    <t>9_3</t>
  </si>
  <si>
    <t>9_4</t>
  </si>
  <si>
    <t>10_1</t>
  </si>
  <si>
    <t>10_2</t>
  </si>
  <si>
    <t>10_5</t>
  </si>
  <si>
    <t>11_1</t>
  </si>
  <si>
    <t>12_2</t>
  </si>
  <si>
    <t>12_3</t>
  </si>
  <si>
    <t>13_1</t>
  </si>
  <si>
    <t>13_2</t>
  </si>
  <si>
    <t>13_5</t>
  </si>
  <si>
    <t>14_1</t>
  </si>
  <si>
    <t>14_2</t>
  </si>
  <si>
    <t>14_5</t>
  </si>
  <si>
    <t>15_1</t>
  </si>
  <si>
    <t>15_2</t>
  </si>
  <si>
    <t>16_10</t>
  </si>
  <si>
    <t>16_1</t>
  </si>
  <si>
    <t>16_17</t>
  </si>
  <si>
    <t>16_19</t>
  </si>
  <si>
    <t>Abbruch 3x Spotkassette</t>
  </si>
  <si>
    <t>Arbeitsfläche - Wand neu</t>
  </si>
  <si>
    <t>Deckenlicht - Fassung</t>
  </si>
  <si>
    <t>lackieren weiss</t>
  </si>
  <si>
    <t>Dispersion gelb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</si>
  <si>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</si>
  <si>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</si>
  <si>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</si>
  <si>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</si>
  <si>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</si>
  <si>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</si>
  <si>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</si>
  <si>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</si>
  <si>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</si>
  <si>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</si>
  <si>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1_9</t>
  </si>
  <si>
    <t>2_8</t>
  </si>
  <si>
    <t>7_14</t>
  </si>
  <si>
    <t>7_15</t>
  </si>
  <si>
    <t>7_16</t>
  </si>
  <si>
    <t>8_6</t>
  </si>
  <si>
    <t>8_8</t>
  </si>
  <si>
    <t>8_11</t>
  </si>
  <si>
    <t>8_12</t>
  </si>
  <si>
    <t>11_2</t>
  </si>
  <si>
    <t>11_3</t>
  </si>
  <si>
    <t>11_6</t>
  </si>
  <si>
    <t>11_7</t>
  </si>
  <si>
    <t>11_9</t>
  </si>
  <si>
    <t>13_9</t>
  </si>
  <si>
    <t>15_4</t>
  </si>
  <si>
    <t>15_5</t>
  </si>
  <si>
    <t>15_6</t>
  </si>
  <si>
    <t>15_7</t>
  </si>
  <si>
    <t>17_1</t>
  </si>
  <si>
    <t>18_1</t>
  </si>
  <si>
    <t>Spachteln</t>
  </si>
  <si>
    <t>Decke GKP</t>
  </si>
  <si>
    <t>Stecker</t>
  </si>
  <si>
    <t>Stecker Einsatz neu</t>
  </si>
  <si>
    <t>Schalter</t>
  </si>
  <si>
    <t>Schalter Einsatz neu</t>
  </si>
  <si>
    <t>Kabel u. UP - Dosen</t>
  </si>
  <si>
    <t>Vinylboden</t>
  </si>
  <si>
    <t>Ereigniswand</t>
  </si>
  <si>
    <t>5_11</t>
  </si>
  <si>
    <t>5_12</t>
  </si>
  <si>
    <t>5_13</t>
  </si>
  <si>
    <t>5_14</t>
  </si>
  <si>
    <t>2_11</t>
  </si>
  <si>
    <t>2_12</t>
  </si>
  <si>
    <t>2_13</t>
  </si>
  <si>
    <t>2_14</t>
  </si>
  <si>
    <t>2_15</t>
  </si>
  <si>
    <t>Arbeit</t>
  </si>
  <si>
    <t>6_15</t>
  </si>
  <si>
    <t>7_17</t>
  </si>
  <si>
    <t>Landhausdiele</t>
  </si>
  <si>
    <t>Taster</t>
  </si>
  <si>
    <t>Duschtür</t>
  </si>
  <si>
    <t>9,5 mm</t>
  </si>
  <si>
    <t>Sitz</t>
  </si>
  <si>
    <t>Material</t>
  </si>
  <si>
    <t>Datum</t>
  </si>
  <si>
    <t>Anz</t>
  </si>
  <si>
    <t>Anmerkung</t>
  </si>
  <si>
    <t>Art</t>
  </si>
  <si>
    <t>bez/offen</t>
  </si>
  <si>
    <t>Rech</t>
  </si>
  <si>
    <t>EH-Preis</t>
  </si>
  <si>
    <t>Pa</t>
  </si>
  <si>
    <t>Hornbach</t>
  </si>
  <si>
    <t>diverses</t>
  </si>
  <si>
    <t>bez</t>
  </si>
  <si>
    <t>Baumeister</t>
  </si>
  <si>
    <t>Thoenen</t>
  </si>
  <si>
    <t>h</t>
  </si>
  <si>
    <t>uh</t>
  </si>
  <si>
    <t>Maler</t>
  </si>
  <si>
    <t>uh bezahlt</t>
  </si>
  <si>
    <t>ls</t>
  </si>
  <si>
    <t>MAD</t>
  </si>
  <si>
    <t>Room Nr9</t>
  </si>
  <si>
    <t>Obi</t>
  </si>
  <si>
    <t>km</t>
  </si>
  <si>
    <t>Reisekosten</t>
  </si>
  <si>
    <t>Benzin, Auto, ...</t>
  </si>
  <si>
    <t>Chief</t>
  </si>
  <si>
    <t>offen</t>
  </si>
  <si>
    <t>div</t>
  </si>
  <si>
    <t>Schagerl</t>
  </si>
  <si>
    <t>Transporter</t>
  </si>
  <si>
    <t>Amazon</t>
  </si>
  <si>
    <t>Maler,....</t>
  </si>
  <si>
    <t>Thönen</t>
  </si>
  <si>
    <t>Bauhaus</t>
  </si>
  <si>
    <t>Wohnzimmerboden</t>
  </si>
  <si>
    <t>Sesselleisten</t>
  </si>
  <si>
    <t>Heizöl Roth</t>
  </si>
  <si>
    <t>Mehrkosten</t>
  </si>
  <si>
    <t>uh offen</t>
  </si>
  <si>
    <t>Zargen</t>
  </si>
  <si>
    <t>Tür</t>
  </si>
  <si>
    <t>Vinyl</t>
  </si>
  <si>
    <t>Duschtrennwand</t>
  </si>
  <si>
    <t>Infrarot Heizkörper</t>
  </si>
  <si>
    <t>Heizung</t>
  </si>
  <si>
    <t>Manuel</t>
  </si>
  <si>
    <t>Montage</t>
  </si>
  <si>
    <t>AEVG</t>
  </si>
  <si>
    <t>Krista</t>
  </si>
  <si>
    <t>Türen</t>
  </si>
  <si>
    <t>Miro &amp;</t>
  </si>
  <si>
    <t>Saubermacher</t>
  </si>
  <si>
    <t>Schutt u Holz</t>
  </si>
  <si>
    <t>Heizungsanlage</t>
  </si>
  <si>
    <t>TFHaustec</t>
  </si>
  <si>
    <t>Rohinstall</t>
  </si>
  <si>
    <t>Sanitär</t>
  </si>
  <si>
    <t>Solarregler</t>
  </si>
  <si>
    <t>Regieleistungen</t>
  </si>
  <si>
    <t>Elektro Neubauer</t>
  </si>
  <si>
    <t>Schalter u Stecker</t>
  </si>
  <si>
    <t>Heatness</t>
  </si>
  <si>
    <t>El. Heizkörper Thermostat</t>
  </si>
  <si>
    <t>Jahr 2016</t>
  </si>
  <si>
    <t>El. Heizkörper</t>
  </si>
  <si>
    <t>Bau</t>
  </si>
  <si>
    <t>x</t>
  </si>
  <si>
    <t>Wohnfläche</t>
  </si>
  <si>
    <t>Gesamt inkl. uh gesamt</t>
  </si>
  <si>
    <t>Gesamt Status</t>
  </si>
  <si>
    <t>Heizungsanlage-Regler</t>
  </si>
  <si>
    <t>davon</t>
  </si>
  <si>
    <t>Stunden gesamt</t>
  </si>
  <si>
    <t>€/Std</t>
  </si>
  <si>
    <t>Stunden</t>
  </si>
  <si>
    <t>Ust</t>
  </si>
  <si>
    <t>Miro</t>
  </si>
  <si>
    <t>Uwe</t>
  </si>
  <si>
    <t>Flächenaufstellung</t>
  </si>
  <si>
    <t>Rech-Datum</t>
  </si>
  <si>
    <t>netto</t>
  </si>
  <si>
    <t>brutto</t>
  </si>
  <si>
    <t>bezahlt</t>
  </si>
  <si>
    <t>gebucht</t>
  </si>
  <si>
    <t>Installateur</t>
  </si>
  <si>
    <t>Sanitär Installation</t>
  </si>
  <si>
    <t>Mehrkosten, Regler</t>
  </si>
  <si>
    <t>Infrarot</t>
  </si>
  <si>
    <t>ELIAS</t>
  </si>
  <si>
    <t>HEATNESS</t>
  </si>
  <si>
    <t>Heizkörper</t>
  </si>
  <si>
    <t>Baustelle</t>
  </si>
  <si>
    <t>Diverses</t>
  </si>
  <si>
    <t>Öl</t>
  </si>
  <si>
    <t>Bau Heizung</t>
  </si>
  <si>
    <t>gesamt</t>
  </si>
  <si>
    <t>€/h</t>
  </si>
  <si>
    <t>Krusdorf 72</t>
  </si>
  <si>
    <t>Straden</t>
  </si>
  <si>
    <t>BAUPHASE 1</t>
  </si>
  <si>
    <t>Vorschreibung pro Monat</t>
  </si>
  <si>
    <t>Energie Steiermark</t>
  </si>
  <si>
    <t>Versicherung</t>
  </si>
  <si>
    <t>Hausversicherung</t>
  </si>
  <si>
    <t>Gemeindeabgaben</t>
  </si>
  <si>
    <t>Grundsteuer</t>
  </si>
  <si>
    <t>sonstiges</t>
  </si>
  <si>
    <t>Orf Gebühren</t>
  </si>
  <si>
    <t>Anschaffungskosten</t>
  </si>
  <si>
    <t>Kaufvertragserrichtung</t>
  </si>
  <si>
    <t>Grunderwerbsteuer</t>
  </si>
  <si>
    <t>Eintragungsgebühr</t>
  </si>
  <si>
    <t>Entsorgung, Entrümpelung</t>
  </si>
  <si>
    <t>Verputzen, …</t>
  </si>
  <si>
    <t>erledigt</t>
  </si>
  <si>
    <t>Klimaputz</t>
  </si>
  <si>
    <t>Sk.</t>
  </si>
  <si>
    <t>Klebespachtel</t>
  </si>
  <si>
    <t>Kalkzementputz</t>
  </si>
  <si>
    <t>Kleinmaterial</t>
  </si>
  <si>
    <t>Flexkleber</t>
  </si>
  <si>
    <t>Klimaspachtel</t>
  </si>
  <si>
    <t>Verputzen, Boden</t>
  </si>
  <si>
    <t>Zement</t>
  </si>
  <si>
    <t>Abdichtung</t>
  </si>
  <si>
    <t>Geb</t>
  </si>
  <si>
    <t>Feinputz</t>
  </si>
  <si>
    <t>Preis, brutto</t>
  </si>
  <si>
    <t>Status</t>
  </si>
  <si>
    <t>kg gesamt</t>
  </si>
  <si>
    <t>Gebinde</t>
  </si>
  <si>
    <t>Kostenstelle</t>
  </si>
  <si>
    <t>Az</t>
  </si>
  <si>
    <t>KELLER</t>
  </si>
  <si>
    <t>Terrassendiele Sibirische Lärche 24x140x3000 mm</t>
  </si>
  <si>
    <t>KOSTEN</t>
  </si>
  <si>
    <t>Erledigt</t>
  </si>
  <si>
    <t>Offen</t>
  </si>
  <si>
    <t>PLZ - Ort</t>
  </si>
  <si>
    <t>8345 - Krusdorf</t>
  </si>
  <si>
    <t>Geschosse</t>
  </si>
  <si>
    <t>Unterkonstruktion Lärche</t>
  </si>
  <si>
    <t>Holzöl</t>
  </si>
  <si>
    <t>Ausgleichspad/Abstandhalter</t>
  </si>
  <si>
    <t>Schuttsäcke</t>
  </si>
  <si>
    <t>Bezahlung</t>
  </si>
  <si>
    <t>Projektkarte</t>
  </si>
  <si>
    <t>bar</t>
  </si>
  <si>
    <t>Länge</t>
  </si>
  <si>
    <t>Breite</t>
  </si>
  <si>
    <t>Höhe</t>
  </si>
  <si>
    <t>Volumen</t>
  </si>
  <si>
    <t>Fichte</t>
  </si>
  <si>
    <t>lfm</t>
  </si>
  <si>
    <t>Konstruktionsvollholz 8/12</t>
  </si>
  <si>
    <t>Pergola</t>
  </si>
  <si>
    <t>Leimbinder 10/10 Steher</t>
  </si>
  <si>
    <t>Terrassenschrauben</t>
  </si>
  <si>
    <t>Vorbereitung</t>
  </si>
  <si>
    <t>Rombusschalung</t>
  </si>
  <si>
    <t>MATERIALLISTE</t>
  </si>
  <si>
    <t>Trockenbeton</t>
  </si>
  <si>
    <t>Winkelprofil</t>
  </si>
  <si>
    <t>Flachstahl</t>
  </si>
  <si>
    <t>Abstandhalter</t>
  </si>
  <si>
    <t>Ausgleichspad / Balkenunterlage</t>
  </si>
  <si>
    <t>Pkg.</t>
  </si>
  <si>
    <t>Abdeckband</t>
  </si>
  <si>
    <t>Rührgerät</t>
  </si>
  <si>
    <t>Gummihammer</t>
  </si>
  <si>
    <t>XPS Platte</t>
  </si>
  <si>
    <t>kg</t>
  </si>
  <si>
    <t>Baustellenabfälle</t>
  </si>
  <si>
    <t>Schalungssteine</t>
  </si>
  <si>
    <t>TERRASSE</t>
  </si>
  <si>
    <t>PERGOLA</t>
  </si>
  <si>
    <t>Terrassenboden Lärchenholz 36 mm</t>
  </si>
  <si>
    <t>Lieferung</t>
  </si>
  <si>
    <t>ÜBERSICHT</t>
  </si>
  <si>
    <t>BAUKOSTEN</t>
  </si>
  <si>
    <t>WOHNFLÄCHEN</t>
  </si>
  <si>
    <t>Fensterlaibungen</t>
  </si>
  <si>
    <t>Waschmaschine</t>
  </si>
  <si>
    <t>Leimbinder 8/16 Tram</t>
  </si>
  <si>
    <t>Leimbinder 10/20 Überzug</t>
  </si>
  <si>
    <t>Brett sägerauh</t>
  </si>
  <si>
    <t>Blumenerde</t>
  </si>
  <si>
    <t>Bund</t>
  </si>
  <si>
    <t>Abstandhalter (1200 Stk.)</t>
  </si>
  <si>
    <t>Transporter Leihgebühr</t>
  </si>
  <si>
    <t>Hirnholz - Einhängeverbinder</t>
  </si>
  <si>
    <t>STRANZL</t>
  </si>
  <si>
    <t>Servicevertrag</t>
  </si>
  <si>
    <t>Konstruktionslatten Fi/Ta</t>
  </si>
  <si>
    <t>Blumenerde 50l</t>
  </si>
  <si>
    <t>Grbrauchtrasen</t>
  </si>
  <si>
    <t>derbeschlagsprofi</t>
  </si>
  <si>
    <t>Terrassenbauschrauben 5x80 mm</t>
  </si>
  <si>
    <t>Abstandhalter 200 Stk.</t>
  </si>
  <si>
    <t>Terrassenbauschrauben 5x80 mm  400 Stk.</t>
  </si>
  <si>
    <t>Schalung Kiefer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</si>
</sst>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164" formatCode="_-* #,##0.00\ _€_-;\-* #,##0.00\ _€_-;_-* &quot;-&quot;??\ _€_-;_-@_-"/>
    <numFmt numFmtId="165" formatCode="#,##0.00\ &quot;m²&quot;"/>
    <numFmt numFmtId="166" formatCode="0\ &quot; Mon.&quot;"/>
    <numFmt numFmtId="167" formatCode="0.000%"/>
    <numFmt numFmtId="168" formatCode="#,##0.0"/>
    <numFmt numFmtId="169" formatCode="#,##0.0\ &quot;€&quot;;[Red]\-#,##0.0\ &quot;€&quot;"/>
    <numFmt numFmtId="170" formatCode="#,##0\ &quot;€/m²&quot;"/>
    <numFmt numFmtId="171" formatCode="#,##0.0\ &quot;m²&quot;"/>
    <numFmt numFmtId="172" formatCode="#,##0.0\ &quot;€/m²&quot;"/>
    <numFmt numFmtId="173" formatCode="0.00\ &quot;h&quot;"/>
    <numFmt numFmtId="174" formatCode="#,##0\ &quot;€&quot;"/>
    <numFmt numFmtId="175" formatCode="0.00\ &quot;m²&quot;"/>
    <numFmt numFmtId="176" formatCode="#,##0.0\ &quot;h&quot;"/>
    <numFmt numFmtId="177" formatCode="#,##0\ &quot;€/h&quot;"/>
    <numFmt numFmtId="178" formatCode="#,##0.00\ &quot;€/m²&quot;"/>
    <numFmt numFmtId="179" formatCode="0.0%"/>
    <numFmt numFmtId="180" formatCode="#,##0\ &quot;kg&quot;"/>
    <numFmt numFmtId="181" formatCode="#,##0\ &quot;h&quot;"/>
    <numFmt numFmtId="182" formatCode="#,##0\ &quot;lfm&quot;"/>
    <numFmt numFmtId="183" formatCode="0.0"/>
    <numFmt numFmtId="184" formatCode="#,##0.00\ &quot;€&quot;"/>
  </numFmts>
  <fonts count="54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333333"/>
      <name val="Helvetica"/>
      <family val="2"/>
    </font>
    <font>
      <sz val="12"/>
      <color rgb="FF434343"/>
      <name val="Verdana"/>
      <family val="2"/>
    </font>
    <font>
      <u/>
      <sz val="11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0" tint="-0.34998626667073579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5"/>
      <name val="Arial"/>
      <family val="2"/>
    </font>
    <font>
      <b/>
      <sz val="11"/>
      <name val="Arial"/>
      <family val="2"/>
    </font>
    <font>
      <b/>
      <sz val="9"/>
      <color theme="1" tint="0.499984740745262"/>
      <name val="Arial"/>
      <family val="2"/>
    </font>
    <font>
      <b/>
      <sz val="9"/>
      <color theme="0" tint="-0.34998626667073579"/>
      <name val="Arial"/>
      <family val="2"/>
    </font>
    <font>
      <sz val="11"/>
      <color theme="5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6" tint="-0.249977111117893"/>
      <name val="Arial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2"/>
      <color theme="4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10"/>
      <color theme="4"/>
      <name val="Calibri"/>
      <family val="2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333333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4506668294322"/>
      </right>
      <top style="thin">
        <color theme="4" tint="0.39997558519241921"/>
      </top>
      <bottom/>
      <diagonal/>
    </border>
    <border>
      <left/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  <border>
      <left style="thin">
        <color theme="4" tint="0.3999450666829432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5" fillId="0" borderId="0"/>
  </cellStyleXfs>
  <cellXfs count="341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6" fontId="1" fillId="4" borderId="0" xfId="0" applyNumberFormat="1" applyFont="1" applyFill="1" applyAlignment="1">
      <alignment horizontal="right" wrapText="1"/>
    </xf>
    <xf numFmtId="165" fontId="5" fillId="3" borderId="0" xfId="0" applyNumberFormat="1" applyFont="1" applyFill="1" applyAlignment="1">
      <alignment horizontal="right" wrapText="1"/>
    </xf>
    <xf numFmtId="0" fontId="5" fillId="0" borderId="0" xfId="0" applyFont="1"/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165" fontId="6" fillId="5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165" fontId="5" fillId="5" borderId="3" xfId="0" applyNumberFormat="1" applyFont="1" applyFill="1" applyBorder="1" applyAlignment="1">
      <alignment horizontal="right" wrapText="1"/>
    </xf>
    <xf numFmtId="0" fontId="6" fillId="6" borderId="2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165" fontId="6" fillId="6" borderId="3" xfId="0" applyNumberFormat="1" applyFont="1" applyFill="1" applyBorder="1" applyAlignment="1">
      <alignment horizontal="right" vertical="center" wrapText="1"/>
    </xf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5" fontId="0" fillId="0" borderId="0" xfId="0" applyNumberFormat="1" applyAlignment="1">
      <alignment horizontal="right"/>
    </xf>
    <xf numFmtId="7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4" fillId="5" borderId="0" xfId="0" applyFont="1" applyFill="1"/>
    <xf numFmtId="0" fontId="0" fillId="5" borderId="0" xfId="0" applyFill="1" applyAlignment="1">
      <alignment horizontal="right"/>
    </xf>
    <xf numFmtId="0" fontId="0" fillId="5" borderId="0" xfId="0" applyFill="1"/>
    <xf numFmtId="5" fontId="4" fillId="5" borderId="0" xfId="0" applyNumberFormat="1" applyFont="1" applyFill="1" applyAlignment="1">
      <alignment horizontal="right"/>
    </xf>
    <xf numFmtId="167" fontId="4" fillId="5" borderId="0" xfId="1" applyNumberFormat="1" applyFont="1" applyFill="1" applyAlignment="1">
      <alignment horizontal="right"/>
    </xf>
    <xf numFmtId="167" fontId="4" fillId="5" borderId="0" xfId="1" applyNumberFormat="1" applyFont="1" applyFill="1"/>
    <xf numFmtId="167" fontId="0" fillId="0" borderId="0" xfId="1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7" xfId="0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3" fontId="0" fillId="0" borderId="7" xfId="0" applyNumberFormat="1" applyFont="1" applyBorder="1" applyAlignment="1">
      <alignment horizontal="center" vertical="center"/>
    </xf>
    <xf numFmtId="3" fontId="0" fillId="0" borderId="7" xfId="0" applyNumberFormat="1" applyFill="1" applyBorder="1" applyAlignment="1">
      <alignment horizontal="center" vertical="center"/>
    </xf>
    <xf numFmtId="3" fontId="0" fillId="0" borderId="0" xfId="0" applyNumberFormat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11" fillId="0" borderId="7" xfId="2" applyBorder="1" applyAlignment="1">
      <alignment vertical="top" wrapText="1"/>
    </xf>
    <xf numFmtId="0" fontId="11" fillId="0" borderId="7" xfId="2" applyBorder="1" applyAlignment="1">
      <alignment horizontal="center" vertical="top" wrapText="1"/>
    </xf>
    <xf numFmtId="1" fontId="0" fillId="0" borderId="7" xfId="0" quotePrefix="1" applyNumberForma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11" fillId="0" borderId="7" xfId="2" applyBorder="1" applyAlignment="1">
      <alignment horizontal="center" vertical="center"/>
    </xf>
    <xf numFmtId="0" fontId="8" fillId="0" borderId="7" xfId="0" applyFont="1" applyFill="1" applyBorder="1"/>
    <xf numFmtId="0" fontId="0" fillId="0" borderId="7" xfId="0" applyFill="1" applyBorder="1"/>
    <xf numFmtId="0" fontId="8" fillId="0" borderId="7" xfId="0" applyFont="1" applyBorder="1" applyAlignment="1">
      <alignment horizontal="left" vertical="center" indent="1"/>
    </xf>
    <xf numFmtId="0" fontId="0" fillId="0" borderId="7" xfId="0" quotePrefix="1" applyFont="1" applyBorder="1" applyAlignment="1">
      <alignment horizontal="left" vertical="center" indent="1"/>
    </xf>
    <xf numFmtId="0" fontId="11" fillId="0" borderId="7" xfId="2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165" fontId="6" fillId="6" borderId="8" xfId="0" applyNumberFormat="1" applyFont="1" applyFill="1" applyBorder="1" applyAlignment="1">
      <alignment horizontal="center" vertical="center"/>
    </xf>
    <xf numFmtId="1" fontId="1" fillId="4" borderId="0" xfId="0" applyNumberFormat="1" applyFont="1" applyFill="1" applyAlignment="1">
      <alignment horizontal="right" wrapText="1"/>
    </xf>
    <xf numFmtId="165" fontId="0" fillId="0" borderId="0" xfId="0" applyNumberFormat="1"/>
    <xf numFmtId="0" fontId="15" fillId="4" borderId="0" xfId="0" applyFont="1" applyFill="1" applyAlignment="1">
      <alignment wrapText="1"/>
    </xf>
    <xf numFmtId="0" fontId="2" fillId="3" borderId="1" xfId="0" applyFont="1" applyFill="1" applyBorder="1" applyAlignment="1">
      <alignment horizontal="left" wrapText="1" indent="1"/>
    </xf>
    <xf numFmtId="0" fontId="0" fillId="0" borderId="0" xfId="0" applyAlignment="1">
      <alignment horizontal="left" indent="1"/>
    </xf>
    <xf numFmtId="16" fontId="15" fillId="4" borderId="0" xfId="0" applyNumberFormat="1" applyFont="1" applyFill="1" applyAlignment="1">
      <alignment horizontal="left" wrapText="1" indent="1"/>
    </xf>
    <xf numFmtId="8" fontId="14" fillId="4" borderId="0" xfId="0" applyNumberFormat="1" applyFont="1" applyFill="1" applyAlignment="1">
      <alignment horizontal="right" wrapText="1"/>
    </xf>
    <xf numFmtId="0" fontId="1" fillId="3" borderId="1" xfId="0" applyFont="1" applyFill="1" applyBorder="1" applyAlignment="1"/>
    <xf numFmtId="0" fontId="1" fillId="4" borderId="0" xfId="0" applyFont="1" applyFill="1" applyAlignment="1"/>
    <xf numFmtId="0" fontId="13" fillId="4" borderId="0" xfId="0" applyFont="1" applyFill="1" applyAlignment="1"/>
    <xf numFmtId="0" fontId="15" fillId="4" borderId="0" xfId="0" applyFont="1" applyFill="1" applyAlignment="1"/>
    <xf numFmtId="0" fontId="0" fillId="0" borderId="0" xfId="0" applyAlignment="1">
      <alignment horizontal="right" indent="1"/>
    </xf>
    <xf numFmtId="6" fontId="1" fillId="4" borderId="10" xfId="0" applyNumberFormat="1" applyFont="1" applyFill="1" applyBorder="1" applyAlignment="1">
      <alignment horizontal="right" wrapText="1" indent="1"/>
    </xf>
    <xf numFmtId="0" fontId="2" fillId="3" borderId="1" xfId="0" applyFont="1" applyFill="1" applyBorder="1" applyAlignment="1"/>
    <xf numFmtId="0" fontId="14" fillId="3" borderId="1" xfId="0" applyFont="1" applyFill="1" applyBorder="1" applyAlignment="1">
      <alignment horizontal="right" wrapText="1" indent="1"/>
    </xf>
    <xf numFmtId="169" fontId="14" fillId="4" borderId="0" xfId="0" applyNumberFormat="1" applyFont="1" applyFill="1" applyAlignment="1">
      <alignment horizontal="right" wrapText="1" indent="1"/>
    </xf>
    <xf numFmtId="0" fontId="15" fillId="4" borderId="9" xfId="0" applyFont="1" applyFill="1" applyBorder="1" applyAlignment="1"/>
    <xf numFmtId="0" fontId="1" fillId="4" borderId="9" xfId="0" applyFont="1" applyFill="1" applyBorder="1" applyAlignment="1"/>
    <xf numFmtId="0" fontId="16" fillId="4" borderId="9" xfId="0" applyFont="1" applyFill="1" applyBorder="1" applyAlignment="1"/>
    <xf numFmtId="0" fontId="0" fillId="0" borderId="0" xfId="0" applyAlignment="1"/>
    <xf numFmtId="0" fontId="13" fillId="4" borderId="9" xfId="0" applyFont="1" applyFill="1" applyBorder="1" applyAlignment="1"/>
    <xf numFmtId="164" fontId="0" fillId="0" borderId="0" xfId="3" applyFont="1"/>
    <xf numFmtId="0" fontId="0" fillId="7" borderId="0" xfId="0" applyFill="1"/>
    <xf numFmtId="164" fontId="0" fillId="7" borderId="0" xfId="3" applyFont="1" applyFill="1"/>
    <xf numFmtId="0" fontId="21" fillId="4" borderId="9" xfId="0" applyFont="1" applyFill="1" applyBorder="1" applyAlignment="1"/>
    <xf numFmtId="6" fontId="19" fillId="4" borderId="10" xfId="0" applyNumberFormat="1" applyFont="1" applyFill="1" applyBorder="1" applyAlignment="1">
      <alignment horizontal="right" wrapText="1" indent="1"/>
    </xf>
    <xf numFmtId="170" fontId="1" fillId="4" borderId="9" xfId="0" applyNumberFormat="1" applyFont="1" applyFill="1" applyBorder="1" applyAlignment="1">
      <alignment horizontal="right" wrapText="1" indent="1"/>
    </xf>
    <xf numFmtId="0" fontId="19" fillId="4" borderId="9" xfId="0" applyFont="1" applyFill="1" applyBorder="1" applyAlignment="1"/>
    <xf numFmtId="6" fontId="1" fillId="4" borderId="16" xfId="0" applyNumberFormat="1" applyFont="1" applyFill="1" applyBorder="1" applyAlignment="1">
      <alignment horizontal="right" wrapText="1" indent="1"/>
    </xf>
    <xf numFmtId="16" fontId="23" fillId="4" borderId="11" xfId="0" applyNumberFormat="1" applyFont="1" applyFill="1" applyBorder="1" applyAlignment="1">
      <alignment horizontal="left" wrapText="1" indent="1"/>
    </xf>
    <xf numFmtId="171" fontId="1" fillId="4" borderId="9" xfId="0" applyNumberFormat="1" applyFont="1" applyFill="1" applyBorder="1" applyAlignment="1">
      <alignment horizontal="right" wrapText="1"/>
    </xf>
    <xf numFmtId="170" fontId="14" fillId="4" borderId="9" xfId="0" applyNumberFormat="1" applyFont="1" applyFill="1" applyBorder="1" applyAlignment="1">
      <alignment horizontal="right" wrapText="1" indent="1"/>
    </xf>
    <xf numFmtId="6" fontId="22" fillId="4" borderId="20" xfId="0" applyNumberFormat="1" applyFont="1" applyFill="1" applyBorder="1" applyAlignment="1">
      <alignment horizontal="right" wrapText="1" indent="1"/>
    </xf>
    <xf numFmtId="0" fontId="24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164" fontId="2" fillId="3" borderId="1" xfId="3" applyFont="1" applyFill="1" applyBorder="1" applyAlignment="1">
      <alignment horizontal="left" wrapText="1" indent="1"/>
    </xf>
    <xf numFmtId="164" fontId="1" fillId="3" borderId="1" xfId="3" applyFont="1" applyFill="1" applyBorder="1" applyAlignment="1">
      <alignment wrapText="1"/>
    </xf>
    <xf numFmtId="164" fontId="2" fillId="3" borderId="1" xfId="3" applyFont="1" applyFill="1" applyBorder="1" applyAlignment="1"/>
    <xf numFmtId="164" fontId="1" fillId="3" borderId="1" xfId="3" applyFont="1" applyFill="1" applyBorder="1" applyAlignment="1"/>
    <xf numFmtId="164" fontId="14" fillId="3" borderId="1" xfId="3" applyFont="1" applyFill="1" applyBorder="1" applyAlignment="1">
      <alignment horizontal="right" wrapText="1" indent="1"/>
    </xf>
    <xf numFmtId="6" fontId="2" fillId="4" borderId="16" xfId="0" applyNumberFormat="1" applyFont="1" applyFill="1" applyBorder="1" applyAlignment="1">
      <alignment horizontal="center" wrapText="1"/>
    </xf>
    <xf numFmtId="0" fontId="19" fillId="4" borderId="21" xfId="0" applyFont="1" applyFill="1" applyBorder="1" applyAlignment="1"/>
    <xf numFmtId="0" fontId="1" fillId="4" borderId="21" xfId="0" applyFont="1" applyFill="1" applyBorder="1" applyAlignment="1"/>
    <xf numFmtId="6" fontId="1" fillId="4" borderId="23" xfId="0" applyNumberFormat="1" applyFont="1" applyFill="1" applyBorder="1" applyAlignment="1">
      <alignment horizontal="right" wrapText="1" indent="1"/>
    </xf>
    <xf numFmtId="1" fontId="25" fillId="4" borderId="0" xfId="0" applyNumberFormat="1" applyFont="1" applyFill="1" applyAlignment="1">
      <alignment horizontal="right" wrapText="1"/>
    </xf>
    <xf numFmtId="0" fontId="25" fillId="4" borderId="0" xfId="0" applyFont="1" applyFill="1" applyAlignment="1">
      <alignment horizontal="left" wrapText="1"/>
    </xf>
    <xf numFmtId="0" fontId="25" fillId="4" borderId="0" xfId="0" applyFont="1" applyFill="1" applyAlignment="1"/>
    <xf numFmtId="6" fontId="25" fillId="4" borderId="0" xfId="0" applyNumberFormat="1" applyFont="1" applyFill="1" applyAlignment="1">
      <alignment horizontal="right" wrapText="1"/>
    </xf>
    <xf numFmtId="0" fontId="17" fillId="0" borderId="15" xfId="0" applyFont="1" applyFill="1" applyBorder="1" applyAlignment="1"/>
    <xf numFmtId="0" fontId="18" fillId="0" borderId="15" xfId="0" applyFont="1" applyFill="1" applyBorder="1"/>
    <xf numFmtId="0" fontId="1" fillId="0" borderId="15" xfId="0" applyFont="1" applyFill="1" applyBorder="1" applyAlignment="1"/>
    <xf numFmtId="6" fontId="18" fillId="0" borderId="15" xfId="0" applyNumberFormat="1" applyFont="1" applyFill="1" applyBorder="1"/>
    <xf numFmtId="0" fontId="13" fillId="4" borderId="21" xfId="0" applyFont="1" applyFill="1" applyBorder="1" applyAlignment="1"/>
    <xf numFmtId="6" fontId="2" fillId="4" borderId="0" xfId="0" applyNumberFormat="1" applyFont="1" applyFill="1" applyBorder="1" applyAlignment="1">
      <alignment horizontal="center" wrapText="1"/>
    </xf>
    <xf numFmtId="0" fontId="19" fillId="3" borderId="1" xfId="0" applyFont="1" applyFill="1" applyBorder="1" applyAlignment="1"/>
    <xf numFmtId="6" fontId="19" fillId="4" borderId="22" xfId="0" applyNumberFormat="1" applyFont="1" applyFill="1" applyBorder="1" applyAlignment="1">
      <alignment horizontal="right" wrapText="1" indent="1"/>
    </xf>
    <xf numFmtId="8" fontId="0" fillId="0" borderId="0" xfId="0" applyNumberFormat="1"/>
    <xf numFmtId="6" fontId="1" fillId="4" borderId="9" xfId="0" applyNumberFormat="1" applyFont="1" applyFill="1" applyBorder="1" applyAlignment="1">
      <alignment horizontal="right" wrapText="1" indent="1"/>
    </xf>
    <xf numFmtId="6" fontId="1" fillId="4" borderId="21" xfId="0" applyNumberFormat="1" applyFont="1" applyFill="1" applyBorder="1" applyAlignment="1">
      <alignment horizontal="right" wrapText="1" indent="1"/>
    </xf>
    <xf numFmtId="6" fontId="22" fillId="4" borderId="9" xfId="0" applyNumberFormat="1" applyFont="1" applyFill="1" applyBorder="1" applyAlignment="1">
      <alignment horizontal="right" wrapText="1" indent="1"/>
    </xf>
    <xf numFmtId="173" fontId="1" fillId="3" borderId="1" xfId="0" applyNumberFormat="1" applyFont="1" applyFill="1" applyBorder="1" applyAlignment="1"/>
    <xf numFmtId="173" fontId="1" fillId="4" borderId="0" xfId="0" applyNumberFormat="1" applyFont="1" applyFill="1" applyAlignment="1"/>
    <xf numFmtId="173" fontId="13" fillId="4" borderId="0" xfId="0" applyNumberFormat="1" applyFont="1" applyFill="1" applyAlignment="1"/>
    <xf numFmtId="173" fontId="1" fillId="3" borderId="1" xfId="3" applyNumberFormat="1" applyFont="1" applyFill="1" applyBorder="1" applyAlignment="1"/>
    <xf numFmtId="1" fontId="26" fillId="4" borderId="0" xfId="0" applyNumberFormat="1" applyFont="1" applyFill="1" applyAlignment="1">
      <alignment horizontal="right" wrapText="1"/>
    </xf>
    <xf numFmtId="0" fontId="27" fillId="3" borderId="1" xfId="0" applyFont="1" applyFill="1" applyBorder="1" applyAlignment="1"/>
    <xf numFmtId="0" fontId="1" fillId="4" borderId="0" xfId="0" applyFont="1" applyFill="1" applyAlignment="1">
      <alignment horizontal="left" wrapText="1"/>
    </xf>
    <xf numFmtId="8" fontId="14" fillId="4" borderId="0" xfId="0" applyNumberFormat="1" applyFont="1" applyFill="1" applyAlignment="1">
      <alignment wrapText="1"/>
    </xf>
    <xf numFmtId="169" fontId="1" fillId="3" borderId="1" xfId="0" applyNumberFormat="1" applyFont="1" applyFill="1" applyBorder="1" applyAlignment="1">
      <alignment horizontal="right" wrapText="1" indent="1"/>
    </xf>
    <xf numFmtId="169" fontId="1" fillId="4" borderId="0" xfId="0" applyNumberFormat="1" applyFont="1" applyFill="1" applyAlignment="1">
      <alignment horizontal="right" wrapText="1" indent="1"/>
    </xf>
    <xf numFmtId="169" fontId="1" fillId="3" borderId="1" xfId="3" applyNumberFormat="1" applyFont="1" applyFill="1" applyBorder="1" applyAlignment="1">
      <alignment horizontal="right" wrapText="1" indent="1"/>
    </xf>
    <xf numFmtId="14" fontId="28" fillId="0" borderId="0" xfId="0" applyNumberFormat="1" applyFont="1"/>
    <xf numFmtId="0" fontId="28" fillId="0" borderId="0" xfId="0" applyFont="1"/>
    <xf numFmtId="8" fontId="28" fillId="0" borderId="0" xfId="0" applyNumberFormat="1" applyFont="1"/>
    <xf numFmtId="174" fontId="0" fillId="7" borderId="0" xfId="0" applyNumberFormat="1" applyFill="1" applyAlignment="1">
      <alignment horizontal="right"/>
    </xf>
    <xf numFmtId="0" fontId="4" fillId="7" borderId="0" xfId="0" applyFont="1" applyFill="1"/>
    <xf numFmtId="174" fontId="4" fillId="7" borderId="0" xfId="0" applyNumberFormat="1" applyFont="1" applyFill="1"/>
    <xf numFmtId="0" fontId="18" fillId="6" borderId="0" xfId="0" applyFont="1" applyFill="1"/>
    <xf numFmtId="175" fontId="18" fillId="6" borderId="0" xfId="0" applyNumberFormat="1" applyFont="1" applyFill="1"/>
    <xf numFmtId="174" fontId="18" fillId="6" borderId="0" xfId="0" applyNumberFormat="1" applyFont="1" applyFill="1"/>
    <xf numFmtId="0" fontId="28" fillId="7" borderId="0" xfId="0" applyFont="1" applyFill="1" applyAlignment="1">
      <alignment horizontal="right"/>
    </xf>
    <xf numFmtId="173" fontId="0" fillId="7" borderId="0" xfId="0" applyNumberFormat="1" applyFill="1" applyAlignment="1">
      <alignment horizontal="right"/>
    </xf>
    <xf numFmtId="172" fontId="29" fillId="7" borderId="0" xfId="0" applyNumberFormat="1" applyFont="1" applyFill="1"/>
    <xf numFmtId="0" fontId="4" fillId="0" borderId="0" xfId="0" applyFont="1" applyFill="1"/>
    <xf numFmtId="0" fontId="0" fillId="0" borderId="0" xfId="0" applyFill="1"/>
    <xf numFmtId="174" fontId="0" fillId="0" borderId="0" xfId="0" applyNumberFormat="1" applyFill="1" applyAlignment="1">
      <alignment horizontal="right"/>
    </xf>
    <xf numFmtId="174" fontId="4" fillId="0" borderId="0" xfId="0" applyNumberFormat="1" applyFont="1" applyFill="1"/>
    <xf numFmtId="172" fontId="29" fillId="0" borderId="0" xfId="0" applyNumberFormat="1" applyFont="1" applyFill="1"/>
    <xf numFmtId="0" fontId="0" fillId="6" borderId="0" xfId="0" applyFill="1"/>
    <xf numFmtId="0" fontId="0" fillId="9" borderId="0" xfId="0" applyFill="1"/>
    <xf numFmtId="0" fontId="30" fillId="6" borderId="0" xfId="0" applyFont="1" applyFill="1"/>
    <xf numFmtId="0" fontId="28" fillId="9" borderId="0" xfId="0" applyFont="1" applyFill="1"/>
    <xf numFmtId="0" fontId="28" fillId="9" borderId="0" xfId="0" applyFont="1" applyFill="1" applyAlignment="1">
      <alignment horizontal="right"/>
    </xf>
    <xf numFmtId="0" fontId="32" fillId="9" borderId="0" xfId="0" applyFont="1" applyFill="1"/>
    <xf numFmtId="6" fontId="35" fillId="9" borderId="0" xfId="0" applyNumberFormat="1" applyFont="1" applyFill="1" applyBorder="1"/>
    <xf numFmtId="9" fontId="31" fillId="9" borderId="0" xfId="1" applyFont="1" applyFill="1" applyAlignment="1">
      <alignment horizontal="right"/>
    </xf>
    <xf numFmtId="6" fontId="36" fillId="9" borderId="0" xfId="0" applyNumberFormat="1" applyFont="1" applyFill="1" applyBorder="1"/>
    <xf numFmtId="14" fontId="0" fillId="9" borderId="0" xfId="0" applyNumberFormat="1" applyFont="1" applyFill="1" applyAlignment="1">
      <alignment horizontal="left"/>
    </xf>
    <xf numFmtId="0" fontId="37" fillId="8" borderId="0" xfId="0" applyFont="1" applyFill="1"/>
    <xf numFmtId="0" fontId="34" fillId="8" borderId="0" xfId="0" applyFont="1" applyFill="1"/>
    <xf numFmtId="8" fontId="37" fillId="8" borderId="0" xfId="0" applyNumberFormat="1" applyFont="1" applyFill="1"/>
    <xf numFmtId="8" fontId="34" fillId="8" borderId="0" xfId="0" applyNumberFormat="1" applyFont="1" applyFill="1"/>
    <xf numFmtId="0" fontId="0" fillId="9" borderId="0" xfId="0" applyFill="1" applyAlignment="1">
      <alignment wrapText="1"/>
    </xf>
    <xf numFmtId="0" fontId="33" fillId="7" borderId="0" xfId="0" applyFont="1" applyFill="1" applyAlignment="1">
      <alignment vertical="center"/>
    </xf>
    <xf numFmtId="0" fontId="7" fillId="7" borderId="0" xfId="0" applyFont="1" applyFill="1" applyAlignment="1">
      <alignment horizontal="left" vertical="center"/>
    </xf>
    <xf numFmtId="6" fontId="7" fillId="7" borderId="0" xfId="0" applyNumberFormat="1" applyFont="1" applyFill="1" applyAlignment="1">
      <alignment vertical="center"/>
    </xf>
    <xf numFmtId="176" fontId="35" fillId="9" borderId="0" xfId="3" applyNumberFormat="1" applyFont="1" applyFill="1" applyBorder="1"/>
    <xf numFmtId="6" fontId="7" fillId="6" borderId="0" xfId="0" applyNumberFormat="1" applyFont="1" applyFill="1"/>
    <xf numFmtId="0" fontId="38" fillId="3" borderId="0" xfId="0" applyFont="1" applyFill="1" applyAlignment="1">
      <alignment wrapText="1"/>
    </xf>
    <xf numFmtId="0" fontId="38" fillId="3" borderId="0" xfId="0" applyFont="1" applyFill="1" applyAlignment="1">
      <alignment horizontal="right" wrapText="1"/>
    </xf>
    <xf numFmtId="0" fontId="38" fillId="3" borderId="0" xfId="0" applyFont="1" applyFill="1" applyAlignment="1">
      <alignment horizontal="center" wrapText="1"/>
    </xf>
    <xf numFmtId="165" fontId="0" fillId="7" borderId="0" xfId="0" applyNumberFormat="1" applyFill="1"/>
    <xf numFmtId="6" fontId="30" fillId="6" borderId="0" xfId="0" applyNumberFormat="1" applyFont="1" applyFill="1"/>
    <xf numFmtId="178" fontId="32" fillId="6" borderId="0" xfId="0" applyNumberFormat="1" applyFont="1" applyFill="1"/>
    <xf numFmtId="170" fontId="32" fillId="6" borderId="0" xfId="0" applyNumberFormat="1" applyFont="1" applyFill="1"/>
    <xf numFmtId="179" fontId="31" fillId="9" borderId="0" xfId="1" applyNumberFormat="1" applyFont="1" applyFill="1" applyAlignment="1">
      <alignment horizontal="right"/>
    </xf>
    <xf numFmtId="177" fontId="32" fillId="7" borderId="0" xfId="0" applyNumberFormat="1" applyFont="1" applyFill="1"/>
    <xf numFmtId="170" fontId="31" fillId="7" borderId="0" xfId="0" applyNumberFormat="1" applyFont="1" applyFill="1"/>
    <xf numFmtId="0" fontId="31" fillId="9" borderId="0" xfId="0" applyFont="1" applyFill="1" applyAlignment="1">
      <alignment horizontal="right"/>
    </xf>
    <xf numFmtId="6" fontId="39" fillId="9" borderId="0" xfId="0" applyNumberFormat="1" applyFont="1" applyFill="1" applyBorder="1"/>
    <xf numFmtId="164" fontId="0" fillId="0" borderId="0" xfId="3" applyFont="1" applyAlignment="1">
      <alignment horizontal="right"/>
    </xf>
    <xf numFmtId="0" fontId="5" fillId="0" borderId="0" xfId="4"/>
    <xf numFmtId="0" fontId="40" fillId="0" borderId="0" xfId="4" applyFont="1"/>
    <xf numFmtId="4" fontId="5" fillId="0" borderId="0" xfId="4" applyNumberFormat="1"/>
    <xf numFmtId="0" fontId="5" fillId="0" borderId="0" xfId="4" applyFont="1"/>
    <xf numFmtId="180" fontId="40" fillId="0" borderId="0" xfId="4" applyNumberFormat="1" applyFont="1"/>
    <xf numFmtId="14" fontId="38" fillId="0" borderId="0" xfId="4" applyNumberFormat="1" applyFont="1" applyAlignment="1">
      <alignment horizontal="left"/>
    </xf>
    <xf numFmtId="0" fontId="5" fillId="0" borderId="0" xfId="4" applyFont="1" applyAlignment="1">
      <alignment horizontal="right"/>
    </xf>
    <xf numFmtId="0" fontId="40" fillId="0" borderId="0" xfId="4" applyFont="1" applyAlignment="1">
      <alignment horizontal="right"/>
    </xf>
    <xf numFmtId="3" fontId="41" fillId="5" borderId="0" xfId="4" applyNumberFormat="1" applyFont="1" applyFill="1" applyAlignment="1">
      <alignment horizontal="right"/>
    </xf>
    <xf numFmtId="0" fontId="5" fillId="5" borderId="0" xfId="4" applyFill="1"/>
    <xf numFmtId="0" fontId="40" fillId="5" borderId="0" xfId="4" applyFont="1" applyFill="1"/>
    <xf numFmtId="0" fontId="41" fillId="5" borderId="0" xfId="4" applyFont="1" applyFill="1"/>
    <xf numFmtId="0" fontId="6" fillId="0" borderId="0" xfId="4" applyFont="1"/>
    <xf numFmtId="0" fontId="41" fillId="0" borderId="0" xfId="4" applyFont="1"/>
    <xf numFmtId="0" fontId="5" fillId="9" borderId="0" xfId="4" applyFill="1"/>
    <xf numFmtId="0" fontId="45" fillId="5" borderId="0" xfId="4" applyFont="1" applyFill="1"/>
    <xf numFmtId="0" fontId="44" fillId="5" borderId="0" xfId="4" applyFont="1" applyFill="1"/>
    <xf numFmtId="0" fontId="43" fillId="9" borderId="0" xfId="4" applyFont="1" applyFill="1"/>
    <xf numFmtId="165" fontId="43" fillId="9" borderId="0" xfId="4" applyNumberFormat="1" applyFont="1" applyFill="1"/>
    <xf numFmtId="180" fontId="43" fillId="9" borderId="0" xfId="4" applyNumberFormat="1" applyFont="1" applyFill="1"/>
    <xf numFmtId="0" fontId="43" fillId="9" borderId="26" xfId="4" applyFont="1" applyFill="1" applyBorder="1"/>
    <xf numFmtId="174" fontId="43" fillId="9" borderId="26" xfId="4" applyNumberFormat="1" applyFont="1" applyFill="1" applyBorder="1"/>
    <xf numFmtId="174" fontId="43" fillId="9" borderId="0" xfId="4" applyNumberFormat="1" applyFont="1" applyFill="1" applyBorder="1"/>
    <xf numFmtId="0" fontId="43" fillId="9" borderId="0" xfId="4" applyFont="1" applyFill="1" applyBorder="1"/>
    <xf numFmtId="0" fontId="5" fillId="9" borderId="0" xfId="4" applyFill="1" applyBorder="1"/>
    <xf numFmtId="181" fontId="43" fillId="9" borderId="0" xfId="4" applyNumberFormat="1" applyFont="1" applyFill="1" applyBorder="1"/>
    <xf numFmtId="9" fontId="43" fillId="9" borderId="0" xfId="1" applyFont="1" applyFill="1"/>
    <xf numFmtId="0" fontId="6" fillId="9" borderId="0" xfId="4" applyFont="1" applyFill="1"/>
    <xf numFmtId="174" fontId="6" fillId="9" borderId="0" xfId="4" applyNumberFormat="1" applyFont="1" applyFill="1"/>
    <xf numFmtId="0" fontId="6" fillId="9" borderId="26" xfId="4" applyFont="1" applyFill="1" applyBorder="1"/>
    <xf numFmtId="174" fontId="6" fillId="9" borderId="26" xfId="4" applyNumberFormat="1" applyFont="1" applyFill="1" applyBorder="1"/>
    <xf numFmtId="0" fontId="5" fillId="9" borderId="0" xfId="4" applyFont="1" applyFill="1"/>
    <xf numFmtId="0" fontId="5" fillId="9" borderId="26" xfId="4" applyFont="1" applyFill="1" applyBorder="1"/>
    <xf numFmtId="0" fontId="44" fillId="3" borderId="0" xfId="0" applyFont="1" applyFill="1" applyAlignment="1">
      <alignment horizontal="right" wrapText="1"/>
    </xf>
    <xf numFmtId="0" fontId="44" fillId="0" borderId="0" xfId="0" applyFont="1" applyAlignment="1">
      <alignment wrapText="1"/>
    </xf>
    <xf numFmtId="14" fontId="44" fillId="3" borderId="0" xfId="0" applyNumberFormat="1" applyFont="1" applyFill="1" applyAlignment="1">
      <alignment horizontal="right" wrapText="1"/>
    </xf>
    <xf numFmtId="0" fontId="5" fillId="6" borderId="0" xfId="0" applyFont="1" applyFill="1"/>
    <xf numFmtId="0" fontId="5" fillId="6" borderId="0" xfId="0" applyFont="1" applyFill="1" applyAlignment="1">
      <alignment wrapText="1"/>
    </xf>
    <xf numFmtId="0" fontId="44" fillId="6" borderId="0" xfId="0" applyFont="1" applyFill="1" applyAlignment="1">
      <alignment horizontal="right" wrapText="1"/>
    </xf>
    <xf numFmtId="3" fontId="0" fillId="5" borderId="0" xfId="4" applyNumberFormat="1" applyFont="1" applyFill="1" applyAlignment="1">
      <alignment horizontal="right"/>
    </xf>
    <xf numFmtId="0" fontId="40" fillId="0" borderId="0" xfId="0" applyFont="1"/>
    <xf numFmtId="0" fontId="40" fillId="0" borderId="0" xfId="4" applyFont="1" applyFill="1"/>
    <xf numFmtId="0" fontId="47" fillId="10" borderId="9" xfId="4" applyNumberFormat="1" applyFont="1" applyFill="1" applyBorder="1" applyAlignment="1"/>
    <xf numFmtId="0" fontId="5" fillId="0" borderId="0" xfId="4" applyFill="1"/>
    <xf numFmtId="14" fontId="38" fillId="0" borderId="0" xfId="4" applyNumberFormat="1" applyFont="1" applyFill="1" applyAlignment="1">
      <alignment horizontal="left"/>
    </xf>
    <xf numFmtId="0" fontId="40" fillId="0" borderId="0" xfId="0" applyFont="1" applyFill="1"/>
    <xf numFmtId="0" fontId="5" fillId="0" borderId="9" xfId="4" applyNumberFormat="1" applyFont="1" applyFill="1" applyBorder="1" applyAlignment="1"/>
    <xf numFmtId="0" fontId="40" fillId="0" borderId="9" xfId="4" applyNumberFormat="1" applyFont="1" applyFill="1" applyBorder="1" applyAlignment="1"/>
    <xf numFmtId="182" fontId="40" fillId="0" borderId="0" xfId="4" applyNumberFormat="1" applyFont="1"/>
    <xf numFmtId="182" fontId="40" fillId="0" borderId="0" xfId="4" applyNumberFormat="1" applyFont="1" applyFill="1"/>
    <xf numFmtId="0" fontId="5" fillId="0" borderId="0" xfId="4" applyNumberFormat="1" applyFont="1" applyFill="1" applyBorder="1" applyAlignment="1"/>
    <xf numFmtId="180" fontId="40" fillId="0" borderId="0" xfId="4" applyNumberFormat="1" applyFont="1" applyFill="1"/>
    <xf numFmtId="4" fontId="5" fillId="0" borderId="0" xfId="4" applyNumberFormat="1" applyFill="1"/>
    <xf numFmtId="182" fontId="40" fillId="0" borderId="9" xfId="4" applyNumberFormat="1" applyFont="1" applyFill="1" applyBorder="1" applyAlignment="1"/>
    <xf numFmtId="4" fontId="5" fillId="0" borderId="10" xfId="4" applyNumberFormat="1" applyFont="1" applyFill="1" applyBorder="1" applyAlignment="1"/>
    <xf numFmtId="0" fontId="40" fillId="0" borderId="0" xfId="4" applyNumberFormat="1" applyFont="1" applyFill="1" applyAlignment="1"/>
    <xf numFmtId="182" fontId="40" fillId="0" borderId="0" xfId="4" applyNumberFormat="1" applyFont="1" applyFill="1" applyAlignment="1"/>
    <xf numFmtId="183" fontId="42" fillId="0" borderId="9" xfId="0" applyNumberFormat="1" applyFont="1" applyFill="1" applyBorder="1"/>
    <xf numFmtId="183" fontId="38" fillId="0" borderId="0" xfId="4" applyNumberFormat="1" applyFont="1" applyAlignment="1">
      <alignment horizontal="right"/>
    </xf>
    <xf numFmtId="183" fontId="5" fillId="0" borderId="0" xfId="4" applyNumberFormat="1" applyFont="1" applyFill="1" applyAlignment="1">
      <alignment horizontal="right"/>
    </xf>
    <xf numFmtId="0" fontId="5" fillId="0" borderId="0" xfId="4" applyFill="1" applyBorder="1"/>
    <xf numFmtId="0" fontId="40" fillId="0" borderId="0" xfId="4" applyFont="1" applyFill="1" applyBorder="1"/>
    <xf numFmtId="182" fontId="40" fillId="0" borderId="0" xfId="4" applyNumberFormat="1" applyFont="1" applyFill="1" applyBorder="1"/>
    <xf numFmtId="0" fontId="40" fillId="0" borderId="0" xfId="0" applyFont="1" applyFill="1" applyBorder="1"/>
    <xf numFmtId="180" fontId="40" fillId="0" borderId="0" xfId="4" applyNumberFormat="1" applyFont="1" applyFill="1" applyBorder="1"/>
    <xf numFmtId="183" fontId="38" fillId="0" borderId="0" xfId="4" applyNumberFormat="1" applyFont="1" applyFill="1" applyBorder="1" applyAlignment="1">
      <alignment horizontal="right"/>
    </xf>
    <xf numFmtId="4" fontId="5" fillId="0" borderId="0" xfId="4" applyNumberFormat="1" applyFill="1" applyBorder="1"/>
    <xf numFmtId="0" fontId="47" fillId="10" borderId="11" xfId="4" applyNumberFormat="1" applyFont="1" applyFill="1" applyBorder="1" applyAlignment="1"/>
    <xf numFmtId="0" fontId="47" fillId="10" borderId="9" xfId="4" applyNumberFormat="1" applyFont="1" applyFill="1" applyBorder="1" applyAlignment="1">
      <alignment horizontal="right"/>
    </xf>
    <xf numFmtId="0" fontId="47" fillId="10" borderId="10" xfId="4" applyNumberFormat="1" applyFont="1" applyFill="1" applyBorder="1" applyAlignment="1">
      <alignment horizontal="right"/>
    </xf>
    <xf numFmtId="0" fontId="40" fillId="0" borderId="9" xfId="4" applyNumberFormat="1" applyFont="1" applyBorder="1" applyAlignment="1"/>
    <xf numFmtId="0" fontId="49" fillId="0" borderId="0" xfId="4" applyFont="1" applyFill="1"/>
    <xf numFmtId="180" fontId="49" fillId="0" borderId="0" xfId="4" applyNumberFormat="1" applyFont="1" applyFill="1"/>
    <xf numFmtId="0" fontId="5" fillId="11" borderId="9" xfId="4" applyNumberFormat="1" applyFont="1" applyFill="1" applyBorder="1" applyAlignment="1"/>
    <xf numFmtId="0" fontId="40" fillId="11" borderId="9" xfId="4" applyNumberFormat="1" applyFont="1" applyFill="1" applyBorder="1" applyAlignment="1"/>
    <xf numFmtId="182" fontId="40" fillId="11" borderId="9" xfId="4" applyNumberFormat="1" applyFont="1" applyFill="1" applyBorder="1" applyAlignment="1"/>
    <xf numFmtId="0" fontId="40" fillId="11" borderId="9" xfId="0" applyFont="1" applyFill="1" applyBorder="1"/>
    <xf numFmtId="180" fontId="40" fillId="11" borderId="9" xfId="4" applyNumberFormat="1" applyFont="1" applyFill="1" applyBorder="1" applyAlignment="1"/>
    <xf numFmtId="183" fontId="42" fillId="11" borderId="9" xfId="0" applyNumberFormat="1" applyFont="1" applyFill="1" applyBorder="1"/>
    <xf numFmtId="4" fontId="5" fillId="11" borderId="10" xfId="4" applyNumberFormat="1" applyFont="1" applyFill="1" applyBorder="1" applyAlignment="1"/>
    <xf numFmtId="0" fontId="5" fillId="0" borderId="9" xfId="4" applyNumberFormat="1" applyFont="1" applyBorder="1" applyAlignment="1"/>
    <xf numFmtId="182" fontId="40" fillId="0" borderId="9" xfId="4" applyNumberFormat="1" applyFont="1" applyBorder="1" applyAlignment="1"/>
    <xf numFmtId="0" fontId="40" fillId="0" borderId="9" xfId="0" applyFont="1" applyBorder="1"/>
    <xf numFmtId="180" fontId="40" fillId="0" borderId="9" xfId="4" applyNumberFormat="1" applyFont="1" applyBorder="1" applyAlignment="1"/>
    <xf numFmtId="183" fontId="42" fillId="0" borderId="9" xfId="0" applyNumberFormat="1" applyFont="1" applyBorder="1"/>
    <xf numFmtId="4" fontId="5" fillId="0" borderId="10" xfId="4" applyNumberFormat="1" applyFont="1" applyBorder="1" applyAlignment="1"/>
    <xf numFmtId="183" fontId="38" fillId="11" borderId="9" xfId="4" applyNumberFormat="1" applyFont="1" applyFill="1" applyBorder="1" applyAlignment="1">
      <alignment horizontal="right"/>
    </xf>
    <xf numFmtId="183" fontId="38" fillId="0" borderId="9" xfId="4" applyNumberFormat="1" applyFont="1" applyBorder="1" applyAlignment="1">
      <alignment horizontal="right"/>
    </xf>
    <xf numFmtId="0" fontId="49" fillId="0" borderId="0" xfId="0" applyFont="1" applyFill="1"/>
    <xf numFmtId="183" fontId="50" fillId="0" borderId="0" xfId="4" applyNumberFormat="1" applyFont="1" applyAlignment="1">
      <alignment horizontal="right"/>
    </xf>
    <xf numFmtId="0" fontId="49" fillId="0" borderId="0" xfId="0" applyFont="1"/>
    <xf numFmtId="180" fontId="49" fillId="0" borderId="0" xfId="4" applyNumberFormat="1" applyFont="1"/>
    <xf numFmtId="0" fontId="51" fillId="12" borderId="0" xfId="4" applyFont="1" applyFill="1"/>
    <xf numFmtId="0" fontId="52" fillId="12" borderId="0" xfId="4" applyFont="1" applyFill="1"/>
    <xf numFmtId="174" fontId="53" fillId="12" borderId="0" xfId="4" applyNumberFormat="1" applyFont="1" applyFill="1"/>
    <xf numFmtId="0" fontId="38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40" fillId="0" borderId="0" xfId="0" applyNumberFormat="1" applyFont="1" applyFill="1" applyBorder="1" applyAlignment="1" applyProtection="1"/>
    <xf numFmtId="180" fontId="40" fillId="0" borderId="0" xfId="0" applyNumberFormat="1" applyFont="1" applyFill="1" applyBorder="1" applyAlignment="1" applyProtection="1"/>
    <xf numFmtId="4" fontId="5" fillId="0" borderId="0" xfId="0" applyNumberFormat="1" applyFont="1" applyFill="1" applyBorder="1" applyAlignment="1" applyProtection="1"/>
    <xf numFmtId="14" fontId="38" fillId="0" borderId="0" xfId="4" applyNumberFormat="1" applyFont="1" applyFill="1"/>
    <xf numFmtId="0" fontId="49" fillId="0" borderId="0" xfId="4" applyNumberFormat="1" applyFont="1" applyFill="1" applyAlignment="1"/>
    <xf numFmtId="182" fontId="49" fillId="0" borderId="0" xfId="4" applyNumberFormat="1" applyFont="1" applyFill="1" applyAlignment="1"/>
    <xf numFmtId="183" fontId="50" fillId="0" borderId="0" xfId="4" applyNumberFormat="1" applyFont="1" applyFill="1" applyAlignment="1">
      <alignment horizontal="right"/>
    </xf>
    <xf numFmtId="14" fontId="48" fillId="0" borderId="0" xfId="4" applyNumberFormat="1" applyFont="1" applyFill="1"/>
    <xf numFmtId="183" fontId="38" fillId="0" borderId="0" xfId="4" applyNumberFormat="1" applyFont="1" applyFill="1" applyAlignment="1">
      <alignment horizontal="right"/>
    </xf>
    <xf numFmtId="0" fontId="7" fillId="0" borderId="0" xfId="0" applyFont="1"/>
    <xf numFmtId="6" fontId="33" fillId="0" borderId="0" xfId="0" applyNumberFormat="1" applyFont="1"/>
    <xf numFmtId="0" fontId="46" fillId="0" borderId="0" xfId="4" applyFont="1" applyAlignment="1"/>
    <xf numFmtId="0" fontId="6" fillId="0" borderId="0" xfId="4" applyFont="1" applyAlignment="1"/>
    <xf numFmtId="0" fontId="33" fillId="9" borderId="0" xfId="0" applyFont="1" applyFill="1"/>
    <xf numFmtId="9" fontId="0" fillId="9" borderId="0" xfId="0" applyNumberFormat="1" applyFill="1"/>
    <xf numFmtId="6" fontId="33" fillId="9" borderId="0" xfId="0" applyNumberFormat="1" applyFont="1" applyFill="1"/>
    <xf numFmtId="0" fontId="29" fillId="7" borderId="0" xfId="0" applyFont="1" applyFill="1"/>
    <xf numFmtId="0" fontId="29" fillId="7" borderId="0" xfId="0" applyFont="1" applyFill="1" applyAlignment="1">
      <alignment horizontal="right"/>
    </xf>
    <xf numFmtId="14" fontId="48" fillId="0" borderId="0" xfId="4" applyNumberFormat="1" applyFont="1" applyAlignment="1">
      <alignment horizontal="center"/>
    </xf>
    <xf numFmtId="14" fontId="38" fillId="0" borderId="0" xfId="4" applyNumberFormat="1" applyFont="1" applyFill="1" applyAlignment="1">
      <alignment horizontal="center"/>
    </xf>
    <xf numFmtId="0" fontId="40" fillId="0" borderId="0" xfId="4" applyNumberFormat="1" applyFont="1" applyFill="1" applyBorder="1" applyAlignment="1"/>
    <xf numFmtId="4" fontId="5" fillId="0" borderId="0" xfId="4" applyNumberFormat="1" applyFont="1" applyFill="1" applyBorder="1" applyAlignment="1"/>
    <xf numFmtId="0" fontId="5" fillId="0" borderId="0" xfId="4" applyAlignment="1">
      <alignment horizontal="right"/>
    </xf>
    <xf numFmtId="183" fontId="5" fillId="0" borderId="0" xfId="0" applyNumberFormat="1" applyFont="1" applyFill="1" applyBorder="1"/>
    <xf numFmtId="14" fontId="38" fillId="0" borderId="0" xfId="4" applyNumberFormat="1" applyFont="1" applyFill="1" applyBorder="1" applyAlignment="1">
      <alignment horizontal="center"/>
    </xf>
    <xf numFmtId="0" fontId="5" fillId="0" borderId="0" xfId="4" applyBorder="1"/>
    <xf numFmtId="0" fontId="40" fillId="0" borderId="0" xfId="4" applyFont="1" applyBorder="1"/>
    <xf numFmtId="0" fontId="47" fillId="10" borderId="21" xfId="4" applyNumberFormat="1" applyFont="1" applyFill="1" applyBorder="1" applyAlignment="1"/>
    <xf numFmtId="183" fontId="38" fillId="0" borderId="0" xfId="4" applyNumberFormat="1" applyFont="1" applyBorder="1" applyAlignment="1">
      <alignment horizontal="right"/>
    </xf>
    <xf numFmtId="4" fontId="5" fillId="0" borderId="0" xfId="4" applyNumberFormat="1" applyBorder="1"/>
    <xf numFmtId="14" fontId="48" fillId="0" borderId="0" xfId="4" applyNumberFormat="1" applyFont="1" applyBorder="1" applyAlignment="1">
      <alignment horizontal="center"/>
    </xf>
    <xf numFmtId="184" fontId="5" fillId="9" borderId="0" xfId="4" applyNumberFormat="1" applyFill="1"/>
    <xf numFmtId="0" fontId="48" fillId="0" borderId="0" xfId="0" applyNumberFormat="1" applyFont="1" applyFill="1" applyBorder="1" applyAlignment="1" applyProtection="1"/>
    <xf numFmtId="0" fontId="50" fillId="0" borderId="0" xfId="0" applyNumberFormat="1" applyFont="1" applyFill="1" applyBorder="1" applyAlignment="1" applyProtection="1"/>
    <xf numFmtId="0" fontId="49" fillId="0" borderId="0" xfId="0" applyNumberFormat="1" applyFont="1" applyFill="1" applyBorder="1" applyAlignment="1" applyProtection="1"/>
    <xf numFmtId="180" fontId="49" fillId="0" borderId="0" xfId="0" applyNumberFormat="1" applyFont="1" applyFill="1" applyBorder="1" applyAlignment="1" applyProtection="1"/>
    <xf numFmtId="4" fontId="50" fillId="0" borderId="0" xfId="0" applyNumberFormat="1" applyFont="1" applyFill="1" applyBorder="1" applyAlignment="1" applyProtection="1"/>
    <xf numFmtId="165" fontId="6" fillId="5" borderId="5" xfId="0" applyNumberFormat="1" applyFont="1" applyFill="1" applyBorder="1" applyAlignment="1">
      <alignment horizontal="center" vertical="center"/>
    </xf>
    <xf numFmtId="165" fontId="6" fillId="5" borderId="4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6" fontId="0" fillId="0" borderId="25" xfId="0" applyNumberFormat="1" applyBorder="1" applyAlignment="1">
      <alignment horizontal="right" vertical="center" indent="1"/>
    </xf>
    <xf numFmtId="0" fontId="0" fillId="0" borderId="5" xfId="0" applyBorder="1" applyAlignment="1">
      <alignment horizontal="right" vertical="center" indent="1"/>
    </xf>
    <xf numFmtId="0" fontId="0" fillId="0" borderId="4" xfId="0" applyBorder="1" applyAlignment="1">
      <alignment horizontal="right" vertical="center" indent="1"/>
    </xf>
    <xf numFmtId="165" fontId="6" fillId="6" borderId="24" xfId="0" applyNumberFormat="1" applyFont="1" applyFill="1" applyBorder="1" applyAlignment="1">
      <alignment horizontal="left" vertical="center"/>
    </xf>
    <xf numFmtId="6" fontId="19" fillId="4" borderId="17" xfId="0" applyNumberFormat="1" applyFont="1" applyFill="1" applyBorder="1" applyAlignment="1">
      <alignment horizontal="center" vertical="center" wrapText="1"/>
    </xf>
    <xf numFmtId="6" fontId="19" fillId="4" borderId="18" xfId="0" applyNumberFormat="1" applyFont="1" applyFill="1" applyBorder="1" applyAlignment="1">
      <alignment horizontal="center" vertical="center" wrapText="1"/>
    </xf>
    <xf numFmtId="6" fontId="19" fillId="4" borderId="19" xfId="0" applyNumberFormat="1" applyFont="1" applyFill="1" applyBorder="1" applyAlignment="1">
      <alignment horizontal="center" vertical="center" wrapText="1"/>
    </xf>
    <xf numFmtId="16" fontId="20" fillId="4" borderId="12" xfId="0" applyNumberFormat="1" applyFont="1" applyFill="1" applyBorder="1" applyAlignment="1">
      <alignment horizontal="center" vertical="center" wrapText="1"/>
    </xf>
    <xf numFmtId="16" fontId="20" fillId="4" borderId="13" xfId="0" applyNumberFormat="1" applyFont="1" applyFill="1" applyBorder="1" applyAlignment="1">
      <alignment horizontal="center" vertical="center" wrapText="1"/>
    </xf>
    <xf numFmtId="16" fontId="20" fillId="4" borderId="14" xfId="0" applyNumberFormat="1" applyFont="1" applyFill="1" applyBorder="1" applyAlignment="1">
      <alignment horizontal="center" vertical="center" wrapText="1"/>
    </xf>
    <xf numFmtId="171" fontId="2" fillId="4" borderId="17" xfId="0" applyNumberFormat="1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69" fontId="2" fillId="4" borderId="17" xfId="0" applyNumberFormat="1" applyFont="1" applyFill="1" applyBorder="1" applyAlignment="1">
      <alignment horizontal="center" vertical="center" wrapText="1"/>
    </xf>
    <xf numFmtId="172" fontId="2" fillId="4" borderId="18" xfId="0" applyNumberFormat="1" applyFont="1" applyFill="1" applyBorder="1" applyAlignment="1">
      <alignment horizontal="center" vertical="center" wrapText="1"/>
    </xf>
    <xf numFmtId="172" fontId="2" fillId="4" borderId="19" xfId="0" applyNumberFormat="1" applyFont="1" applyFill="1" applyBorder="1" applyAlignment="1">
      <alignment horizontal="center" vertical="center" wrapText="1"/>
    </xf>
    <xf numFmtId="177" fontId="31" fillId="9" borderId="0" xfId="3" applyNumberFormat="1" applyFont="1" applyFill="1" applyAlignment="1">
      <alignment horizontal="right" vertical="center"/>
    </xf>
    <xf numFmtId="6" fontId="36" fillId="9" borderId="0" xfId="0" applyNumberFormat="1" applyFont="1" applyFill="1" applyBorder="1" applyAlignment="1">
      <alignment horizontal="center" vertical="center"/>
    </xf>
    <xf numFmtId="177" fontId="31" fillId="9" borderId="0" xfId="3" applyNumberFormat="1" applyFont="1" applyFill="1" applyAlignment="1">
      <alignment horizontal="center" vertical="center"/>
    </xf>
  </cellXfs>
  <cellStyles count="5">
    <cellStyle name="Komma" xfId="3" builtinId="3"/>
    <cellStyle name="Link" xfId="2" builtinId="8"/>
    <cellStyle name="Prozent" xfId="1" builtinId="5"/>
    <cellStyle name="Standard" xfId="0" builtinId="0"/>
    <cellStyle name="Standard 2" xfId="4" xr:uid="{00000000-0005-0000-0000-000004000000}"/>
  </cellStyles>
  <dxfs count="1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0" formatCode="#,##0\ &quot;€&quot;;[Red]\-#,##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0" formatCode="#,##0\ &quot;€&quot;;[Red]\-#,##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#,##0.0\ &quot;€&quot;;[Red]\-#,##0.0\ &quot;€&quot;"/>
      <fill>
        <patternFill patternType="solid">
          <fgColor indexed="64"/>
          <bgColor rgb="FFEFEFEF"/>
        </patternFill>
      </fill>
      <alignment horizontal="righ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right" vertical="bottom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#,##0.0\ &quot;€&quot;;[Red]\-#,##0.0\ &quot;€&quot;"/>
      <fill>
        <patternFill patternType="solid">
          <fgColor indexed="64"/>
          <bgColor rgb="FFEFEFEF"/>
        </patternFill>
      </fill>
      <alignment horizontal="righ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3" formatCode="0.00\ &quot;h&quot;"/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3" formatCode="0.00\ &quot;h&quot;"/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\ mmm"/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left" vertical="bottom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0" formatCode="#,##0\ &quot;€&quot;;[Red]\-#,##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0" formatCode="#,##0\ &quot;€&quot;;[Red]\-#,##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#,##0.0\ &quot;€&quot;;[Red]\-#,##0.0\ &quot;€&quot;"/>
      <fill>
        <patternFill patternType="solid">
          <fgColor indexed="64"/>
          <bgColor rgb="FFEFEFEF"/>
        </patternFill>
      </fill>
      <alignment horizontal="righ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right" vertical="bottom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#,##0.0\ &quot;€&quot;;[Red]\-#,##0.0\ &quot;€&quot;"/>
      <fill>
        <patternFill patternType="solid">
          <fgColor indexed="64"/>
          <bgColor rgb="FFEFEFEF"/>
        </patternFill>
      </fill>
      <alignment horizontal="righ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2" formatCode="#,##0.00\ &quot;€&quot;;[Red]\-#,##0.00\ &quot;€&quot;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3" formatCode="0.00\ &quot;h&quot;"/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3" formatCode="0.00\ &quot;h&quot;"/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EFEFE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\ mmm"/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left" vertical="bottom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EFEFEF"/>
        </patternFill>
      </fill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rial"/>
        <scheme val="none"/>
      </font>
      <fill>
        <patternFill patternType="solid">
          <fgColor indexed="64"/>
          <bgColor rgb="FFB7B7B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2" formatCode="#,##0.00\ &quot;€&quot;;[Red]\-#,##0.00\ &quot;€&quot;"/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2" formatCode="#,##0.00\ &quot;€&quot;;[Red]\-#,##0.00\ &quot;€&quot;"/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2" formatCode="#,##0\ &quot;lf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2" formatCode="#,##0\ &quot;lf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4" formatCode="#,##0.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2" formatCode="#,##0\ &quot;lfm&quot;"/>
      <fill>
        <patternFill patternType="none">
          <fgColor theme="4" tint="0.79998168889431442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80" formatCode="#,##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FEFEF"/>
        </patternFill>
      </fill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rial"/>
        <scheme val="none"/>
      </font>
      <fill>
        <patternFill patternType="solid">
          <fgColor indexed="64"/>
          <bgColor rgb="FFB7B7B7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4</xdr:row>
      <xdr:rowOff>69850</xdr:rowOff>
    </xdr:from>
    <xdr:ext cx="1541992" cy="1157132"/>
    <xdr:pic>
      <xdr:nvPicPr>
        <xdr:cNvPr id="2" name="Grafik 1" descr="Bild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212850"/>
          <a:ext cx="1541992" cy="1157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21167</xdr:colOff>
      <xdr:row>4</xdr:row>
      <xdr:rowOff>150285</xdr:rowOff>
    </xdr:from>
    <xdr:ext cx="1443566" cy="811752"/>
    <xdr:pic>
      <xdr:nvPicPr>
        <xdr:cNvPr id="3" name="Grafik 2" descr="Rückzugsort für die Famili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8642" y="1293285"/>
          <a:ext cx="1443566" cy="811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86784</xdr:colOff>
      <xdr:row>4</xdr:row>
      <xdr:rowOff>167217</xdr:rowOff>
    </xdr:from>
    <xdr:ext cx="1437217" cy="808247"/>
    <xdr:pic>
      <xdr:nvPicPr>
        <xdr:cNvPr id="4" name="Grafik 3" descr="http://www.immoads.oe24.at/sites/default/files/styles/xlarge/public/immobilien/238266/78861_1924661_1D.jpg?itok=27WcxDym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4459" y="1310217"/>
          <a:ext cx="1437217" cy="808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4574540" cy="3657600"/>
    <xdr:sp macro="" textlink="">
      <xdr:nvSpPr>
        <xdr:cNvPr id="5" name="AutoShape 11" descr="Bild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876675" y="1143000"/>
          <a:ext cx="457454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33867</xdr:colOff>
      <xdr:row>4</xdr:row>
      <xdr:rowOff>59266</xdr:rowOff>
    </xdr:from>
    <xdr:ext cx="1437074" cy="1134533"/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10542" y="1202266"/>
          <a:ext cx="1437074" cy="1134533"/>
        </a:xfrm>
        <a:prstGeom prst="rect">
          <a:avLst/>
        </a:prstGeom>
      </xdr:spPr>
    </xdr:pic>
    <xdr:clientData/>
  </xdr:oneCellAnchor>
  <xdr:oneCellAnchor>
    <xdr:from>
      <xdr:col>3</xdr:col>
      <xdr:colOff>25400</xdr:colOff>
      <xdr:row>4</xdr:row>
      <xdr:rowOff>76200</xdr:rowOff>
    </xdr:from>
    <xdr:ext cx="1464733" cy="1098550"/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02275" y="1219200"/>
          <a:ext cx="1464733" cy="1098550"/>
        </a:xfrm>
        <a:prstGeom prst="rect">
          <a:avLst/>
        </a:prstGeom>
      </xdr:spPr>
    </xdr:pic>
    <xdr:clientData/>
  </xdr:oneCellAnchor>
  <xdr:oneCellAnchor>
    <xdr:from>
      <xdr:col>5</xdr:col>
      <xdr:colOff>67771</xdr:colOff>
      <xdr:row>4</xdr:row>
      <xdr:rowOff>127000</xdr:rowOff>
    </xdr:from>
    <xdr:ext cx="1515496" cy="1137248"/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45046" y="1270000"/>
          <a:ext cx="1515496" cy="1137248"/>
        </a:xfrm>
        <a:prstGeom prst="rect">
          <a:avLst/>
        </a:prstGeom>
      </xdr:spPr>
    </xdr:pic>
    <xdr:clientData/>
  </xdr:oneCellAnchor>
  <xdr:twoCellAnchor editAs="oneCell">
    <xdr:from>
      <xdr:col>8</xdr:col>
      <xdr:colOff>203201</xdr:colOff>
      <xdr:row>4</xdr:row>
      <xdr:rowOff>126999</xdr:rowOff>
    </xdr:from>
    <xdr:to>
      <xdr:col>8</xdr:col>
      <xdr:colOff>763033</xdr:colOff>
      <xdr:row>4</xdr:row>
      <xdr:rowOff>192616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81076" y="1269999"/>
          <a:ext cx="1331357" cy="99906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</xdr:row>
      <xdr:rowOff>0</xdr:rowOff>
    </xdr:from>
    <xdr:to>
      <xdr:col>1</xdr:col>
      <xdr:colOff>758826</xdr:colOff>
      <xdr:row>4</xdr:row>
      <xdr:rowOff>191077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76476" y="1143000"/>
          <a:ext cx="1397000" cy="10483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40:O231" totalsRowCount="1" headerRowDxfId="197" dataDxfId="195" headerRowBorderDxfId="196">
  <autoFilter ref="A40:O230" xr:uid="{00000000-0009-0000-0100-000001000000}">
    <filterColumn colId="3">
      <filters>
        <filter val="Bad - OG"/>
      </filters>
    </filterColumn>
  </autoFilter>
  <tableColumns count="15">
    <tableColumn id="1" xr3:uid="{00000000-0010-0000-0000-000001000000}" name="PosNr" totalsRowLabel="Ergebnis" dataDxfId="29" totalsRowDxfId="28"/>
    <tableColumn id="16" xr3:uid="{00000000-0010-0000-0000-000010000000}" name="Prio" dataDxfId="27" totalsRowDxfId="26"/>
    <tableColumn id="2" xr3:uid="{00000000-0010-0000-0000-000002000000}" name="Ebene" dataDxfId="25" totalsRowDxfId="24"/>
    <tableColumn id="3" xr3:uid="{00000000-0010-0000-0000-000003000000}" name="Raum" dataDxfId="23" totalsRowDxfId="22"/>
    <tableColumn id="4" xr3:uid="{00000000-0010-0000-0000-000004000000}" name="Gewerk" dataDxfId="21" totalsRowDxfId="20"/>
    <tableColumn id="5" xr3:uid="{00000000-0010-0000-0000-000005000000}" name="Anz." totalsRowFunction="sum" dataDxfId="19" totalsRowDxfId="18"/>
    <tableColumn id="6" xr3:uid="{00000000-0010-0000-0000-000006000000}" name="EH" dataDxfId="17" totalsRowDxfId="16"/>
    <tableColumn id="7" xr3:uid="{00000000-0010-0000-0000-000007000000}" name="Position" dataDxfId="15" totalsRowDxfId="14"/>
    <tableColumn id="12" xr3:uid="{00000000-0010-0000-0000-00000C000000}" name="Beschreibung" dataDxfId="13" totalsRowDxfId="12"/>
    <tableColumn id="8" xr3:uid="{00000000-0010-0000-0000-000008000000}" name="Zeit" totalsRowFunction="sum" dataDxfId="11" totalsRowDxfId="10"/>
    <tableColumn id="9" xr3:uid="{00000000-0010-0000-0000-000009000000}" name="EH-Arbeit" totalsRowFunction="average" dataDxfId="9" totalsRowDxfId="8"/>
    <tableColumn id="13" xr3:uid="{00000000-0010-0000-0000-00000D000000}" name="Arbeit" totalsRowFunction="sum" dataDxfId="7" totalsRowDxfId="6">
      <calculatedColumnFormula>Tabelle1[[#This Row],[Anz.]]*Tabelle1[[#This Row],[EH-Arbeit]]</calculatedColumnFormula>
    </tableColumn>
    <tableColumn id="10" xr3:uid="{00000000-0010-0000-0000-00000A000000}" name="EH-Material2" totalsRowFunction="average" dataDxfId="5" totalsRowDxfId="4"/>
    <tableColumn id="14" xr3:uid="{00000000-0010-0000-0000-00000E000000}" name="Material" dataDxfId="3" totalsRowDxfId="2">
      <calculatedColumnFormula>Tabelle1[[#This Row],[Anz.]]+Tabelle1[[#This Row],[EH-Material2]]</calculatedColumnFormula>
    </tableColumn>
    <tableColumn id="11" xr3:uid="{00000000-0010-0000-0000-00000B000000}" name="Pos.Preis" totalsRowFunction="sum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le15" displayName="Tabelle15" ref="A25:L82" totalsRowCount="1" headerRowDxfId="194">
  <autoFilter ref="A25:L81" xr:uid="{00000000-0009-0000-0100-000004000000}">
    <filterColumn colId="5">
      <filters>
        <filter val="Arbeit"/>
      </filters>
    </filterColumn>
  </autoFilter>
  <tableColumns count="12">
    <tableColumn id="1" xr3:uid="{00000000-0010-0000-0100-000001000000}" name="Datum" totalsRowLabel="Ergebnis" dataDxfId="193" totalsRowDxfId="192"/>
    <tableColumn id="2" xr3:uid="{00000000-0010-0000-0100-000002000000}" name="Az" totalsRowDxfId="191"/>
    <tableColumn id="3" xr3:uid="{00000000-0010-0000-0100-000003000000}" name="EH" totalsRowDxfId="190"/>
    <tableColumn id="4" xr3:uid="{00000000-0010-0000-0100-000004000000}" name="Position" totalsRowDxfId="189"/>
    <tableColumn id="9" xr3:uid="{00000000-0010-0000-0100-000009000000}" name="Kostenstelle" totalsRowDxfId="188"/>
    <tableColumn id="5" xr3:uid="{00000000-0010-0000-0100-000005000000}" name="Art" dataDxfId="187" totalsRowDxfId="186"/>
    <tableColumn id="10" xr3:uid="{00000000-0010-0000-0100-00000A000000}" name="Gebinde" dataDxfId="185" totalsRowDxfId="184"/>
    <tableColumn id="11" xr3:uid="{00000000-0010-0000-0100-00000B000000}" name="kg gesamt" totalsRowFunction="sum" dataDxfId="183" totalsRowDxfId="182">
      <calculatedColumnFormula>Tabelle15[[#This Row],[Az]]*Tabelle15[[#This Row],[Gebinde]]</calculatedColumnFormula>
    </tableColumn>
    <tableColumn id="8" xr3:uid="{00000000-0010-0000-0100-000008000000}" name="Status" dataDxfId="181" totalsRowDxfId="180"/>
    <tableColumn id="12" xr3:uid="{00000000-0010-0000-0100-00000C000000}" name="Bezahlung" dataDxfId="179" totalsRowDxfId="178" dataCellStyle="Standard 2"/>
    <tableColumn id="6" xr3:uid="{00000000-0010-0000-0100-000006000000}" name="Pos.Preis" dataDxfId="177" totalsRowDxfId="176"/>
    <tableColumn id="7" xr3:uid="{00000000-0010-0000-0100-000007000000}" name="Preis, brutto" totalsRowFunction="sum" dataDxfId="175" totalsRowDxfId="174">
      <calculatedColumnFormula>B26*K26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elle157" displayName="Tabelle157" ref="A24:Q93" totalsRowCount="1" headerRowDxfId="173" dataDxfId="172">
  <autoFilter ref="A24:Q92" xr:uid="{00000000-0009-0000-0100-000006000000}">
    <filterColumn colId="6">
      <filters>
        <filter val="Arbeit"/>
      </filters>
    </filterColumn>
  </autoFilter>
  <tableColumns count="17">
    <tableColumn id="1" xr3:uid="{00000000-0010-0000-0200-000001000000}" name="Datum" totalsRowLabel="Ergebnis" dataDxfId="171" totalsRowDxfId="170"/>
    <tableColumn id="2" xr3:uid="{00000000-0010-0000-0200-000002000000}" name="Az" dataDxfId="169" totalsRowDxfId="168"/>
    <tableColumn id="3" xr3:uid="{00000000-0010-0000-0200-000003000000}" name="EH" dataDxfId="167" totalsRowDxfId="166"/>
    <tableColumn id="4" xr3:uid="{00000000-0010-0000-0200-000004000000}" name="Position" dataDxfId="165" totalsRowDxfId="164"/>
    <tableColumn id="9" xr3:uid="{00000000-0010-0000-0200-000009000000}" name="Kostenstelle" dataDxfId="163" totalsRowDxfId="162"/>
    <tableColumn id="12" xr3:uid="{00000000-0010-0000-0200-00000C000000}" name="sonstiges" dataDxfId="161" totalsRowDxfId="160" dataCellStyle="Standard 2"/>
    <tableColumn id="5" xr3:uid="{00000000-0010-0000-0200-000005000000}" name="Art" dataDxfId="159" totalsRowDxfId="158"/>
    <tableColumn id="15" xr3:uid="{00000000-0010-0000-0200-00000F000000}" name="Breite" dataDxfId="157" totalsRowDxfId="156" dataCellStyle="Standard 2"/>
    <tableColumn id="14" xr3:uid="{00000000-0010-0000-0200-00000E000000}" name="Höhe" dataDxfId="155" totalsRowDxfId="154" dataCellStyle="Standard 2"/>
    <tableColumn id="13" xr3:uid="{00000000-0010-0000-0200-00000D000000}" name="Länge" dataDxfId="153" totalsRowDxfId="152" dataCellStyle="Standard 2"/>
    <tableColumn id="17" xr3:uid="{00000000-0010-0000-0200-000011000000}" name="Volumen" dataDxfId="151" totalsRowDxfId="150" dataCellStyle="Standard 2"/>
    <tableColumn id="16" xr3:uid="{00000000-0010-0000-0200-000010000000}" name="lfm" dataDxfId="149" totalsRowDxfId="148" dataCellStyle="Standard 2"/>
    <tableColumn id="10" xr3:uid="{00000000-0010-0000-0200-00000A000000}" name="Gebinde" dataDxfId="147" totalsRowDxfId="146"/>
    <tableColumn id="11" xr3:uid="{00000000-0010-0000-0200-00000B000000}" name="kg gesamt" dataDxfId="145" totalsRowDxfId="144">
      <calculatedColumnFormula>(Tabelle157[[#This Row],[lfm]]*4.5)*Tabelle157[[#This Row],[Az]]</calculatedColumnFormula>
    </tableColumn>
    <tableColumn id="8" xr3:uid="{00000000-0010-0000-0200-000008000000}" name="Status" dataDxfId="143" totalsRowDxfId="142"/>
    <tableColumn id="6" xr3:uid="{00000000-0010-0000-0200-000006000000}" name="Pos.Preis" dataDxfId="141" totalsRowDxfId="140"/>
    <tableColumn id="7" xr3:uid="{00000000-0010-0000-0200-000007000000}" name="Preis, brutto" totalsRowFunction="sum" dataDxfId="139" totalsRowDxfId="138">
      <calculatedColumnFormula>B25*P25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le1576" displayName="Tabelle1576" ref="A23:Q55" totalsRowCount="1" headerRowDxfId="137">
  <autoFilter ref="A23:Q54" xr:uid="{00000000-0009-0000-0100-000005000000}"/>
  <tableColumns count="17">
    <tableColumn id="1" xr3:uid="{00000000-0010-0000-0300-000001000000}" name="Datum" totalsRowLabel="Ergebnis" dataDxfId="136" totalsRowDxfId="135"/>
    <tableColumn id="2" xr3:uid="{00000000-0010-0000-0300-000002000000}" name="Az" totalsRowDxfId="134"/>
    <tableColumn id="3" xr3:uid="{00000000-0010-0000-0300-000003000000}" name="EH" totalsRowDxfId="133"/>
    <tableColumn id="4" xr3:uid="{00000000-0010-0000-0300-000004000000}" name="Position" totalsRowDxfId="132"/>
    <tableColumn id="9" xr3:uid="{00000000-0010-0000-0300-000009000000}" name="Kostenstelle" totalsRowDxfId="131"/>
    <tableColumn id="12" xr3:uid="{00000000-0010-0000-0300-00000C000000}" name="sonstiges" dataDxfId="130" totalsRowDxfId="129" dataCellStyle="Standard 2"/>
    <tableColumn id="5" xr3:uid="{00000000-0010-0000-0300-000005000000}" name="Art" dataDxfId="128" totalsRowDxfId="127"/>
    <tableColumn id="15" xr3:uid="{00000000-0010-0000-0300-00000F000000}" name="Breite" dataDxfId="126" totalsRowDxfId="125" dataCellStyle="Standard 2"/>
    <tableColumn id="14" xr3:uid="{00000000-0010-0000-0300-00000E000000}" name="Höhe" dataDxfId="124" totalsRowDxfId="123" dataCellStyle="Standard 2"/>
    <tableColumn id="13" xr3:uid="{00000000-0010-0000-0300-00000D000000}" name="Länge" dataDxfId="122" totalsRowDxfId="121" dataCellStyle="Standard 2"/>
    <tableColumn id="17" xr3:uid="{00000000-0010-0000-0300-000011000000}" name="Volumen" dataDxfId="120" totalsRowDxfId="119" dataCellStyle="Standard 2"/>
    <tableColumn id="16" xr3:uid="{00000000-0010-0000-0300-000010000000}" name="lfm" dataDxfId="118" totalsRowDxfId="117" dataCellStyle="Standard 2">
      <calculatedColumnFormula>Tabelle1576[[#This Row],[Länge]]*Tabelle1576[[#This Row],[Az]]</calculatedColumnFormula>
    </tableColumn>
    <tableColumn id="10" xr3:uid="{00000000-0010-0000-0300-00000A000000}" name="Gebinde" dataDxfId="116" totalsRowDxfId="115"/>
    <tableColumn id="11" xr3:uid="{00000000-0010-0000-0300-00000B000000}" name="kg gesamt" dataDxfId="114" totalsRowDxfId="113">
      <calculatedColumnFormula>(Tabelle1576[[#This Row],[lfm]]*4.5)*Tabelle1576[[#This Row],[Az]]</calculatedColumnFormula>
    </tableColumn>
    <tableColumn id="8" xr3:uid="{00000000-0010-0000-0300-000008000000}" name="Status" dataDxfId="112" totalsRowDxfId="111"/>
    <tableColumn id="6" xr3:uid="{00000000-0010-0000-0300-000006000000}" name="Pos.Preis" dataDxfId="110" totalsRowDxfId="109"/>
    <tableColumn id="7" xr3:uid="{00000000-0010-0000-0300-000007000000}" name="Preis, brutto" totalsRowFunction="sum" dataDxfId="108" totalsRowDxfId="107">
      <calculatedColumnFormula>B24*P24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le15768" displayName="Tabelle15768" ref="A23:Q28" totalsRowCount="1" headerRowDxfId="106">
  <autoFilter ref="A23:Q27" xr:uid="{00000000-0009-0000-0100-000007000000}"/>
  <tableColumns count="17">
    <tableColumn id="1" xr3:uid="{00000000-0010-0000-0400-000001000000}" name="Datum" totalsRowLabel="Ergebnis" dataDxfId="105" totalsRowDxfId="104"/>
    <tableColumn id="2" xr3:uid="{00000000-0010-0000-0400-000002000000}" name="Az" totalsRowDxfId="103"/>
    <tableColumn id="3" xr3:uid="{00000000-0010-0000-0400-000003000000}" name="EH" totalsRowDxfId="102"/>
    <tableColumn id="4" xr3:uid="{00000000-0010-0000-0400-000004000000}" name="Position" totalsRowDxfId="101"/>
    <tableColumn id="9" xr3:uid="{00000000-0010-0000-0400-000009000000}" name="Kostenstelle" totalsRowDxfId="100"/>
    <tableColumn id="12" xr3:uid="{00000000-0010-0000-0400-00000C000000}" name="sonstiges" dataDxfId="99" totalsRowDxfId="98" dataCellStyle="Standard 2"/>
    <tableColumn id="5" xr3:uid="{00000000-0010-0000-0400-000005000000}" name="Art" dataDxfId="97" totalsRowDxfId="96"/>
    <tableColumn id="15" xr3:uid="{00000000-0010-0000-0400-00000F000000}" name="Breite" dataDxfId="95" totalsRowDxfId="94" dataCellStyle="Standard 2"/>
    <tableColumn id="14" xr3:uid="{00000000-0010-0000-0400-00000E000000}" name="Höhe" dataDxfId="93" totalsRowDxfId="92" dataCellStyle="Standard 2"/>
    <tableColumn id="13" xr3:uid="{00000000-0010-0000-0400-00000D000000}" name="Länge" dataDxfId="91" totalsRowDxfId="90" dataCellStyle="Standard 2"/>
    <tableColumn id="17" xr3:uid="{00000000-0010-0000-0400-000011000000}" name="Volumen" dataDxfId="89" totalsRowDxfId="88" dataCellStyle="Standard 2"/>
    <tableColumn id="16" xr3:uid="{00000000-0010-0000-0400-000010000000}" name="lfm" dataDxfId="87" totalsRowDxfId="86" dataCellStyle="Standard 2">
      <calculatedColumnFormula>Tabelle15768[[#This Row],[Länge]]*Tabelle15768[[#This Row],[Az]]</calculatedColumnFormula>
    </tableColumn>
    <tableColumn id="10" xr3:uid="{00000000-0010-0000-0400-00000A000000}" name="Gebinde" dataDxfId="85" totalsRowDxfId="84"/>
    <tableColumn id="11" xr3:uid="{00000000-0010-0000-0400-00000B000000}" name="kg gesamt" dataDxfId="83" totalsRowDxfId="82">
      <calculatedColumnFormula>(Tabelle15768[[#This Row],[lfm]]*4.5)*Tabelle15768[[#This Row],[Az]]</calculatedColumnFormula>
    </tableColumn>
    <tableColumn id="8" xr3:uid="{00000000-0010-0000-0400-000008000000}" name="Status" dataDxfId="81" totalsRowDxfId="80"/>
    <tableColumn id="6" xr3:uid="{00000000-0010-0000-0400-000006000000}" name="Pos.Preis" dataDxfId="79" totalsRowDxfId="78"/>
    <tableColumn id="7" xr3:uid="{00000000-0010-0000-0400-000007000000}" name="Preis, brutto" totalsRowFunction="sum" dataDxfId="77" totalsRowDxfId="76">
      <calculatedColumnFormula>B24*P24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elle2" displayName="Tabelle2" ref="A1:K181" totalsRowCount="1" totalsRowDxfId="75">
  <autoFilter ref="A1:K180" xr:uid="{00000000-0009-0000-0100-000002000000}">
    <filterColumn colId="8">
      <filters>
        <filter val="MAD"/>
        <filter val="uh bezahlt"/>
      </filters>
    </filterColumn>
  </autoFilter>
  <tableColumns count="11">
    <tableColumn id="1" xr3:uid="{00000000-0010-0000-0500-000001000000}" name="Datum" totalsRowLabel="Ergebnis" totalsRowDxfId="74"/>
    <tableColumn id="2" xr3:uid="{00000000-0010-0000-0500-000002000000}" name="Anz" totalsRowFunction="sum" totalsRowDxfId="73"/>
    <tableColumn id="3" xr3:uid="{00000000-0010-0000-0500-000003000000}" name="EH" totalsRowDxfId="72"/>
    <tableColumn id="8" xr3:uid="{00000000-0010-0000-0500-000008000000}" name="Gewerk" dataDxfId="71" totalsRowDxfId="70"/>
    <tableColumn id="4" xr3:uid="{00000000-0010-0000-0500-000004000000}" name="Position" totalsRowDxfId="69"/>
    <tableColumn id="5" xr3:uid="{00000000-0010-0000-0500-000005000000}" name="Anmerkung" totalsRowDxfId="68"/>
    <tableColumn id="6" xr3:uid="{00000000-0010-0000-0500-000006000000}" name="Art" totalsRowDxfId="67"/>
    <tableColumn id="7" xr3:uid="{00000000-0010-0000-0500-000007000000}" name="bez/offen" totalsRowDxfId="66"/>
    <tableColumn id="9" xr3:uid="{00000000-0010-0000-0500-000009000000}" name="Rech" totalsRowDxfId="65"/>
    <tableColumn id="10" xr3:uid="{00000000-0010-0000-0500-00000A000000}" name="EH-Preis" totalsRowFunction="sum" totalsRowDxfId="64"/>
    <tableColumn id="11" xr3:uid="{00000000-0010-0000-0500-00000B000000}" name="Pos.Preis" totalsRowFunction="sum" totalsRowDxfId="6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elle14" displayName="Tabelle14" ref="A1:O192" totalsRowCount="1" headerRowDxfId="62" dataDxfId="60" headerRowBorderDxfId="61">
  <autoFilter ref="A1:O191" xr:uid="{00000000-0009-0000-0100-000003000000}"/>
  <tableColumns count="15">
    <tableColumn id="1" xr3:uid="{00000000-0010-0000-0600-000001000000}" name="PosNr" totalsRowLabel="Ergebnis" dataDxfId="59" totalsRowDxfId="58"/>
    <tableColumn id="16" xr3:uid="{00000000-0010-0000-0600-000010000000}" name="Prio" dataDxfId="57" totalsRowDxfId="56"/>
    <tableColumn id="2" xr3:uid="{00000000-0010-0000-0600-000002000000}" name="Ebene" dataDxfId="55" totalsRowDxfId="54"/>
    <tableColumn id="3" xr3:uid="{00000000-0010-0000-0600-000003000000}" name="Raum" dataDxfId="53" totalsRowDxfId="52"/>
    <tableColumn id="4" xr3:uid="{00000000-0010-0000-0600-000004000000}" name="Gewerk" dataDxfId="51" totalsRowDxfId="50"/>
    <tableColumn id="5" xr3:uid="{00000000-0010-0000-0600-000005000000}" name="Anz." totalsRowFunction="sum" dataDxfId="49" totalsRowDxfId="48"/>
    <tableColumn id="6" xr3:uid="{00000000-0010-0000-0600-000006000000}" name="EH" dataDxfId="47" totalsRowDxfId="46"/>
    <tableColumn id="7" xr3:uid="{00000000-0010-0000-0600-000007000000}" name="Position" dataDxfId="45" totalsRowDxfId="44"/>
    <tableColumn id="12" xr3:uid="{00000000-0010-0000-0600-00000C000000}" name="Beschreibung" dataDxfId="43" totalsRowDxfId="42"/>
    <tableColumn id="8" xr3:uid="{00000000-0010-0000-0600-000008000000}" name="Zeit" totalsRowFunction="sum" dataDxfId="41" totalsRowDxfId="40"/>
    <tableColumn id="9" xr3:uid="{00000000-0010-0000-0600-000009000000}" name="EH-Arbeit" totalsRowFunction="average" dataDxfId="39" totalsRowDxfId="38"/>
    <tableColumn id="13" xr3:uid="{00000000-0010-0000-0600-00000D000000}" name="Arbeit" totalsRowFunction="sum" dataDxfId="37" totalsRowDxfId="36">
      <calculatedColumnFormula>Tabelle14[[#This Row],[Anz.]]*Tabelle14[[#This Row],[EH-Arbeit]]</calculatedColumnFormula>
    </tableColumn>
    <tableColumn id="10" xr3:uid="{00000000-0010-0000-0600-00000A000000}" name="EH-Material2" totalsRowFunction="average" dataDxfId="35" totalsRowDxfId="34"/>
    <tableColumn id="14" xr3:uid="{00000000-0010-0000-0600-00000E000000}" name="Material" dataDxfId="33" totalsRowDxfId="32">
      <calculatedColumnFormula>Tabelle14[[#This Row],[Anz.]]+Tabelle14[[#This Row],[EH-Material2]]</calculatedColumnFormula>
    </tableColumn>
    <tableColumn id="11" xr3:uid="{00000000-0010-0000-0600-00000B000000}" name="Pos.Preis" totalsRowFunction="sum" dataDxfId="31" totalsRow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karin.ranegger@rlb-stmk.raiffeisen.at" TargetMode="External"/><Relationship Id="rId3" Type="http://schemas.openxmlformats.org/officeDocument/2006/relationships/hyperlink" Target="http://www.willhaben.at/iad/immobilien/haus-kaufen/graz/familienhaus-in-ruhiger-ortslage-128669602/" TargetMode="External"/><Relationship Id="rId7" Type="http://schemas.openxmlformats.org/officeDocument/2006/relationships/hyperlink" Target="http://www.willhaben.at/iad/immobilien/haus-kaufen/steiermark/voitsberg/wohnhaus-in-ruhiger-sonniger-lage-in-klein-gaisfeld-krottendorf-165759785/" TargetMode="External"/><Relationship Id="rId2" Type="http://schemas.openxmlformats.org/officeDocument/2006/relationships/hyperlink" Target="mailto:fw@neuimmo.com" TargetMode="External"/><Relationship Id="rId1" Type="http://schemas.openxmlformats.org/officeDocument/2006/relationships/hyperlink" Target="http://www.willhaben.at/iad/immobilien/haus-kaufen/steiermark/graz-umgebung/entz&#252;ckende-gr&#252;ne-oase-mit-wintergartentraum-168089258" TargetMode="External"/><Relationship Id="rId6" Type="http://schemas.openxmlformats.org/officeDocument/2006/relationships/hyperlink" Target="http://www.willhaben.at/iad/immobilien/haus-kaufen/steiermark/weiz/einfamilienhaus-naehe-gleisdorf-168618995/" TargetMode="External"/><Relationship Id="rId5" Type="http://schemas.openxmlformats.org/officeDocument/2006/relationships/hyperlink" Target="http://www.immoads.oe24.at/immobilien/haus-kaufen/steiermark/Deutschlandsberg/8502-Lannach/00078861-willkommen-im-familienglueck" TargetMode="External"/><Relationship Id="rId4" Type="http://schemas.openxmlformats.org/officeDocument/2006/relationships/hyperlink" Target="http://www.willhaben.at/iad/immobilien/haus-kaufen/steiermark/Leibnitz/r&#252;ckzugsort-fuer-die-familie-169276359" TargetMode="External"/><Relationship Id="rId9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showGridLines="0" workbookViewId="0">
      <selection activeCell="C7" sqref="C7"/>
    </sheetView>
  </sheetViews>
  <sheetFormatPr baseColWidth="10" defaultRowHeight="15" x14ac:dyDescent="0.25"/>
  <cols>
    <col min="1" max="2" width="22.5703125" style="5" customWidth="1"/>
    <col min="3" max="3" width="37.28515625" style="5" customWidth="1"/>
    <col min="4" max="4" width="35.140625" customWidth="1"/>
  </cols>
  <sheetData>
    <row r="1" spans="1:4" ht="21" x14ac:dyDescent="0.35">
      <c r="A1" s="222" t="s">
        <v>9</v>
      </c>
      <c r="B1" s="221"/>
      <c r="C1" s="221"/>
      <c r="D1" s="223" t="s">
        <v>15</v>
      </c>
    </row>
    <row r="2" spans="1:4" ht="21" x14ac:dyDescent="0.35">
      <c r="A2" s="7"/>
      <c r="B2" s="219"/>
    </row>
    <row r="3" spans="1:4" ht="21" x14ac:dyDescent="0.35">
      <c r="A3" s="6" t="s">
        <v>10</v>
      </c>
      <c r="B3" s="218" t="s">
        <v>689</v>
      </c>
    </row>
    <row r="4" spans="1:4" ht="21" x14ac:dyDescent="0.35">
      <c r="A4" s="6" t="s">
        <v>730</v>
      </c>
      <c r="B4" s="218" t="s">
        <v>731</v>
      </c>
    </row>
    <row r="5" spans="1:4" ht="21" x14ac:dyDescent="0.35">
      <c r="A5" s="6" t="s">
        <v>391</v>
      </c>
      <c r="B5" s="218" t="s">
        <v>690</v>
      </c>
    </row>
    <row r="6" spans="1:4" ht="21" x14ac:dyDescent="0.35">
      <c r="A6" s="7"/>
      <c r="B6" s="219"/>
    </row>
    <row r="7" spans="1:4" ht="21" x14ac:dyDescent="0.35">
      <c r="A7" s="6" t="s">
        <v>12</v>
      </c>
      <c r="B7" s="218">
        <v>2</v>
      </c>
    </row>
    <row r="8" spans="1:4" ht="21" x14ac:dyDescent="0.35">
      <c r="A8" s="6" t="s">
        <v>13</v>
      </c>
      <c r="B8" s="218" t="s">
        <v>17</v>
      </c>
    </row>
    <row r="9" spans="1:4" ht="21" x14ac:dyDescent="0.35">
      <c r="A9" s="7"/>
      <c r="B9" s="219"/>
    </row>
    <row r="10" spans="1:4" ht="21" x14ac:dyDescent="0.35">
      <c r="A10" s="6" t="s">
        <v>14</v>
      </c>
      <c r="B10" s="220">
        <v>42663</v>
      </c>
    </row>
    <row r="11" spans="1:4" ht="15" customHeight="1" x14ac:dyDescent="0.35">
      <c r="A11" s="6" t="s">
        <v>49</v>
      </c>
      <c r="B11" s="220">
        <v>42826</v>
      </c>
    </row>
    <row r="12" spans="1:4" ht="15" customHeight="1" x14ac:dyDescent="0.25">
      <c r="A12" s="7"/>
      <c r="B12" s="7"/>
    </row>
    <row r="13" spans="1:4" ht="15" customHeight="1" x14ac:dyDescent="0.25">
      <c r="A13" s="7"/>
      <c r="B13" s="7"/>
      <c r="C13" s="7"/>
    </row>
    <row r="14" spans="1:4" ht="15" customHeight="1" x14ac:dyDescent="0.25">
      <c r="A14" s="7"/>
      <c r="B14" s="7"/>
      <c r="C14" s="7"/>
    </row>
    <row r="15" spans="1:4" ht="15" customHeight="1" x14ac:dyDescent="0.25">
      <c r="A15" s="7"/>
      <c r="B15" s="7"/>
      <c r="C15" s="7"/>
    </row>
    <row r="16" spans="1:4" ht="15" customHeight="1" x14ac:dyDescent="0.25">
      <c r="A16" s="7"/>
      <c r="B16" s="7"/>
      <c r="C16" s="7"/>
    </row>
    <row r="17" spans="1:3" ht="15" customHeight="1" x14ac:dyDescent="0.25">
      <c r="A17" s="7"/>
      <c r="B17" s="7"/>
      <c r="C17" s="7"/>
    </row>
    <row r="18" spans="1:3" ht="15" customHeight="1" x14ac:dyDescent="0.25"/>
    <row r="19" spans="1:3" ht="15" customHeight="1" x14ac:dyDescent="0.25"/>
    <row r="20" spans="1:3" ht="15" customHeight="1" x14ac:dyDescent="0.25"/>
    <row r="21" spans="1:3" ht="15" customHeight="1" x14ac:dyDescent="0.25"/>
    <row r="22" spans="1:3" ht="15" customHeight="1" x14ac:dyDescent="0.25"/>
    <row r="23" spans="1:3" ht="15" customHeight="1" x14ac:dyDescent="0.25"/>
    <row r="24" spans="1:3" ht="15" customHeight="1" x14ac:dyDescent="0.25"/>
    <row r="25" spans="1:3" ht="15" customHeight="1" x14ac:dyDescent="0.25"/>
    <row r="26" spans="1:3" ht="15" customHeight="1" x14ac:dyDescent="0.25"/>
    <row r="27" spans="1:3" ht="15" customHeight="1" x14ac:dyDescent="0.25"/>
    <row r="28" spans="1:3" ht="15" customHeight="1" x14ac:dyDescent="0.25"/>
    <row r="29" spans="1:3" ht="15" customHeight="1" x14ac:dyDescent="0.25"/>
    <row r="30" spans="1:3" ht="1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6" ht="15.75" customHeight="1" x14ac:dyDescent="0.25"/>
    <row r="47" ht="15.75" customHeight="1" x14ac:dyDescent="0.25"/>
    <row r="49" spans="1:3" x14ac:dyDescent="0.25">
      <c r="A49" s="7"/>
      <c r="B49" s="7"/>
      <c r="C49" s="7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2"/>
  <sheetViews>
    <sheetView showGridLines="0" topLeftCell="A7" zoomScaleNormal="100" workbookViewId="0">
      <selection activeCell="G23" sqref="G23:G29"/>
    </sheetView>
  </sheetViews>
  <sheetFormatPr baseColWidth="10" defaultRowHeight="15" x14ac:dyDescent="0.25"/>
  <cols>
    <col min="2" max="2" width="31.42578125" customWidth="1"/>
    <col min="3" max="3" width="12.5703125" customWidth="1"/>
    <col min="4" max="4" width="15.85546875" customWidth="1"/>
    <col min="5" max="5" width="5.28515625" customWidth="1"/>
    <col min="6" max="6" width="13.28515625" customWidth="1"/>
    <col min="7" max="7" width="12.140625" customWidth="1"/>
  </cols>
  <sheetData>
    <row r="1" spans="2:7" ht="8.1" customHeight="1" x14ac:dyDescent="0.25"/>
    <row r="2" spans="2:7" ht="21.75" customHeight="1" x14ac:dyDescent="0.35">
      <c r="B2" s="154" t="s">
        <v>670</v>
      </c>
      <c r="C2" s="152"/>
      <c r="D2" s="152"/>
      <c r="E2" s="152"/>
      <c r="F2" s="152"/>
      <c r="G2" s="152"/>
    </row>
    <row r="3" spans="2:7" ht="15.75" customHeight="1" x14ac:dyDescent="0.25">
      <c r="B3" s="172" t="s">
        <v>35</v>
      </c>
      <c r="C3" s="172" t="s">
        <v>36</v>
      </c>
      <c r="D3" s="172" t="s">
        <v>37</v>
      </c>
      <c r="E3" s="172" t="s">
        <v>657</v>
      </c>
      <c r="F3" s="173" t="s">
        <v>40</v>
      </c>
      <c r="G3" s="174" t="s">
        <v>39</v>
      </c>
    </row>
    <row r="4" spans="2:7" ht="15.75" x14ac:dyDescent="0.25">
      <c r="B4" s="9" t="s">
        <v>41</v>
      </c>
      <c r="C4" s="10"/>
      <c r="D4" s="10"/>
      <c r="E4" s="10"/>
      <c r="F4" s="11"/>
      <c r="G4" s="8"/>
    </row>
    <row r="5" spans="2:7" x14ac:dyDescent="0.25">
      <c r="B5" s="6" t="s">
        <v>314</v>
      </c>
      <c r="C5" s="6" t="s">
        <v>20</v>
      </c>
      <c r="D5" s="6" t="s">
        <v>38</v>
      </c>
      <c r="E5" s="6" t="s">
        <v>658</v>
      </c>
      <c r="F5" s="4">
        <v>12.11</v>
      </c>
      <c r="G5" s="319">
        <f>SUM(F5:F13)</f>
        <v>107.89999999999999</v>
      </c>
    </row>
    <row r="6" spans="2:7" x14ac:dyDescent="0.25">
      <c r="B6" s="6" t="s">
        <v>21</v>
      </c>
      <c r="C6" s="6" t="s">
        <v>20</v>
      </c>
      <c r="D6" s="6" t="s">
        <v>38</v>
      </c>
      <c r="E6" s="6" t="s">
        <v>658</v>
      </c>
      <c r="F6" s="4">
        <v>2.14</v>
      </c>
      <c r="G6" s="319"/>
    </row>
    <row r="7" spans="2:7" x14ac:dyDescent="0.25">
      <c r="B7" s="6" t="s">
        <v>8</v>
      </c>
      <c r="C7" s="6" t="s">
        <v>20</v>
      </c>
      <c r="D7" s="6" t="s">
        <v>38</v>
      </c>
      <c r="E7" s="6" t="s">
        <v>658</v>
      </c>
      <c r="F7" s="4">
        <v>12.23</v>
      </c>
      <c r="G7" s="319"/>
    </row>
    <row r="8" spans="2:7" x14ac:dyDescent="0.25">
      <c r="B8" s="6" t="s">
        <v>316</v>
      </c>
      <c r="C8" s="6" t="s">
        <v>20</v>
      </c>
      <c r="D8" s="6" t="s">
        <v>38</v>
      </c>
      <c r="E8" s="6" t="s">
        <v>658</v>
      </c>
      <c r="F8" s="4">
        <v>39.65</v>
      </c>
      <c r="G8" s="319"/>
    </row>
    <row r="9" spans="2:7" x14ac:dyDescent="0.25">
      <c r="B9" s="6" t="s">
        <v>315</v>
      </c>
      <c r="C9" s="6" t="s">
        <v>20</v>
      </c>
      <c r="D9" s="6" t="s">
        <v>38</v>
      </c>
      <c r="E9" s="6" t="s">
        <v>658</v>
      </c>
      <c r="F9" s="4">
        <v>2.7</v>
      </c>
      <c r="G9" s="319"/>
    </row>
    <row r="10" spans="2:7" x14ac:dyDescent="0.25">
      <c r="B10" s="6" t="s">
        <v>31</v>
      </c>
      <c r="C10" s="6" t="s">
        <v>25</v>
      </c>
      <c r="D10" s="6" t="s">
        <v>38</v>
      </c>
      <c r="E10" s="6" t="s">
        <v>658</v>
      </c>
      <c r="F10" s="4">
        <v>3</v>
      </c>
      <c r="G10" s="319"/>
    </row>
    <row r="11" spans="2:7" x14ac:dyDescent="0.25">
      <c r="B11" s="6" t="s">
        <v>308</v>
      </c>
      <c r="C11" s="6" t="s">
        <v>20</v>
      </c>
      <c r="D11" s="6" t="s">
        <v>38</v>
      </c>
      <c r="E11" s="6" t="s">
        <v>658</v>
      </c>
      <c r="F11" s="4">
        <v>12.21</v>
      </c>
      <c r="G11" s="319"/>
    </row>
    <row r="12" spans="2:7" x14ac:dyDescent="0.25">
      <c r="B12" s="6" t="s">
        <v>22</v>
      </c>
      <c r="C12" s="6" t="s">
        <v>20</v>
      </c>
      <c r="D12" s="6" t="s">
        <v>38</v>
      </c>
      <c r="E12" s="6" t="s">
        <v>658</v>
      </c>
      <c r="F12" s="4">
        <v>9.86</v>
      </c>
      <c r="G12" s="319"/>
    </row>
    <row r="13" spans="2:7" x14ac:dyDescent="0.25">
      <c r="B13" s="6" t="s">
        <v>311</v>
      </c>
      <c r="C13" s="6" t="s">
        <v>20</v>
      </c>
      <c r="D13" s="6" t="s">
        <v>38</v>
      </c>
      <c r="E13" s="6" t="s">
        <v>658</v>
      </c>
      <c r="F13" s="4">
        <v>14</v>
      </c>
      <c r="G13" s="320"/>
    </row>
    <row r="14" spans="2:7" ht="15.75" x14ac:dyDescent="0.25">
      <c r="B14" s="9" t="s">
        <v>42</v>
      </c>
      <c r="C14" s="10"/>
      <c r="D14" s="10"/>
      <c r="E14" s="10"/>
      <c r="F14" s="11"/>
      <c r="G14" s="8"/>
    </row>
    <row r="15" spans="2:7" x14ac:dyDescent="0.25">
      <c r="B15" s="6" t="s">
        <v>19</v>
      </c>
      <c r="C15" s="6" t="s">
        <v>25</v>
      </c>
      <c r="D15" s="6" t="s">
        <v>38</v>
      </c>
      <c r="E15" s="6" t="s">
        <v>658</v>
      </c>
      <c r="F15" s="4">
        <v>18.399999999999999</v>
      </c>
      <c r="G15" s="319">
        <f>SUM(F15:F21)</f>
        <v>104.03</v>
      </c>
    </row>
    <row r="16" spans="2:7" x14ac:dyDescent="0.25">
      <c r="B16" s="6" t="s">
        <v>22</v>
      </c>
      <c r="C16" s="6" t="s">
        <v>25</v>
      </c>
      <c r="D16" s="6" t="s">
        <v>38</v>
      </c>
      <c r="E16" s="6" t="s">
        <v>658</v>
      </c>
      <c r="F16" s="4">
        <v>6.8</v>
      </c>
      <c r="G16" s="319"/>
    </row>
    <row r="17" spans="2:7" x14ac:dyDescent="0.25">
      <c r="B17" s="6" t="s">
        <v>317</v>
      </c>
      <c r="C17" s="6" t="s">
        <v>25</v>
      </c>
      <c r="D17" s="6" t="s">
        <v>38</v>
      </c>
      <c r="E17" s="6" t="s">
        <v>658</v>
      </c>
      <c r="F17" s="4">
        <v>18.760000000000002</v>
      </c>
      <c r="G17" s="319"/>
    </row>
    <row r="18" spans="2:7" x14ac:dyDescent="0.25">
      <c r="B18" s="6" t="s">
        <v>23</v>
      </c>
      <c r="C18" s="6" t="s">
        <v>25</v>
      </c>
      <c r="D18" s="6" t="s">
        <v>38</v>
      </c>
      <c r="E18" s="6" t="s">
        <v>658</v>
      </c>
      <c r="F18" s="4">
        <v>19.09</v>
      </c>
      <c r="G18" s="319"/>
    </row>
    <row r="19" spans="2:7" x14ac:dyDescent="0.25">
      <c r="B19" s="6" t="s">
        <v>318</v>
      </c>
      <c r="C19" s="6" t="s">
        <v>25</v>
      </c>
      <c r="D19" s="6" t="s">
        <v>38</v>
      </c>
      <c r="E19" s="6" t="s">
        <v>658</v>
      </c>
      <c r="F19" s="4">
        <v>15.7</v>
      </c>
      <c r="G19" s="319"/>
    </row>
    <row r="20" spans="2:7" x14ac:dyDescent="0.25">
      <c r="B20" s="6" t="s">
        <v>24</v>
      </c>
      <c r="C20" s="6" t="s">
        <v>25</v>
      </c>
      <c r="D20" s="6" t="s">
        <v>38</v>
      </c>
      <c r="E20" s="6" t="s">
        <v>658</v>
      </c>
      <c r="F20" s="4">
        <v>17.579999999999998</v>
      </c>
      <c r="G20" s="319"/>
    </row>
    <row r="21" spans="2:7" x14ac:dyDescent="0.25">
      <c r="B21" s="6" t="s">
        <v>319</v>
      </c>
      <c r="C21" s="6" t="s">
        <v>25</v>
      </c>
      <c r="D21" s="6" t="s">
        <v>38</v>
      </c>
      <c r="E21" s="6" t="s">
        <v>658</v>
      </c>
      <c r="F21" s="4">
        <v>7.7</v>
      </c>
      <c r="G21" s="320"/>
    </row>
    <row r="22" spans="2:7" ht="15.75" x14ac:dyDescent="0.25">
      <c r="B22" s="9" t="s">
        <v>43</v>
      </c>
      <c r="C22" s="10"/>
      <c r="D22" s="10"/>
      <c r="E22" s="10"/>
      <c r="F22" s="11"/>
      <c r="G22" s="8"/>
    </row>
    <row r="23" spans="2:7" x14ac:dyDescent="0.25">
      <c r="B23" s="6" t="s">
        <v>32</v>
      </c>
      <c r="C23" s="6" t="s">
        <v>48</v>
      </c>
      <c r="D23" s="6" t="s">
        <v>44</v>
      </c>
      <c r="E23" s="6"/>
      <c r="F23" s="4">
        <v>3</v>
      </c>
      <c r="G23" s="319">
        <f>SUM(F23:F29)</f>
        <v>73.359999999999985</v>
      </c>
    </row>
    <row r="24" spans="2:7" x14ac:dyDescent="0.25">
      <c r="B24" s="6" t="s">
        <v>7</v>
      </c>
      <c r="C24" s="6" t="s">
        <v>48</v>
      </c>
      <c r="D24" s="6" t="s">
        <v>44</v>
      </c>
      <c r="E24" s="6"/>
      <c r="F24" s="4">
        <v>9</v>
      </c>
      <c r="G24" s="319"/>
    </row>
    <row r="25" spans="2:7" x14ac:dyDescent="0.25">
      <c r="B25" s="6" t="s">
        <v>26</v>
      </c>
      <c r="C25" s="6" t="s">
        <v>48</v>
      </c>
      <c r="D25" s="6" t="s">
        <v>44</v>
      </c>
      <c r="E25" s="6"/>
      <c r="F25" s="4">
        <v>16.36</v>
      </c>
      <c r="G25" s="319"/>
    </row>
    <row r="26" spans="2:7" x14ac:dyDescent="0.25">
      <c r="B26" s="6" t="s">
        <v>27</v>
      </c>
      <c r="C26" s="6" t="s">
        <v>48</v>
      </c>
      <c r="D26" s="6" t="s">
        <v>44</v>
      </c>
      <c r="E26" s="6"/>
      <c r="F26" s="4">
        <v>13.37</v>
      </c>
      <c r="G26" s="319"/>
    </row>
    <row r="27" spans="2:7" x14ac:dyDescent="0.25">
      <c r="B27" s="6" t="s">
        <v>30</v>
      </c>
      <c r="C27" s="6" t="s">
        <v>48</v>
      </c>
      <c r="D27" s="6" t="s">
        <v>44</v>
      </c>
      <c r="E27" s="6"/>
      <c r="F27" s="4">
        <v>12.03</v>
      </c>
      <c r="G27" s="319"/>
    </row>
    <row r="28" spans="2:7" x14ac:dyDescent="0.25">
      <c r="B28" s="6" t="s">
        <v>29</v>
      </c>
      <c r="C28" s="6" t="s">
        <v>48</v>
      </c>
      <c r="D28" s="6" t="s">
        <v>44</v>
      </c>
      <c r="E28" s="6"/>
      <c r="F28" s="4">
        <v>11</v>
      </c>
      <c r="G28" s="319"/>
    </row>
    <row r="29" spans="2:7" x14ac:dyDescent="0.25">
      <c r="B29" s="6" t="s">
        <v>320</v>
      </c>
      <c r="C29" s="6" t="s">
        <v>48</v>
      </c>
      <c r="D29" s="6" t="s">
        <v>44</v>
      </c>
      <c r="E29" s="6"/>
      <c r="F29" s="4">
        <v>8.6</v>
      </c>
      <c r="G29" s="320"/>
    </row>
    <row r="30" spans="2:7" ht="15.75" x14ac:dyDescent="0.25">
      <c r="B30" s="9" t="s">
        <v>47</v>
      </c>
      <c r="C30" s="10"/>
      <c r="D30" s="10"/>
      <c r="E30" s="10"/>
      <c r="F30" s="11"/>
      <c r="G30" s="8"/>
    </row>
    <row r="31" spans="2:7" x14ac:dyDescent="0.25">
      <c r="B31" s="6" t="s">
        <v>33</v>
      </c>
      <c r="C31" s="6" t="s">
        <v>20</v>
      </c>
      <c r="D31" s="6" t="s">
        <v>44</v>
      </c>
      <c r="E31" s="6"/>
      <c r="F31" s="4">
        <v>15.76</v>
      </c>
      <c r="G31" s="319">
        <f>SUM(F31:F33)</f>
        <v>37.06</v>
      </c>
    </row>
    <row r="32" spans="2:7" x14ac:dyDescent="0.25">
      <c r="B32" s="6" t="s">
        <v>34</v>
      </c>
      <c r="C32" s="6" t="s">
        <v>25</v>
      </c>
      <c r="D32" s="6" t="s">
        <v>45</v>
      </c>
      <c r="E32" s="6"/>
      <c r="F32" s="4">
        <v>11.3</v>
      </c>
      <c r="G32" s="319"/>
    </row>
    <row r="33" spans="2:7" x14ac:dyDescent="0.25">
      <c r="B33" s="6" t="s">
        <v>46</v>
      </c>
      <c r="C33" s="6" t="s">
        <v>20</v>
      </c>
      <c r="D33" s="6" t="s">
        <v>45</v>
      </c>
      <c r="E33" s="6"/>
      <c r="F33" s="4">
        <v>10</v>
      </c>
      <c r="G33" s="320"/>
    </row>
    <row r="34" spans="2:7" ht="15.75" x14ac:dyDescent="0.25">
      <c r="B34" s="12" t="s">
        <v>18</v>
      </c>
      <c r="C34" s="13"/>
      <c r="D34" s="13"/>
      <c r="E34" s="13"/>
      <c r="F34" s="14"/>
      <c r="G34" s="59">
        <f>SUM(G5:G33)</f>
        <v>322.34999999999997</v>
      </c>
    </row>
    <row r="37" spans="2:7" ht="15" customHeight="1" x14ac:dyDescent="0.25">
      <c r="B37" t="str">
        <f>$B$4</f>
        <v>ERDGESCHOSS</v>
      </c>
      <c r="F37" s="61">
        <f>$G$5</f>
        <v>107.89999999999999</v>
      </c>
      <c r="G37" s="321">
        <f>SUM(F37:F38)</f>
        <v>211.93</v>
      </c>
    </row>
    <row r="38" spans="2:7" ht="15" customHeight="1" x14ac:dyDescent="0.25">
      <c r="B38" t="str">
        <f>$B$14</f>
        <v>OBERGESCHOSS</v>
      </c>
      <c r="F38" s="61">
        <f>$G$15</f>
        <v>104.03</v>
      </c>
      <c r="G38" s="321"/>
    </row>
    <row r="39" spans="2:7" ht="15" customHeight="1" x14ac:dyDescent="0.25">
      <c r="B39" t="str">
        <f>$B$22</f>
        <v>KELLERGESCHOSS</v>
      </c>
      <c r="F39" s="61">
        <f>$G$23</f>
        <v>73.359999999999985</v>
      </c>
    </row>
    <row r="40" spans="2:7" ht="15" customHeight="1" x14ac:dyDescent="0.25">
      <c r="B40" t="str">
        <f>$B$30</f>
        <v>SONSTIGE FLÄCHEN</v>
      </c>
      <c r="F40" s="61">
        <f>$G$31</f>
        <v>37.06</v>
      </c>
    </row>
    <row r="42" spans="2:7" x14ac:dyDescent="0.25">
      <c r="B42" s="82" t="s">
        <v>691</v>
      </c>
      <c r="C42" s="82" t="s">
        <v>658</v>
      </c>
      <c r="D42" s="82"/>
      <c r="E42" s="82"/>
      <c r="F42" s="82"/>
      <c r="G42" s="175">
        <f>SUMIF(E5:E33,C42,F5:F33)</f>
        <v>211.92999999999995</v>
      </c>
    </row>
  </sheetData>
  <mergeCells count="5">
    <mergeCell ref="G5:G13"/>
    <mergeCell ref="G15:G21"/>
    <mergeCell ref="G23:G29"/>
    <mergeCell ref="G31:G33"/>
    <mergeCell ref="G37:G38"/>
  </mergeCells>
  <pageMargins left="0.7" right="0.7" top="0.78740157499999996" bottom="0.78740157499999996" header="0.3" footer="0.3"/>
  <pageSetup paperSize="9" orientation="portrait" r:id="rId1"/>
  <ignoredErrors>
    <ignoredError sqref="G34 G42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/>
  </sheetPr>
  <dimension ref="A1:G20"/>
  <sheetViews>
    <sheetView showGridLines="0" workbookViewId="0">
      <selection activeCell="F1" sqref="F1"/>
    </sheetView>
  </sheetViews>
  <sheetFormatPr baseColWidth="10" defaultRowHeight="15" outlineLevelRow="1" x14ac:dyDescent="0.25"/>
  <cols>
    <col min="1" max="1" width="23.5703125" customWidth="1"/>
    <col min="2" max="2" width="19.5703125" customWidth="1"/>
    <col min="3" max="3" width="24.140625" customWidth="1"/>
    <col min="4" max="5" width="13.140625" customWidth="1"/>
    <col min="6" max="6" width="15.42578125" customWidth="1"/>
    <col min="7" max="7" width="14.7109375" customWidth="1"/>
  </cols>
  <sheetData>
    <row r="1" spans="1:7" ht="35.1" customHeight="1" x14ac:dyDescent="0.35">
      <c r="A1" s="154" t="s">
        <v>700</v>
      </c>
      <c r="B1" s="152"/>
      <c r="C1" s="152"/>
      <c r="D1" s="152"/>
      <c r="E1" s="152"/>
      <c r="F1" s="178">
        <f>G1/Flächen!$G$37</f>
        <v>1184.5420657764355</v>
      </c>
      <c r="G1" s="176">
        <f>SUM(G2:G15)</f>
        <v>251040</v>
      </c>
    </row>
    <row r="2" spans="1:7" ht="18.75" x14ac:dyDescent="0.25">
      <c r="A2" s="167"/>
      <c r="B2" s="168" t="s">
        <v>104</v>
      </c>
      <c r="C2" s="167"/>
      <c r="D2" s="167"/>
      <c r="E2" s="167"/>
      <c r="F2" s="167"/>
      <c r="G2" s="169">
        <f>SUM(F4:F4)</f>
        <v>240000</v>
      </c>
    </row>
    <row r="3" spans="1:7" outlineLevel="1" x14ac:dyDescent="0.25">
      <c r="B3" s="155" t="s">
        <v>671</v>
      </c>
      <c r="C3" s="155" t="s">
        <v>270</v>
      </c>
      <c r="D3" s="156" t="s">
        <v>672</v>
      </c>
      <c r="E3" s="156" t="s">
        <v>667</v>
      </c>
      <c r="F3" s="156" t="s">
        <v>673</v>
      </c>
    </row>
    <row r="4" spans="1:7" ht="15.75" outlineLevel="1" x14ac:dyDescent="0.25">
      <c r="B4" s="161"/>
      <c r="C4" s="166"/>
      <c r="D4" s="158">
        <f>F4/(1+E4)</f>
        <v>240000</v>
      </c>
      <c r="E4" s="159">
        <v>0</v>
      </c>
      <c r="F4" s="160">
        <v>240000</v>
      </c>
    </row>
    <row r="5" spans="1:7" outlineLevel="1" x14ac:dyDescent="0.25"/>
    <row r="6" spans="1:7" ht="18.75" x14ac:dyDescent="0.25">
      <c r="A6" s="167"/>
      <c r="B6" s="168" t="s">
        <v>701</v>
      </c>
      <c r="C6" s="167"/>
      <c r="D6" s="167"/>
      <c r="E6" s="167"/>
      <c r="F6" s="167"/>
      <c r="G6" s="169">
        <f>SUM(F8:F8)</f>
        <v>0</v>
      </c>
    </row>
    <row r="7" spans="1:7" outlineLevel="1" x14ac:dyDescent="0.25">
      <c r="B7" s="155" t="s">
        <v>671</v>
      </c>
      <c r="C7" s="155" t="s">
        <v>270</v>
      </c>
      <c r="D7" s="156" t="s">
        <v>672</v>
      </c>
      <c r="E7" s="156" t="s">
        <v>667</v>
      </c>
      <c r="F7" s="156" t="s">
        <v>673</v>
      </c>
    </row>
    <row r="8" spans="1:7" ht="15.75" outlineLevel="1" x14ac:dyDescent="0.25">
      <c r="B8" s="161"/>
      <c r="C8" s="166"/>
      <c r="D8" s="158">
        <f>F8/(1+E8)</f>
        <v>0</v>
      </c>
      <c r="E8" s="159">
        <v>0.2</v>
      </c>
      <c r="F8" s="160">
        <v>0</v>
      </c>
    </row>
    <row r="9" spans="1:7" ht="18.75" x14ac:dyDescent="0.25">
      <c r="A9" s="167"/>
      <c r="B9" s="168" t="s">
        <v>702</v>
      </c>
      <c r="C9" s="167"/>
      <c r="D9" s="167"/>
      <c r="E9" s="167"/>
      <c r="F9" s="167"/>
      <c r="G9" s="169">
        <f>SUM(F11:F11)</f>
        <v>8400</v>
      </c>
    </row>
    <row r="10" spans="1:7" outlineLevel="1" x14ac:dyDescent="0.25">
      <c r="B10" s="155" t="s">
        <v>671</v>
      </c>
      <c r="C10" s="155" t="s">
        <v>270</v>
      </c>
      <c r="D10" s="156"/>
      <c r="E10" s="156" t="s">
        <v>667</v>
      </c>
      <c r="F10" s="156" t="s">
        <v>673</v>
      </c>
    </row>
    <row r="11" spans="1:7" ht="15.75" outlineLevel="1" x14ac:dyDescent="0.25">
      <c r="B11" s="161"/>
      <c r="C11" s="166"/>
      <c r="D11" s="158"/>
      <c r="E11" s="179">
        <v>3.5000000000000003E-2</v>
      </c>
      <c r="F11" s="160">
        <f>G2*E11</f>
        <v>8400</v>
      </c>
    </row>
    <row r="12" spans="1:7" ht="18.75" x14ac:dyDescent="0.25">
      <c r="A12" s="167"/>
      <c r="B12" s="168" t="s">
        <v>703</v>
      </c>
      <c r="C12" s="167"/>
      <c r="D12" s="167"/>
      <c r="E12" s="167"/>
      <c r="F12" s="167"/>
      <c r="G12" s="169">
        <f>SUM(F14:F14)</f>
        <v>2640</v>
      </c>
    </row>
    <row r="13" spans="1:7" outlineLevel="1" x14ac:dyDescent="0.25">
      <c r="B13" s="155" t="s">
        <v>671</v>
      </c>
      <c r="C13" s="155" t="s">
        <v>270</v>
      </c>
      <c r="D13" s="156"/>
      <c r="E13" s="156" t="s">
        <v>667</v>
      </c>
      <c r="F13" s="156" t="s">
        <v>673</v>
      </c>
    </row>
    <row r="14" spans="1:7" ht="15.75" outlineLevel="1" x14ac:dyDescent="0.25">
      <c r="B14" s="161"/>
      <c r="C14" s="166"/>
      <c r="D14" s="158"/>
      <c r="E14" s="179">
        <v>1.0999999999999999E-2</v>
      </c>
      <c r="F14" s="160">
        <f>G2*E14</f>
        <v>2640</v>
      </c>
    </row>
    <row r="15" spans="1:7" ht="18.75" x14ac:dyDescent="0.25">
      <c r="A15" s="167"/>
      <c r="B15" s="168" t="s">
        <v>418</v>
      </c>
      <c r="C15" s="167"/>
      <c r="D15" s="167"/>
      <c r="E15" s="167"/>
      <c r="F15" s="167"/>
      <c r="G15" s="169">
        <f>SUM(F17:F20)</f>
        <v>0</v>
      </c>
    </row>
    <row r="16" spans="1:7" outlineLevel="1" x14ac:dyDescent="0.25">
      <c r="B16" s="155" t="s">
        <v>671</v>
      </c>
      <c r="C16" s="155" t="s">
        <v>270</v>
      </c>
      <c r="D16" s="156" t="s">
        <v>672</v>
      </c>
      <c r="E16" s="156" t="s">
        <v>667</v>
      </c>
      <c r="F16" s="156" t="s">
        <v>673</v>
      </c>
    </row>
    <row r="17" spans="2:6" ht="15.75" outlineLevel="1" x14ac:dyDescent="0.25">
      <c r="B17" s="161"/>
      <c r="C17" s="166"/>
      <c r="D17" s="158">
        <f>F17/(1+E17)</f>
        <v>0</v>
      </c>
      <c r="E17" s="159">
        <v>0.2</v>
      </c>
      <c r="F17" s="160">
        <v>0</v>
      </c>
    </row>
    <row r="18" spans="2:6" ht="15.75" outlineLevel="1" x14ac:dyDescent="0.25">
      <c r="B18" s="161"/>
      <c r="C18" s="166"/>
      <c r="D18" s="158">
        <f t="shared" ref="D18:D20" si="0">F18/(1+E18)</f>
        <v>0</v>
      </c>
      <c r="E18" s="159">
        <v>0.2</v>
      </c>
      <c r="F18" s="160">
        <v>0</v>
      </c>
    </row>
    <row r="19" spans="2:6" ht="15.75" outlineLevel="1" x14ac:dyDescent="0.25">
      <c r="B19" s="161"/>
      <c r="C19" s="153"/>
      <c r="D19" s="158">
        <f t="shared" si="0"/>
        <v>0</v>
      </c>
      <c r="E19" s="159">
        <v>0.2</v>
      </c>
      <c r="F19" s="160">
        <v>0</v>
      </c>
    </row>
    <row r="20" spans="2:6" ht="15.75" outlineLevel="1" x14ac:dyDescent="0.25">
      <c r="B20" s="161"/>
      <c r="C20" s="153"/>
      <c r="D20" s="158">
        <f t="shared" si="0"/>
        <v>0</v>
      </c>
      <c r="E20" s="159">
        <v>0.2</v>
      </c>
      <c r="F20" s="160">
        <v>0</v>
      </c>
    </row>
  </sheetData>
  <pageMargins left="0.7" right="0.7" top="0.78740157499999996" bottom="0.78740157499999996" header="0.3" footer="0.3"/>
  <ignoredErrors>
    <ignoredError sqref="G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/>
  </sheetPr>
  <dimension ref="A1:G36"/>
  <sheetViews>
    <sheetView showGridLines="0" topLeftCell="B31" workbookViewId="0">
      <selection activeCell="H10" sqref="H10"/>
    </sheetView>
  </sheetViews>
  <sheetFormatPr baseColWidth="10" defaultRowHeight="15" outlineLevelRow="1" x14ac:dyDescent="0.25"/>
  <cols>
    <col min="1" max="1" width="23.5703125" customWidth="1"/>
    <col min="2" max="2" width="19.5703125" customWidth="1"/>
    <col min="3" max="3" width="24.140625" customWidth="1"/>
    <col min="4" max="5" width="13.140625" customWidth="1"/>
    <col min="6" max="6" width="15.42578125" customWidth="1"/>
    <col min="7" max="7" width="14.7109375" customWidth="1"/>
  </cols>
  <sheetData>
    <row r="1" spans="1:7" ht="35.1" customHeight="1" x14ac:dyDescent="0.35">
      <c r="A1" s="154" t="s">
        <v>266</v>
      </c>
      <c r="B1" s="152"/>
      <c r="C1" s="152"/>
      <c r="D1" s="152"/>
      <c r="E1" s="152"/>
      <c r="F1" s="177">
        <f>G1/Flächen!$G$37</f>
        <v>2.9962723540791769</v>
      </c>
      <c r="G1" s="176">
        <f>SUM(G2:G31)</f>
        <v>635</v>
      </c>
    </row>
    <row r="2" spans="1:7" ht="18.75" x14ac:dyDescent="0.25">
      <c r="A2" s="167" t="s">
        <v>636</v>
      </c>
      <c r="B2" s="168" t="s">
        <v>628</v>
      </c>
      <c r="C2" s="167"/>
      <c r="D2" s="167"/>
      <c r="E2" s="167"/>
      <c r="F2" s="167"/>
      <c r="G2" s="169">
        <f>SUM(F4:F7)</f>
        <v>437</v>
      </c>
    </row>
    <row r="3" spans="1:7" outlineLevel="1" x14ac:dyDescent="0.25">
      <c r="B3" s="155" t="s">
        <v>671</v>
      </c>
      <c r="C3" s="155" t="s">
        <v>270</v>
      </c>
      <c r="D3" s="156" t="s">
        <v>672</v>
      </c>
      <c r="E3" s="156" t="s">
        <v>667</v>
      </c>
      <c r="F3" s="156" t="s">
        <v>673</v>
      </c>
    </row>
    <row r="4" spans="1:7" ht="15.75" outlineLevel="1" x14ac:dyDescent="0.25">
      <c r="B4" s="161">
        <v>42738</v>
      </c>
      <c r="C4" s="166" t="s">
        <v>683</v>
      </c>
      <c r="D4" s="158">
        <f>F4/(1+E4)</f>
        <v>364.16666666666669</v>
      </c>
      <c r="E4" s="159">
        <v>0.2</v>
      </c>
      <c r="F4" s="160">
        <v>437</v>
      </c>
    </row>
    <row r="5" spans="1:7" ht="15.75" outlineLevel="1" x14ac:dyDescent="0.25">
      <c r="B5" s="161"/>
      <c r="C5" s="166"/>
      <c r="D5" s="158">
        <f t="shared" ref="D5:D7" si="0">F5/(1+E5)</f>
        <v>0</v>
      </c>
      <c r="E5" s="159">
        <v>0.2</v>
      </c>
      <c r="F5" s="160">
        <v>0</v>
      </c>
    </row>
    <row r="6" spans="1:7" ht="15.75" outlineLevel="1" x14ac:dyDescent="0.25">
      <c r="B6" s="161"/>
      <c r="C6" s="153"/>
      <c r="D6" s="158">
        <f t="shared" si="0"/>
        <v>0</v>
      </c>
      <c r="E6" s="159">
        <v>0.2</v>
      </c>
      <c r="F6" s="160">
        <v>0</v>
      </c>
    </row>
    <row r="7" spans="1:7" ht="15.75" outlineLevel="1" x14ac:dyDescent="0.25">
      <c r="B7" s="161"/>
      <c r="C7" s="153"/>
      <c r="D7" s="158">
        <f t="shared" si="0"/>
        <v>0</v>
      </c>
      <c r="E7" s="159">
        <v>0.2</v>
      </c>
      <c r="F7" s="160">
        <v>0</v>
      </c>
    </row>
    <row r="8" spans="1:7" outlineLevel="1" x14ac:dyDescent="0.25"/>
    <row r="9" spans="1:7" ht="18.75" outlineLevel="1" x14ac:dyDescent="0.25">
      <c r="A9" s="167" t="s">
        <v>636</v>
      </c>
      <c r="B9" s="168" t="s">
        <v>783</v>
      </c>
      <c r="C9" s="167"/>
      <c r="D9" s="167"/>
      <c r="E9" s="167"/>
      <c r="F9" s="167"/>
      <c r="G9" s="169">
        <f>SUM(F11:F14)</f>
        <v>198</v>
      </c>
    </row>
    <row r="10" spans="1:7" outlineLevel="1" x14ac:dyDescent="0.25">
      <c r="B10" s="155" t="s">
        <v>671</v>
      </c>
      <c r="C10" s="155" t="s">
        <v>270</v>
      </c>
      <c r="D10" s="156" t="s">
        <v>672</v>
      </c>
      <c r="E10" s="156" t="s">
        <v>667</v>
      </c>
      <c r="F10" s="156" t="s">
        <v>673</v>
      </c>
    </row>
    <row r="11" spans="1:7" ht="15.75" outlineLevel="1" x14ac:dyDescent="0.25">
      <c r="B11" s="161">
        <v>43203</v>
      </c>
      <c r="C11" s="166" t="s">
        <v>784</v>
      </c>
      <c r="D11" s="158">
        <f>F11/(1+E11)</f>
        <v>165</v>
      </c>
      <c r="E11" s="159">
        <v>0.2</v>
      </c>
      <c r="F11" s="160">
        <v>198</v>
      </c>
    </row>
    <row r="12" spans="1:7" ht="15.75" outlineLevel="1" x14ac:dyDescent="0.25">
      <c r="B12" s="161"/>
      <c r="C12" s="166"/>
      <c r="D12" s="158">
        <f t="shared" ref="D12:D14" si="1">F12/(1+E12)</f>
        <v>0</v>
      </c>
      <c r="E12" s="159">
        <v>0.2</v>
      </c>
      <c r="F12" s="160">
        <v>0</v>
      </c>
    </row>
    <row r="13" spans="1:7" ht="15.75" outlineLevel="1" x14ac:dyDescent="0.25">
      <c r="B13" s="161"/>
      <c r="C13" s="153"/>
      <c r="D13" s="158">
        <f t="shared" si="1"/>
        <v>0</v>
      </c>
      <c r="E13" s="159">
        <v>0.2</v>
      </c>
      <c r="F13" s="160">
        <v>0</v>
      </c>
    </row>
    <row r="14" spans="1:7" ht="15.75" outlineLevel="1" x14ac:dyDescent="0.25">
      <c r="B14" s="161"/>
      <c r="C14" s="153"/>
      <c r="D14" s="158">
        <f t="shared" si="1"/>
        <v>0</v>
      </c>
      <c r="E14" s="159">
        <v>0.2</v>
      </c>
      <c r="F14" s="160">
        <v>0</v>
      </c>
    </row>
    <row r="15" spans="1:7" outlineLevel="1" x14ac:dyDescent="0.25"/>
    <row r="16" spans="1:7" ht="18.75" x14ac:dyDescent="0.25">
      <c r="A16" s="167" t="s">
        <v>394</v>
      </c>
      <c r="B16" s="168" t="s">
        <v>693</v>
      </c>
      <c r="C16" s="167"/>
      <c r="D16" s="167"/>
      <c r="E16" s="167"/>
      <c r="F16" s="167"/>
      <c r="G16" s="169">
        <f>SUM(F18:F21)</f>
        <v>0</v>
      </c>
    </row>
    <row r="17" spans="1:7" outlineLevel="1" x14ac:dyDescent="0.25">
      <c r="B17" s="155" t="s">
        <v>671</v>
      </c>
      <c r="C17" s="155" t="s">
        <v>270</v>
      </c>
      <c r="D17" s="156" t="s">
        <v>672</v>
      </c>
      <c r="E17" s="156" t="s">
        <v>667</v>
      </c>
      <c r="F17" s="156" t="s">
        <v>673</v>
      </c>
    </row>
    <row r="18" spans="1:7" ht="15.75" outlineLevel="1" x14ac:dyDescent="0.25">
      <c r="B18" s="161">
        <v>42736</v>
      </c>
      <c r="C18" s="166" t="s">
        <v>692</v>
      </c>
      <c r="D18" s="158">
        <f>F18/(1+E18)</f>
        <v>0</v>
      </c>
      <c r="E18" s="159">
        <v>0.2</v>
      </c>
      <c r="F18" s="160">
        <v>0</v>
      </c>
    </row>
    <row r="19" spans="1:7" ht="15.75" outlineLevel="1" x14ac:dyDescent="0.25">
      <c r="B19" s="161"/>
      <c r="C19" s="166"/>
      <c r="D19" s="158">
        <f t="shared" ref="D19:D21" si="2">F19/(1+E19)</f>
        <v>0</v>
      </c>
      <c r="E19" s="159">
        <v>0.2</v>
      </c>
      <c r="F19" s="160">
        <v>0</v>
      </c>
    </row>
    <row r="20" spans="1:7" ht="15.75" outlineLevel="1" x14ac:dyDescent="0.25">
      <c r="B20" s="161"/>
      <c r="C20" s="153"/>
      <c r="D20" s="158">
        <f t="shared" si="2"/>
        <v>0</v>
      </c>
      <c r="E20" s="159">
        <v>0.2</v>
      </c>
      <c r="F20" s="160">
        <v>0</v>
      </c>
    </row>
    <row r="21" spans="1:7" ht="15.75" outlineLevel="1" x14ac:dyDescent="0.25">
      <c r="B21" s="161"/>
      <c r="C21" s="153"/>
      <c r="D21" s="158">
        <f t="shared" si="2"/>
        <v>0</v>
      </c>
      <c r="E21" s="159">
        <v>0.2</v>
      </c>
      <c r="F21" s="160">
        <v>0</v>
      </c>
    </row>
    <row r="22" spans="1:7" ht="18.75" x14ac:dyDescent="0.25">
      <c r="A22" s="167" t="s">
        <v>694</v>
      </c>
      <c r="B22" s="168" t="s">
        <v>695</v>
      </c>
      <c r="C22" s="167"/>
      <c r="D22" s="167"/>
      <c r="E22" s="167"/>
      <c r="F22" s="167"/>
      <c r="G22" s="169">
        <f>SUM(F24:F24)</f>
        <v>0</v>
      </c>
    </row>
    <row r="23" spans="1:7" outlineLevel="1" x14ac:dyDescent="0.25">
      <c r="B23" s="155" t="s">
        <v>671</v>
      </c>
      <c r="C23" s="155" t="s">
        <v>270</v>
      </c>
      <c r="D23" s="156" t="s">
        <v>672</v>
      </c>
      <c r="E23" s="156" t="s">
        <v>667</v>
      </c>
      <c r="F23" s="156" t="s">
        <v>673</v>
      </c>
    </row>
    <row r="24" spans="1:7" ht="15.75" outlineLevel="1" x14ac:dyDescent="0.25">
      <c r="B24" s="161">
        <v>42736</v>
      </c>
      <c r="C24" s="166"/>
      <c r="D24" s="158">
        <v>0</v>
      </c>
      <c r="E24" s="159">
        <v>0.2</v>
      </c>
      <c r="F24" s="160">
        <v>0</v>
      </c>
    </row>
    <row r="25" spans="1:7" ht="18.75" x14ac:dyDescent="0.25">
      <c r="A25" s="167" t="s">
        <v>696</v>
      </c>
      <c r="B25" s="168" t="s">
        <v>690</v>
      </c>
      <c r="C25" s="167"/>
      <c r="D25" s="167"/>
      <c r="E25" s="167"/>
      <c r="F25" s="167"/>
      <c r="G25" s="169">
        <f>SUM(F27:F30)</f>
        <v>0</v>
      </c>
    </row>
    <row r="26" spans="1:7" outlineLevel="1" x14ac:dyDescent="0.25">
      <c r="B26" s="155" t="s">
        <v>671</v>
      </c>
      <c r="C26" s="155" t="s">
        <v>270</v>
      </c>
      <c r="D26" s="156" t="s">
        <v>672</v>
      </c>
      <c r="E26" s="156" t="s">
        <v>667</v>
      </c>
      <c r="F26" s="156" t="s">
        <v>673</v>
      </c>
    </row>
    <row r="27" spans="1:7" ht="15.75" outlineLevel="1" x14ac:dyDescent="0.25">
      <c r="B27" s="161">
        <v>42736</v>
      </c>
      <c r="C27" s="166" t="s">
        <v>392</v>
      </c>
      <c r="D27" s="158">
        <f>F27/(1+E27)</f>
        <v>0</v>
      </c>
      <c r="E27" s="159">
        <v>0.1</v>
      </c>
      <c r="F27" s="160">
        <v>0</v>
      </c>
    </row>
    <row r="28" spans="1:7" ht="15.75" outlineLevel="1" x14ac:dyDescent="0.25">
      <c r="B28" s="161"/>
      <c r="C28" s="166" t="s">
        <v>393</v>
      </c>
      <c r="D28" s="158">
        <f t="shared" ref="D28:D30" si="3">F28/(1+E28)</f>
        <v>0</v>
      </c>
      <c r="E28" s="159">
        <v>0.1</v>
      </c>
      <c r="F28" s="160">
        <v>0</v>
      </c>
    </row>
    <row r="29" spans="1:7" ht="15.75" outlineLevel="1" x14ac:dyDescent="0.25">
      <c r="B29" s="161"/>
      <c r="C29" s="153" t="s">
        <v>697</v>
      </c>
      <c r="D29" s="158">
        <f t="shared" si="3"/>
        <v>0</v>
      </c>
      <c r="E29" s="159">
        <v>0.1</v>
      </c>
      <c r="F29" s="160">
        <v>0</v>
      </c>
    </row>
    <row r="30" spans="1:7" ht="15.75" outlineLevel="1" x14ac:dyDescent="0.25">
      <c r="B30" s="161"/>
      <c r="C30" s="153"/>
      <c r="D30" s="158">
        <f t="shared" si="3"/>
        <v>0</v>
      </c>
      <c r="E30" s="159">
        <v>0.1</v>
      </c>
      <c r="F30" s="160">
        <v>0</v>
      </c>
    </row>
    <row r="31" spans="1:7" ht="18.75" x14ac:dyDescent="0.25">
      <c r="A31" s="167" t="s">
        <v>698</v>
      </c>
      <c r="B31" s="168" t="s">
        <v>418</v>
      </c>
      <c r="C31" s="167"/>
      <c r="D31" s="167"/>
      <c r="E31" s="167"/>
      <c r="F31" s="167"/>
      <c r="G31" s="169">
        <f>SUM(F33:F36)</f>
        <v>0</v>
      </c>
    </row>
    <row r="32" spans="1:7" outlineLevel="1" x14ac:dyDescent="0.25">
      <c r="B32" s="155" t="s">
        <v>671</v>
      </c>
      <c r="C32" s="155" t="s">
        <v>270</v>
      </c>
      <c r="D32" s="156" t="s">
        <v>672</v>
      </c>
      <c r="E32" s="156" t="s">
        <v>667</v>
      </c>
      <c r="F32" s="156" t="s">
        <v>673</v>
      </c>
    </row>
    <row r="33" spans="2:6" ht="15.75" outlineLevel="1" x14ac:dyDescent="0.25">
      <c r="B33" s="161"/>
      <c r="C33" s="166" t="s">
        <v>699</v>
      </c>
      <c r="D33" s="158">
        <f>F33/(1+E33)</f>
        <v>0</v>
      </c>
      <c r="E33" s="159">
        <v>0.2</v>
      </c>
      <c r="F33" s="160">
        <v>0</v>
      </c>
    </row>
    <row r="34" spans="2:6" ht="15.75" outlineLevel="1" x14ac:dyDescent="0.25">
      <c r="B34" s="161"/>
      <c r="C34" s="166"/>
      <c r="D34" s="158">
        <f t="shared" ref="D34:D36" si="4">F34/(1+E34)</f>
        <v>0</v>
      </c>
      <c r="E34" s="159">
        <v>0.2</v>
      </c>
      <c r="F34" s="160">
        <v>0</v>
      </c>
    </row>
    <row r="35" spans="2:6" ht="15.75" outlineLevel="1" x14ac:dyDescent="0.25">
      <c r="B35" s="161"/>
      <c r="C35" s="153"/>
      <c r="D35" s="158">
        <f t="shared" si="4"/>
        <v>0</v>
      </c>
      <c r="E35" s="159">
        <v>0.2</v>
      </c>
      <c r="F35" s="160">
        <v>0</v>
      </c>
    </row>
    <row r="36" spans="2:6" ht="15.75" outlineLevel="1" x14ac:dyDescent="0.25">
      <c r="B36" s="161"/>
      <c r="C36" s="153"/>
      <c r="D36" s="158">
        <f t="shared" si="4"/>
        <v>0</v>
      </c>
      <c r="E36" s="159">
        <v>0.2</v>
      </c>
      <c r="F36" s="160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O260"/>
  <sheetViews>
    <sheetView showGridLines="0" topLeftCell="A28" zoomScale="85" zoomScaleNormal="85" workbookViewId="0">
      <selection activeCell="H201" sqref="H201"/>
    </sheetView>
  </sheetViews>
  <sheetFormatPr baseColWidth="10" defaultRowHeight="15" x14ac:dyDescent="0.25"/>
  <cols>
    <col min="1" max="1" width="10" style="64" customWidth="1"/>
    <col min="2" max="2" width="10.28515625" style="64" customWidth="1"/>
    <col min="3" max="3" width="8.28515625" customWidth="1"/>
    <col min="4" max="4" width="14.5703125" style="79" customWidth="1"/>
    <col min="5" max="5" width="14.7109375" customWidth="1"/>
    <col min="6" max="6" width="19.5703125" customWidth="1"/>
    <col min="7" max="7" width="13.28515625" customWidth="1"/>
    <col min="8" max="8" width="34.28515625" customWidth="1"/>
    <col min="9" max="9" width="21.85546875" customWidth="1"/>
    <col min="10" max="10" width="12.7109375" customWidth="1"/>
    <col min="11" max="11" width="12.85546875" customWidth="1"/>
    <col min="12" max="12" width="13.5703125" style="71" customWidth="1"/>
    <col min="13" max="13" width="14.140625" customWidth="1"/>
  </cols>
  <sheetData>
    <row r="3" spans="1:14" x14ac:dyDescent="0.25">
      <c r="A3" s="89" t="s">
        <v>20</v>
      </c>
      <c r="B3" s="84" t="str">
        <f>Flächen!B37</f>
        <v>ERDGESCHOSS</v>
      </c>
      <c r="C3" s="76"/>
      <c r="D3" s="90">
        <f>Flächen!$G$5</f>
        <v>107.89999999999999</v>
      </c>
      <c r="E3" s="332">
        <f>SUM(D3:D6)</f>
        <v>322.34999999999997</v>
      </c>
      <c r="F3" s="329" t="s">
        <v>258</v>
      </c>
      <c r="G3" s="91">
        <f>I3/D3</f>
        <v>48.729101019462469</v>
      </c>
      <c r="H3" s="335">
        <f>SUM(H11:H36)/E3</f>
        <v>101.75526601520087</v>
      </c>
      <c r="I3" s="92">
        <f t="array" ref="I3">SUM(IF(Tabelle1[Ebene]=A3,IF(Tabelle1[Gewerk]=F3,Tabelle1[Pos.Preis])))</f>
        <v>5257.87</v>
      </c>
      <c r="J3" s="123"/>
      <c r="K3" s="86">
        <f>L3/D3</f>
        <v>206.7792400370713</v>
      </c>
      <c r="L3" s="85">
        <f t="array" ref="L3">SUM(IF(Tabelle1[Ebene]=A3,Tabelle1[Pos.Preis]))</f>
        <v>22311.479999999992</v>
      </c>
      <c r="M3" s="326">
        <f>SUM(L3:L6)</f>
        <v>34337.189999999995</v>
      </c>
    </row>
    <row r="4" spans="1:14" x14ac:dyDescent="0.25">
      <c r="A4" s="89" t="s">
        <v>228</v>
      </c>
      <c r="B4" s="84" t="str">
        <f>Flächen!B38</f>
        <v>OBERGESCHOSS</v>
      </c>
      <c r="C4" s="76"/>
      <c r="D4" s="90">
        <f>Flächen!F38</f>
        <v>104.03</v>
      </c>
      <c r="E4" s="333"/>
      <c r="F4" s="330"/>
      <c r="G4" s="91">
        <f>I4/D4</f>
        <v>25.303181774488124</v>
      </c>
      <c r="H4" s="336"/>
      <c r="I4" s="92">
        <f t="array" ref="I4">SUM(IF(Tabelle1[Ebene]=A4,IF(Tabelle1[Gewerk]=F3,Tabelle1[Pos.Preis])))</f>
        <v>2632.2899999999995</v>
      </c>
      <c r="J4" s="123"/>
      <c r="K4" s="86">
        <f>L4/D4</f>
        <v>84.434393924829379</v>
      </c>
      <c r="L4" s="85">
        <f t="array" ref="L4">SUM(IF(Tabelle1[Ebene]=A4,Tabelle1[Pos.Preis]))</f>
        <v>8783.7100000000009</v>
      </c>
      <c r="M4" s="327"/>
    </row>
    <row r="5" spans="1:14" x14ac:dyDescent="0.25">
      <c r="A5" s="89" t="s">
        <v>48</v>
      </c>
      <c r="B5" s="84" t="str">
        <f>Flächen!B39</f>
        <v>KELLERGESCHOSS</v>
      </c>
      <c r="C5" s="76"/>
      <c r="D5" s="90">
        <f>Flächen!F39</f>
        <v>73.359999999999985</v>
      </c>
      <c r="E5" s="333"/>
      <c r="F5" s="330"/>
      <c r="G5" s="91">
        <f>I5/D5</f>
        <v>0</v>
      </c>
      <c r="H5" s="336"/>
      <c r="I5" s="92">
        <f t="array" ref="I5">SUM(IF(Tabelle1[Ebene]=A5,IF(Tabelle1[Gewerk]=F3,Tabelle1[Pos.Preis])))</f>
        <v>0</v>
      </c>
      <c r="J5" s="123"/>
      <c r="K5" s="86">
        <f>L5/D5</f>
        <v>6.5430752453653227</v>
      </c>
      <c r="L5" s="85">
        <f t="array" ref="L5">SUM(IF(Tabelle1[Ebene]=A5,Tabelle1[Pos.Preis]))</f>
        <v>480</v>
      </c>
      <c r="M5" s="327"/>
    </row>
    <row r="6" spans="1:14" x14ac:dyDescent="0.25">
      <c r="A6" s="89" t="s">
        <v>347</v>
      </c>
      <c r="B6" s="84" t="str">
        <f>Flächen!B40</f>
        <v>SONSTIGE FLÄCHEN</v>
      </c>
      <c r="C6" s="76"/>
      <c r="D6" s="90">
        <f>Flächen!F40</f>
        <v>37.06</v>
      </c>
      <c r="E6" s="334"/>
      <c r="F6" s="331"/>
      <c r="G6" s="91">
        <f>I6/D6</f>
        <v>0</v>
      </c>
      <c r="H6" s="337"/>
      <c r="I6" s="92">
        <f t="array" ref="I6">SUM(IF(Tabelle1[Ebene]=A6,IF(Tabelle1[Gewerk]=F3,Tabelle1[Pos.Preis])))</f>
        <v>0</v>
      </c>
      <c r="J6" s="123"/>
      <c r="K6" s="86">
        <f>L6/D6</f>
        <v>74.527792768483536</v>
      </c>
      <c r="L6" s="85">
        <f t="array" ref="L6">SUM(IF(Tabelle1[Ebene]=A6,Tabelle1[Pos.Preis]))</f>
        <v>2762</v>
      </c>
      <c r="M6" s="328"/>
    </row>
    <row r="10" spans="1:14" ht="21" customHeight="1" x14ac:dyDescent="0.25">
      <c r="D10"/>
      <c r="H10" s="104" t="s">
        <v>352</v>
      </c>
      <c r="K10" s="104" t="s">
        <v>354</v>
      </c>
      <c r="L10" s="104" t="s">
        <v>355</v>
      </c>
      <c r="M10" s="117" t="s">
        <v>454</v>
      </c>
    </row>
    <row r="11" spans="1:14" ht="18" customHeight="1" x14ac:dyDescent="0.25">
      <c r="A11" s="89"/>
      <c r="B11" s="87" t="s">
        <v>268</v>
      </c>
      <c r="C11" s="77"/>
      <c r="D11" s="80"/>
      <c r="E11" s="80"/>
      <c r="F11" s="80"/>
      <c r="G11" s="80"/>
      <c r="H11" s="85">
        <f t="array" ref="H11">SUM(IF(Tabelle1[Raum]=B11,IF(Tabelle1[Prio]=$H$10,Tabelle1[Pos.Preis])))</f>
        <v>0</v>
      </c>
      <c r="K11" s="88">
        <f t="array" ref="K11">SUM(IF(Tabelle1[Raum]=$B11,IF(Tabelle1[Prio]=$K$10,Tabelle1[Pos.Preis])))</f>
        <v>0</v>
      </c>
      <c r="L11" s="88">
        <f t="array" ref="L11">SUM(IF(Tabelle1[Raum]=$B11,IF(Tabelle1[Prio]=$L$10,Tabelle1[Pos.Preis])))</f>
        <v>0</v>
      </c>
      <c r="M11" s="72">
        <f t="array" ref="M11">SUM(IF(Tabelle1[Raum]=B11,Tabelle1[Pos.Preis]))</f>
        <v>0</v>
      </c>
    </row>
    <row r="12" spans="1:14" ht="18" customHeight="1" x14ac:dyDescent="0.25">
      <c r="A12" s="89" t="s">
        <v>20</v>
      </c>
      <c r="B12" s="87" t="s">
        <v>314</v>
      </c>
      <c r="C12" s="77"/>
      <c r="D12" s="80"/>
      <c r="E12" s="80"/>
      <c r="F12" s="80"/>
      <c r="G12" s="80"/>
      <c r="H12" s="85">
        <f t="array" ref="H12">SUM(IF(Tabelle1[Raum]=B12,IF(Tabelle1[Prio]=$H$10,Tabelle1[Pos.Preis])))</f>
        <v>889.63</v>
      </c>
      <c r="K12" s="88">
        <f t="array" ref="K12">SUM(IF(Tabelle1[Raum]=$B12,IF(Tabelle1[Prio]=$K$10,Tabelle1[Pos.Preis])))</f>
        <v>0</v>
      </c>
      <c r="L12" s="88">
        <f t="array" ref="L12">SUM(IF(Tabelle1[Raum]=$B12,IF(Tabelle1[Prio]=$L$10,Tabelle1[Pos.Preis])))</f>
        <v>363.29999999999995</v>
      </c>
      <c r="M12" s="121">
        <f t="array" ref="M12">SUM(IF(Tabelle1[Raum]=B12,Tabelle1[Pos.Preis]))</f>
        <v>1252.9299999999998</v>
      </c>
      <c r="N12" s="322">
        <f>SUM(M12:M19)</f>
        <v>21635.4</v>
      </c>
    </row>
    <row r="13" spans="1:14" ht="18" customHeight="1" x14ac:dyDescent="0.25">
      <c r="A13" s="89" t="s">
        <v>20</v>
      </c>
      <c r="B13" s="87" t="s">
        <v>8</v>
      </c>
      <c r="C13" s="77"/>
      <c r="D13" s="80"/>
      <c r="E13" s="80"/>
      <c r="F13" s="80"/>
      <c r="G13" s="80"/>
      <c r="H13" s="85">
        <f t="array" ref="H13">SUM(IF(Tabelle1[Raum]=B13,IF(Tabelle1[Prio]=$H$10,Tabelle1[Pos.Preis])))</f>
        <v>2961.31</v>
      </c>
      <c r="K13" s="88">
        <f t="array" ref="K13">SUM(IF(Tabelle1[Raum]=$B13,IF(Tabelle1[Prio]=$K$10,Tabelle1[Pos.Preis])))</f>
        <v>0</v>
      </c>
      <c r="L13" s="88">
        <f t="array" ref="L13">SUM(IF(Tabelle1[Raum]=$B13,IF(Tabelle1[Prio]=$L$10,Tabelle1[Pos.Preis])))</f>
        <v>0</v>
      </c>
      <c r="M13" s="121">
        <f t="array" ref="M13">SUM(IF(Tabelle1[Raum]=B13,Tabelle1[Pos.Preis]))</f>
        <v>2961.31</v>
      </c>
      <c r="N13" s="323"/>
    </row>
    <row r="14" spans="1:14" ht="18" customHeight="1" x14ac:dyDescent="0.25">
      <c r="A14" s="89" t="s">
        <v>20</v>
      </c>
      <c r="B14" s="87" t="s">
        <v>316</v>
      </c>
      <c r="C14" s="77"/>
      <c r="D14" s="80"/>
      <c r="E14" s="80"/>
      <c r="F14" s="80"/>
      <c r="G14" s="80"/>
      <c r="H14" s="85">
        <f t="array" ref="H14">SUM(IF(Tabelle1[Raum]=B14,IF(Tabelle1[Prio]=$H$10,Tabelle1[Pos.Preis])))</f>
        <v>6501.4500000000007</v>
      </c>
      <c r="K14" s="88">
        <f t="array" ref="K14">SUM(IF(Tabelle1[Raum]=$B14,IF(Tabelle1[Prio]=$K$10,Tabelle1[Pos.Preis])))</f>
        <v>0</v>
      </c>
      <c r="L14" s="88">
        <f t="array" ref="L14">SUM(IF(Tabelle1[Raum]=$B14,IF(Tabelle1[Prio]=$L$10,Tabelle1[Pos.Preis])))</f>
        <v>0</v>
      </c>
      <c r="M14" s="121">
        <f t="array" ref="M14">SUM(IF(Tabelle1[Raum]=B14,Tabelle1[Pos.Preis]))</f>
        <v>6501.4500000000007</v>
      </c>
      <c r="N14" s="323"/>
    </row>
    <row r="15" spans="1:14" ht="18" customHeight="1" x14ac:dyDescent="0.25">
      <c r="A15" s="89" t="s">
        <v>20</v>
      </c>
      <c r="B15" s="87" t="s">
        <v>315</v>
      </c>
      <c r="C15" s="77"/>
      <c r="D15" s="80"/>
      <c r="E15" s="80"/>
      <c r="F15" s="80"/>
      <c r="G15" s="80"/>
      <c r="H15" s="85">
        <f t="array" ref="H15">SUM(IF(Tabelle1[Raum]=B15,IF(Tabelle1[Prio]=$H$10,Tabelle1[Pos.Preis])))</f>
        <v>296.40000000000003</v>
      </c>
      <c r="K15" s="88">
        <f t="array" ref="K15">SUM(IF(Tabelle1[Raum]=$B15,IF(Tabelle1[Prio]=$K$10,Tabelle1[Pos.Preis])))</f>
        <v>0</v>
      </c>
      <c r="L15" s="88">
        <f t="array" ref="L15">SUM(IF(Tabelle1[Raum]=$B15,IF(Tabelle1[Prio]=$L$10,Tabelle1[Pos.Preis])))</f>
        <v>0</v>
      </c>
      <c r="M15" s="121">
        <f t="array" ref="M15">SUM(IF(Tabelle1[Raum]=B15,Tabelle1[Pos.Preis]))</f>
        <v>296.40000000000003</v>
      </c>
      <c r="N15" s="323"/>
    </row>
    <row r="16" spans="1:14" ht="18" customHeight="1" x14ac:dyDescent="0.25">
      <c r="A16" s="89" t="s">
        <v>20</v>
      </c>
      <c r="B16" s="87" t="s">
        <v>31</v>
      </c>
      <c r="C16" s="77"/>
      <c r="D16" s="80"/>
      <c r="E16" s="80"/>
      <c r="F16" s="80"/>
      <c r="G16" s="80"/>
      <c r="H16" s="85">
        <f t="array" ref="H16">SUM(IF(Tabelle1[Raum]=B16,IF(Tabelle1[Prio]=$H$10,Tabelle1[Pos.Preis])))</f>
        <v>91</v>
      </c>
      <c r="K16" s="88">
        <f t="array" ref="K16">SUM(IF(Tabelle1[Raum]=$B16,IF(Tabelle1[Prio]=$K$10,Tabelle1[Pos.Preis])))</f>
        <v>0</v>
      </c>
      <c r="L16" s="88">
        <f t="array" ref="L16">SUM(IF(Tabelle1[Raum]=$B16,IF(Tabelle1[Prio]=$L$10,Tabelle1[Pos.Preis])))</f>
        <v>0</v>
      </c>
      <c r="M16" s="121">
        <f t="array" ref="M16">SUM(IF(Tabelle1[Raum]=B16,Tabelle1[Pos.Preis]))</f>
        <v>91</v>
      </c>
      <c r="N16" s="323"/>
    </row>
    <row r="17" spans="1:14" ht="18" customHeight="1" x14ac:dyDescent="0.25">
      <c r="A17" s="89" t="s">
        <v>20</v>
      </c>
      <c r="B17" s="87" t="s">
        <v>308</v>
      </c>
      <c r="C17" s="77"/>
      <c r="D17" s="80"/>
      <c r="E17" s="80"/>
      <c r="F17" s="80"/>
      <c r="G17" s="80"/>
      <c r="H17" s="85">
        <f t="array" ref="H17">SUM(IF(Tabelle1[Raum]=B17,IF(Tabelle1[Prio]=$H$10,Tabelle1[Pos.Preis])))</f>
        <v>2510.29</v>
      </c>
      <c r="K17" s="88">
        <f t="array" ref="K17">SUM(IF(Tabelle1[Raum]=$B17,IF(Tabelle1[Prio]=$K$10,Tabelle1[Pos.Preis])))</f>
        <v>0</v>
      </c>
      <c r="L17" s="88">
        <f t="array" ref="L17">SUM(IF(Tabelle1[Raum]=$B17,IF(Tabelle1[Prio]=$L$10,Tabelle1[Pos.Preis])))</f>
        <v>0</v>
      </c>
      <c r="M17" s="121">
        <f t="array" ref="M17">SUM(IF(Tabelle1[Raum]=B17,Tabelle1[Pos.Preis]))</f>
        <v>2510.29</v>
      </c>
      <c r="N17" s="323"/>
    </row>
    <row r="18" spans="1:14" ht="18" customHeight="1" x14ac:dyDescent="0.25">
      <c r="A18" s="89" t="s">
        <v>20</v>
      </c>
      <c r="B18" s="87" t="s">
        <v>22</v>
      </c>
      <c r="C18" s="77"/>
      <c r="D18" s="80"/>
      <c r="E18" s="80"/>
      <c r="F18" s="80"/>
      <c r="G18" s="80"/>
      <c r="H18" s="85">
        <f t="array" ref="H18">SUM(IF(Tabelle1[Raum]=B18,IF(Tabelle1[Prio]=$H$10,Tabelle1[Pos.Preis])))</f>
        <v>5543.02</v>
      </c>
      <c r="K18" s="88">
        <f t="array" ref="K18">SUM(IF(Tabelle1[Raum]=$B18,IF(Tabelle1[Prio]=$K$10,Tabelle1[Pos.Preis])))</f>
        <v>0</v>
      </c>
      <c r="L18" s="88">
        <f t="array" ref="L18">SUM(IF(Tabelle1[Raum]=$B18,IF(Tabelle1[Prio]=$L$10,Tabelle1[Pos.Preis])))</f>
        <v>0</v>
      </c>
      <c r="M18" s="121">
        <f t="array" ref="M18">SUM(IF(Tabelle1[Raum]=B18,Tabelle1[Pos.Preis]))</f>
        <v>5543.02</v>
      </c>
      <c r="N18" s="323"/>
    </row>
    <row r="19" spans="1:14" ht="18" customHeight="1" x14ac:dyDescent="0.25">
      <c r="A19" s="89" t="s">
        <v>20</v>
      </c>
      <c r="B19" s="87" t="s">
        <v>311</v>
      </c>
      <c r="C19" s="77"/>
      <c r="D19" s="80"/>
      <c r="E19" s="80"/>
      <c r="F19" s="80"/>
      <c r="G19" s="80"/>
      <c r="H19" s="85">
        <f t="array" ref="H19">SUM(IF(Tabelle1[Raum]=B19,IF(Tabelle1[Prio]=$H$10,Tabelle1[Pos.Preis])))</f>
        <v>2479</v>
      </c>
      <c r="K19" s="88">
        <f t="array" ref="K19">SUM(IF(Tabelle1[Raum]=$B19,IF(Tabelle1[Prio]=$K$10,Tabelle1[Pos.Preis])))</f>
        <v>0</v>
      </c>
      <c r="L19" s="88">
        <f t="array" ref="L19">SUM(IF(Tabelle1[Raum]=$B19,IF(Tabelle1[Prio]=$L$10,Tabelle1[Pos.Preis])))</f>
        <v>0</v>
      </c>
      <c r="M19" s="121">
        <f t="array" ref="M19">SUM(IF(Tabelle1[Raum]=B19,Tabelle1[Pos.Preis]))</f>
        <v>2479</v>
      </c>
      <c r="N19" s="324"/>
    </row>
    <row r="20" spans="1:14" ht="18" customHeight="1" x14ac:dyDescent="0.25">
      <c r="A20" s="89" t="s">
        <v>228</v>
      </c>
      <c r="B20" s="87" t="s">
        <v>19</v>
      </c>
      <c r="C20" s="77"/>
      <c r="D20" s="80"/>
      <c r="E20" s="80"/>
      <c r="F20" s="80"/>
      <c r="G20" s="80"/>
      <c r="H20" s="85">
        <f t="array" ref="H20">SUM(IF(Tabelle1[Raum]=B20,IF(Tabelle1[Prio]=$H$10,Tabelle1[Pos.Preis])))</f>
        <v>1548.3999999999999</v>
      </c>
      <c r="K20" s="88">
        <f t="array" ref="K20">SUM(IF(Tabelle1[Raum]=$B20,IF(Tabelle1[Prio]=$K$10,Tabelle1[Pos.Preis])))</f>
        <v>0</v>
      </c>
      <c r="L20" s="88">
        <f t="array" ref="L20">SUM(IF(Tabelle1[Raum]=$B20,IF(Tabelle1[Prio]=$L$10,Tabelle1[Pos.Preis])))</f>
        <v>0</v>
      </c>
      <c r="M20" s="121">
        <f t="array" ref="M20">SUM(IF(Tabelle1[Raum]=B20,Tabelle1[Pos.Preis]))</f>
        <v>1548.3999999999999</v>
      </c>
      <c r="N20" s="322">
        <f>SUM(M20:M26)</f>
        <v>8793.7099999999991</v>
      </c>
    </row>
    <row r="21" spans="1:14" ht="18" customHeight="1" x14ac:dyDescent="0.25">
      <c r="A21" s="89" t="s">
        <v>228</v>
      </c>
      <c r="B21" s="87" t="s">
        <v>321</v>
      </c>
      <c r="C21" s="77"/>
      <c r="D21" s="80"/>
      <c r="E21" s="80"/>
      <c r="F21" s="80"/>
      <c r="G21" s="80"/>
      <c r="H21" s="85">
        <f t="array" ref="H21">SUM(IF(Tabelle1[Raum]=B21,IF(Tabelle1[Prio]=$H$10,Tabelle1[Pos.Preis])))</f>
        <v>699.6</v>
      </c>
      <c r="K21" s="88">
        <f t="array" ref="K21">SUM(IF(Tabelle1[Raum]=$B21,IF(Tabelle1[Prio]=$K$10,Tabelle1[Pos.Preis])))</f>
        <v>0</v>
      </c>
      <c r="L21" s="88">
        <f t="array" ref="L21">SUM(IF(Tabelle1[Raum]=$B21,IF(Tabelle1[Prio]=$L$10,Tabelle1[Pos.Preis])))</f>
        <v>0</v>
      </c>
      <c r="M21" s="121">
        <f t="array" ref="M21">SUM(IF(Tabelle1[Raum]=B21,Tabelle1[Pos.Preis]))</f>
        <v>699.6</v>
      </c>
      <c r="N21" s="323"/>
    </row>
    <row r="22" spans="1:14" ht="18" customHeight="1" x14ac:dyDescent="0.25">
      <c r="A22" s="89" t="s">
        <v>228</v>
      </c>
      <c r="B22" s="87" t="s">
        <v>326</v>
      </c>
      <c r="C22" s="77"/>
      <c r="D22" s="80"/>
      <c r="E22" s="80"/>
      <c r="F22" s="80"/>
      <c r="G22" s="80"/>
      <c r="H22" s="85">
        <f t="array" ref="H22">SUM(IF(Tabelle1[Raum]=B22,IF(Tabelle1[Prio]=$H$10,Tabelle1[Pos.Preis])))</f>
        <v>1505.76</v>
      </c>
      <c r="K22" s="88">
        <f t="array" ref="K22">SUM(IF(Tabelle1[Raum]=$B22,IF(Tabelle1[Prio]=$K$10,Tabelle1[Pos.Preis])))</f>
        <v>0</v>
      </c>
      <c r="L22" s="88">
        <f t="array" ref="L22">SUM(IF(Tabelle1[Raum]=$B22,IF(Tabelle1[Prio]=$L$10,Tabelle1[Pos.Preis])))</f>
        <v>0</v>
      </c>
      <c r="M22" s="121">
        <f t="array" ref="M22">SUM(IF(Tabelle1[Raum]=B22,Tabelle1[Pos.Preis]))</f>
        <v>1505.76</v>
      </c>
      <c r="N22" s="323"/>
    </row>
    <row r="23" spans="1:14" ht="18" customHeight="1" x14ac:dyDescent="0.25">
      <c r="A23" s="89" t="s">
        <v>228</v>
      </c>
      <c r="B23" s="87" t="s">
        <v>23</v>
      </c>
      <c r="C23" s="77"/>
      <c r="D23" s="80"/>
      <c r="E23" s="80"/>
      <c r="F23" s="80"/>
      <c r="G23" s="80"/>
      <c r="H23" s="85">
        <f t="array" ref="H23">SUM(IF(Tabelle1[Raum]=B23,IF(Tabelle1[Prio]=$H$10,Tabelle1[Pos.Preis])))</f>
        <v>1700.4699999999998</v>
      </c>
      <c r="K23" s="88">
        <f t="array" ref="K23">SUM(IF(Tabelle1[Raum]=$B23,IF(Tabelle1[Prio]=$K$10,Tabelle1[Pos.Preis])))</f>
        <v>0</v>
      </c>
      <c r="L23" s="88">
        <f t="array" ref="L23">SUM(IF(Tabelle1[Raum]=$B23,IF(Tabelle1[Prio]=$L$10,Tabelle1[Pos.Preis])))</f>
        <v>0</v>
      </c>
      <c r="M23" s="121">
        <f t="array" ref="M23">SUM(IF(Tabelle1[Raum]=B23,Tabelle1[Pos.Preis]))</f>
        <v>1700.4699999999998</v>
      </c>
      <c r="N23" s="323"/>
    </row>
    <row r="24" spans="1:14" ht="18" customHeight="1" x14ac:dyDescent="0.25">
      <c r="A24" s="89" t="s">
        <v>228</v>
      </c>
      <c r="B24" s="87" t="s">
        <v>318</v>
      </c>
      <c r="C24" s="77"/>
      <c r="D24" s="80"/>
      <c r="E24" s="80"/>
      <c r="F24" s="80"/>
      <c r="G24" s="80"/>
      <c r="H24" s="85">
        <f t="array" ref="H24">SUM(IF(Tabelle1[Raum]=B24,IF(Tabelle1[Prio]=$H$10,Tabelle1[Pos.Preis])))</f>
        <v>1283.1999999999998</v>
      </c>
      <c r="K24" s="88">
        <f t="array" ref="K24">SUM(IF(Tabelle1[Raum]=$B24,IF(Tabelle1[Prio]=$K$10,Tabelle1[Pos.Preis])))</f>
        <v>0</v>
      </c>
      <c r="L24" s="88">
        <f t="array" ref="L24">SUM(IF(Tabelle1[Raum]=$B24,IF(Tabelle1[Prio]=$L$10,Tabelle1[Pos.Preis])))</f>
        <v>0</v>
      </c>
      <c r="M24" s="121">
        <f t="array" ref="M24">SUM(IF(Tabelle1[Raum]=B24,Tabelle1[Pos.Preis]))</f>
        <v>1283.1999999999998</v>
      </c>
      <c r="N24" s="323"/>
    </row>
    <row r="25" spans="1:14" ht="18" customHeight="1" x14ac:dyDescent="0.25">
      <c r="A25" s="89" t="s">
        <v>228</v>
      </c>
      <c r="B25" s="87" t="s">
        <v>24</v>
      </c>
      <c r="C25" s="77"/>
      <c r="D25" s="80"/>
      <c r="E25" s="80"/>
      <c r="F25" s="80"/>
      <c r="G25" s="80"/>
      <c r="H25" s="85">
        <f t="array" ref="H25">SUM(IF(Tabelle1[Raum]=B25,IF(Tabelle1[Prio]=$H$10,Tabelle1[Pos.Preis])))</f>
        <v>1426.08</v>
      </c>
      <c r="K25" s="88">
        <f t="array" ref="K25">SUM(IF(Tabelle1[Raum]=$B25,IF(Tabelle1[Prio]=$K$10,Tabelle1[Pos.Preis])))</f>
        <v>0</v>
      </c>
      <c r="L25" s="88">
        <f t="array" ref="L25">SUM(IF(Tabelle1[Raum]=$B25,IF(Tabelle1[Prio]=$L$10,Tabelle1[Pos.Preis])))</f>
        <v>25</v>
      </c>
      <c r="M25" s="121">
        <f t="array" ref="M25">SUM(IF(Tabelle1[Raum]=B25,Tabelle1[Pos.Preis]))</f>
        <v>1451.08</v>
      </c>
      <c r="N25" s="323"/>
    </row>
    <row r="26" spans="1:14" ht="18" customHeight="1" x14ac:dyDescent="0.25">
      <c r="A26" s="89" t="s">
        <v>228</v>
      </c>
      <c r="B26" s="87" t="s">
        <v>319</v>
      </c>
      <c r="C26" s="77"/>
      <c r="D26" s="80"/>
      <c r="E26" s="80"/>
      <c r="F26" s="80"/>
      <c r="G26" s="80"/>
      <c r="H26" s="85">
        <f t="array" ref="H26">SUM(IF(Tabelle1[Raum]=B26,IF(Tabelle1[Prio]=$H$10,Tabelle1[Pos.Preis])))</f>
        <v>605.20000000000005</v>
      </c>
      <c r="K26" s="88">
        <f t="array" ref="K26">SUM(IF(Tabelle1[Raum]=$B26,IF(Tabelle1[Prio]=$K$10,Tabelle1[Pos.Preis])))</f>
        <v>0</v>
      </c>
      <c r="L26" s="88">
        <f t="array" ref="L26">SUM(IF(Tabelle1[Raum]=$B26,IF(Tabelle1[Prio]=$L$10,Tabelle1[Pos.Preis])))</f>
        <v>0</v>
      </c>
      <c r="M26" s="121">
        <f t="array" ref="M26">SUM(IF(Tabelle1[Raum]=B26,Tabelle1[Pos.Preis]))</f>
        <v>605.20000000000005</v>
      </c>
      <c r="N26" s="324"/>
    </row>
    <row r="27" spans="1:14" ht="18" customHeight="1" x14ac:dyDescent="0.25">
      <c r="A27" s="89" t="s">
        <v>48</v>
      </c>
      <c r="B27" s="87" t="s">
        <v>32</v>
      </c>
      <c r="C27" s="77"/>
      <c r="D27" s="80"/>
      <c r="E27" s="80"/>
      <c r="F27" s="80"/>
      <c r="G27" s="80"/>
      <c r="H27" s="85">
        <f t="array" ref="H27">SUM(IF(Tabelle1[Raum]=B27,IF(Tabelle1[Prio]=$H$10,Tabelle1[Pos.Preis])))</f>
        <v>0</v>
      </c>
      <c r="K27" s="88">
        <f t="array" ref="K27">SUM(IF(Tabelle1[Raum]=$B27,IF(Tabelle1[Prio]=$K$10,Tabelle1[Pos.Preis])))</f>
        <v>380</v>
      </c>
      <c r="L27" s="88">
        <f t="array" ref="L27">SUM(IF(Tabelle1[Raum]=$B27,IF(Tabelle1[Prio]=$L$10,Tabelle1[Pos.Preis])))</f>
        <v>15</v>
      </c>
      <c r="M27" s="121">
        <f t="array" ref="M27">SUM(IF(Tabelle1[Raum]=B27,Tabelle1[Pos.Preis]))</f>
        <v>395</v>
      </c>
      <c r="N27" s="322">
        <f>SUM(M27:M36)</f>
        <v>3242</v>
      </c>
    </row>
    <row r="28" spans="1:14" ht="18" customHeight="1" x14ac:dyDescent="0.25">
      <c r="A28" s="89" t="s">
        <v>48</v>
      </c>
      <c r="B28" s="87" t="s">
        <v>7</v>
      </c>
      <c r="C28" s="77"/>
      <c r="D28" s="80"/>
      <c r="E28" s="80"/>
      <c r="F28" s="80"/>
      <c r="G28" s="80"/>
      <c r="H28" s="85">
        <f t="array" ref="H28">SUM(IF(Tabelle1[Raum]=B28,IF(Tabelle1[Prio]=$H$10,Tabelle1[Pos.Preis])))</f>
        <v>0</v>
      </c>
      <c r="K28" s="88">
        <f t="array" ref="K28">SUM(IF(Tabelle1[Raum]=$B28,IF(Tabelle1[Prio]=$K$10,Tabelle1[Pos.Preis])))</f>
        <v>0</v>
      </c>
      <c r="L28" s="88">
        <f t="array" ref="L28">SUM(IF(Tabelle1[Raum]=$B28,IF(Tabelle1[Prio]=$L$10,Tabelle1[Pos.Preis])))</f>
        <v>0</v>
      </c>
      <c r="M28" s="121">
        <f t="array" ref="M28">SUM(IF(Tabelle1[Raum]=B28,Tabelle1[Pos.Preis]))</f>
        <v>0</v>
      </c>
      <c r="N28" s="323"/>
    </row>
    <row r="29" spans="1:14" ht="18" customHeight="1" x14ac:dyDescent="0.25">
      <c r="A29" s="89" t="s">
        <v>48</v>
      </c>
      <c r="B29" s="87" t="s">
        <v>26</v>
      </c>
      <c r="C29" s="77"/>
      <c r="D29" s="80"/>
      <c r="E29" s="80"/>
      <c r="F29" s="80"/>
      <c r="G29" s="80"/>
      <c r="H29" s="85">
        <f t="array" ref="H29">SUM(IF(Tabelle1[Raum]=B29,IF(Tabelle1[Prio]=$H$10,Tabelle1[Pos.Preis])))</f>
        <v>0</v>
      </c>
      <c r="K29" s="88">
        <f t="array" ref="K29">SUM(IF(Tabelle1[Raum]=$B29,IF(Tabelle1[Prio]=$K$10,Tabelle1[Pos.Preis])))</f>
        <v>0</v>
      </c>
      <c r="L29" s="88">
        <f t="array" ref="L29">SUM(IF(Tabelle1[Raum]=$B29,IF(Tabelle1[Prio]=$L$10,Tabelle1[Pos.Preis])))</f>
        <v>0</v>
      </c>
      <c r="M29" s="121">
        <f t="array" ref="M29">SUM(IF(Tabelle1[Raum]=B29,Tabelle1[Pos.Preis]))</f>
        <v>0</v>
      </c>
      <c r="N29" s="323"/>
    </row>
    <row r="30" spans="1:14" ht="18" customHeight="1" x14ac:dyDescent="0.25">
      <c r="A30" s="89" t="s">
        <v>48</v>
      </c>
      <c r="B30" s="87" t="s">
        <v>27</v>
      </c>
      <c r="C30" s="77"/>
      <c r="D30" s="80"/>
      <c r="E30" s="80"/>
      <c r="F30" s="80"/>
      <c r="G30" s="80"/>
      <c r="H30" s="85">
        <f t="array" ref="H30">SUM(IF(Tabelle1[Raum]=B30,IF(Tabelle1[Prio]=$H$10,Tabelle1[Pos.Preis])))</f>
        <v>0</v>
      </c>
      <c r="K30" s="88">
        <f t="array" ref="K30">SUM(IF(Tabelle1[Raum]=$B30,IF(Tabelle1[Prio]=$K$10,Tabelle1[Pos.Preis])))</f>
        <v>0</v>
      </c>
      <c r="L30" s="88">
        <f t="array" ref="L30">SUM(IF(Tabelle1[Raum]=$B30,IF(Tabelle1[Prio]=$L$10,Tabelle1[Pos.Preis])))</f>
        <v>35</v>
      </c>
      <c r="M30" s="121">
        <f t="array" ref="M30">SUM(IF(Tabelle1[Raum]=B30,Tabelle1[Pos.Preis]))</f>
        <v>35</v>
      </c>
      <c r="N30" s="323"/>
    </row>
    <row r="31" spans="1:14" ht="18" customHeight="1" x14ac:dyDescent="0.25">
      <c r="A31" s="89" t="s">
        <v>48</v>
      </c>
      <c r="B31" s="87" t="s">
        <v>30</v>
      </c>
      <c r="C31" s="77"/>
      <c r="D31" s="80"/>
      <c r="E31" s="80"/>
      <c r="F31" s="80"/>
      <c r="G31" s="80"/>
      <c r="H31" s="85">
        <f t="array" ref="H31">SUM(IF(Tabelle1[Raum]=B31,IF(Tabelle1[Prio]=$H$10,Tabelle1[Pos.Preis])))</f>
        <v>0</v>
      </c>
      <c r="K31" s="88">
        <f t="array" ref="K31">SUM(IF(Tabelle1[Raum]=$B31,IF(Tabelle1[Prio]=$K$10,Tabelle1[Pos.Preis])))</f>
        <v>0</v>
      </c>
      <c r="L31" s="88">
        <f t="array" ref="L31">SUM(IF(Tabelle1[Raum]=$B31,IF(Tabelle1[Prio]=$L$10,Tabelle1[Pos.Preis])))</f>
        <v>30</v>
      </c>
      <c r="M31" s="121">
        <f t="array" ref="M31">SUM(IF(Tabelle1[Raum]=B31,Tabelle1[Pos.Preis]))</f>
        <v>30</v>
      </c>
      <c r="N31" s="323"/>
    </row>
    <row r="32" spans="1:14" ht="18" customHeight="1" x14ac:dyDescent="0.25">
      <c r="A32" s="89" t="s">
        <v>48</v>
      </c>
      <c r="B32" s="87" t="s">
        <v>29</v>
      </c>
      <c r="C32" s="77"/>
      <c r="D32" s="80"/>
      <c r="E32" s="80"/>
      <c r="F32" s="80"/>
      <c r="G32" s="80"/>
      <c r="H32" s="85">
        <f t="array" ref="H32">SUM(IF(Tabelle1[Raum]=B32,IF(Tabelle1[Prio]=$H$10,Tabelle1[Pos.Preis])))</f>
        <v>0</v>
      </c>
      <c r="K32" s="88">
        <f t="array" ref="K32">SUM(IF(Tabelle1[Raum]=$B32,IF(Tabelle1[Prio]=$K$10,Tabelle1[Pos.Preis])))</f>
        <v>0</v>
      </c>
      <c r="L32" s="88">
        <f t="array" ref="L32">SUM(IF(Tabelle1[Raum]=$B32,IF(Tabelle1[Prio]=$L$10,Tabelle1[Pos.Preis])))</f>
        <v>10</v>
      </c>
      <c r="M32" s="121">
        <f t="array" ref="M32">SUM(IF(Tabelle1[Raum]=B32,Tabelle1[Pos.Preis]))</f>
        <v>10</v>
      </c>
      <c r="N32" s="323"/>
    </row>
    <row r="33" spans="1:15" ht="18" customHeight="1" x14ac:dyDescent="0.25">
      <c r="A33" s="89" t="s">
        <v>48</v>
      </c>
      <c r="B33" s="87" t="s">
        <v>320</v>
      </c>
      <c r="C33" s="77"/>
      <c r="D33" s="80"/>
      <c r="E33" s="80"/>
      <c r="F33" s="80"/>
      <c r="G33" s="80"/>
      <c r="H33" s="85">
        <f t="array" ref="H33">SUM(IF(Tabelle1[Raum]=B33,IF(Tabelle1[Prio]=$H$10,Tabelle1[Pos.Preis])))</f>
        <v>0</v>
      </c>
      <c r="K33" s="88">
        <f t="array" ref="K33">SUM(IF(Tabelle1[Raum]=$B33,IF(Tabelle1[Prio]=$K$10,Tabelle1[Pos.Preis])))</f>
        <v>0</v>
      </c>
      <c r="L33" s="88">
        <f t="array" ref="L33">SUM(IF(Tabelle1[Raum]=$B33,IF(Tabelle1[Prio]=$L$10,Tabelle1[Pos.Preis])))</f>
        <v>10</v>
      </c>
      <c r="M33" s="121">
        <f t="array" ref="M33">SUM(IF(Tabelle1[Raum]=B33,Tabelle1[Pos.Preis]))</f>
        <v>10</v>
      </c>
      <c r="N33" s="323"/>
    </row>
    <row r="34" spans="1:15" ht="18" customHeight="1" x14ac:dyDescent="0.25">
      <c r="A34" s="89" t="s">
        <v>347</v>
      </c>
      <c r="B34" s="87" t="s">
        <v>33</v>
      </c>
      <c r="C34" s="77"/>
      <c r="D34" s="80"/>
      <c r="E34" s="80"/>
      <c r="F34" s="80"/>
      <c r="G34" s="80"/>
      <c r="H34" s="85">
        <f t="array" ref="H34">SUM(IF(Tabelle1[Raum]=B34,IF(Tabelle1[Prio]=$H$10,Tabelle1[Pos.Preis])))</f>
        <v>2760</v>
      </c>
      <c r="K34" s="88">
        <f t="array" ref="K34">SUM(IF(Tabelle1[Raum]=$B34,IF(Tabelle1[Prio]=$K$10,Tabelle1[Pos.Preis])))</f>
        <v>0</v>
      </c>
      <c r="L34" s="88">
        <f t="array" ref="L34">SUM(IF(Tabelle1[Raum]=$B34,IF(Tabelle1[Prio]=$L$10,Tabelle1[Pos.Preis])))</f>
        <v>0</v>
      </c>
      <c r="M34" s="121">
        <f t="array" ref="M34">SUM(IF(Tabelle1[Raum]=B34,Tabelle1[Pos.Preis]))</f>
        <v>2760</v>
      </c>
      <c r="N34" s="323"/>
    </row>
    <row r="35" spans="1:15" ht="18" customHeight="1" x14ac:dyDescent="0.25">
      <c r="A35" s="89" t="s">
        <v>347</v>
      </c>
      <c r="B35" s="87" t="s">
        <v>34</v>
      </c>
      <c r="C35" s="77"/>
      <c r="D35" s="80"/>
      <c r="E35" s="80"/>
      <c r="F35" s="80"/>
      <c r="G35" s="80"/>
      <c r="H35" s="85">
        <f t="array" ref="H35">SUM(IF(Tabelle1[Raum]=B35,IF(Tabelle1[Prio]=$H$10,Tabelle1[Pos.Preis])))</f>
        <v>0</v>
      </c>
      <c r="K35" s="88">
        <f t="array" ref="K35">SUM(IF(Tabelle1[Raum]=$B35,IF(Tabelle1[Prio]=$K$10,Tabelle1[Pos.Preis])))</f>
        <v>0</v>
      </c>
      <c r="L35" s="88">
        <f t="array" ref="L35">SUM(IF(Tabelle1[Raum]=$B35,IF(Tabelle1[Prio]=$L$10,Tabelle1[Pos.Preis])))</f>
        <v>2</v>
      </c>
      <c r="M35" s="121">
        <f t="array" ref="M35">SUM(IF(Tabelle1[Raum]=B35,Tabelle1[Pos.Preis]))</f>
        <v>2</v>
      </c>
      <c r="N35" s="323"/>
    </row>
    <row r="36" spans="1:15" ht="18" customHeight="1" x14ac:dyDescent="0.25">
      <c r="A36" s="89" t="s">
        <v>347</v>
      </c>
      <c r="B36" s="105" t="s">
        <v>46</v>
      </c>
      <c r="C36" s="106"/>
      <c r="D36" s="116"/>
      <c r="E36" s="116"/>
      <c r="F36" s="116"/>
      <c r="G36" s="116"/>
      <c r="H36" s="119">
        <f t="array" ref="H36">SUM(IF(Tabelle1[Raum]=B36,IF(Tabelle1[Prio]=$H$10,Tabelle1[Pos.Preis])))</f>
        <v>0</v>
      </c>
      <c r="K36" s="107">
        <f t="array" ref="K36">SUM(IF(Tabelle1[Raum]=$B36,IF(Tabelle1[Prio]=$K$10,Tabelle1[Pos.Preis])))</f>
        <v>0</v>
      </c>
      <c r="L36" s="88">
        <f t="array" ref="L36">SUM(IF(Tabelle1[Raum]=$B36,IF(Tabelle1[Prio]=$L$10,Tabelle1[Pos.Preis])))</f>
        <v>0</v>
      </c>
      <c r="M36" s="122">
        <f t="array" ref="M36">SUM(IF(Tabelle1[Raum]=B36,Tabelle1[Pos.Preis]))</f>
        <v>0</v>
      </c>
      <c r="N36" s="324"/>
    </row>
    <row r="37" spans="1:15" ht="18" customHeight="1" thickBot="1" x14ac:dyDescent="0.3">
      <c r="B37" s="112" t="s">
        <v>445</v>
      </c>
      <c r="C37" s="113"/>
      <c r="D37" s="113"/>
      <c r="E37" s="113"/>
      <c r="F37" s="113"/>
      <c r="G37" s="114"/>
      <c r="H37" s="115">
        <f>SUM(H11:H36)</f>
        <v>32800.81</v>
      </c>
      <c r="I37" s="114"/>
      <c r="J37" s="114"/>
      <c r="K37" s="115">
        <f>SUM(K11:K36)</f>
        <v>380</v>
      </c>
      <c r="L37" s="115">
        <f>SUM(L11:L36)</f>
        <v>490.29999999999995</v>
      </c>
      <c r="M37" s="115">
        <f>SUM(M11:M36)</f>
        <v>33671.11</v>
      </c>
    </row>
    <row r="38" spans="1:15" ht="15.75" x14ac:dyDescent="0.25">
      <c r="B38" s="325">
        <f>Flächen!$G$34</f>
        <v>322.34999999999997</v>
      </c>
      <c r="C38" s="325"/>
      <c r="M38" s="120">
        <f>M37/B38</f>
        <v>104.45512641538701</v>
      </c>
    </row>
    <row r="40" spans="1:15" s="98" customFormat="1" ht="15" customHeight="1" thickBot="1" x14ac:dyDescent="0.3">
      <c r="A40" s="93" t="s">
        <v>342</v>
      </c>
      <c r="B40" s="93" t="s">
        <v>341</v>
      </c>
      <c r="C40" s="94" t="s">
        <v>214</v>
      </c>
      <c r="D40" s="95" t="s">
        <v>246</v>
      </c>
      <c r="E40" s="94" t="s">
        <v>264</v>
      </c>
      <c r="F40" s="96" t="s">
        <v>0</v>
      </c>
      <c r="G40" s="94" t="s">
        <v>1</v>
      </c>
      <c r="H40" s="94" t="s">
        <v>269</v>
      </c>
      <c r="I40" s="94" t="s">
        <v>270</v>
      </c>
      <c r="J40" s="94" t="s">
        <v>477</v>
      </c>
      <c r="K40" s="97" t="s">
        <v>272</v>
      </c>
      <c r="L40" s="97" t="s">
        <v>584</v>
      </c>
      <c r="M40" s="97" t="s">
        <v>271</v>
      </c>
      <c r="N40" s="97" t="s">
        <v>592</v>
      </c>
      <c r="O40" s="96" t="s">
        <v>2</v>
      </c>
    </row>
    <row r="41" spans="1:15" ht="20.100000000000001" hidden="1" customHeight="1" thickBot="1" x14ac:dyDescent="0.3">
      <c r="A41" s="63">
        <v>2</v>
      </c>
      <c r="B41" s="63" t="s">
        <v>16</v>
      </c>
      <c r="C41" s="1"/>
      <c r="D41" s="73"/>
      <c r="E41" s="73"/>
      <c r="F41" s="129" t="s">
        <v>308</v>
      </c>
      <c r="G41" s="1"/>
      <c r="H41" s="67"/>
      <c r="I41" s="67"/>
      <c r="J41" s="124"/>
      <c r="K41" s="74"/>
      <c r="L41" s="132"/>
      <c r="M41" s="74"/>
      <c r="N41" s="132"/>
      <c r="O41" s="1"/>
    </row>
    <row r="42" spans="1:15" ht="18" hidden="1" customHeight="1" x14ac:dyDescent="0.25">
      <c r="A42" s="65" t="s">
        <v>475</v>
      </c>
      <c r="B42" s="65" t="s">
        <v>352</v>
      </c>
      <c r="C42" s="62" t="s">
        <v>20</v>
      </c>
      <c r="D42" s="70" t="s">
        <v>308</v>
      </c>
      <c r="E42" s="70" t="s">
        <v>249</v>
      </c>
      <c r="F42" s="108">
        <f>Flächen!F11</f>
        <v>12.21</v>
      </c>
      <c r="G42" s="109" t="s">
        <v>267</v>
      </c>
      <c r="H42" s="110" t="s">
        <v>567</v>
      </c>
      <c r="I42" s="68" t="s">
        <v>590</v>
      </c>
      <c r="J42" s="125">
        <v>2</v>
      </c>
      <c r="K42" s="75">
        <v>20</v>
      </c>
      <c r="L42" s="133">
        <f>Tabelle1[[#This Row],[Anz.]]*Tabelle1[[#This Row],[EH-Arbeit]]</f>
        <v>244.20000000000002</v>
      </c>
      <c r="M42" s="75">
        <v>5</v>
      </c>
      <c r="N42" s="133">
        <f>Tabelle1[[#This Row],[Anz.]]+Tabelle1[[#This Row],[EH-Material2]]</f>
        <v>17.21</v>
      </c>
      <c r="O42" s="111">
        <f>(Tabelle1[[#This Row],[EH-Material2]]+Tabelle1[[#This Row],[EH-Arbeit]])*Tabelle1[[#This Row],[Anz.]]</f>
        <v>305.25</v>
      </c>
    </row>
    <row r="43" spans="1:15" ht="18" hidden="1" customHeight="1" x14ac:dyDescent="0.25">
      <c r="A43" s="65" t="s">
        <v>476</v>
      </c>
      <c r="B43" s="65" t="s">
        <v>352</v>
      </c>
      <c r="C43" s="62" t="s">
        <v>20</v>
      </c>
      <c r="D43" s="70" t="s">
        <v>308</v>
      </c>
      <c r="E43" s="70" t="s">
        <v>255</v>
      </c>
      <c r="F43" s="108">
        <v>1</v>
      </c>
      <c r="G43" s="109" t="s">
        <v>3</v>
      </c>
      <c r="H43" s="110" t="s">
        <v>286</v>
      </c>
      <c r="I43" s="68" t="s">
        <v>532</v>
      </c>
      <c r="J43" s="125">
        <v>0.25</v>
      </c>
      <c r="K43" s="75">
        <v>5</v>
      </c>
      <c r="L43" s="133">
        <f>Tabelle1[[#This Row],[Anz.]]*Tabelle1[[#This Row],[EH-Arbeit]]</f>
        <v>5</v>
      </c>
      <c r="M43" s="75">
        <v>6</v>
      </c>
      <c r="N43" s="133">
        <f>Tabelle1[[#This Row],[Anz.]]+Tabelle1[[#This Row],[EH-Material2]]</f>
        <v>7</v>
      </c>
      <c r="O43" s="111">
        <f>(Tabelle1[[#This Row],[EH-Material2]]+Tabelle1[[#This Row],[EH-Arbeit]])*Tabelle1[[#This Row],[Anz.]]</f>
        <v>11</v>
      </c>
    </row>
    <row r="44" spans="1:15" ht="18" hidden="1" customHeight="1" x14ac:dyDescent="0.25">
      <c r="A44" s="65" t="s">
        <v>282</v>
      </c>
      <c r="B44" s="65" t="s">
        <v>352</v>
      </c>
      <c r="C44" s="62" t="s">
        <v>20</v>
      </c>
      <c r="D44" s="70" t="s">
        <v>308</v>
      </c>
      <c r="E44" s="70" t="s">
        <v>258</v>
      </c>
      <c r="F44" s="108">
        <v>1</v>
      </c>
      <c r="G44" s="109" t="s">
        <v>3</v>
      </c>
      <c r="H44" s="110" t="s">
        <v>298</v>
      </c>
      <c r="I44" s="68" t="s">
        <v>273</v>
      </c>
      <c r="J44" s="125">
        <v>0.25</v>
      </c>
      <c r="K44" s="75">
        <v>23</v>
      </c>
      <c r="L44" s="133">
        <f>Tabelle1[[#This Row],[Anz.]]*Tabelle1[[#This Row],[EH-Arbeit]]</f>
        <v>23</v>
      </c>
      <c r="M44" s="75">
        <v>12</v>
      </c>
      <c r="N44" s="133">
        <f>Tabelle1[[#This Row],[Anz.]]+Tabelle1[[#This Row],[EH-Material2]]</f>
        <v>13</v>
      </c>
      <c r="O44" s="111">
        <f>(Tabelle1[[#This Row],[EH-Material2]]+Tabelle1[[#This Row],[EH-Arbeit]])*Tabelle1[[#This Row],[Anz.]]</f>
        <v>35</v>
      </c>
    </row>
    <row r="45" spans="1:15" ht="18" hidden="1" customHeight="1" x14ac:dyDescent="0.25">
      <c r="A45" s="65" t="s">
        <v>283</v>
      </c>
      <c r="B45" s="65" t="s">
        <v>352</v>
      </c>
      <c r="C45" s="62" t="s">
        <v>20</v>
      </c>
      <c r="D45" s="70" t="s">
        <v>308</v>
      </c>
      <c r="E45" s="70" t="s">
        <v>258</v>
      </c>
      <c r="F45" s="108">
        <f>Flächen!F11</f>
        <v>12.21</v>
      </c>
      <c r="G45" s="109" t="s">
        <v>267</v>
      </c>
      <c r="H45" s="110" t="s">
        <v>566</v>
      </c>
      <c r="I45" s="68" t="s">
        <v>470</v>
      </c>
      <c r="J45" s="125">
        <v>1.5</v>
      </c>
      <c r="K45" s="75">
        <v>35</v>
      </c>
      <c r="L45" s="133">
        <f>Tabelle1[[#This Row],[Anz.]]*Tabelle1[[#This Row],[EH-Arbeit]]</f>
        <v>427.35</v>
      </c>
      <c r="M45" s="75">
        <v>3</v>
      </c>
      <c r="N45" s="133">
        <f>Tabelle1[[#This Row],[Anz.]]+Tabelle1[[#This Row],[EH-Material2]]</f>
        <v>15.21</v>
      </c>
      <c r="O45" s="111">
        <f>(Tabelle1[[#This Row],[EH-Material2]]+Tabelle1[[#This Row],[EH-Arbeit]])*Tabelle1[[#This Row],[Anz.]]</f>
        <v>463.98</v>
      </c>
    </row>
    <row r="46" spans="1:15" ht="18" hidden="1" customHeight="1" x14ac:dyDescent="0.25">
      <c r="A46" s="65" t="s">
        <v>284</v>
      </c>
      <c r="B46" s="65" t="s">
        <v>352</v>
      </c>
      <c r="C46" s="62" t="s">
        <v>20</v>
      </c>
      <c r="D46" s="70" t="s">
        <v>308</v>
      </c>
      <c r="E46" s="70" t="s">
        <v>255</v>
      </c>
      <c r="F46" s="108">
        <f>Flächen!F11</f>
        <v>12.21</v>
      </c>
      <c r="G46" s="109" t="s">
        <v>267</v>
      </c>
      <c r="H46" s="110" t="s">
        <v>336</v>
      </c>
      <c r="I46" s="68" t="s">
        <v>572</v>
      </c>
      <c r="J46" s="125">
        <v>0.25</v>
      </c>
      <c r="K46" s="75">
        <v>6</v>
      </c>
      <c r="L46" s="133">
        <f>Tabelle1[[#This Row],[Anz.]]*Tabelle1[[#This Row],[EH-Arbeit]]</f>
        <v>73.260000000000005</v>
      </c>
      <c r="M46" s="75">
        <v>4</v>
      </c>
      <c r="N46" s="133">
        <f>Tabelle1[[#This Row],[Anz.]]+Tabelle1[[#This Row],[EH-Material2]]</f>
        <v>16.21</v>
      </c>
      <c r="O46" s="111">
        <f>(Tabelle1[[#This Row],[EH-Material2]]+Tabelle1[[#This Row],[EH-Arbeit]])*Tabelle1[[#This Row],[Anz.]]</f>
        <v>122.10000000000001</v>
      </c>
    </row>
    <row r="47" spans="1:15" ht="18" hidden="1" customHeight="1" x14ac:dyDescent="0.25">
      <c r="A47" s="65" t="s">
        <v>546</v>
      </c>
      <c r="B47" s="65" t="s">
        <v>352</v>
      </c>
      <c r="C47" s="62" t="s">
        <v>20</v>
      </c>
      <c r="D47" s="70" t="s">
        <v>308</v>
      </c>
      <c r="E47" s="70" t="s">
        <v>255</v>
      </c>
      <c r="F47" s="108">
        <v>1</v>
      </c>
      <c r="G47" s="109" t="s">
        <v>3</v>
      </c>
      <c r="H47" s="110" t="s">
        <v>570</v>
      </c>
      <c r="I47" s="68" t="s">
        <v>571</v>
      </c>
      <c r="J47" s="125">
        <v>0.25</v>
      </c>
      <c r="K47" s="75">
        <v>10</v>
      </c>
      <c r="L47" s="133">
        <f>Tabelle1[[#This Row],[Anz.]]*Tabelle1[[#This Row],[EH-Arbeit]]</f>
        <v>10</v>
      </c>
      <c r="M47" s="75">
        <v>2</v>
      </c>
      <c r="N47" s="133">
        <f>Tabelle1[[#This Row],[Anz.]]+Tabelle1[[#This Row],[EH-Material2]]</f>
        <v>3</v>
      </c>
      <c r="O47" s="111">
        <f>(Tabelle1[[#This Row],[EH-Material2]]+Tabelle1[[#This Row],[EH-Arbeit]])*Tabelle1[[#This Row],[Anz.]]</f>
        <v>12</v>
      </c>
    </row>
    <row r="48" spans="1:15" ht="18" hidden="1" customHeight="1" x14ac:dyDescent="0.25">
      <c r="A48" s="65" t="s">
        <v>289</v>
      </c>
      <c r="B48" s="65" t="s">
        <v>352</v>
      </c>
      <c r="C48" s="62" t="s">
        <v>20</v>
      </c>
      <c r="D48" s="70" t="s">
        <v>308</v>
      </c>
      <c r="E48" s="70" t="s">
        <v>255</v>
      </c>
      <c r="F48" s="108">
        <v>2</v>
      </c>
      <c r="G48" s="109" t="s">
        <v>3</v>
      </c>
      <c r="H48" s="110" t="s">
        <v>568</v>
      </c>
      <c r="I48" s="68" t="s">
        <v>569</v>
      </c>
      <c r="J48" s="125">
        <v>0.25</v>
      </c>
      <c r="K48" s="75">
        <v>10</v>
      </c>
      <c r="L48" s="133">
        <f>Tabelle1[[#This Row],[Anz.]]*Tabelle1[[#This Row],[EH-Arbeit]]</f>
        <v>20</v>
      </c>
      <c r="M48" s="75">
        <v>2</v>
      </c>
      <c r="N48" s="133">
        <f>Tabelle1[[#This Row],[Anz.]]+Tabelle1[[#This Row],[EH-Material2]]</f>
        <v>4</v>
      </c>
      <c r="O48" s="111">
        <f>(Tabelle1[[#This Row],[EH-Material2]]+Tabelle1[[#This Row],[EH-Arbeit]])*Tabelle1[[#This Row],[Anz.]]</f>
        <v>24</v>
      </c>
    </row>
    <row r="49" spans="1:15" ht="20.100000000000001" hidden="1" customHeight="1" x14ac:dyDescent="0.25">
      <c r="A49" s="65" t="s">
        <v>293</v>
      </c>
      <c r="B49" s="65" t="s">
        <v>352</v>
      </c>
      <c r="C49" s="62" t="s">
        <v>20</v>
      </c>
      <c r="D49" s="70" t="s">
        <v>308</v>
      </c>
      <c r="E49" s="70" t="s">
        <v>255</v>
      </c>
      <c r="F49" s="108">
        <v>3</v>
      </c>
      <c r="G49" s="109" t="s">
        <v>3</v>
      </c>
      <c r="H49" s="110" t="s">
        <v>285</v>
      </c>
      <c r="I49" s="68" t="s">
        <v>280</v>
      </c>
      <c r="J49" s="125">
        <v>0.25</v>
      </c>
      <c r="K49" s="75">
        <v>3</v>
      </c>
      <c r="L49" s="133">
        <f>Tabelle1[[#This Row],[Anz.]]*Tabelle1[[#This Row],[EH-Arbeit]]</f>
        <v>9</v>
      </c>
      <c r="M49" s="75">
        <v>2</v>
      </c>
      <c r="N49" s="133">
        <f>Tabelle1[[#This Row],[Anz.]]+Tabelle1[[#This Row],[EH-Material2]]</f>
        <v>5</v>
      </c>
      <c r="O49" s="111">
        <f>(Tabelle1[[#This Row],[EH-Material2]]+Tabelle1[[#This Row],[EH-Arbeit]])*Tabelle1[[#This Row],[Anz.]]</f>
        <v>15</v>
      </c>
    </row>
    <row r="50" spans="1:15" ht="18" hidden="1" customHeight="1" x14ac:dyDescent="0.25">
      <c r="A50" s="65" t="s">
        <v>579</v>
      </c>
      <c r="B50" s="65" t="s">
        <v>352</v>
      </c>
      <c r="C50" s="62" t="s">
        <v>20</v>
      </c>
      <c r="D50" s="70" t="s">
        <v>308</v>
      </c>
      <c r="E50" s="70" t="s">
        <v>258</v>
      </c>
      <c r="F50" s="108">
        <f>Flächen!F11</f>
        <v>12.21</v>
      </c>
      <c r="G50" s="109" t="s">
        <v>267</v>
      </c>
      <c r="H50" s="110" t="s">
        <v>275</v>
      </c>
      <c r="I50" s="68" t="s">
        <v>274</v>
      </c>
      <c r="J50" s="125">
        <v>1</v>
      </c>
      <c r="K50" s="75">
        <v>17</v>
      </c>
      <c r="L50" s="133">
        <f>Tabelle1[[#This Row],[Anz.]]*Tabelle1[[#This Row],[EH-Arbeit]]</f>
        <v>207.57000000000002</v>
      </c>
      <c r="M50" s="75">
        <v>5</v>
      </c>
      <c r="N50" s="133">
        <f>Tabelle1[[#This Row],[Anz.]]+Tabelle1[[#This Row],[EH-Material2]]</f>
        <v>17.21</v>
      </c>
      <c r="O50" s="111">
        <f>(Tabelle1[[#This Row],[EH-Material2]]+Tabelle1[[#This Row],[EH-Arbeit]])*Tabelle1[[#This Row],[Anz.]]</f>
        <v>268.62</v>
      </c>
    </row>
    <row r="51" spans="1:15" ht="18" hidden="1" customHeight="1" x14ac:dyDescent="0.25">
      <c r="A51" s="65" t="s">
        <v>580</v>
      </c>
      <c r="B51" s="65" t="s">
        <v>352</v>
      </c>
      <c r="C51" s="62" t="s">
        <v>20</v>
      </c>
      <c r="D51" s="70" t="s">
        <v>308</v>
      </c>
      <c r="E51" s="70" t="s">
        <v>258</v>
      </c>
      <c r="F51" s="108">
        <v>8</v>
      </c>
      <c r="G51" s="109" t="s">
        <v>267</v>
      </c>
      <c r="H51" s="110" t="s">
        <v>574</v>
      </c>
      <c r="I51" s="68"/>
      <c r="J51" s="125">
        <v>1</v>
      </c>
      <c r="K51" s="75">
        <v>12</v>
      </c>
      <c r="L51" s="133">
        <f>Tabelle1[[#This Row],[Anz.]]*Tabelle1[[#This Row],[EH-Arbeit]]</f>
        <v>96</v>
      </c>
      <c r="M51" s="75">
        <v>11</v>
      </c>
      <c r="N51" s="133">
        <f>Tabelle1[[#This Row],[Anz.]]+Tabelle1[[#This Row],[EH-Material2]]</f>
        <v>19</v>
      </c>
      <c r="O51" s="111">
        <f>(Tabelle1[[#This Row],[EH-Material2]]+Tabelle1[[#This Row],[EH-Arbeit]])*Tabelle1[[#This Row],[Anz.]]</f>
        <v>184</v>
      </c>
    </row>
    <row r="52" spans="1:15" ht="18" hidden="1" customHeight="1" x14ac:dyDescent="0.25">
      <c r="A52" s="65" t="s">
        <v>581</v>
      </c>
      <c r="B52" s="65" t="s">
        <v>352</v>
      </c>
      <c r="C52" s="62" t="s">
        <v>20</v>
      </c>
      <c r="D52" s="70" t="s">
        <v>308</v>
      </c>
      <c r="E52" s="70" t="s">
        <v>259</v>
      </c>
      <c r="F52" s="108">
        <f>Flächen!F11</f>
        <v>12.21</v>
      </c>
      <c r="G52" s="109" t="s">
        <v>267</v>
      </c>
      <c r="H52" s="110" t="s">
        <v>573</v>
      </c>
      <c r="I52" s="68" t="s">
        <v>340</v>
      </c>
      <c r="J52" s="125">
        <v>4</v>
      </c>
      <c r="K52" s="75">
        <v>19</v>
      </c>
      <c r="L52" s="133">
        <f>Tabelle1[[#This Row],[Anz.]]*Tabelle1[[#This Row],[EH-Arbeit]]</f>
        <v>231.99</v>
      </c>
      <c r="M52" s="75">
        <v>35</v>
      </c>
      <c r="N52" s="133">
        <f>Tabelle1[[#This Row],[Anz.]]+Tabelle1[[#This Row],[EH-Material2]]</f>
        <v>47.21</v>
      </c>
      <c r="O52" s="111">
        <f>(Tabelle1[[#This Row],[EH-Material2]]+Tabelle1[[#This Row],[EH-Arbeit]])*Tabelle1[[#This Row],[Anz.]]</f>
        <v>659.34</v>
      </c>
    </row>
    <row r="53" spans="1:15" ht="18" hidden="1" customHeight="1" x14ac:dyDescent="0.25">
      <c r="A53" s="65" t="s">
        <v>582</v>
      </c>
      <c r="B53" s="65" t="s">
        <v>352</v>
      </c>
      <c r="C53" s="62" t="s">
        <v>20</v>
      </c>
      <c r="D53" s="70" t="s">
        <v>308</v>
      </c>
      <c r="E53" s="70" t="s">
        <v>254</v>
      </c>
      <c r="F53" s="108">
        <v>1</v>
      </c>
      <c r="G53" s="109" t="s">
        <v>3</v>
      </c>
      <c r="H53" s="110" t="s">
        <v>479</v>
      </c>
      <c r="I53" s="68" t="s">
        <v>478</v>
      </c>
      <c r="J53" s="125">
        <v>1.5</v>
      </c>
      <c r="K53" s="75">
        <v>80</v>
      </c>
      <c r="L53" s="133">
        <f>Tabelle1[[#This Row],[Anz.]]*Tabelle1[[#This Row],[EH-Arbeit]]</f>
        <v>80</v>
      </c>
      <c r="M53" s="75">
        <v>300</v>
      </c>
      <c r="N53" s="133">
        <f>Tabelle1[[#This Row],[Anz.]]+Tabelle1[[#This Row],[EH-Material2]]</f>
        <v>301</v>
      </c>
      <c r="O53" s="111">
        <f>(Tabelle1[[#This Row],[EH-Material2]]+Tabelle1[[#This Row],[EH-Arbeit]])*Tabelle1[[#This Row],[Anz.]]</f>
        <v>380</v>
      </c>
    </row>
    <row r="54" spans="1:15" ht="18" hidden="1" customHeight="1" x14ac:dyDescent="0.25">
      <c r="A54" s="65" t="s">
        <v>583</v>
      </c>
      <c r="B54" s="65" t="s">
        <v>352</v>
      </c>
      <c r="C54" s="62" t="s">
        <v>20</v>
      </c>
      <c r="D54" s="70" t="s">
        <v>308</v>
      </c>
      <c r="E54" s="70" t="s">
        <v>256</v>
      </c>
      <c r="F54" s="108">
        <v>1</v>
      </c>
      <c r="G54" s="109" t="s">
        <v>3</v>
      </c>
      <c r="H54" s="110" t="s">
        <v>371</v>
      </c>
      <c r="I54" s="68" t="s">
        <v>372</v>
      </c>
      <c r="J54" s="125">
        <v>0.15</v>
      </c>
      <c r="K54" s="75">
        <v>5</v>
      </c>
      <c r="L54" s="133">
        <f>Tabelle1[[#This Row],[Anz.]]*Tabelle1[[#This Row],[EH-Arbeit]]</f>
        <v>5</v>
      </c>
      <c r="M54" s="75">
        <v>15</v>
      </c>
      <c r="N54" s="133">
        <f>Tabelle1[[#This Row],[Anz.]]+Tabelle1[[#This Row],[EH-Material2]]</f>
        <v>16</v>
      </c>
      <c r="O54" s="111">
        <f>(Tabelle1[[#This Row],[EH-Material2]]+Tabelle1[[#This Row],[EH-Arbeit]])*Tabelle1[[#This Row],[Anz.]]</f>
        <v>20</v>
      </c>
    </row>
    <row r="55" spans="1:15" ht="18" hidden="1" customHeight="1" thickBot="1" x14ac:dyDescent="0.3">
      <c r="A55" s="63">
        <v>5</v>
      </c>
      <c r="B55" s="63" t="s">
        <v>16</v>
      </c>
      <c r="C55" s="1"/>
      <c r="D55" s="73"/>
      <c r="E55" s="73"/>
      <c r="F55" s="129" t="s">
        <v>311</v>
      </c>
      <c r="G55" s="1"/>
      <c r="H55" s="67"/>
      <c r="I55" s="67"/>
      <c r="J55" s="124"/>
      <c r="K55" s="74"/>
      <c r="L55" s="132"/>
      <c r="M55" s="74"/>
      <c r="N55" s="132"/>
      <c r="O55" s="1"/>
    </row>
    <row r="56" spans="1:15" ht="18" hidden="1" customHeight="1" x14ac:dyDescent="0.25">
      <c r="A56" s="65" t="s">
        <v>489</v>
      </c>
      <c r="B56" s="65" t="s">
        <v>352</v>
      </c>
      <c r="C56" s="62" t="s">
        <v>20</v>
      </c>
      <c r="D56" s="70" t="s">
        <v>311</v>
      </c>
      <c r="E56" s="70" t="s">
        <v>249</v>
      </c>
      <c r="F56" s="108">
        <f>Flächen!F13</f>
        <v>14</v>
      </c>
      <c r="G56" s="109" t="s">
        <v>267</v>
      </c>
      <c r="H56" s="110" t="s">
        <v>567</v>
      </c>
      <c r="I56" s="68" t="s">
        <v>590</v>
      </c>
      <c r="J56" s="125">
        <v>2</v>
      </c>
      <c r="K56" s="75">
        <v>20</v>
      </c>
      <c r="L56" s="133">
        <f>Tabelle1[[#This Row],[Anz.]]*Tabelle1[[#This Row],[EH-Arbeit]]</f>
        <v>280</v>
      </c>
      <c r="M56" s="75">
        <v>5</v>
      </c>
      <c r="N56" s="133">
        <f>Tabelle1[[#This Row],[Anz.]]+Tabelle1[[#This Row],[EH-Material2]]</f>
        <v>19</v>
      </c>
      <c r="O56" s="111">
        <f>(Tabelle1[[#This Row],[EH-Material2]]+Tabelle1[[#This Row],[EH-Arbeit]])*Tabelle1[[#This Row],[Anz.]]</f>
        <v>350</v>
      </c>
    </row>
    <row r="57" spans="1:15" ht="18" hidden="1" customHeight="1" x14ac:dyDescent="0.25">
      <c r="A57" s="65" t="s">
        <v>306</v>
      </c>
      <c r="B57" s="65" t="s">
        <v>352</v>
      </c>
      <c r="C57" s="62" t="s">
        <v>20</v>
      </c>
      <c r="D57" s="70" t="s">
        <v>311</v>
      </c>
      <c r="E57" s="70" t="s">
        <v>255</v>
      </c>
      <c r="F57" s="108">
        <v>1</v>
      </c>
      <c r="G57" s="109" t="s">
        <v>3</v>
      </c>
      <c r="H57" s="110" t="s">
        <v>286</v>
      </c>
      <c r="I57" s="68" t="s">
        <v>532</v>
      </c>
      <c r="J57" s="125">
        <v>0.25</v>
      </c>
      <c r="K57" s="75">
        <v>5</v>
      </c>
      <c r="L57" s="133">
        <f>Tabelle1[[#This Row],[Anz.]]*Tabelle1[[#This Row],[EH-Arbeit]]</f>
        <v>5</v>
      </c>
      <c r="M57" s="75">
        <v>6</v>
      </c>
      <c r="N57" s="133">
        <f>Tabelle1[[#This Row],[Anz.]]+Tabelle1[[#This Row],[EH-Material2]]</f>
        <v>7</v>
      </c>
      <c r="O57" s="111">
        <f>(Tabelle1[[#This Row],[EH-Material2]]+Tabelle1[[#This Row],[EH-Arbeit]])*Tabelle1[[#This Row],[Anz.]]</f>
        <v>11</v>
      </c>
    </row>
    <row r="58" spans="1:15" ht="18" hidden="1" customHeight="1" x14ac:dyDescent="0.25">
      <c r="A58" s="65" t="s">
        <v>307</v>
      </c>
      <c r="B58" s="65" t="s">
        <v>352</v>
      </c>
      <c r="C58" s="62" t="s">
        <v>20</v>
      </c>
      <c r="D58" s="70" t="s">
        <v>311</v>
      </c>
      <c r="E58" s="70" t="s">
        <v>258</v>
      </c>
      <c r="F58" s="108">
        <v>1</v>
      </c>
      <c r="G58" s="109" t="s">
        <v>3</v>
      </c>
      <c r="H58" s="110" t="s">
        <v>298</v>
      </c>
      <c r="I58" s="68" t="s">
        <v>273</v>
      </c>
      <c r="J58" s="125">
        <v>0.25</v>
      </c>
      <c r="K58" s="75">
        <v>23</v>
      </c>
      <c r="L58" s="133">
        <f>Tabelle1[[#This Row],[Anz.]]*Tabelle1[[#This Row],[EH-Arbeit]]</f>
        <v>23</v>
      </c>
      <c r="M58" s="75">
        <v>12</v>
      </c>
      <c r="N58" s="133">
        <f>Tabelle1[[#This Row],[Anz.]]+Tabelle1[[#This Row],[EH-Material2]]</f>
        <v>13</v>
      </c>
      <c r="O58" s="111">
        <f>(Tabelle1[[#This Row],[EH-Material2]]+Tabelle1[[#This Row],[EH-Arbeit]])*Tabelle1[[#This Row],[Anz.]]</f>
        <v>35</v>
      </c>
    </row>
    <row r="59" spans="1:15" ht="18" hidden="1" customHeight="1" x14ac:dyDescent="0.25">
      <c r="A59" s="65" t="s">
        <v>358</v>
      </c>
      <c r="B59" s="65" t="s">
        <v>352</v>
      </c>
      <c r="C59" s="62" t="s">
        <v>20</v>
      </c>
      <c r="D59" s="70" t="s">
        <v>311</v>
      </c>
      <c r="E59" s="70" t="s">
        <v>258</v>
      </c>
      <c r="F59" s="108">
        <f>Flächen!F13</f>
        <v>14</v>
      </c>
      <c r="G59" s="109" t="s">
        <v>267</v>
      </c>
      <c r="H59" s="110" t="s">
        <v>566</v>
      </c>
      <c r="I59" s="68" t="s">
        <v>470</v>
      </c>
      <c r="J59" s="125">
        <v>3</v>
      </c>
      <c r="K59" s="75">
        <v>8</v>
      </c>
      <c r="L59" s="133">
        <f>Tabelle1[[#This Row],[Anz.]]*Tabelle1[[#This Row],[EH-Arbeit]]</f>
        <v>112</v>
      </c>
      <c r="M59" s="75">
        <v>3</v>
      </c>
      <c r="N59" s="133">
        <f>Tabelle1[[#This Row],[Anz.]]+Tabelle1[[#This Row],[EH-Material2]]</f>
        <v>17</v>
      </c>
      <c r="O59" s="111">
        <f>(Tabelle1[[#This Row],[EH-Material2]]+Tabelle1[[#This Row],[EH-Arbeit]])*Tabelle1[[#This Row],[Anz.]]</f>
        <v>154</v>
      </c>
    </row>
    <row r="60" spans="1:15" ht="18" hidden="1" customHeight="1" x14ac:dyDescent="0.25">
      <c r="A60" s="65" t="s">
        <v>492</v>
      </c>
      <c r="B60" s="65" t="s">
        <v>352</v>
      </c>
      <c r="C60" s="62" t="s">
        <v>20</v>
      </c>
      <c r="D60" s="70" t="s">
        <v>311</v>
      </c>
      <c r="E60" s="70" t="s">
        <v>255</v>
      </c>
      <c r="F60" s="108">
        <f>Flächen!F13</f>
        <v>14</v>
      </c>
      <c r="G60" s="109" t="s">
        <v>267</v>
      </c>
      <c r="H60" s="110" t="s">
        <v>336</v>
      </c>
      <c r="I60" s="68" t="s">
        <v>572</v>
      </c>
      <c r="J60" s="125">
        <v>0.25</v>
      </c>
      <c r="K60" s="75">
        <v>6</v>
      </c>
      <c r="L60" s="133">
        <f>Tabelle1[[#This Row],[Anz.]]*Tabelle1[[#This Row],[EH-Arbeit]]</f>
        <v>84</v>
      </c>
      <c r="M60" s="75">
        <v>4</v>
      </c>
      <c r="N60" s="133">
        <f>Tabelle1[[#This Row],[Anz.]]+Tabelle1[[#This Row],[EH-Material2]]</f>
        <v>18</v>
      </c>
      <c r="O60" s="111">
        <f>(Tabelle1[[#This Row],[EH-Material2]]+Tabelle1[[#This Row],[EH-Arbeit]])*Tabelle1[[#This Row],[Anz.]]</f>
        <v>140</v>
      </c>
    </row>
    <row r="61" spans="1:15" ht="18" hidden="1" customHeight="1" x14ac:dyDescent="0.25">
      <c r="A61" s="65" t="s">
        <v>359</v>
      </c>
      <c r="B61" s="65" t="s">
        <v>352</v>
      </c>
      <c r="C61" s="62" t="s">
        <v>20</v>
      </c>
      <c r="D61" s="70" t="s">
        <v>311</v>
      </c>
      <c r="E61" s="70" t="s">
        <v>255</v>
      </c>
      <c r="F61" s="108">
        <v>2</v>
      </c>
      <c r="G61" s="109" t="s">
        <v>3</v>
      </c>
      <c r="H61" s="110" t="s">
        <v>568</v>
      </c>
      <c r="I61" s="68" t="s">
        <v>569</v>
      </c>
      <c r="J61" s="125">
        <v>0.25</v>
      </c>
      <c r="K61" s="75">
        <v>10</v>
      </c>
      <c r="L61" s="133">
        <f>Tabelle1[[#This Row],[Anz.]]*Tabelle1[[#This Row],[EH-Arbeit]]</f>
        <v>20</v>
      </c>
      <c r="M61" s="75">
        <v>2</v>
      </c>
      <c r="N61" s="133">
        <f>Tabelle1[[#This Row],[Anz.]]+Tabelle1[[#This Row],[EH-Material2]]</f>
        <v>4</v>
      </c>
      <c r="O61" s="111">
        <f>(Tabelle1[[#This Row],[EH-Material2]]+Tabelle1[[#This Row],[EH-Arbeit]])*Tabelle1[[#This Row],[Anz.]]</f>
        <v>24</v>
      </c>
    </row>
    <row r="62" spans="1:15" ht="18" hidden="1" customHeight="1" x14ac:dyDescent="0.25">
      <c r="A62" s="65" t="s">
        <v>360</v>
      </c>
      <c r="B62" s="65" t="s">
        <v>352</v>
      </c>
      <c r="C62" s="62" t="s">
        <v>20</v>
      </c>
      <c r="D62" s="70" t="s">
        <v>311</v>
      </c>
      <c r="E62" s="70" t="s">
        <v>255</v>
      </c>
      <c r="F62" s="108">
        <v>5</v>
      </c>
      <c r="G62" s="109" t="s">
        <v>3</v>
      </c>
      <c r="H62" s="110" t="s">
        <v>285</v>
      </c>
      <c r="I62" s="68" t="s">
        <v>280</v>
      </c>
      <c r="J62" s="125">
        <v>0.25</v>
      </c>
      <c r="K62" s="75">
        <v>3</v>
      </c>
      <c r="L62" s="133">
        <f>Tabelle1[[#This Row],[Anz.]]*Tabelle1[[#This Row],[EH-Arbeit]]</f>
        <v>15</v>
      </c>
      <c r="M62" s="75">
        <v>2</v>
      </c>
      <c r="N62" s="133">
        <f>Tabelle1[[#This Row],[Anz.]]+Tabelle1[[#This Row],[EH-Material2]]</f>
        <v>7</v>
      </c>
      <c r="O62" s="111">
        <f>(Tabelle1[[#This Row],[EH-Material2]]+Tabelle1[[#This Row],[EH-Arbeit]])*Tabelle1[[#This Row],[Anz.]]</f>
        <v>25</v>
      </c>
    </row>
    <row r="63" spans="1:15" ht="18" hidden="1" customHeight="1" x14ac:dyDescent="0.25">
      <c r="A63" s="65" t="s">
        <v>458</v>
      </c>
      <c r="B63" s="65" t="s">
        <v>352</v>
      </c>
      <c r="C63" s="62" t="s">
        <v>20</v>
      </c>
      <c r="D63" s="70" t="s">
        <v>311</v>
      </c>
      <c r="E63" s="70" t="s">
        <v>258</v>
      </c>
      <c r="F63" s="108">
        <f>Flächen!F13</f>
        <v>14</v>
      </c>
      <c r="G63" s="109" t="s">
        <v>267</v>
      </c>
      <c r="H63" s="110" t="s">
        <v>275</v>
      </c>
      <c r="I63" s="68" t="s">
        <v>274</v>
      </c>
      <c r="J63" s="125">
        <v>1</v>
      </c>
      <c r="K63" s="75">
        <v>17</v>
      </c>
      <c r="L63" s="133">
        <f>Tabelle1[[#This Row],[Anz.]]*Tabelle1[[#This Row],[EH-Arbeit]]</f>
        <v>238</v>
      </c>
      <c r="M63" s="75">
        <v>5</v>
      </c>
      <c r="N63" s="133">
        <f>Tabelle1[[#This Row],[Anz.]]+Tabelle1[[#This Row],[EH-Material2]]</f>
        <v>19</v>
      </c>
      <c r="O63" s="111">
        <f>(Tabelle1[[#This Row],[EH-Material2]]+Tabelle1[[#This Row],[EH-Arbeit]])*Tabelle1[[#This Row],[Anz.]]</f>
        <v>308</v>
      </c>
    </row>
    <row r="64" spans="1:15" ht="18" hidden="1" customHeight="1" x14ac:dyDescent="0.25">
      <c r="A64" s="65" t="s">
        <v>575</v>
      </c>
      <c r="B64" s="65" t="s">
        <v>352</v>
      </c>
      <c r="C64" s="62" t="s">
        <v>20</v>
      </c>
      <c r="D64" s="70" t="s">
        <v>311</v>
      </c>
      <c r="E64" s="70" t="s">
        <v>258</v>
      </c>
      <c r="F64" s="108">
        <v>12</v>
      </c>
      <c r="G64" s="109" t="s">
        <v>267</v>
      </c>
      <c r="H64" s="110" t="s">
        <v>574</v>
      </c>
      <c r="I64" s="68"/>
      <c r="J64" s="125">
        <v>1</v>
      </c>
      <c r="K64" s="75">
        <v>12</v>
      </c>
      <c r="L64" s="133">
        <f>Tabelle1[[#This Row],[Anz.]]*Tabelle1[[#This Row],[EH-Arbeit]]</f>
        <v>144</v>
      </c>
      <c r="M64" s="75">
        <v>11</v>
      </c>
      <c r="N64" s="133">
        <f>Tabelle1[[#This Row],[Anz.]]+Tabelle1[[#This Row],[EH-Material2]]</f>
        <v>23</v>
      </c>
      <c r="O64" s="111">
        <f>(Tabelle1[[#This Row],[EH-Material2]]+Tabelle1[[#This Row],[EH-Arbeit]])*Tabelle1[[#This Row],[Anz.]]</f>
        <v>276</v>
      </c>
    </row>
    <row r="65" spans="1:15" ht="18" hidden="1" customHeight="1" x14ac:dyDescent="0.25">
      <c r="A65" s="65" t="s">
        <v>576</v>
      </c>
      <c r="B65" s="65" t="s">
        <v>352</v>
      </c>
      <c r="C65" s="62" t="s">
        <v>20</v>
      </c>
      <c r="D65" s="70" t="s">
        <v>311</v>
      </c>
      <c r="E65" s="70" t="s">
        <v>259</v>
      </c>
      <c r="F65" s="108">
        <f>Flächen!F13</f>
        <v>14</v>
      </c>
      <c r="G65" s="109" t="s">
        <v>267</v>
      </c>
      <c r="H65" s="110" t="s">
        <v>573</v>
      </c>
      <c r="I65" s="68" t="s">
        <v>340</v>
      </c>
      <c r="J65" s="125">
        <v>4</v>
      </c>
      <c r="K65" s="75">
        <v>19</v>
      </c>
      <c r="L65" s="133">
        <f>Tabelle1[[#This Row],[Anz.]]*Tabelle1[[#This Row],[EH-Arbeit]]</f>
        <v>266</v>
      </c>
      <c r="M65" s="75">
        <v>35</v>
      </c>
      <c r="N65" s="133">
        <f>Tabelle1[[#This Row],[Anz.]]+Tabelle1[[#This Row],[EH-Material2]]</f>
        <v>49</v>
      </c>
      <c r="O65" s="111">
        <f>(Tabelle1[[#This Row],[EH-Material2]]+Tabelle1[[#This Row],[EH-Arbeit]])*Tabelle1[[#This Row],[Anz.]]</f>
        <v>756</v>
      </c>
    </row>
    <row r="66" spans="1:15" ht="18" hidden="1" customHeight="1" x14ac:dyDescent="0.25">
      <c r="A66" s="65" t="s">
        <v>577</v>
      </c>
      <c r="B66" s="65" t="s">
        <v>352</v>
      </c>
      <c r="C66" s="62" t="s">
        <v>20</v>
      </c>
      <c r="D66" s="70" t="s">
        <v>311</v>
      </c>
      <c r="E66" s="70" t="s">
        <v>254</v>
      </c>
      <c r="F66" s="108">
        <v>1</v>
      </c>
      <c r="G66" s="109" t="s">
        <v>3</v>
      </c>
      <c r="H66" s="110" t="s">
        <v>479</v>
      </c>
      <c r="I66" s="68" t="s">
        <v>478</v>
      </c>
      <c r="J66" s="125">
        <v>1.5</v>
      </c>
      <c r="K66" s="75">
        <v>80</v>
      </c>
      <c r="L66" s="133">
        <f>Tabelle1[[#This Row],[Anz.]]*Tabelle1[[#This Row],[EH-Arbeit]]</f>
        <v>80</v>
      </c>
      <c r="M66" s="75">
        <v>300</v>
      </c>
      <c r="N66" s="133">
        <f>Tabelle1[[#This Row],[Anz.]]+Tabelle1[[#This Row],[EH-Material2]]</f>
        <v>301</v>
      </c>
      <c r="O66" s="111">
        <f>(Tabelle1[[#This Row],[EH-Material2]]+Tabelle1[[#This Row],[EH-Arbeit]])*Tabelle1[[#This Row],[Anz.]]</f>
        <v>380</v>
      </c>
    </row>
    <row r="67" spans="1:15" ht="18" hidden="1" customHeight="1" x14ac:dyDescent="0.25">
      <c r="A67" s="65" t="s">
        <v>578</v>
      </c>
      <c r="B67" s="65" t="s">
        <v>352</v>
      </c>
      <c r="C67" s="62" t="s">
        <v>20</v>
      </c>
      <c r="D67" s="70" t="s">
        <v>311</v>
      </c>
      <c r="E67" s="70" t="s">
        <v>256</v>
      </c>
      <c r="F67" s="108">
        <v>1</v>
      </c>
      <c r="G67" s="109" t="s">
        <v>3</v>
      </c>
      <c r="H67" s="110" t="s">
        <v>371</v>
      </c>
      <c r="I67" s="68" t="s">
        <v>372</v>
      </c>
      <c r="J67" s="125">
        <v>0.15</v>
      </c>
      <c r="K67" s="75">
        <v>5</v>
      </c>
      <c r="L67" s="133">
        <f>Tabelle1[[#This Row],[Anz.]]*Tabelle1[[#This Row],[EH-Arbeit]]</f>
        <v>5</v>
      </c>
      <c r="M67" s="75">
        <v>15</v>
      </c>
      <c r="N67" s="133">
        <f>Tabelle1[[#This Row],[Anz.]]+Tabelle1[[#This Row],[EH-Material2]]</f>
        <v>16</v>
      </c>
      <c r="O67" s="111">
        <f>(Tabelle1[[#This Row],[EH-Material2]]+Tabelle1[[#This Row],[EH-Arbeit]])*Tabelle1[[#This Row],[Anz.]]</f>
        <v>20</v>
      </c>
    </row>
    <row r="68" spans="1:15" ht="18" hidden="1" customHeight="1" thickBot="1" x14ac:dyDescent="0.3">
      <c r="A68" s="63">
        <v>6</v>
      </c>
      <c r="B68" s="63" t="s">
        <v>16</v>
      </c>
      <c r="C68" s="1"/>
      <c r="D68" s="73"/>
      <c r="E68" s="73"/>
      <c r="F68" s="129" t="s">
        <v>8</v>
      </c>
      <c r="G68" s="118"/>
      <c r="H68" s="67"/>
      <c r="I68" s="67"/>
      <c r="J68" s="124"/>
      <c r="K68" s="74"/>
      <c r="L68" s="132"/>
      <c r="M68" s="74"/>
      <c r="N68" s="132"/>
      <c r="O68" s="1"/>
    </row>
    <row r="69" spans="1:15" ht="18" hidden="1" customHeight="1" x14ac:dyDescent="0.25">
      <c r="A69" s="65" t="s">
        <v>490</v>
      </c>
      <c r="B69" s="65" t="s">
        <v>352</v>
      </c>
      <c r="C69" s="62" t="s">
        <v>20</v>
      </c>
      <c r="D69" s="70" t="s">
        <v>8</v>
      </c>
      <c r="E69" s="70" t="s">
        <v>249</v>
      </c>
      <c r="F69" s="108">
        <v>12</v>
      </c>
      <c r="G69" s="109" t="s">
        <v>267</v>
      </c>
      <c r="H69" s="110" t="s">
        <v>567</v>
      </c>
      <c r="I69" s="68" t="s">
        <v>590</v>
      </c>
      <c r="J69" s="125">
        <v>2</v>
      </c>
      <c r="K69" s="75">
        <v>20</v>
      </c>
      <c r="L69" s="133">
        <f>Tabelle1[[#This Row],[Anz.]]*Tabelle1[[#This Row],[EH-Arbeit]]</f>
        <v>240</v>
      </c>
      <c r="M69" s="75">
        <v>5</v>
      </c>
      <c r="N69" s="133">
        <f>Tabelle1[[#This Row],[Anz.]]+Tabelle1[[#This Row],[EH-Material2]]</f>
        <v>17</v>
      </c>
      <c r="O69" s="111">
        <f>(Tabelle1[[#This Row],[EH-Material2]]+Tabelle1[[#This Row],[EH-Arbeit]])*Tabelle1[[#This Row],[Anz.]]</f>
        <v>300</v>
      </c>
    </row>
    <row r="70" spans="1:15" ht="18" hidden="1" customHeight="1" x14ac:dyDescent="0.25">
      <c r="A70" s="65" t="s">
        <v>491</v>
      </c>
      <c r="B70" s="65" t="s">
        <v>352</v>
      </c>
      <c r="C70" s="62" t="s">
        <v>20</v>
      </c>
      <c r="D70" s="70" t="s">
        <v>8</v>
      </c>
      <c r="E70" s="70" t="s">
        <v>255</v>
      </c>
      <c r="F70" s="108">
        <v>1</v>
      </c>
      <c r="G70" s="109" t="s">
        <v>3</v>
      </c>
      <c r="H70" s="110" t="s">
        <v>286</v>
      </c>
      <c r="I70" s="68" t="s">
        <v>532</v>
      </c>
      <c r="J70" s="125">
        <v>0.25</v>
      </c>
      <c r="K70" s="75">
        <v>5</v>
      </c>
      <c r="L70" s="133">
        <f>Tabelle1[[#This Row],[Anz.]]*Tabelle1[[#This Row],[EH-Arbeit]]</f>
        <v>5</v>
      </c>
      <c r="M70" s="75">
        <v>6</v>
      </c>
      <c r="N70" s="133">
        <f>Tabelle1[[#This Row],[Anz.]]+Tabelle1[[#This Row],[EH-Material2]]</f>
        <v>7</v>
      </c>
      <c r="O70" s="111">
        <f>(Tabelle1[[#This Row],[EH-Material2]]+Tabelle1[[#This Row],[EH-Arbeit]])*Tabelle1[[#This Row],[Anz.]]</f>
        <v>11</v>
      </c>
    </row>
    <row r="71" spans="1:15" ht="18" hidden="1" customHeight="1" x14ac:dyDescent="0.25">
      <c r="A71" s="65" t="s">
        <v>309</v>
      </c>
      <c r="B71" s="65" t="s">
        <v>352</v>
      </c>
      <c r="C71" s="62" t="s">
        <v>20</v>
      </c>
      <c r="D71" s="70" t="s">
        <v>8</v>
      </c>
      <c r="E71" s="70" t="s">
        <v>258</v>
      </c>
      <c r="F71" s="108">
        <v>1</v>
      </c>
      <c r="G71" s="109" t="s">
        <v>3</v>
      </c>
      <c r="H71" s="110" t="s">
        <v>298</v>
      </c>
      <c r="I71" s="68" t="s">
        <v>273</v>
      </c>
      <c r="J71" s="125">
        <v>0.25</v>
      </c>
      <c r="K71" s="75">
        <v>23</v>
      </c>
      <c r="L71" s="133">
        <f>Tabelle1[[#This Row],[Anz.]]*Tabelle1[[#This Row],[EH-Arbeit]]</f>
        <v>23</v>
      </c>
      <c r="M71" s="75">
        <v>12</v>
      </c>
      <c r="N71" s="133">
        <f>Tabelle1[[#This Row],[Anz.]]+Tabelle1[[#This Row],[EH-Material2]]</f>
        <v>13</v>
      </c>
      <c r="O71" s="111">
        <f>(Tabelle1[[#This Row],[EH-Material2]]+Tabelle1[[#This Row],[EH-Arbeit]])*Tabelle1[[#This Row],[Anz.]]</f>
        <v>35</v>
      </c>
    </row>
    <row r="72" spans="1:15" ht="18" hidden="1" customHeight="1" x14ac:dyDescent="0.25">
      <c r="A72" s="65" t="s">
        <v>310</v>
      </c>
      <c r="B72" s="65" t="s">
        <v>352</v>
      </c>
      <c r="C72" s="62" t="s">
        <v>20</v>
      </c>
      <c r="D72" s="70" t="s">
        <v>8</v>
      </c>
      <c r="E72" s="70" t="s">
        <v>258</v>
      </c>
      <c r="F72" s="108">
        <f>Flächen!F7</f>
        <v>12.23</v>
      </c>
      <c r="G72" s="109" t="s">
        <v>267</v>
      </c>
      <c r="H72" s="110" t="s">
        <v>566</v>
      </c>
      <c r="I72" s="68" t="s">
        <v>470</v>
      </c>
      <c r="J72" s="125">
        <v>2</v>
      </c>
      <c r="K72" s="75">
        <v>8</v>
      </c>
      <c r="L72" s="133">
        <f>Tabelle1[[#This Row],[Anz.]]*Tabelle1[[#This Row],[EH-Arbeit]]</f>
        <v>97.84</v>
      </c>
      <c r="M72" s="75">
        <v>3</v>
      </c>
      <c r="N72" s="133">
        <f>Tabelle1[[#This Row],[Anz.]]+Tabelle1[[#This Row],[EH-Material2]]</f>
        <v>15.23</v>
      </c>
      <c r="O72" s="111">
        <f>(Tabelle1[[#This Row],[EH-Material2]]+Tabelle1[[#This Row],[EH-Arbeit]])*Tabelle1[[#This Row],[Anz.]]</f>
        <v>134.53</v>
      </c>
    </row>
    <row r="73" spans="1:15" ht="18" hidden="1" customHeight="1" x14ac:dyDescent="0.25">
      <c r="A73" s="65" t="s">
        <v>361</v>
      </c>
      <c r="B73" s="65" t="s">
        <v>352</v>
      </c>
      <c r="C73" s="62" t="s">
        <v>20</v>
      </c>
      <c r="D73" s="70" t="s">
        <v>8</v>
      </c>
      <c r="E73" s="70" t="s">
        <v>255</v>
      </c>
      <c r="F73" s="108">
        <f>Flächen!F7</f>
        <v>12.23</v>
      </c>
      <c r="G73" s="109" t="s">
        <v>267</v>
      </c>
      <c r="H73" s="110" t="s">
        <v>336</v>
      </c>
      <c r="I73" s="68" t="s">
        <v>572</v>
      </c>
      <c r="J73" s="125">
        <v>0.25</v>
      </c>
      <c r="K73" s="75">
        <v>6</v>
      </c>
      <c r="L73" s="133">
        <f>Tabelle1[[#This Row],[Anz.]]*Tabelle1[[#This Row],[EH-Arbeit]]</f>
        <v>73.38</v>
      </c>
      <c r="M73" s="75">
        <v>4</v>
      </c>
      <c r="N73" s="133">
        <f>Tabelle1[[#This Row],[Anz.]]+Tabelle1[[#This Row],[EH-Material2]]</f>
        <v>16.23</v>
      </c>
      <c r="O73" s="111">
        <f>(Tabelle1[[#This Row],[EH-Material2]]+Tabelle1[[#This Row],[EH-Arbeit]])*Tabelle1[[#This Row],[Anz.]]</f>
        <v>122.30000000000001</v>
      </c>
    </row>
    <row r="74" spans="1:15" ht="18" hidden="1" customHeight="1" x14ac:dyDescent="0.25">
      <c r="A74" s="65" t="s">
        <v>493</v>
      </c>
      <c r="B74" s="65" t="s">
        <v>352</v>
      </c>
      <c r="C74" s="62" t="s">
        <v>20</v>
      </c>
      <c r="D74" s="70" t="s">
        <v>8</v>
      </c>
      <c r="E74" s="70" t="s">
        <v>255</v>
      </c>
      <c r="F74" s="108">
        <v>2</v>
      </c>
      <c r="G74" s="109" t="s">
        <v>3</v>
      </c>
      <c r="H74" s="110" t="s">
        <v>568</v>
      </c>
      <c r="I74" s="68" t="s">
        <v>569</v>
      </c>
      <c r="J74" s="125">
        <v>0.25</v>
      </c>
      <c r="K74" s="75">
        <v>10</v>
      </c>
      <c r="L74" s="133">
        <f>Tabelle1[[#This Row],[Anz.]]*Tabelle1[[#This Row],[EH-Arbeit]]</f>
        <v>20</v>
      </c>
      <c r="M74" s="75">
        <v>2</v>
      </c>
      <c r="N74" s="133">
        <f>Tabelle1[[#This Row],[Anz.]]+Tabelle1[[#This Row],[EH-Material2]]</f>
        <v>4</v>
      </c>
      <c r="O74" s="111">
        <f>(Tabelle1[[#This Row],[EH-Material2]]+Tabelle1[[#This Row],[EH-Arbeit]])*Tabelle1[[#This Row],[Anz.]]</f>
        <v>24</v>
      </c>
    </row>
    <row r="75" spans="1:15" ht="18" hidden="1" customHeight="1" x14ac:dyDescent="0.25">
      <c r="A75" s="65" t="s">
        <v>494</v>
      </c>
      <c r="B75" s="65" t="s">
        <v>352</v>
      </c>
      <c r="C75" s="62" t="s">
        <v>20</v>
      </c>
      <c r="D75" s="70" t="s">
        <v>8</v>
      </c>
      <c r="E75" s="70" t="s">
        <v>255</v>
      </c>
      <c r="F75" s="108">
        <v>6</v>
      </c>
      <c r="G75" s="109" t="s">
        <v>3</v>
      </c>
      <c r="H75" s="110" t="s">
        <v>285</v>
      </c>
      <c r="I75" s="68" t="s">
        <v>280</v>
      </c>
      <c r="J75" s="125">
        <v>0.25</v>
      </c>
      <c r="K75" s="75">
        <v>3</v>
      </c>
      <c r="L75" s="133">
        <f>Tabelle1[[#This Row],[Anz.]]*Tabelle1[[#This Row],[EH-Arbeit]]</f>
        <v>18</v>
      </c>
      <c r="M75" s="75">
        <v>2</v>
      </c>
      <c r="N75" s="133">
        <f>Tabelle1[[#This Row],[Anz.]]+Tabelle1[[#This Row],[EH-Material2]]</f>
        <v>8</v>
      </c>
      <c r="O75" s="111">
        <f>(Tabelle1[[#This Row],[EH-Material2]]+Tabelle1[[#This Row],[EH-Arbeit]])*Tabelle1[[#This Row],[Anz.]]</f>
        <v>30</v>
      </c>
    </row>
    <row r="76" spans="1:15" ht="18" hidden="1" customHeight="1" x14ac:dyDescent="0.25">
      <c r="A76" s="65" t="s">
        <v>495</v>
      </c>
      <c r="B76" s="65" t="s">
        <v>352</v>
      </c>
      <c r="C76" s="62" t="s">
        <v>20</v>
      </c>
      <c r="D76" s="70" t="s">
        <v>8</v>
      </c>
      <c r="E76" s="70" t="s">
        <v>258</v>
      </c>
      <c r="F76" s="108">
        <f>Flächen!F7</f>
        <v>12.23</v>
      </c>
      <c r="G76" s="109" t="s">
        <v>267</v>
      </c>
      <c r="H76" s="110" t="s">
        <v>275</v>
      </c>
      <c r="I76" s="68" t="s">
        <v>534</v>
      </c>
      <c r="J76" s="125">
        <v>1</v>
      </c>
      <c r="K76" s="75">
        <v>17</v>
      </c>
      <c r="L76" s="133">
        <f>Tabelle1[[#This Row],[Anz.]]*Tabelle1[[#This Row],[EH-Arbeit]]</f>
        <v>207.91</v>
      </c>
      <c r="M76" s="75">
        <v>5</v>
      </c>
      <c r="N76" s="133">
        <f>Tabelle1[[#This Row],[Anz.]]+Tabelle1[[#This Row],[EH-Material2]]</f>
        <v>17.23</v>
      </c>
      <c r="O76" s="111">
        <f>(Tabelle1[[#This Row],[EH-Material2]]+Tabelle1[[#This Row],[EH-Arbeit]])*Tabelle1[[#This Row],[Anz.]]</f>
        <v>269.06</v>
      </c>
    </row>
    <row r="77" spans="1:15" s="81" customFormat="1" ht="20.100000000000001" hidden="1" customHeight="1" x14ac:dyDescent="0.25">
      <c r="A77" s="65" t="s">
        <v>496</v>
      </c>
      <c r="B77" s="65" t="s">
        <v>352</v>
      </c>
      <c r="C77" s="62" t="s">
        <v>20</v>
      </c>
      <c r="D77" s="70" t="s">
        <v>8</v>
      </c>
      <c r="E77" s="70" t="s">
        <v>259</v>
      </c>
      <c r="F77" s="108">
        <f>Flächen!F7</f>
        <v>12.23</v>
      </c>
      <c r="G77" s="109" t="s">
        <v>267</v>
      </c>
      <c r="H77" s="110" t="s">
        <v>573</v>
      </c>
      <c r="I77" s="68" t="s">
        <v>340</v>
      </c>
      <c r="J77" s="125">
        <v>3</v>
      </c>
      <c r="K77" s="75">
        <v>19</v>
      </c>
      <c r="L77" s="133">
        <f>Tabelle1[[#This Row],[Anz.]]*Tabelle1[[#This Row],[EH-Arbeit]]</f>
        <v>232.37</v>
      </c>
      <c r="M77" s="75">
        <v>35</v>
      </c>
      <c r="N77" s="133">
        <f>Tabelle1[[#This Row],[Anz.]]+Tabelle1[[#This Row],[EH-Material2]]</f>
        <v>47.230000000000004</v>
      </c>
      <c r="O77" s="111">
        <f>(Tabelle1[[#This Row],[EH-Material2]]+Tabelle1[[#This Row],[EH-Arbeit]])*Tabelle1[[#This Row],[Anz.]]</f>
        <v>660.42000000000007</v>
      </c>
    </row>
    <row r="78" spans="1:15" ht="18" hidden="1" customHeight="1" x14ac:dyDescent="0.25">
      <c r="A78" s="65" t="s">
        <v>497</v>
      </c>
      <c r="B78" s="65" t="s">
        <v>352</v>
      </c>
      <c r="C78" s="62" t="s">
        <v>20</v>
      </c>
      <c r="D78" s="70" t="s">
        <v>8</v>
      </c>
      <c r="E78" s="70" t="s">
        <v>254</v>
      </c>
      <c r="F78" s="108">
        <v>1</v>
      </c>
      <c r="G78" s="109" t="s">
        <v>3</v>
      </c>
      <c r="H78" s="110" t="s">
        <v>297</v>
      </c>
      <c r="I78" s="68" t="s">
        <v>460</v>
      </c>
      <c r="J78" s="125">
        <v>1</v>
      </c>
      <c r="K78" s="75">
        <v>110</v>
      </c>
      <c r="L78" s="133">
        <f>Tabelle1[[#This Row],[Anz.]]*Tabelle1[[#This Row],[EH-Arbeit]]</f>
        <v>110</v>
      </c>
      <c r="M78" s="75">
        <v>150</v>
      </c>
      <c r="N78" s="133">
        <f>Tabelle1[[#This Row],[Anz.]]+Tabelle1[[#This Row],[EH-Material2]]</f>
        <v>151</v>
      </c>
      <c r="O78" s="111">
        <f>(Tabelle1[[#This Row],[EH-Material2]]+Tabelle1[[#This Row],[EH-Arbeit]])*Tabelle1[[#This Row],[Anz.]]</f>
        <v>260</v>
      </c>
    </row>
    <row r="79" spans="1:15" ht="18" hidden="1" customHeight="1" x14ac:dyDescent="0.25">
      <c r="A79" s="65" t="s">
        <v>498</v>
      </c>
      <c r="B79" s="65" t="s">
        <v>352</v>
      </c>
      <c r="C79" s="62" t="s">
        <v>20</v>
      </c>
      <c r="D79" s="70" t="s">
        <v>8</v>
      </c>
      <c r="E79" s="70" t="s">
        <v>262</v>
      </c>
      <c r="F79" s="108">
        <v>25</v>
      </c>
      <c r="G79" s="109" t="s">
        <v>3</v>
      </c>
      <c r="H79" s="110" t="s">
        <v>339</v>
      </c>
      <c r="I79" s="68" t="s">
        <v>8</v>
      </c>
      <c r="J79" s="125">
        <v>1</v>
      </c>
      <c r="K79" s="75">
        <v>5</v>
      </c>
      <c r="L79" s="133">
        <f>Tabelle1[[#This Row],[Anz.]]*Tabelle1[[#This Row],[EH-Arbeit]]</f>
        <v>125</v>
      </c>
      <c r="M79" s="75">
        <v>20</v>
      </c>
      <c r="N79" s="133">
        <f>Tabelle1[[#This Row],[Anz.]]+Tabelle1[[#This Row],[EH-Material2]]</f>
        <v>45</v>
      </c>
      <c r="O79" s="111">
        <f>(Tabelle1[[#This Row],[EH-Material2]]+Tabelle1[[#This Row],[EH-Arbeit]])*Tabelle1[[#This Row],[Anz.]]</f>
        <v>625</v>
      </c>
    </row>
    <row r="80" spans="1:15" ht="18" hidden="1" customHeight="1" x14ac:dyDescent="0.25">
      <c r="A80" s="65" t="s">
        <v>499</v>
      </c>
      <c r="B80" s="65" t="s">
        <v>352</v>
      </c>
      <c r="C80" s="62" t="s">
        <v>20</v>
      </c>
      <c r="D80" s="70" t="s">
        <v>8</v>
      </c>
      <c r="E80" s="70" t="s">
        <v>259</v>
      </c>
      <c r="F80" s="108">
        <v>6</v>
      </c>
      <c r="G80" s="109" t="s">
        <v>267</v>
      </c>
      <c r="H80" s="110" t="s">
        <v>531</v>
      </c>
      <c r="I80" s="68" t="s">
        <v>288</v>
      </c>
      <c r="J80" s="125">
        <v>2</v>
      </c>
      <c r="K80" s="75">
        <v>35</v>
      </c>
      <c r="L80" s="133">
        <f>Tabelle1[[#This Row],[Anz.]]*Tabelle1[[#This Row],[EH-Arbeit]]</f>
        <v>210</v>
      </c>
      <c r="M80" s="75">
        <v>20</v>
      </c>
      <c r="N80" s="133">
        <f>Tabelle1[[#This Row],[Anz.]]+Tabelle1[[#This Row],[EH-Material2]]</f>
        <v>26</v>
      </c>
      <c r="O80" s="111">
        <f>(Tabelle1[[#This Row],[EH-Material2]]+Tabelle1[[#This Row],[EH-Arbeit]])*Tabelle1[[#This Row],[Anz.]]</f>
        <v>330</v>
      </c>
    </row>
    <row r="81" spans="1:15" ht="18" hidden="1" customHeight="1" x14ac:dyDescent="0.25">
      <c r="A81" s="65" t="s">
        <v>500</v>
      </c>
      <c r="B81" s="65" t="s">
        <v>352</v>
      </c>
      <c r="C81" s="62" t="s">
        <v>20</v>
      </c>
      <c r="D81" s="70" t="s">
        <v>8</v>
      </c>
      <c r="E81" s="70" t="s">
        <v>262</v>
      </c>
      <c r="F81" s="108">
        <v>1</v>
      </c>
      <c r="G81" s="109" t="s">
        <v>3</v>
      </c>
      <c r="H81" s="110" t="s">
        <v>290</v>
      </c>
      <c r="I81" s="68" t="s">
        <v>8</v>
      </c>
      <c r="J81" s="125">
        <v>1</v>
      </c>
      <c r="K81" s="75">
        <v>30</v>
      </c>
      <c r="L81" s="133">
        <f>Tabelle1[[#This Row],[Anz.]]*Tabelle1[[#This Row],[EH-Arbeit]]</f>
        <v>30</v>
      </c>
      <c r="M81" s="75">
        <v>110</v>
      </c>
      <c r="N81" s="133">
        <f>Tabelle1[[#This Row],[Anz.]]+Tabelle1[[#This Row],[EH-Material2]]</f>
        <v>111</v>
      </c>
      <c r="O81" s="111">
        <f>(Tabelle1[[#This Row],[EH-Material2]]+Tabelle1[[#This Row],[EH-Arbeit]])*Tabelle1[[#This Row],[Anz.]]</f>
        <v>140</v>
      </c>
    </row>
    <row r="82" spans="1:15" ht="18" hidden="1" customHeight="1" x14ac:dyDescent="0.25">
      <c r="A82" s="65" t="s">
        <v>585</v>
      </c>
      <c r="B82" s="65" t="s">
        <v>352</v>
      </c>
      <c r="C82" s="62" t="s">
        <v>20</v>
      </c>
      <c r="D82" s="70" t="s">
        <v>8</v>
      </c>
      <c r="E82" s="70" t="s">
        <v>256</v>
      </c>
      <c r="F82" s="108">
        <v>1</v>
      </c>
      <c r="G82" s="109" t="s">
        <v>3</v>
      </c>
      <c r="H82" s="110" t="s">
        <v>371</v>
      </c>
      <c r="I82" s="68" t="s">
        <v>372</v>
      </c>
      <c r="J82" s="125">
        <v>0.15</v>
      </c>
      <c r="K82" s="75">
        <v>5</v>
      </c>
      <c r="L82" s="133">
        <f>Tabelle1[[#This Row],[Anz.]]*Tabelle1[[#This Row],[EH-Arbeit]]</f>
        <v>5</v>
      </c>
      <c r="M82" s="75">
        <v>15</v>
      </c>
      <c r="N82" s="133">
        <f>Tabelle1[[#This Row],[Anz.]]+Tabelle1[[#This Row],[EH-Material2]]</f>
        <v>16</v>
      </c>
      <c r="O82" s="111">
        <f>(Tabelle1[[#This Row],[EH-Material2]]+Tabelle1[[#This Row],[EH-Arbeit]])*Tabelle1[[#This Row],[Anz.]]</f>
        <v>20</v>
      </c>
    </row>
    <row r="83" spans="1:15" ht="18" hidden="1" customHeight="1" thickBot="1" x14ac:dyDescent="0.3">
      <c r="A83" s="63">
        <v>7</v>
      </c>
      <c r="B83" s="99" t="s">
        <v>16</v>
      </c>
      <c r="C83" s="100"/>
      <c r="D83" s="101"/>
      <c r="E83" s="101"/>
      <c r="F83" s="129" t="s">
        <v>316</v>
      </c>
      <c r="G83" s="100"/>
      <c r="H83" s="102"/>
      <c r="I83" s="102"/>
      <c r="J83" s="127"/>
      <c r="K83" s="103"/>
      <c r="L83" s="134"/>
      <c r="M83" s="103"/>
      <c r="N83" s="134"/>
      <c r="O83" s="100"/>
    </row>
    <row r="84" spans="1:15" ht="18" hidden="1" customHeight="1" x14ac:dyDescent="0.25">
      <c r="A84" s="65" t="s">
        <v>501</v>
      </c>
      <c r="B84" s="65" t="s">
        <v>352</v>
      </c>
      <c r="C84" s="62" t="s">
        <v>20</v>
      </c>
      <c r="D84" s="70" t="s">
        <v>316</v>
      </c>
      <c r="E84" s="70" t="s">
        <v>249</v>
      </c>
      <c r="F84" s="108">
        <v>1</v>
      </c>
      <c r="G84" s="109" t="s">
        <v>279</v>
      </c>
      <c r="H84" s="110" t="s">
        <v>530</v>
      </c>
      <c r="I84" s="68"/>
      <c r="J84" s="125">
        <v>0.5</v>
      </c>
      <c r="K84" s="75">
        <v>30</v>
      </c>
      <c r="L84" s="133">
        <f>Tabelle1[[#This Row],[Anz.]]*Tabelle1[[#This Row],[EH-Arbeit]]</f>
        <v>30</v>
      </c>
      <c r="M84" s="75">
        <v>35</v>
      </c>
      <c r="N84" s="133">
        <f>Tabelle1[[#This Row],[Anz.]]+Tabelle1[[#This Row],[EH-Material2]]</f>
        <v>36</v>
      </c>
      <c r="O84" s="111">
        <f>(Tabelle1[[#This Row],[EH-Material2]]+Tabelle1[[#This Row],[EH-Arbeit]])*Tabelle1[[#This Row],[Anz.]]</f>
        <v>65</v>
      </c>
    </row>
    <row r="85" spans="1:15" ht="18" hidden="1" customHeight="1" x14ac:dyDescent="0.25">
      <c r="A85" s="65" t="s">
        <v>502</v>
      </c>
      <c r="B85" s="65" t="s">
        <v>352</v>
      </c>
      <c r="C85" s="62" t="s">
        <v>20</v>
      </c>
      <c r="D85" s="70" t="s">
        <v>316</v>
      </c>
      <c r="E85" s="70" t="s">
        <v>255</v>
      </c>
      <c r="F85" s="108">
        <v>1</v>
      </c>
      <c r="G85" s="109" t="s">
        <v>3</v>
      </c>
      <c r="H85" s="110" t="s">
        <v>286</v>
      </c>
      <c r="I85" s="68" t="s">
        <v>532</v>
      </c>
      <c r="J85" s="125">
        <v>0.25</v>
      </c>
      <c r="K85" s="75">
        <v>5</v>
      </c>
      <c r="L85" s="133">
        <f>Tabelle1[[#This Row],[Anz.]]*Tabelle1[[#This Row],[EH-Arbeit]]</f>
        <v>5</v>
      </c>
      <c r="M85" s="75">
        <v>6</v>
      </c>
      <c r="N85" s="133">
        <f>Tabelle1[[#This Row],[Anz.]]+Tabelle1[[#This Row],[EH-Material2]]</f>
        <v>7</v>
      </c>
      <c r="O85" s="111">
        <f>(Tabelle1[[#This Row],[EH-Material2]]+Tabelle1[[#This Row],[EH-Arbeit]])*Tabelle1[[#This Row],[Anz.]]</f>
        <v>11</v>
      </c>
    </row>
    <row r="86" spans="1:15" ht="18" hidden="1" customHeight="1" x14ac:dyDescent="0.25">
      <c r="A86" s="65" t="s">
        <v>312</v>
      </c>
      <c r="B86" s="65" t="s">
        <v>352</v>
      </c>
      <c r="C86" s="62" t="s">
        <v>20</v>
      </c>
      <c r="D86" s="70" t="s">
        <v>316</v>
      </c>
      <c r="E86" s="70" t="s">
        <v>258</v>
      </c>
      <c r="F86" s="108">
        <v>1</v>
      </c>
      <c r="G86" s="109" t="s">
        <v>3</v>
      </c>
      <c r="H86" s="110" t="s">
        <v>298</v>
      </c>
      <c r="I86" s="68" t="s">
        <v>273</v>
      </c>
      <c r="J86" s="125">
        <v>0.25</v>
      </c>
      <c r="K86" s="75">
        <v>23</v>
      </c>
      <c r="L86" s="133">
        <f>Tabelle1[[#This Row],[Anz.]]*Tabelle1[[#This Row],[EH-Arbeit]]</f>
        <v>23</v>
      </c>
      <c r="M86" s="75">
        <v>12</v>
      </c>
      <c r="N86" s="133">
        <f>Tabelle1[[#This Row],[Anz.]]+Tabelle1[[#This Row],[EH-Material2]]</f>
        <v>13</v>
      </c>
      <c r="O86" s="111">
        <f>(Tabelle1[[#This Row],[EH-Material2]]+Tabelle1[[#This Row],[EH-Arbeit]])*Tabelle1[[#This Row],[Anz.]]</f>
        <v>35</v>
      </c>
    </row>
    <row r="87" spans="1:15" ht="18" hidden="1" customHeight="1" x14ac:dyDescent="0.25">
      <c r="A87" s="65" t="s">
        <v>313</v>
      </c>
      <c r="B87" s="65" t="s">
        <v>352</v>
      </c>
      <c r="C87" s="62" t="s">
        <v>20</v>
      </c>
      <c r="D87" s="70" t="s">
        <v>316</v>
      </c>
      <c r="E87" s="70" t="s">
        <v>258</v>
      </c>
      <c r="F87" s="108">
        <f>Flächen!F8</f>
        <v>39.65</v>
      </c>
      <c r="G87" s="109" t="s">
        <v>267</v>
      </c>
      <c r="H87" s="110" t="s">
        <v>566</v>
      </c>
      <c r="I87" s="68" t="s">
        <v>470</v>
      </c>
      <c r="J87" s="125">
        <v>3</v>
      </c>
      <c r="K87" s="75">
        <v>8</v>
      </c>
      <c r="L87" s="133">
        <f>Tabelle1[[#This Row],[Anz.]]*Tabelle1[[#This Row],[EH-Arbeit]]</f>
        <v>317.2</v>
      </c>
      <c r="M87" s="75">
        <v>3</v>
      </c>
      <c r="N87" s="133">
        <f>Tabelle1[[#This Row],[Anz.]]+Tabelle1[[#This Row],[EH-Material2]]</f>
        <v>42.65</v>
      </c>
      <c r="O87" s="111">
        <f>(Tabelle1[[#This Row],[EH-Material2]]+Tabelle1[[#This Row],[EH-Arbeit]])*Tabelle1[[#This Row],[Anz.]]</f>
        <v>436.15</v>
      </c>
    </row>
    <row r="88" spans="1:15" ht="18" hidden="1" customHeight="1" x14ac:dyDescent="0.25">
      <c r="A88" s="65" t="s">
        <v>313</v>
      </c>
      <c r="B88" s="65" t="s">
        <v>352</v>
      </c>
      <c r="C88" s="62" t="s">
        <v>20</v>
      </c>
      <c r="D88" s="70" t="s">
        <v>316</v>
      </c>
      <c r="E88" s="70" t="s">
        <v>258</v>
      </c>
      <c r="F88" s="108">
        <v>12</v>
      </c>
      <c r="G88" s="109" t="s">
        <v>267</v>
      </c>
      <c r="H88" s="110" t="s">
        <v>574</v>
      </c>
      <c r="I88" s="68"/>
      <c r="J88" s="125">
        <v>1</v>
      </c>
      <c r="K88" s="75">
        <v>12</v>
      </c>
      <c r="L88" s="133">
        <f>Tabelle1[[#This Row],[Anz.]]*Tabelle1[[#This Row],[EH-Arbeit]]</f>
        <v>144</v>
      </c>
      <c r="M88" s="75">
        <v>11</v>
      </c>
      <c r="N88" s="133">
        <f>Tabelle1[[#This Row],[Anz.]]+Tabelle1[[#This Row],[EH-Material2]]</f>
        <v>23</v>
      </c>
      <c r="O88" s="111">
        <f>(Tabelle1[[#This Row],[EH-Material2]]+Tabelle1[[#This Row],[EH-Arbeit]])*Tabelle1[[#This Row],[Anz.]]</f>
        <v>276</v>
      </c>
    </row>
    <row r="89" spans="1:15" ht="18" hidden="1" customHeight="1" x14ac:dyDescent="0.25">
      <c r="A89" s="65" t="s">
        <v>313</v>
      </c>
      <c r="B89" s="65" t="s">
        <v>352</v>
      </c>
      <c r="C89" s="62" t="s">
        <v>20</v>
      </c>
      <c r="D89" s="70" t="s">
        <v>316</v>
      </c>
      <c r="E89" s="70" t="s">
        <v>258</v>
      </c>
      <c r="F89" s="108">
        <v>10</v>
      </c>
      <c r="G89" s="109" t="s">
        <v>267</v>
      </c>
      <c r="H89" s="110" t="s">
        <v>574</v>
      </c>
      <c r="I89" s="68"/>
      <c r="J89" s="125">
        <v>1</v>
      </c>
      <c r="K89" s="75">
        <v>12</v>
      </c>
      <c r="L89" s="133">
        <f>Tabelle1[[#This Row],[Anz.]]*Tabelle1[[#This Row],[EH-Arbeit]]</f>
        <v>120</v>
      </c>
      <c r="M89" s="75">
        <v>11</v>
      </c>
      <c r="N89" s="133">
        <f>Tabelle1[[#This Row],[Anz.]]+Tabelle1[[#This Row],[EH-Material2]]</f>
        <v>21</v>
      </c>
      <c r="O89" s="111">
        <f>(Tabelle1[[#This Row],[EH-Material2]]+Tabelle1[[#This Row],[EH-Arbeit]])*Tabelle1[[#This Row],[Anz.]]</f>
        <v>230</v>
      </c>
    </row>
    <row r="90" spans="1:15" ht="18" hidden="1" customHeight="1" x14ac:dyDescent="0.25">
      <c r="A90" s="65" t="s">
        <v>503</v>
      </c>
      <c r="B90" s="65" t="s">
        <v>352</v>
      </c>
      <c r="C90" s="62" t="s">
        <v>20</v>
      </c>
      <c r="D90" s="70" t="s">
        <v>316</v>
      </c>
      <c r="E90" s="70" t="s">
        <v>255</v>
      </c>
      <c r="F90" s="108">
        <f>Flächen!F24</f>
        <v>9</v>
      </c>
      <c r="G90" s="109" t="s">
        <v>267</v>
      </c>
      <c r="H90" s="110" t="s">
        <v>336</v>
      </c>
      <c r="I90" s="68" t="s">
        <v>572</v>
      </c>
      <c r="J90" s="125">
        <v>0.25</v>
      </c>
      <c r="K90" s="75">
        <v>6</v>
      </c>
      <c r="L90" s="133">
        <f>Tabelle1[[#This Row],[Anz.]]*Tabelle1[[#This Row],[EH-Arbeit]]</f>
        <v>54</v>
      </c>
      <c r="M90" s="75">
        <v>4</v>
      </c>
      <c r="N90" s="133">
        <f>Tabelle1[[#This Row],[Anz.]]+Tabelle1[[#This Row],[EH-Material2]]</f>
        <v>13</v>
      </c>
      <c r="O90" s="111">
        <f>(Tabelle1[[#This Row],[EH-Material2]]+Tabelle1[[#This Row],[EH-Arbeit]])*Tabelle1[[#This Row],[Anz.]]</f>
        <v>90</v>
      </c>
    </row>
    <row r="91" spans="1:15" ht="18" hidden="1" customHeight="1" x14ac:dyDescent="0.25">
      <c r="A91" s="65" t="s">
        <v>362</v>
      </c>
      <c r="B91" s="65" t="s">
        <v>352</v>
      </c>
      <c r="C91" s="62" t="s">
        <v>20</v>
      </c>
      <c r="D91" s="70" t="s">
        <v>316</v>
      </c>
      <c r="E91" s="70" t="s">
        <v>255</v>
      </c>
      <c r="F91" s="108">
        <v>2</v>
      </c>
      <c r="G91" s="109" t="s">
        <v>3</v>
      </c>
      <c r="H91" s="110" t="s">
        <v>568</v>
      </c>
      <c r="I91" s="68" t="s">
        <v>569</v>
      </c>
      <c r="J91" s="125">
        <v>0.25</v>
      </c>
      <c r="K91" s="75">
        <v>10</v>
      </c>
      <c r="L91" s="133">
        <f>Tabelle1[[#This Row],[Anz.]]*Tabelle1[[#This Row],[EH-Arbeit]]</f>
        <v>20</v>
      </c>
      <c r="M91" s="75">
        <v>2</v>
      </c>
      <c r="N91" s="133">
        <f>Tabelle1[[#This Row],[Anz.]]+Tabelle1[[#This Row],[EH-Material2]]</f>
        <v>4</v>
      </c>
      <c r="O91" s="111">
        <f>(Tabelle1[[#This Row],[EH-Material2]]+Tabelle1[[#This Row],[EH-Arbeit]])*Tabelle1[[#This Row],[Anz.]]</f>
        <v>24</v>
      </c>
    </row>
    <row r="92" spans="1:15" ht="18" hidden="1" customHeight="1" x14ac:dyDescent="0.25">
      <c r="A92" s="65" t="s">
        <v>504</v>
      </c>
      <c r="B92" s="65" t="s">
        <v>352</v>
      </c>
      <c r="C92" s="62" t="s">
        <v>20</v>
      </c>
      <c r="D92" s="70" t="s">
        <v>316</v>
      </c>
      <c r="E92" s="70" t="s">
        <v>255</v>
      </c>
      <c r="F92" s="108">
        <v>8</v>
      </c>
      <c r="G92" s="109" t="s">
        <v>3</v>
      </c>
      <c r="H92" s="110" t="s">
        <v>285</v>
      </c>
      <c r="I92" s="68" t="s">
        <v>280</v>
      </c>
      <c r="J92" s="125">
        <v>0.25</v>
      </c>
      <c r="K92" s="75">
        <v>3</v>
      </c>
      <c r="L92" s="133">
        <f>Tabelle1[[#This Row],[Anz.]]*Tabelle1[[#This Row],[EH-Arbeit]]</f>
        <v>24</v>
      </c>
      <c r="M92" s="75">
        <v>2</v>
      </c>
      <c r="N92" s="133">
        <f>Tabelle1[[#This Row],[Anz.]]+Tabelle1[[#This Row],[EH-Material2]]</f>
        <v>10</v>
      </c>
      <c r="O92" s="111">
        <f>(Tabelle1[[#This Row],[EH-Material2]]+Tabelle1[[#This Row],[EH-Arbeit]])*Tabelle1[[#This Row],[Anz.]]</f>
        <v>40</v>
      </c>
    </row>
    <row r="93" spans="1:15" ht="18" hidden="1" customHeight="1" x14ac:dyDescent="0.25">
      <c r="A93" s="65" t="s">
        <v>364</v>
      </c>
      <c r="B93" s="65" t="s">
        <v>352</v>
      </c>
      <c r="C93" s="62" t="s">
        <v>20</v>
      </c>
      <c r="D93" s="70" t="s">
        <v>316</v>
      </c>
      <c r="E93" s="70" t="s">
        <v>259</v>
      </c>
      <c r="F93" s="108">
        <f>Flächen!F8</f>
        <v>39.65</v>
      </c>
      <c r="G93" s="109" t="s">
        <v>267</v>
      </c>
      <c r="H93" s="110" t="s">
        <v>294</v>
      </c>
      <c r="I93" s="68"/>
      <c r="J93" s="125">
        <v>3</v>
      </c>
      <c r="K93" s="75">
        <v>4</v>
      </c>
      <c r="L93" s="133">
        <f>Tabelle1[[#This Row],[Anz.]]*Tabelle1[[#This Row],[EH-Arbeit]]</f>
        <v>158.6</v>
      </c>
      <c r="M93" s="75">
        <v>2</v>
      </c>
      <c r="N93" s="133">
        <f>Tabelle1[[#This Row],[Anz.]]+Tabelle1[[#This Row],[EH-Material2]]</f>
        <v>41.65</v>
      </c>
      <c r="O93" s="111">
        <f>(Tabelle1[[#This Row],[EH-Material2]]+Tabelle1[[#This Row],[EH-Arbeit]])*Tabelle1[[#This Row],[Anz.]]</f>
        <v>237.89999999999998</v>
      </c>
    </row>
    <row r="94" spans="1:15" ht="20.100000000000001" hidden="1" customHeight="1" x14ac:dyDescent="0.25">
      <c r="A94" s="65" t="s">
        <v>457</v>
      </c>
      <c r="B94" s="65" t="s">
        <v>352</v>
      </c>
      <c r="C94" s="62" t="s">
        <v>20</v>
      </c>
      <c r="D94" s="70" t="s">
        <v>316</v>
      </c>
      <c r="E94" s="70" t="s">
        <v>253</v>
      </c>
      <c r="F94" s="108">
        <v>1</v>
      </c>
      <c r="G94" s="109" t="s">
        <v>3</v>
      </c>
      <c r="H94" s="110" t="s">
        <v>295</v>
      </c>
      <c r="I94" s="68" t="s">
        <v>296</v>
      </c>
      <c r="J94" s="125">
        <v>1</v>
      </c>
      <c r="K94" s="75">
        <v>60</v>
      </c>
      <c r="L94" s="133">
        <f>Tabelle1[[#This Row],[Anz.]]*Tabelle1[[#This Row],[EH-Arbeit]]</f>
        <v>60</v>
      </c>
      <c r="M94" s="75">
        <v>330</v>
      </c>
      <c r="N94" s="133">
        <f>Tabelle1[[#This Row],[Anz.]]+Tabelle1[[#This Row],[EH-Material2]]</f>
        <v>331</v>
      </c>
      <c r="O94" s="111">
        <f>(Tabelle1[[#This Row],[EH-Material2]]+Tabelle1[[#This Row],[EH-Arbeit]])*Tabelle1[[#This Row],[Anz.]]</f>
        <v>390</v>
      </c>
    </row>
    <row r="95" spans="1:15" ht="18" hidden="1" customHeight="1" x14ac:dyDescent="0.25">
      <c r="A95" s="65" t="s">
        <v>363</v>
      </c>
      <c r="B95" s="65" t="s">
        <v>352</v>
      </c>
      <c r="C95" s="62" t="s">
        <v>20</v>
      </c>
      <c r="D95" s="70" t="s">
        <v>316</v>
      </c>
      <c r="E95" s="70" t="s">
        <v>258</v>
      </c>
      <c r="F95" s="108">
        <f>Flächen!F8</f>
        <v>39.65</v>
      </c>
      <c r="G95" s="109" t="s">
        <v>267</v>
      </c>
      <c r="H95" s="110" t="s">
        <v>275</v>
      </c>
      <c r="I95" s="68" t="s">
        <v>534</v>
      </c>
      <c r="J95" s="125">
        <v>1</v>
      </c>
      <c r="K95" s="75">
        <v>17</v>
      </c>
      <c r="L95" s="133">
        <f>Tabelle1[[#This Row],[Anz.]]*Tabelle1[[#This Row],[EH-Arbeit]]</f>
        <v>674.05</v>
      </c>
      <c r="M95" s="75">
        <v>5</v>
      </c>
      <c r="N95" s="133">
        <f>Tabelle1[[#This Row],[Anz.]]+Tabelle1[[#This Row],[EH-Material2]]</f>
        <v>44.65</v>
      </c>
      <c r="O95" s="111">
        <f>(Tabelle1[[#This Row],[EH-Material2]]+Tabelle1[[#This Row],[EH-Arbeit]])*Tabelle1[[#This Row],[Anz.]]</f>
        <v>872.3</v>
      </c>
    </row>
    <row r="96" spans="1:15" ht="18" hidden="1" customHeight="1" x14ac:dyDescent="0.25">
      <c r="A96" s="65" t="s">
        <v>364</v>
      </c>
      <c r="B96" s="65" t="s">
        <v>352</v>
      </c>
      <c r="C96" s="62" t="s">
        <v>20</v>
      </c>
      <c r="D96" s="70" t="s">
        <v>316</v>
      </c>
      <c r="E96" s="70" t="s">
        <v>259</v>
      </c>
      <c r="F96" s="108">
        <f>Flächen!F8</f>
        <v>39.65</v>
      </c>
      <c r="G96" s="109" t="s">
        <v>267</v>
      </c>
      <c r="H96" s="110" t="s">
        <v>587</v>
      </c>
      <c r="I96" s="68" t="s">
        <v>340</v>
      </c>
      <c r="J96" s="125">
        <v>7</v>
      </c>
      <c r="K96" s="75">
        <v>19</v>
      </c>
      <c r="L96" s="133">
        <f>Tabelle1[[#This Row],[Anz.]]*Tabelle1[[#This Row],[EH-Arbeit]]</f>
        <v>753.35</v>
      </c>
      <c r="M96" s="75">
        <v>55</v>
      </c>
      <c r="N96" s="133">
        <f>Tabelle1[[#This Row],[Anz.]]+Tabelle1[[#This Row],[EH-Material2]]</f>
        <v>94.65</v>
      </c>
      <c r="O96" s="111">
        <f>(Tabelle1[[#This Row],[EH-Material2]]+Tabelle1[[#This Row],[EH-Arbeit]])*Tabelle1[[#This Row],[Anz.]]</f>
        <v>2934.1</v>
      </c>
    </row>
    <row r="97" spans="1:15" ht="18" hidden="1" customHeight="1" x14ac:dyDescent="0.25">
      <c r="A97" s="65" t="s">
        <v>456</v>
      </c>
      <c r="B97" s="65" t="s">
        <v>352</v>
      </c>
      <c r="C97" s="62" t="s">
        <v>20</v>
      </c>
      <c r="D97" s="70" t="s">
        <v>316</v>
      </c>
      <c r="E97" s="70" t="s">
        <v>254</v>
      </c>
      <c r="F97" s="108">
        <v>2</v>
      </c>
      <c r="G97" s="109" t="s">
        <v>3</v>
      </c>
      <c r="H97" s="110" t="s">
        <v>450</v>
      </c>
      <c r="I97" s="68" t="s">
        <v>533</v>
      </c>
      <c r="J97" s="125">
        <v>2</v>
      </c>
      <c r="K97" s="75">
        <v>60</v>
      </c>
      <c r="L97" s="133">
        <f>Tabelle1[[#This Row],[Anz.]]*Tabelle1[[#This Row],[EH-Arbeit]]</f>
        <v>120</v>
      </c>
      <c r="M97" s="75">
        <v>25</v>
      </c>
      <c r="N97" s="133">
        <f>Tabelle1[[#This Row],[Anz.]]+Tabelle1[[#This Row],[EH-Material2]]</f>
        <v>27</v>
      </c>
      <c r="O97" s="111">
        <f>(Tabelle1[[#This Row],[EH-Material2]]+Tabelle1[[#This Row],[EH-Arbeit]])*Tabelle1[[#This Row],[Anz.]]</f>
        <v>170</v>
      </c>
    </row>
    <row r="98" spans="1:15" ht="18" hidden="1" customHeight="1" x14ac:dyDescent="0.25">
      <c r="A98" s="65" t="s">
        <v>547</v>
      </c>
      <c r="B98" s="65" t="s">
        <v>352</v>
      </c>
      <c r="C98" s="62" t="s">
        <v>20</v>
      </c>
      <c r="D98" s="70" t="s">
        <v>316</v>
      </c>
      <c r="E98" s="70" t="s">
        <v>255</v>
      </c>
      <c r="F98" s="108">
        <v>3</v>
      </c>
      <c r="G98" s="109" t="s">
        <v>3</v>
      </c>
      <c r="H98" s="110" t="s">
        <v>299</v>
      </c>
      <c r="I98" s="68" t="s">
        <v>300</v>
      </c>
      <c r="J98" s="125">
        <v>2</v>
      </c>
      <c r="K98" s="75">
        <v>90</v>
      </c>
      <c r="L98" s="133">
        <f>Tabelle1[[#This Row],[Anz.]]*Tabelle1[[#This Row],[EH-Arbeit]]</f>
        <v>270</v>
      </c>
      <c r="M98" s="75">
        <v>75</v>
      </c>
      <c r="N98" s="133">
        <f>Tabelle1[[#This Row],[Anz.]]+Tabelle1[[#This Row],[EH-Material2]]</f>
        <v>78</v>
      </c>
      <c r="O98" s="111">
        <f>(Tabelle1[[#This Row],[EH-Material2]]+Tabelle1[[#This Row],[EH-Arbeit]])*Tabelle1[[#This Row],[Anz.]]</f>
        <v>495</v>
      </c>
    </row>
    <row r="99" spans="1:15" ht="18" hidden="1" customHeight="1" x14ac:dyDescent="0.25">
      <c r="A99" s="65" t="s">
        <v>548</v>
      </c>
      <c r="B99" s="65" t="s">
        <v>352</v>
      </c>
      <c r="C99" s="62" t="s">
        <v>20</v>
      </c>
      <c r="D99" s="70" t="s">
        <v>316</v>
      </c>
      <c r="E99" s="70" t="s">
        <v>262</v>
      </c>
      <c r="F99" s="108">
        <v>1</v>
      </c>
      <c r="G99" s="109" t="s">
        <v>3</v>
      </c>
      <c r="H99" s="110" t="s">
        <v>301</v>
      </c>
      <c r="I99" s="68" t="s">
        <v>300</v>
      </c>
      <c r="J99" s="125">
        <v>1</v>
      </c>
      <c r="K99" s="75">
        <v>60</v>
      </c>
      <c r="L99" s="133">
        <f>Tabelle1[[#This Row],[Anz.]]*Tabelle1[[#This Row],[EH-Arbeit]]</f>
        <v>60</v>
      </c>
      <c r="M99" s="75">
        <v>70</v>
      </c>
      <c r="N99" s="133">
        <f>Tabelle1[[#This Row],[Anz.]]+Tabelle1[[#This Row],[EH-Material2]]</f>
        <v>71</v>
      </c>
      <c r="O99" s="111">
        <f>(Tabelle1[[#This Row],[EH-Material2]]+Tabelle1[[#This Row],[EH-Arbeit]])*Tabelle1[[#This Row],[Anz.]]</f>
        <v>130</v>
      </c>
    </row>
    <row r="100" spans="1:15" ht="18" hidden="1" customHeight="1" x14ac:dyDescent="0.25">
      <c r="A100" s="65" t="s">
        <v>549</v>
      </c>
      <c r="B100" s="65" t="s">
        <v>352</v>
      </c>
      <c r="C100" s="62" t="s">
        <v>20</v>
      </c>
      <c r="D100" s="70" t="s">
        <v>316</v>
      </c>
      <c r="E100" s="70" t="s">
        <v>256</v>
      </c>
      <c r="F100" s="108">
        <v>1</v>
      </c>
      <c r="G100" s="109" t="s">
        <v>3</v>
      </c>
      <c r="H100" s="110" t="s">
        <v>371</v>
      </c>
      <c r="I100" s="68" t="s">
        <v>372</v>
      </c>
      <c r="J100" s="125">
        <v>0.15</v>
      </c>
      <c r="K100" s="75">
        <v>5</v>
      </c>
      <c r="L100" s="133">
        <f>Tabelle1[[#This Row],[Anz.]]*Tabelle1[[#This Row],[EH-Arbeit]]</f>
        <v>5</v>
      </c>
      <c r="M100" s="75">
        <v>15</v>
      </c>
      <c r="N100" s="133">
        <f>Tabelle1[[#This Row],[Anz.]]+Tabelle1[[#This Row],[EH-Material2]]</f>
        <v>16</v>
      </c>
      <c r="O100" s="111">
        <f>(Tabelle1[[#This Row],[EH-Material2]]+Tabelle1[[#This Row],[EH-Arbeit]])*Tabelle1[[#This Row],[Anz.]]</f>
        <v>20</v>
      </c>
    </row>
    <row r="101" spans="1:15" ht="20.100000000000001" hidden="1" customHeight="1" x14ac:dyDescent="0.25">
      <c r="A101" s="65" t="s">
        <v>586</v>
      </c>
      <c r="B101" s="65" t="s">
        <v>352</v>
      </c>
      <c r="C101" s="62" t="s">
        <v>20</v>
      </c>
      <c r="D101" s="70" t="s">
        <v>316</v>
      </c>
      <c r="E101" s="70" t="s">
        <v>263</v>
      </c>
      <c r="F101" s="108">
        <v>1</v>
      </c>
      <c r="G101" s="109" t="s">
        <v>3</v>
      </c>
      <c r="H101" s="110" t="s">
        <v>453</v>
      </c>
      <c r="I101" s="68"/>
      <c r="J101" s="125">
        <v>0.15</v>
      </c>
      <c r="K101" s="75">
        <v>10</v>
      </c>
      <c r="L101" s="133">
        <f>Tabelle1[[#This Row],[Anz.]]*Tabelle1[[#This Row],[EH-Arbeit]]</f>
        <v>10</v>
      </c>
      <c r="M101" s="75">
        <v>35</v>
      </c>
      <c r="N101" s="133">
        <f>Tabelle1[[#This Row],[Anz.]]+Tabelle1[[#This Row],[EH-Material2]]</f>
        <v>36</v>
      </c>
      <c r="O101" s="111">
        <f>(Tabelle1[[#This Row],[EH-Material2]]+Tabelle1[[#This Row],[EH-Arbeit]])*Tabelle1[[#This Row],[Anz.]]</f>
        <v>45</v>
      </c>
    </row>
    <row r="102" spans="1:15" ht="20.100000000000001" hidden="1" customHeight="1" thickBot="1" x14ac:dyDescent="0.3">
      <c r="A102" s="63">
        <v>8</v>
      </c>
      <c r="B102" s="63" t="s">
        <v>16</v>
      </c>
      <c r="C102" s="1"/>
      <c r="D102" s="73"/>
      <c r="E102" s="73"/>
      <c r="F102" s="129" t="s">
        <v>21</v>
      </c>
      <c r="G102" s="1"/>
      <c r="H102" s="67"/>
      <c r="I102" s="67"/>
      <c r="J102" s="124"/>
      <c r="K102" s="74"/>
      <c r="L102" s="132"/>
      <c r="M102" s="74"/>
      <c r="N102" s="132"/>
      <c r="O102" s="1"/>
    </row>
    <row r="103" spans="1:15" ht="20.100000000000001" hidden="1" customHeight="1" x14ac:dyDescent="0.25">
      <c r="A103" s="65" t="s">
        <v>505</v>
      </c>
      <c r="B103" s="65" t="s">
        <v>355</v>
      </c>
      <c r="C103" s="62" t="s">
        <v>20</v>
      </c>
      <c r="D103" s="70" t="s">
        <v>21</v>
      </c>
      <c r="E103" s="70" t="s">
        <v>249</v>
      </c>
      <c r="F103" s="108">
        <v>1</v>
      </c>
      <c r="G103" s="109" t="s">
        <v>279</v>
      </c>
      <c r="H103" s="110" t="s">
        <v>292</v>
      </c>
      <c r="I103" s="68" t="s">
        <v>278</v>
      </c>
      <c r="J103" s="125">
        <v>1</v>
      </c>
      <c r="K103" s="75">
        <v>30</v>
      </c>
      <c r="L103" s="133">
        <f>Tabelle1[[#This Row],[Anz.]]*Tabelle1[[#This Row],[EH-Arbeit]]</f>
        <v>30</v>
      </c>
      <c r="M103" s="75">
        <v>25</v>
      </c>
      <c r="N103" s="133">
        <f>Tabelle1[[#This Row],[Anz.]]+Tabelle1[[#This Row],[EH-Material2]]</f>
        <v>26</v>
      </c>
      <c r="O103" s="111">
        <f>(Tabelle1[[#This Row],[EH-Material2]]+Tabelle1[[#This Row],[EH-Arbeit]])*Tabelle1[[#This Row],[Anz.]]</f>
        <v>55</v>
      </c>
    </row>
    <row r="104" spans="1:15" ht="18" hidden="1" customHeight="1" x14ac:dyDescent="0.25">
      <c r="A104" s="65" t="s">
        <v>506</v>
      </c>
      <c r="B104" s="65" t="s">
        <v>352</v>
      </c>
      <c r="C104" s="62" t="s">
        <v>20</v>
      </c>
      <c r="D104" s="70" t="s">
        <v>21</v>
      </c>
      <c r="E104" s="70" t="s">
        <v>258</v>
      </c>
      <c r="F104" s="108">
        <v>1</v>
      </c>
      <c r="G104" s="109" t="s">
        <v>3</v>
      </c>
      <c r="H104" s="110" t="s">
        <v>298</v>
      </c>
      <c r="I104" s="68" t="s">
        <v>273</v>
      </c>
      <c r="J104" s="125">
        <v>0.25</v>
      </c>
      <c r="K104" s="75">
        <v>23</v>
      </c>
      <c r="L104" s="133">
        <f>Tabelle1[[#This Row],[Anz.]]*Tabelle1[[#This Row],[EH-Arbeit]]</f>
        <v>23</v>
      </c>
      <c r="M104" s="75">
        <v>12</v>
      </c>
      <c r="N104" s="133">
        <f>Tabelle1[[#This Row],[Anz.]]+Tabelle1[[#This Row],[EH-Material2]]</f>
        <v>13</v>
      </c>
      <c r="O104" s="111">
        <f>(Tabelle1[[#This Row],[EH-Material2]]+Tabelle1[[#This Row],[EH-Arbeit]])*Tabelle1[[#This Row],[Anz.]]</f>
        <v>35</v>
      </c>
    </row>
    <row r="105" spans="1:15" ht="18" hidden="1" customHeight="1" x14ac:dyDescent="0.25">
      <c r="A105" s="65" t="s">
        <v>507</v>
      </c>
      <c r="B105" s="65" t="s">
        <v>352</v>
      </c>
      <c r="C105" s="62" t="s">
        <v>20</v>
      </c>
      <c r="D105" s="70" t="s">
        <v>21</v>
      </c>
      <c r="E105" s="70" t="s">
        <v>255</v>
      </c>
      <c r="F105" s="108">
        <v>2</v>
      </c>
      <c r="G105" s="109" t="s">
        <v>3</v>
      </c>
      <c r="H105" s="110" t="s">
        <v>286</v>
      </c>
      <c r="I105" s="68" t="s">
        <v>532</v>
      </c>
      <c r="J105" s="125">
        <v>0.25</v>
      </c>
      <c r="K105" s="75">
        <v>5</v>
      </c>
      <c r="L105" s="133">
        <f>Tabelle1[[#This Row],[Anz.]]*Tabelle1[[#This Row],[EH-Arbeit]]</f>
        <v>10</v>
      </c>
      <c r="M105" s="75">
        <v>6</v>
      </c>
      <c r="N105" s="133">
        <f>Tabelle1[[#This Row],[Anz.]]+Tabelle1[[#This Row],[EH-Material2]]</f>
        <v>8</v>
      </c>
      <c r="O105" s="111">
        <f>(Tabelle1[[#This Row],[EH-Material2]]+Tabelle1[[#This Row],[EH-Arbeit]])*Tabelle1[[#This Row],[Anz.]]</f>
        <v>22</v>
      </c>
    </row>
    <row r="106" spans="1:15" ht="18" hidden="1" customHeight="1" x14ac:dyDescent="0.25">
      <c r="A106" s="65" t="s">
        <v>508</v>
      </c>
      <c r="B106" s="65" t="s">
        <v>352</v>
      </c>
      <c r="C106" s="62" t="s">
        <v>20</v>
      </c>
      <c r="D106" s="70" t="s">
        <v>21</v>
      </c>
      <c r="E106" s="70" t="s">
        <v>255</v>
      </c>
      <c r="F106" s="108">
        <v>1</v>
      </c>
      <c r="G106" s="109" t="s">
        <v>3</v>
      </c>
      <c r="H106" s="110" t="s">
        <v>570</v>
      </c>
      <c r="I106" s="68" t="s">
        <v>571</v>
      </c>
      <c r="J106" s="125">
        <v>0.25</v>
      </c>
      <c r="K106" s="75">
        <v>10</v>
      </c>
      <c r="L106" s="133">
        <f>Tabelle1[[#This Row],[Anz.]]*Tabelle1[[#This Row],[EH-Arbeit]]</f>
        <v>10</v>
      </c>
      <c r="M106" s="75">
        <v>2</v>
      </c>
      <c r="N106" s="133">
        <f>Tabelle1[[#This Row],[Anz.]]+Tabelle1[[#This Row],[EH-Material2]]</f>
        <v>3</v>
      </c>
      <c r="O106" s="111">
        <f>(Tabelle1[[#This Row],[EH-Material2]]+Tabelle1[[#This Row],[EH-Arbeit]])*Tabelle1[[#This Row],[Anz.]]</f>
        <v>12</v>
      </c>
    </row>
    <row r="107" spans="1:15" ht="18" hidden="1" customHeight="1" x14ac:dyDescent="0.25">
      <c r="A107" s="65" t="s">
        <v>508</v>
      </c>
      <c r="B107" s="65" t="s">
        <v>352</v>
      </c>
      <c r="C107" s="62" t="s">
        <v>20</v>
      </c>
      <c r="D107" s="70" t="s">
        <v>21</v>
      </c>
      <c r="E107" s="70" t="s">
        <v>255</v>
      </c>
      <c r="F107" s="108">
        <v>1</v>
      </c>
      <c r="G107" s="109" t="s">
        <v>3</v>
      </c>
      <c r="H107" s="110" t="s">
        <v>285</v>
      </c>
      <c r="I107" s="68" t="s">
        <v>280</v>
      </c>
      <c r="J107" s="125">
        <v>0.25</v>
      </c>
      <c r="K107" s="75">
        <v>3</v>
      </c>
      <c r="L107" s="133">
        <f>Tabelle1[[#This Row],[Anz.]]*Tabelle1[[#This Row],[EH-Arbeit]]</f>
        <v>3</v>
      </c>
      <c r="M107" s="75">
        <v>2</v>
      </c>
      <c r="N107" s="133">
        <f>Tabelle1[[#This Row],[Anz.]]+Tabelle1[[#This Row],[EH-Material2]]</f>
        <v>3</v>
      </c>
      <c r="O107" s="111">
        <f>(Tabelle1[[#This Row],[EH-Material2]]+Tabelle1[[#This Row],[EH-Arbeit]])*Tabelle1[[#This Row],[Anz.]]</f>
        <v>5</v>
      </c>
    </row>
    <row r="108" spans="1:15" ht="18" hidden="1" customHeight="1" x14ac:dyDescent="0.25">
      <c r="A108" s="65" t="s">
        <v>550</v>
      </c>
      <c r="B108" s="65" t="s">
        <v>352</v>
      </c>
      <c r="C108" s="62" t="s">
        <v>20</v>
      </c>
      <c r="D108" s="70" t="s">
        <v>21</v>
      </c>
      <c r="E108" s="70" t="s">
        <v>258</v>
      </c>
      <c r="F108" s="108">
        <f>Flächen!F6</f>
        <v>2.14</v>
      </c>
      <c r="G108" s="109" t="s">
        <v>267</v>
      </c>
      <c r="H108" s="110" t="s">
        <v>275</v>
      </c>
      <c r="I108" s="68" t="s">
        <v>274</v>
      </c>
      <c r="J108" s="125">
        <v>1</v>
      </c>
      <c r="K108" s="75">
        <v>17</v>
      </c>
      <c r="L108" s="133">
        <f>Tabelle1[[#This Row],[Anz.]]*Tabelle1[[#This Row],[EH-Arbeit]]</f>
        <v>36.380000000000003</v>
      </c>
      <c r="M108" s="75">
        <v>5</v>
      </c>
      <c r="N108" s="133">
        <f>Tabelle1[[#This Row],[Anz.]]+Tabelle1[[#This Row],[EH-Material2]]</f>
        <v>7.1400000000000006</v>
      </c>
      <c r="O108" s="111">
        <f>(Tabelle1[[#This Row],[EH-Material2]]+Tabelle1[[#This Row],[EH-Arbeit]])*Tabelle1[[#This Row],[Anz.]]</f>
        <v>47.080000000000005</v>
      </c>
    </row>
    <row r="109" spans="1:15" ht="18" hidden="1" customHeight="1" x14ac:dyDescent="0.25">
      <c r="A109" s="65" t="s">
        <v>551</v>
      </c>
      <c r="B109" s="65" t="s">
        <v>352</v>
      </c>
      <c r="C109" s="62" t="s">
        <v>20</v>
      </c>
      <c r="D109" s="70" t="s">
        <v>21</v>
      </c>
      <c r="E109" s="70" t="s">
        <v>257</v>
      </c>
      <c r="F109" s="108">
        <v>1</v>
      </c>
      <c r="G109" s="109" t="s">
        <v>3</v>
      </c>
      <c r="H109" s="110" t="s">
        <v>591</v>
      </c>
      <c r="I109" s="68"/>
      <c r="J109" s="125">
        <v>1</v>
      </c>
      <c r="K109" s="75">
        <v>30</v>
      </c>
      <c r="L109" s="133">
        <f>Tabelle1[[#This Row],[Anz.]]*Tabelle1[[#This Row],[EH-Arbeit]]</f>
        <v>30</v>
      </c>
      <c r="M109" s="75">
        <v>60</v>
      </c>
      <c r="N109" s="133">
        <f>Tabelle1[[#This Row],[Anz.]]+Tabelle1[[#This Row],[EH-Material2]]</f>
        <v>61</v>
      </c>
      <c r="O109" s="111">
        <f>(Tabelle1[[#This Row],[EH-Material2]]+Tabelle1[[#This Row],[EH-Arbeit]])*Tabelle1[[#This Row],[Anz.]]</f>
        <v>90</v>
      </c>
    </row>
    <row r="110" spans="1:15" ht="18" hidden="1" customHeight="1" x14ac:dyDescent="0.25">
      <c r="A110" s="65" t="s">
        <v>552</v>
      </c>
      <c r="B110" s="65" t="s">
        <v>354</v>
      </c>
      <c r="C110" s="62" t="s">
        <v>20</v>
      </c>
      <c r="D110" s="70" t="s">
        <v>21</v>
      </c>
      <c r="E110" s="70" t="s">
        <v>254</v>
      </c>
      <c r="F110" s="108">
        <v>1</v>
      </c>
      <c r="G110" s="109" t="s">
        <v>3</v>
      </c>
      <c r="H110" s="110" t="s">
        <v>450</v>
      </c>
      <c r="I110" s="68" t="s">
        <v>478</v>
      </c>
      <c r="J110" s="125">
        <v>1.5</v>
      </c>
      <c r="K110" s="75">
        <v>80</v>
      </c>
      <c r="L110" s="133">
        <f>Tabelle1[[#This Row],[Anz.]]*Tabelle1[[#This Row],[EH-Arbeit]]</f>
        <v>80</v>
      </c>
      <c r="M110" s="75">
        <v>300</v>
      </c>
      <c r="N110" s="133">
        <f>Tabelle1[[#This Row],[Anz.]]+Tabelle1[[#This Row],[EH-Material2]]</f>
        <v>301</v>
      </c>
      <c r="O110" s="111">
        <f>(Tabelle1[[#This Row],[EH-Material2]]+Tabelle1[[#This Row],[EH-Arbeit]])*Tabelle1[[#This Row],[Anz.]]</f>
        <v>380</v>
      </c>
    </row>
    <row r="111" spans="1:15" ht="18" hidden="1" customHeight="1" x14ac:dyDescent="0.25">
      <c r="A111" s="65" t="s">
        <v>553</v>
      </c>
      <c r="B111" s="65" t="s">
        <v>352</v>
      </c>
      <c r="C111" s="62" t="s">
        <v>20</v>
      </c>
      <c r="D111" s="70" t="s">
        <v>21</v>
      </c>
      <c r="E111" s="70" t="s">
        <v>256</v>
      </c>
      <c r="F111" s="108">
        <v>1</v>
      </c>
      <c r="G111" s="109" t="s">
        <v>3</v>
      </c>
      <c r="H111" s="110" t="s">
        <v>371</v>
      </c>
      <c r="I111" s="68" t="s">
        <v>372</v>
      </c>
      <c r="J111" s="125">
        <v>0.15</v>
      </c>
      <c r="K111" s="75">
        <v>5</v>
      </c>
      <c r="L111" s="133">
        <f>Tabelle1[[#This Row],[Anz.]]*Tabelle1[[#This Row],[EH-Arbeit]]</f>
        <v>5</v>
      </c>
      <c r="M111" s="75">
        <v>15</v>
      </c>
      <c r="N111" s="133">
        <f>Tabelle1[[#This Row],[Anz.]]+Tabelle1[[#This Row],[EH-Material2]]</f>
        <v>16</v>
      </c>
      <c r="O111" s="111">
        <f>(Tabelle1[[#This Row],[EH-Material2]]+Tabelle1[[#This Row],[EH-Arbeit]])*Tabelle1[[#This Row],[Anz.]]</f>
        <v>20</v>
      </c>
    </row>
    <row r="112" spans="1:15" ht="18" hidden="1" customHeight="1" thickBot="1" x14ac:dyDescent="0.3">
      <c r="A112" s="63">
        <v>4</v>
      </c>
      <c r="B112" s="63" t="s">
        <v>16</v>
      </c>
      <c r="C112" s="1"/>
      <c r="D112" s="73"/>
      <c r="E112" s="73"/>
      <c r="F112" s="129" t="s">
        <v>22</v>
      </c>
      <c r="G112" s="1"/>
      <c r="H112" s="67"/>
      <c r="I112" s="67"/>
      <c r="J112" s="124"/>
      <c r="K112" s="74"/>
      <c r="L112" s="132"/>
      <c r="M112" s="74"/>
      <c r="N112" s="132"/>
      <c r="O112" s="1"/>
    </row>
    <row r="113" spans="1:15" ht="18" hidden="1" customHeight="1" x14ac:dyDescent="0.25">
      <c r="A113" s="65" t="s">
        <v>484</v>
      </c>
      <c r="B113" s="65" t="s">
        <v>352</v>
      </c>
      <c r="C113" s="62" t="s">
        <v>20</v>
      </c>
      <c r="D113" s="70" t="s">
        <v>22</v>
      </c>
      <c r="E113" s="70" t="s">
        <v>249</v>
      </c>
      <c r="F113" s="108">
        <v>1</v>
      </c>
      <c r="G113" s="109" t="s">
        <v>279</v>
      </c>
      <c r="H113" s="110" t="s">
        <v>480</v>
      </c>
      <c r="I113" s="68" t="s">
        <v>481</v>
      </c>
      <c r="J113" s="125">
        <v>1</v>
      </c>
      <c r="K113" s="75">
        <v>30</v>
      </c>
      <c r="L113" s="133">
        <f>Tabelle1[[#This Row],[Anz.]]*Tabelle1[[#This Row],[EH-Arbeit]]</f>
        <v>30</v>
      </c>
      <c r="M113" s="75">
        <v>78</v>
      </c>
      <c r="N113" s="133">
        <f>Tabelle1[[#This Row],[Anz.]]+Tabelle1[[#This Row],[EH-Material2]]</f>
        <v>79</v>
      </c>
      <c r="O113" s="111">
        <f>(Tabelle1[[#This Row],[EH-Material2]]+Tabelle1[[#This Row],[EH-Arbeit]])*Tabelle1[[#This Row],[Anz.]]</f>
        <v>108</v>
      </c>
    </row>
    <row r="114" spans="1:15" ht="20.100000000000001" hidden="1" customHeight="1" x14ac:dyDescent="0.25">
      <c r="A114" s="65" t="s">
        <v>485</v>
      </c>
      <c r="B114" s="65" t="s">
        <v>352</v>
      </c>
      <c r="C114" s="62" t="s">
        <v>20</v>
      </c>
      <c r="D114" s="70" t="s">
        <v>22</v>
      </c>
      <c r="E114" s="70" t="s">
        <v>249</v>
      </c>
      <c r="F114" s="108">
        <v>1</v>
      </c>
      <c r="G114" s="109" t="s">
        <v>279</v>
      </c>
      <c r="H114" s="110" t="s">
        <v>482</v>
      </c>
      <c r="I114" s="68"/>
      <c r="J114" s="125">
        <v>2</v>
      </c>
      <c r="K114" s="75">
        <v>60</v>
      </c>
      <c r="L114" s="133">
        <f>Tabelle1[[#This Row],[Anz.]]*Tabelle1[[#This Row],[EH-Arbeit]]</f>
        <v>60</v>
      </c>
      <c r="M114" s="75">
        <v>65</v>
      </c>
      <c r="N114" s="133">
        <f>Tabelle1[[#This Row],[Anz.]]+Tabelle1[[#This Row],[EH-Material2]]</f>
        <v>66</v>
      </c>
      <c r="O114" s="111">
        <f>(Tabelle1[[#This Row],[EH-Material2]]+Tabelle1[[#This Row],[EH-Arbeit]])*Tabelle1[[#This Row],[Anz.]]</f>
        <v>125</v>
      </c>
    </row>
    <row r="115" spans="1:15" ht="18" hidden="1" customHeight="1" x14ac:dyDescent="0.25">
      <c r="A115" s="65" t="s">
        <v>486</v>
      </c>
      <c r="B115" s="65" t="s">
        <v>352</v>
      </c>
      <c r="C115" s="62" t="s">
        <v>20</v>
      </c>
      <c r="D115" s="70" t="s">
        <v>22</v>
      </c>
      <c r="E115" s="70" t="s">
        <v>255</v>
      </c>
      <c r="F115" s="108">
        <v>2</v>
      </c>
      <c r="G115" s="109" t="s">
        <v>3</v>
      </c>
      <c r="H115" s="110" t="s">
        <v>286</v>
      </c>
      <c r="I115" s="68" t="s">
        <v>532</v>
      </c>
      <c r="J115" s="125">
        <v>0.15</v>
      </c>
      <c r="K115" s="75">
        <v>5</v>
      </c>
      <c r="L115" s="133">
        <f>Tabelle1[[#This Row],[Anz.]]*Tabelle1[[#This Row],[EH-Arbeit]]</f>
        <v>10</v>
      </c>
      <c r="M115" s="75">
        <v>6</v>
      </c>
      <c r="N115" s="133">
        <f>Tabelle1[[#This Row],[Anz.]]+Tabelle1[[#This Row],[EH-Material2]]</f>
        <v>8</v>
      </c>
      <c r="O115" s="111">
        <f>(Tabelle1[[#This Row],[EH-Material2]]+Tabelle1[[#This Row],[EH-Arbeit]])*Tabelle1[[#This Row],[Anz.]]</f>
        <v>22</v>
      </c>
    </row>
    <row r="116" spans="1:15" ht="18" hidden="1" customHeight="1" x14ac:dyDescent="0.25">
      <c r="A116" s="65" t="s">
        <v>302</v>
      </c>
      <c r="B116" s="65" t="s">
        <v>352</v>
      </c>
      <c r="C116" s="62" t="s">
        <v>20</v>
      </c>
      <c r="D116" s="70" t="s">
        <v>22</v>
      </c>
      <c r="E116" s="70" t="s">
        <v>258</v>
      </c>
      <c r="F116" s="108">
        <v>1</v>
      </c>
      <c r="G116" s="109" t="s">
        <v>3</v>
      </c>
      <c r="H116" s="110" t="s">
        <v>298</v>
      </c>
      <c r="I116" s="68" t="s">
        <v>273</v>
      </c>
      <c r="J116" s="125">
        <v>0.25</v>
      </c>
      <c r="K116" s="75">
        <v>23</v>
      </c>
      <c r="L116" s="133">
        <f>Tabelle1[[#This Row],[Anz.]]*Tabelle1[[#This Row],[EH-Arbeit]]</f>
        <v>23</v>
      </c>
      <c r="M116" s="75">
        <v>12</v>
      </c>
      <c r="N116" s="133">
        <f>Tabelle1[[#This Row],[Anz.]]+Tabelle1[[#This Row],[EH-Material2]]</f>
        <v>13</v>
      </c>
      <c r="O116" s="111">
        <f>(Tabelle1[[#This Row],[EH-Material2]]+Tabelle1[[#This Row],[EH-Arbeit]])*Tabelle1[[#This Row],[Anz.]]</f>
        <v>35</v>
      </c>
    </row>
    <row r="117" spans="1:15" ht="18" hidden="1" customHeight="1" x14ac:dyDescent="0.25">
      <c r="A117" s="65" t="s">
        <v>303</v>
      </c>
      <c r="B117" s="65" t="s">
        <v>352</v>
      </c>
      <c r="C117" s="62" t="s">
        <v>20</v>
      </c>
      <c r="D117" s="70" t="s">
        <v>22</v>
      </c>
      <c r="E117" s="70" t="s">
        <v>257</v>
      </c>
      <c r="F117" s="108">
        <v>1</v>
      </c>
      <c r="G117" s="109" t="s">
        <v>279</v>
      </c>
      <c r="H117" s="110" t="s">
        <v>336</v>
      </c>
      <c r="I117" s="68"/>
      <c r="J117" s="125"/>
      <c r="K117" s="75">
        <v>600</v>
      </c>
      <c r="L117" s="133">
        <f>Tabelle1[[#This Row],[Anz.]]*Tabelle1[[#This Row],[EH-Arbeit]]</f>
        <v>600</v>
      </c>
      <c r="M117" s="75">
        <v>500</v>
      </c>
      <c r="N117" s="133">
        <f>Tabelle1[[#This Row],[Anz.]]+Tabelle1[[#This Row],[EH-Material2]]</f>
        <v>501</v>
      </c>
      <c r="O117" s="111">
        <f>(Tabelle1[[#This Row],[EH-Material2]]+Tabelle1[[#This Row],[EH-Arbeit]])*Tabelle1[[#This Row],[Anz.]]</f>
        <v>1100</v>
      </c>
    </row>
    <row r="118" spans="1:15" ht="18" hidden="1" customHeight="1" x14ac:dyDescent="0.25">
      <c r="A118" s="65" t="s">
        <v>487</v>
      </c>
      <c r="B118" s="65" t="s">
        <v>352</v>
      </c>
      <c r="C118" s="62" t="s">
        <v>20</v>
      </c>
      <c r="D118" s="70" t="s">
        <v>22</v>
      </c>
      <c r="E118" s="70" t="s">
        <v>258</v>
      </c>
      <c r="F118" s="108">
        <v>15</v>
      </c>
      <c r="G118" s="109" t="s">
        <v>267</v>
      </c>
      <c r="H118" s="110" t="s">
        <v>459</v>
      </c>
      <c r="I118" s="68" t="s">
        <v>281</v>
      </c>
      <c r="J118" s="125">
        <v>2</v>
      </c>
      <c r="K118" s="75">
        <v>19</v>
      </c>
      <c r="L118" s="133">
        <f>Tabelle1[[#This Row],[Anz.]]*Tabelle1[[#This Row],[EH-Arbeit]]</f>
        <v>285</v>
      </c>
      <c r="M118" s="75">
        <v>5</v>
      </c>
      <c r="N118" s="133">
        <f>Tabelle1[[#This Row],[Anz.]]+Tabelle1[[#This Row],[EH-Material2]]</f>
        <v>20</v>
      </c>
      <c r="O118" s="111">
        <f>(Tabelle1[[#This Row],[EH-Material2]]+Tabelle1[[#This Row],[EH-Arbeit]])*Tabelle1[[#This Row],[Anz.]]</f>
        <v>360</v>
      </c>
    </row>
    <row r="119" spans="1:15" ht="18" hidden="1" customHeight="1" x14ac:dyDescent="0.25">
      <c r="A119" s="65" t="s">
        <v>304</v>
      </c>
      <c r="B119" s="65" t="s">
        <v>352</v>
      </c>
      <c r="C119" s="62" t="s">
        <v>20</v>
      </c>
      <c r="D119" s="70" t="s">
        <v>22</v>
      </c>
      <c r="E119" s="70" t="s">
        <v>255</v>
      </c>
      <c r="F119" s="108">
        <f>Flächen!F12</f>
        <v>9.86</v>
      </c>
      <c r="G119" s="109" t="s">
        <v>267</v>
      </c>
      <c r="H119" s="110" t="s">
        <v>336</v>
      </c>
      <c r="I119" s="68" t="s">
        <v>572</v>
      </c>
      <c r="J119" s="125">
        <v>0.25</v>
      </c>
      <c r="K119" s="75">
        <v>6</v>
      </c>
      <c r="L119" s="133">
        <f>Tabelle1[[#This Row],[Anz.]]*Tabelle1[[#This Row],[EH-Arbeit]]</f>
        <v>59.16</v>
      </c>
      <c r="M119" s="75">
        <v>4</v>
      </c>
      <c r="N119" s="133">
        <f>Tabelle1[[#This Row],[Anz.]]+Tabelle1[[#This Row],[EH-Material2]]</f>
        <v>13.86</v>
      </c>
      <c r="O119" s="111">
        <f>(Tabelle1[[#This Row],[EH-Material2]]+Tabelle1[[#This Row],[EH-Arbeit]])*Tabelle1[[#This Row],[Anz.]]</f>
        <v>98.6</v>
      </c>
    </row>
    <row r="120" spans="1:15" ht="18" hidden="1" customHeight="1" x14ac:dyDescent="0.25">
      <c r="A120" s="65" t="s">
        <v>304</v>
      </c>
      <c r="B120" s="65" t="s">
        <v>352</v>
      </c>
      <c r="C120" s="62" t="s">
        <v>20</v>
      </c>
      <c r="D120" s="70" t="s">
        <v>22</v>
      </c>
      <c r="E120" s="70" t="s">
        <v>255</v>
      </c>
      <c r="F120" s="108">
        <v>6</v>
      </c>
      <c r="G120" s="109" t="s">
        <v>3</v>
      </c>
      <c r="H120" s="110" t="s">
        <v>568</v>
      </c>
      <c r="I120" s="68" t="s">
        <v>569</v>
      </c>
      <c r="J120" s="125">
        <v>0.25</v>
      </c>
      <c r="K120" s="75">
        <v>10</v>
      </c>
      <c r="L120" s="133">
        <f>Tabelle1[[#This Row],[Anz.]]*Tabelle1[[#This Row],[EH-Arbeit]]</f>
        <v>60</v>
      </c>
      <c r="M120" s="75">
        <v>2</v>
      </c>
      <c r="N120" s="133">
        <f>Tabelle1[[#This Row],[Anz.]]+Tabelle1[[#This Row],[EH-Material2]]</f>
        <v>8</v>
      </c>
      <c r="O120" s="111">
        <f>(Tabelle1[[#This Row],[EH-Material2]]+Tabelle1[[#This Row],[EH-Arbeit]])*Tabelle1[[#This Row],[Anz.]]</f>
        <v>72</v>
      </c>
    </row>
    <row r="121" spans="1:15" ht="18" hidden="1" customHeight="1" x14ac:dyDescent="0.25">
      <c r="A121" s="65" t="s">
        <v>304</v>
      </c>
      <c r="B121" s="65" t="s">
        <v>352</v>
      </c>
      <c r="C121" s="62" t="s">
        <v>20</v>
      </c>
      <c r="D121" s="70" t="s">
        <v>22</v>
      </c>
      <c r="E121" s="70" t="s">
        <v>255</v>
      </c>
      <c r="F121" s="108">
        <v>2</v>
      </c>
      <c r="G121" s="109" t="s">
        <v>3</v>
      </c>
      <c r="H121" s="110" t="s">
        <v>570</v>
      </c>
      <c r="I121" s="68" t="s">
        <v>569</v>
      </c>
      <c r="J121" s="125">
        <v>0.25</v>
      </c>
      <c r="K121" s="75">
        <v>10</v>
      </c>
      <c r="L121" s="133">
        <f>Tabelle1[[#This Row],[Anz.]]*Tabelle1[[#This Row],[EH-Arbeit]]</f>
        <v>20</v>
      </c>
      <c r="M121" s="75">
        <v>2</v>
      </c>
      <c r="N121" s="133">
        <f>Tabelle1[[#This Row],[Anz.]]+Tabelle1[[#This Row],[EH-Material2]]</f>
        <v>4</v>
      </c>
      <c r="O121" s="111">
        <f>(Tabelle1[[#This Row],[EH-Material2]]+Tabelle1[[#This Row],[EH-Arbeit]])*Tabelle1[[#This Row],[Anz.]]</f>
        <v>24</v>
      </c>
    </row>
    <row r="122" spans="1:15" ht="18" hidden="1" customHeight="1" x14ac:dyDescent="0.25">
      <c r="A122" s="65" t="s">
        <v>304</v>
      </c>
      <c r="B122" s="65" t="s">
        <v>352</v>
      </c>
      <c r="C122" s="62" t="s">
        <v>20</v>
      </c>
      <c r="D122" s="70" t="s">
        <v>22</v>
      </c>
      <c r="E122" s="70" t="s">
        <v>255</v>
      </c>
      <c r="F122" s="108">
        <v>7</v>
      </c>
      <c r="G122" s="109" t="s">
        <v>3</v>
      </c>
      <c r="H122" s="110" t="s">
        <v>285</v>
      </c>
      <c r="I122" s="68" t="s">
        <v>280</v>
      </c>
      <c r="J122" s="125">
        <v>0.25</v>
      </c>
      <c r="K122" s="75">
        <v>3</v>
      </c>
      <c r="L122" s="133">
        <f>Tabelle1[[#This Row],[Anz.]]*Tabelle1[[#This Row],[EH-Arbeit]]</f>
        <v>21</v>
      </c>
      <c r="M122" s="75">
        <v>2</v>
      </c>
      <c r="N122" s="133">
        <f>Tabelle1[[#This Row],[Anz.]]+Tabelle1[[#This Row],[EH-Material2]]</f>
        <v>9</v>
      </c>
      <c r="O122" s="111">
        <f>(Tabelle1[[#This Row],[EH-Material2]]+Tabelle1[[#This Row],[EH-Arbeit]])*Tabelle1[[#This Row],[Anz.]]</f>
        <v>35</v>
      </c>
    </row>
    <row r="123" spans="1:15" ht="18" hidden="1" customHeight="1" x14ac:dyDescent="0.25">
      <c r="A123" s="65" t="s">
        <v>488</v>
      </c>
      <c r="B123" s="65" t="s">
        <v>352</v>
      </c>
      <c r="C123" s="62" t="s">
        <v>20</v>
      </c>
      <c r="D123" s="70" t="s">
        <v>22</v>
      </c>
      <c r="E123" s="70" t="s">
        <v>258</v>
      </c>
      <c r="F123" s="108">
        <f>Flächen!F12</f>
        <v>9.86</v>
      </c>
      <c r="G123" s="109" t="s">
        <v>267</v>
      </c>
      <c r="H123" s="110" t="s">
        <v>275</v>
      </c>
      <c r="I123" s="68" t="s">
        <v>274</v>
      </c>
      <c r="J123" s="125">
        <v>1</v>
      </c>
      <c r="K123" s="75">
        <v>17</v>
      </c>
      <c r="L123" s="133">
        <f>Tabelle1[[#This Row],[Anz.]]*Tabelle1[[#This Row],[EH-Arbeit]]</f>
        <v>167.62</v>
      </c>
      <c r="M123" s="75">
        <v>5</v>
      </c>
      <c r="N123" s="133">
        <f>Tabelle1[[#This Row],[Anz.]]+Tabelle1[[#This Row],[EH-Material2]]</f>
        <v>14.86</v>
      </c>
      <c r="O123" s="111">
        <f>(Tabelle1[[#This Row],[EH-Material2]]+Tabelle1[[#This Row],[EH-Arbeit]])*Tabelle1[[#This Row],[Anz.]]</f>
        <v>216.92</v>
      </c>
    </row>
    <row r="124" spans="1:15" ht="18" hidden="1" customHeight="1" x14ac:dyDescent="0.25">
      <c r="A124" s="65" t="s">
        <v>305</v>
      </c>
      <c r="B124" s="65" t="s">
        <v>352</v>
      </c>
      <c r="C124" s="62" t="s">
        <v>20</v>
      </c>
      <c r="D124" s="70" t="s">
        <v>22</v>
      </c>
      <c r="E124" s="70" t="s">
        <v>256</v>
      </c>
      <c r="F124" s="108">
        <v>6</v>
      </c>
      <c r="G124" s="109" t="s">
        <v>267</v>
      </c>
      <c r="H124" s="110" t="s">
        <v>365</v>
      </c>
      <c r="I124" s="68" t="s">
        <v>366</v>
      </c>
      <c r="J124" s="125">
        <v>2</v>
      </c>
      <c r="K124" s="75">
        <v>13</v>
      </c>
      <c r="L124" s="133">
        <f>Tabelle1[[#This Row],[Anz.]]*Tabelle1[[#This Row],[EH-Arbeit]]</f>
        <v>78</v>
      </c>
      <c r="M124" s="75">
        <v>50</v>
      </c>
      <c r="N124" s="133">
        <f>Tabelle1[[#This Row],[Anz.]]+Tabelle1[[#This Row],[EH-Material2]]</f>
        <v>56</v>
      </c>
      <c r="O124" s="111">
        <f>(Tabelle1[[#This Row],[EH-Material2]]+Tabelle1[[#This Row],[EH-Arbeit]])*Tabelle1[[#This Row],[Anz.]]</f>
        <v>378</v>
      </c>
    </row>
    <row r="125" spans="1:15" ht="18" hidden="1" customHeight="1" x14ac:dyDescent="0.25">
      <c r="A125" s="65" t="s">
        <v>541</v>
      </c>
      <c r="B125" s="65" t="s">
        <v>352</v>
      </c>
      <c r="C125" s="62" t="s">
        <v>20</v>
      </c>
      <c r="D125" s="70" t="s">
        <v>22</v>
      </c>
      <c r="E125" s="70" t="s">
        <v>259</v>
      </c>
      <c r="F125" s="108">
        <v>6</v>
      </c>
      <c r="G125" s="109" t="s">
        <v>267</v>
      </c>
      <c r="H125" s="110" t="s">
        <v>345</v>
      </c>
      <c r="I125" s="68" t="s">
        <v>210</v>
      </c>
      <c r="J125" s="125">
        <v>1</v>
      </c>
      <c r="K125" s="75">
        <v>0</v>
      </c>
      <c r="L125" s="133">
        <f>Tabelle1[[#This Row],[Anz.]]*Tabelle1[[#This Row],[EH-Arbeit]]</f>
        <v>0</v>
      </c>
      <c r="M125" s="75">
        <v>7</v>
      </c>
      <c r="N125" s="133">
        <f>Tabelle1[[#This Row],[Anz.]]+Tabelle1[[#This Row],[EH-Material2]]</f>
        <v>13</v>
      </c>
      <c r="O125" s="111">
        <f>(Tabelle1[[#This Row],[EH-Material2]]+Tabelle1[[#This Row],[EH-Arbeit]])*Tabelle1[[#This Row],[Anz.]]</f>
        <v>42</v>
      </c>
    </row>
    <row r="126" spans="1:15" ht="18" hidden="1" customHeight="1" x14ac:dyDescent="0.25">
      <c r="A126" s="65" t="s">
        <v>535</v>
      </c>
      <c r="B126" s="65" t="s">
        <v>352</v>
      </c>
      <c r="C126" s="62" t="s">
        <v>20</v>
      </c>
      <c r="D126" s="70" t="s">
        <v>22</v>
      </c>
      <c r="E126" s="70" t="s">
        <v>259</v>
      </c>
      <c r="F126" s="108">
        <v>15</v>
      </c>
      <c r="G126" s="109" t="s">
        <v>267</v>
      </c>
      <c r="H126" s="110" t="s">
        <v>343</v>
      </c>
      <c r="I126" s="68" t="s">
        <v>344</v>
      </c>
      <c r="J126" s="125">
        <v>1</v>
      </c>
      <c r="K126" s="75">
        <v>8</v>
      </c>
      <c r="L126" s="133">
        <f>Tabelle1[[#This Row],[Anz.]]*Tabelle1[[#This Row],[EH-Arbeit]]</f>
        <v>120</v>
      </c>
      <c r="M126" s="75">
        <v>8</v>
      </c>
      <c r="N126" s="133">
        <f>Tabelle1[[#This Row],[Anz.]]+Tabelle1[[#This Row],[EH-Material2]]</f>
        <v>23</v>
      </c>
      <c r="O126" s="111">
        <f>(Tabelle1[[#This Row],[EH-Material2]]+Tabelle1[[#This Row],[EH-Arbeit]])*Tabelle1[[#This Row],[Anz.]]</f>
        <v>240</v>
      </c>
    </row>
    <row r="127" spans="1:15" ht="18" hidden="1" customHeight="1" x14ac:dyDescent="0.25">
      <c r="A127" s="65" t="s">
        <v>536</v>
      </c>
      <c r="B127" s="65" t="s">
        <v>352</v>
      </c>
      <c r="C127" s="62" t="s">
        <v>20</v>
      </c>
      <c r="D127" s="70" t="s">
        <v>22</v>
      </c>
      <c r="E127" s="70" t="s">
        <v>259</v>
      </c>
      <c r="F127" s="108">
        <f>Flächen!F12</f>
        <v>9.86</v>
      </c>
      <c r="G127" s="109" t="s">
        <v>267</v>
      </c>
      <c r="H127" s="110" t="s">
        <v>447</v>
      </c>
      <c r="I127" s="68" t="s">
        <v>448</v>
      </c>
      <c r="J127" s="125">
        <v>5</v>
      </c>
      <c r="K127" s="75">
        <v>0</v>
      </c>
      <c r="L127" s="133">
        <f>Tabelle1[[#This Row],[Anz.]]*Tabelle1[[#This Row],[EH-Arbeit]]</f>
        <v>0</v>
      </c>
      <c r="M127" s="75">
        <v>25</v>
      </c>
      <c r="N127" s="133">
        <f>Tabelle1[[#This Row],[Anz.]]+Tabelle1[[#This Row],[EH-Material2]]</f>
        <v>34.86</v>
      </c>
      <c r="O127" s="111">
        <f>(Tabelle1[[#This Row],[EH-Material2]]+Tabelle1[[#This Row],[EH-Arbeit]])*Tabelle1[[#This Row],[Anz.]]</f>
        <v>246.5</v>
      </c>
    </row>
    <row r="128" spans="1:15" ht="18" hidden="1" customHeight="1" x14ac:dyDescent="0.25">
      <c r="A128" s="65" t="s">
        <v>537</v>
      </c>
      <c r="B128" s="65" t="s">
        <v>352</v>
      </c>
      <c r="C128" s="62" t="s">
        <v>20</v>
      </c>
      <c r="D128" s="70" t="s">
        <v>22</v>
      </c>
      <c r="E128" s="70" t="s">
        <v>257</v>
      </c>
      <c r="F128" s="108">
        <v>1</v>
      </c>
      <c r="G128" s="109" t="s">
        <v>279</v>
      </c>
      <c r="H128" s="110" t="s">
        <v>461</v>
      </c>
      <c r="I128" s="68" t="s">
        <v>452</v>
      </c>
      <c r="J128" s="125"/>
      <c r="K128" s="75">
        <v>30</v>
      </c>
      <c r="L128" s="133">
        <f>Tabelle1[[#This Row],[Anz.]]*Tabelle1[[#This Row],[EH-Arbeit]]</f>
        <v>30</v>
      </c>
      <c r="M128" s="75">
        <v>150</v>
      </c>
      <c r="N128" s="133">
        <f>Tabelle1[[#This Row],[Anz.]]+Tabelle1[[#This Row],[EH-Material2]]</f>
        <v>151</v>
      </c>
      <c r="O128" s="111">
        <f>(Tabelle1[[#This Row],[EH-Material2]]+Tabelle1[[#This Row],[EH-Arbeit]])*Tabelle1[[#This Row],[Anz.]]</f>
        <v>180</v>
      </c>
    </row>
    <row r="129" spans="1:15" ht="18" hidden="1" customHeight="1" x14ac:dyDescent="0.25">
      <c r="A129" s="65" t="s">
        <v>538</v>
      </c>
      <c r="B129" s="65" t="s">
        <v>352</v>
      </c>
      <c r="C129" s="62" t="s">
        <v>20</v>
      </c>
      <c r="D129" s="70" t="s">
        <v>22</v>
      </c>
      <c r="E129" s="70" t="s">
        <v>257</v>
      </c>
      <c r="F129" s="108">
        <v>1</v>
      </c>
      <c r="G129" s="109" t="s">
        <v>279</v>
      </c>
      <c r="H129" s="110" t="s">
        <v>348</v>
      </c>
      <c r="I129" s="68" t="s">
        <v>452</v>
      </c>
      <c r="J129" s="125">
        <v>2</v>
      </c>
      <c r="K129" s="75">
        <v>180</v>
      </c>
      <c r="L129" s="133">
        <f>Tabelle1[[#This Row],[Anz.]]*Tabelle1[[#This Row],[EH-Arbeit]]</f>
        <v>180</v>
      </c>
      <c r="M129" s="75">
        <v>750</v>
      </c>
      <c r="N129" s="133">
        <f>Tabelle1[[#This Row],[Anz.]]+Tabelle1[[#This Row],[EH-Material2]]</f>
        <v>751</v>
      </c>
      <c r="O129" s="111">
        <v>700</v>
      </c>
    </row>
    <row r="130" spans="1:15" ht="18" hidden="1" customHeight="1" x14ac:dyDescent="0.25">
      <c r="A130" s="65" t="s">
        <v>539</v>
      </c>
      <c r="B130" s="65" t="s">
        <v>352</v>
      </c>
      <c r="C130" s="62" t="s">
        <v>20</v>
      </c>
      <c r="D130" s="70" t="s">
        <v>22</v>
      </c>
      <c r="E130" s="70" t="s">
        <v>257</v>
      </c>
      <c r="F130" s="108">
        <v>1</v>
      </c>
      <c r="G130" s="109" t="s">
        <v>279</v>
      </c>
      <c r="H130" s="110" t="s">
        <v>349</v>
      </c>
      <c r="I130" s="68"/>
      <c r="J130" s="125">
        <v>1</v>
      </c>
      <c r="K130" s="75">
        <v>75</v>
      </c>
      <c r="L130" s="133">
        <f>Tabelle1[[#This Row],[Anz.]]*Tabelle1[[#This Row],[EH-Arbeit]]</f>
        <v>75</v>
      </c>
      <c r="M130" s="75">
        <v>450</v>
      </c>
      <c r="N130" s="133">
        <f>Tabelle1[[#This Row],[Anz.]]+Tabelle1[[#This Row],[EH-Material2]]</f>
        <v>451</v>
      </c>
      <c r="O130" s="111">
        <f>(Tabelle1[[#This Row],[EH-Material2]]+Tabelle1[[#This Row],[EH-Arbeit]])*Tabelle1[[#This Row],[Anz.]]</f>
        <v>525</v>
      </c>
    </row>
    <row r="131" spans="1:15" ht="18" hidden="1" customHeight="1" x14ac:dyDescent="0.25">
      <c r="A131" s="65" t="s">
        <v>540</v>
      </c>
      <c r="B131" s="65" t="s">
        <v>352</v>
      </c>
      <c r="C131" s="62" t="s">
        <v>20</v>
      </c>
      <c r="D131" s="70" t="s">
        <v>22</v>
      </c>
      <c r="E131" s="70" t="s">
        <v>259</v>
      </c>
      <c r="F131" s="108">
        <v>10</v>
      </c>
      <c r="G131" s="109" t="s">
        <v>267</v>
      </c>
      <c r="H131" s="110" t="s">
        <v>449</v>
      </c>
      <c r="I131" s="68" t="s">
        <v>350</v>
      </c>
      <c r="J131" s="125">
        <v>3</v>
      </c>
      <c r="K131" s="75">
        <v>25</v>
      </c>
      <c r="L131" s="133">
        <f>Tabelle1[[#This Row],[Anz.]]*Tabelle1[[#This Row],[EH-Arbeit]]</f>
        <v>250</v>
      </c>
      <c r="M131" s="75">
        <v>25</v>
      </c>
      <c r="N131" s="133">
        <f>Tabelle1[[#This Row],[Anz.]]+Tabelle1[[#This Row],[EH-Material2]]</f>
        <v>35</v>
      </c>
      <c r="O131" s="111">
        <f>(Tabelle1[[#This Row],[EH-Material2]]+Tabelle1[[#This Row],[EH-Arbeit]])*Tabelle1[[#This Row],[Anz.]]</f>
        <v>500</v>
      </c>
    </row>
    <row r="132" spans="1:15" ht="18" hidden="1" customHeight="1" x14ac:dyDescent="0.25">
      <c r="A132" s="65" t="s">
        <v>542</v>
      </c>
      <c r="B132" s="65" t="s">
        <v>352</v>
      </c>
      <c r="C132" s="62" t="s">
        <v>20</v>
      </c>
      <c r="D132" s="70" t="s">
        <v>22</v>
      </c>
      <c r="E132" s="70" t="s">
        <v>254</v>
      </c>
      <c r="F132" s="108">
        <v>1</v>
      </c>
      <c r="G132" s="109" t="s">
        <v>3</v>
      </c>
      <c r="H132" s="110" t="s">
        <v>450</v>
      </c>
      <c r="I132" s="68" t="s">
        <v>478</v>
      </c>
      <c r="J132" s="125">
        <v>1.5</v>
      </c>
      <c r="K132" s="75">
        <v>80</v>
      </c>
      <c r="L132" s="133">
        <f>Tabelle1[[#This Row],[Anz.]]*Tabelle1[[#This Row],[EH-Arbeit]]</f>
        <v>80</v>
      </c>
      <c r="M132" s="75">
        <v>300</v>
      </c>
      <c r="N132" s="133">
        <f>Tabelle1[[#This Row],[Anz.]]+Tabelle1[[#This Row],[EH-Material2]]</f>
        <v>301</v>
      </c>
      <c r="O132" s="111">
        <f>(Tabelle1[[#This Row],[EH-Material2]]+Tabelle1[[#This Row],[EH-Arbeit]])*Tabelle1[[#This Row],[Anz.]]</f>
        <v>380</v>
      </c>
    </row>
    <row r="133" spans="1:15" ht="18" hidden="1" customHeight="1" x14ac:dyDescent="0.25">
      <c r="A133" s="65" t="s">
        <v>543</v>
      </c>
      <c r="B133" s="65" t="s">
        <v>352</v>
      </c>
      <c r="C133" s="62" t="s">
        <v>20</v>
      </c>
      <c r="D133" s="70" t="s">
        <v>22</v>
      </c>
      <c r="E133" s="70" t="s">
        <v>256</v>
      </c>
      <c r="F133" s="108">
        <v>1</v>
      </c>
      <c r="G133" s="109" t="s">
        <v>3</v>
      </c>
      <c r="H133" s="110" t="s">
        <v>371</v>
      </c>
      <c r="I133" s="68" t="s">
        <v>372</v>
      </c>
      <c r="J133" s="125">
        <v>0.15</v>
      </c>
      <c r="K133" s="75">
        <v>5</v>
      </c>
      <c r="L133" s="133">
        <f>Tabelle1[[#This Row],[Anz.]]*Tabelle1[[#This Row],[EH-Arbeit]]</f>
        <v>5</v>
      </c>
      <c r="M133" s="75">
        <v>15</v>
      </c>
      <c r="N133" s="133">
        <f>Tabelle1[[#This Row],[Anz.]]+Tabelle1[[#This Row],[EH-Material2]]</f>
        <v>16</v>
      </c>
      <c r="O133" s="111">
        <f>(Tabelle1[[#This Row],[EH-Material2]]+Tabelle1[[#This Row],[EH-Arbeit]])*Tabelle1[[#This Row],[Anz.]]</f>
        <v>20</v>
      </c>
    </row>
    <row r="134" spans="1:15" ht="18" hidden="1" customHeight="1" x14ac:dyDescent="0.25">
      <c r="A134" s="65" t="s">
        <v>544</v>
      </c>
      <c r="B134" s="65" t="s">
        <v>352</v>
      </c>
      <c r="C134" s="62" t="s">
        <v>20</v>
      </c>
      <c r="D134" s="70" t="s">
        <v>22</v>
      </c>
      <c r="E134" s="70" t="s">
        <v>262</v>
      </c>
      <c r="F134" s="108">
        <v>1</v>
      </c>
      <c r="G134" s="109" t="s">
        <v>3</v>
      </c>
      <c r="H134" s="110" t="s">
        <v>483</v>
      </c>
      <c r="I134" s="68"/>
      <c r="J134" s="125">
        <v>3</v>
      </c>
      <c r="K134" s="75">
        <v>120</v>
      </c>
      <c r="L134" s="133">
        <f>Tabelle1[[#This Row],[Anz.]]*Tabelle1[[#This Row],[EH-Arbeit]]</f>
        <v>120</v>
      </c>
      <c r="M134" s="75">
        <v>15</v>
      </c>
      <c r="N134" s="133">
        <f>Tabelle1[[#This Row],[Anz.]]+Tabelle1[[#This Row],[EH-Material2]]</f>
        <v>16</v>
      </c>
      <c r="O134" s="111">
        <f>(Tabelle1[[#This Row],[EH-Material2]]+Tabelle1[[#This Row],[EH-Arbeit]])*Tabelle1[[#This Row],[Anz.]]</f>
        <v>135</v>
      </c>
    </row>
    <row r="135" spans="1:15" ht="18" hidden="1" customHeight="1" thickBot="1" x14ac:dyDescent="0.3">
      <c r="A135" s="63">
        <v>9</v>
      </c>
      <c r="B135" s="63" t="s">
        <v>16</v>
      </c>
      <c r="C135" s="1"/>
      <c r="D135" s="73"/>
      <c r="E135" s="73"/>
      <c r="F135" s="129" t="s">
        <v>315</v>
      </c>
      <c r="G135" s="1"/>
      <c r="H135" s="67"/>
      <c r="I135" s="67"/>
      <c r="J135" s="124"/>
      <c r="K135" s="74"/>
      <c r="L135" s="132"/>
      <c r="M135" s="74"/>
      <c r="N135" s="132"/>
      <c r="O135" s="1"/>
    </row>
    <row r="136" spans="1:15" ht="18" hidden="1" customHeight="1" x14ac:dyDescent="0.25">
      <c r="A136" s="65" t="s">
        <v>509</v>
      </c>
      <c r="B136" s="65" t="s">
        <v>352</v>
      </c>
      <c r="C136" s="62" t="s">
        <v>20</v>
      </c>
      <c r="D136" s="70" t="s">
        <v>315</v>
      </c>
      <c r="E136" s="70" t="s">
        <v>258</v>
      </c>
      <c r="F136" s="108">
        <f>Flächen!F9</f>
        <v>2.7</v>
      </c>
      <c r="G136" s="109" t="s">
        <v>267</v>
      </c>
      <c r="H136" s="110" t="s">
        <v>566</v>
      </c>
      <c r="I136" s="68" t="s">
        <v>470</v>
      </c>
      <c r="J136" s="125">
        <v>1</v>
      </c>
      <c r="K136" s="75">
        <v>3</v>
      </c>
      <c r="L136" s="133">
        <f>Tabelle1[[#This Row],[Anz.]]*Tabelle1[[#This Row],[EH-Arbeit]]</f>
        <v>8.1000000000000014</v>
      </c>
      <c r="M136" s="75">
        <v>3</v>
      </c>
      <c r="N136" s="133">
        <f>Tabelle1[[#This Row],[Anz.]]+Tabelle1[[#This Row],[EH-Material2]]</f>
        <v>5.7</v>
      </c>
      <c r="O136" s="111">
        <f>(Tabelle1[[#This Row],[EH-Material2]]+Tabelle1[[#This Row],[EH-Arbeit]])*Tabelle1[[#This Row],[Anz.]]</f>
        <v>16.200000000000003</v>
      </c>
    </row>
    <row r="137" spans="1:15" ht="20.100000000000001" hidden="1" customHeight="1" x14ac:dyDescent="0.25">
      <c r="A137" s="65" t="s">
        <v>324</v>
      </c>
      <c r="B137" s="65" t="s">
        <v>352</v>
      </c>
      <c r="C137" s="62" t="s">
        <v>20</v>
      </c>
      <c r="D137" s="70" t="s">
        <v>315</v>
      </c>
      <c r="E137" s="70" t="s">
        <v>255</v>
      </c>
      <c r="F137" s="108">
        <v>1</v>
      </c>
      <c r="G137" s="109" t="s">
        <v>3</v>
      </c>
      <c r="H137" s="110" t="s">
        <v>286</v>
      </c>
      <c r="I137" s="68" t="s">
        <v>532</v>
      </c>
      <c r="J137" s="125">
        <v>0.15</v>
      </c>
      <c r="K137" s="75">
        <v>5</v>
      </c>
      <c r="L137" s="133">
        <f>Tabelle1[[#This Row],[Anz.]]*Tabelle1[[#This Row],[EH-Arbeit]]</f>
        <v>5</v>
      </c>
      <c r="M137" s="75">
        <v>6</v>
      </c>
      <c r="N137" s="133">
        <f>Tabelle1[[#This Row],[Anz.]]+Tabelle1[[#This Row],[EH-Material2]]</f>
        <v>7</v>
      </c>
      <c r="O137" s="111">
        <f>(Tabelle1[[#This Row],[EH-Material2]]+Tabelle1[[#This Row],[EH-Arbeit]])*Tabelle1[[#This Row],[Anz.]]</f>
        <v>11</v>
      </c>
    </row>
    <row r="138" spans="1:15" ht="18" hidden="1" customHeight="1" x14ac:dyDescent="0.25">
      <c r="A138" s="65" t="s">
        <v>324</v>
      </c>
      <c r="B138" s="65" t="s">
        <v>352</v>
      </c>
      <c r="C138" s="62" t="s">
        <v>20</v>
      </c>
      <c r="D138" s="70" t="s">
        <v>315</v>
      </c>
      <c r="E138" s="70" t="s">
        <v>255</v>
      </c>
      <c r="F138" s="108">
        <v>2</v>
      </c>
      <c r="G138" s="109" t="s">
        <v>3</v>
      </c>
      <c r="H138" s="110" t="s">
        <v>588</v>
      </c>
      <c r="I138" s="68" t="s">
        <v>446</v>
      </c>
      <c r="J138" s="125">
        <v>0.25</v>
      </c>
      <c r="K138" s="75">
        <v>15</v>
      </c>
      <c r="L138" s="133">
        <f>Tabelle1[[#This Row],[Anz.]]*Tabelle1[[#This Row],[EH-Arbeit]]</f>
        <v>30</v>
      </c>
      <c r="M138" s="75">
        <v>12</v>
      </c>
      <c r="N138" s="133">
        <f>Tabelle1[[#This Row],[Anz.]]+Tabelle1[[#This Row],[EH-Material2]]</f>
        <v>14</v>
      </c>
      <c r="O138" s="111">
        <f>(Tabelle1[[#This Row],[EH-Material2]]+Tabelle1[[#This Row],[EH-Arbeit]])*Tabelle1[[#This Row],[Anz.]]</f>
        <v>54</v>
      </c>
    </row>
    <row r="139" spans="1:15" ht="18" hidden="1" customHeight="1" x14ac:dyDescent="0.25">
      <c r="A139" s="65" t="s">
        <v>324</v>
      </c>
      <c r="B139" s="65" t="s">
        <v>352</v>
      </c>
      <c r="C139" s="62" t="s">
        <v>20</v>
      </c>
      <c r="D139" s="70" t="s">
        <v>315</v>
      </c>
      <c r="E139" s="70" t="s">
        <v>255</v>
      </c>
      <c r="F139" s="108">
        <v>2</v>
      </c>
      <c r="G139" s="109" t="s">
        <v>3</v>
      </c>
      <c r="H139" s="110" t="s">
        <v>285</v>
      </c>
      <c r="I139" s="68" t="s">
        <v>280</v>
      </c>
      <c r="J139" s="125">
        <v>0.25</v>
      </c>
      <c r="K139" s="75">
        <v>3</v>
      </c>
      <c r="L139" s="133">
        <f>Tabelle1[[#This Row],[Anz.]]*Tabelle1[[#This Row],[EH-Arbeit]]</f>
        <v>6</v>
      </c>
      <c r="M139" s="75">
        <v>2</v>
      </c>
      <c r="N139" s="133">
        <f>Tabelle1[[#This Row],[Anz.]]+Tabelle1[[#This Row],[EH-Material2]]</f>
        <v>4</v>
      </c>
      <c r="O139" s="111">
        <f>(Tabelle1[[#This Row],[EH-Material2]]+Tabelle1[[#This Row],[EH-Arbeit]])*Tabelle1[[#This Row],[Anz.]]</f>
        <v>10</v>
      </c>
    </row>
    <row r="140" spans="1:15" ht="18" hidden="1" customHeight="1" x14ac:dyDescent="0.25">
      <c r="A140" s="65" t="s">
        <v>510</v>
      </c>
      <c r="B140" s="65" t="s">
        <v>352</v>
      </c>
      <c r="C140" s="62" t="s">
        <v>20</v>
      </c>
      <c r="D140" s="70" t="s">
        <v>315</v>
      </c>
      <c r="E140" s="70" t="s">
        <v>258</v>
      </c>
      <c r="F140" s="108">
        <f>Flächen!F9</f>
        <v>2.7</v>
      </c>
      <c r="G140" s="109" t="s">
        <v>267</v>
      </c>
      <c r="H140" s="110" t="s">
        <v>275</v>
      </c>
      <c r="I140" s="68" t="s">
        <v>534</v>
      </c>
      <c r="J140" s="125">
        <v>1</v>
      </c>
      <c r="K140" s="75">
        <v>17</v>
      </c>
      <c r="L140" s="133">
        <f>Tabelle1[[#This Row],[Anz.]]*Tabelle1[[#This Row],[EH-Arbeit]]</f>
        <v>45.900000000000006</v>
      </c>
      <c r="M140" s="75">
        <v>5</v>
      </c>
      <c r="N140" s="133">
        <f>Tabelle1[[#This Row],[Anz.]]+Tabelle1[[#This Row],[EH-Material2]]</f>
        <v>7.7</v>
      </c>
      <c r="O140" s="111">
        <f>(Tabelle1[[#This Row],[EH-Material2]]+Tabelle1[[#This Row],[EH-Arbeit]])*Tabelle1[[#This Row],[Anz.]]</f>
        <v>59.400000000000006</v>
      </c>
    </row>
    <row r="141" spans="1:15" ht="18" hidden="1" customHeight="1" x14ac:dyDescent="0.25">
      <c r="A141" s="65" t="s">
        <v>511</v>
      </c>
      <c r="B141" s="65" t="s">
        <v>352</v>
      </c>
      <c r="C141" s="62" t="s">
        <v>20</v>
      </c>
      <c r="D141" s="70" t="s">
        <v>315</v>
      </c>
      <c r="E141" s="70" t="s">
        <v>259</v>
      </c>
      <c r="F141" s="108">
        <f>Flächen!F9</f>
        <v>2.7</v>
      </c>
      <c r="G141" s="109" t="s">
        <v>267</v>
      </c>
      <c r="H141" s="110" t="s">
        <v>573</v>
      </c>
      <c r="I141" s="68" t="s">
        <v>340</v>
      </c>
      <c r="J141" s="125">
        <v>1</v>
      </c>
      <c r="K141" s="75">
        <v>19</v>
      </c>
      <c r="L141" s="133">
        <f>Tabelle1[[#This Row],[Anz.]]*Tabelle1[[#This Row],[EH-Arbeit]]</f>
        <v>51.300000000000004</v>
      </c>
      <c r="M141" s="75">
        <v>35</v>
      </c>
      <c r="N141" s="133">
        <f>Tabelle1[[#This Row],[Anz.]]+Tabelle1[[#This Row],[EH-Material2]]</f>
        <v>37.700000000000003</v>
      </c>
      <c r="O141" s="111">
        <f>(Tabelle1[[#This Row],[EH-Material2]]+Tabelle1[[#This Row],[EH-Arbeit]])*Tabelle1[[#This Row],[Anz.]]</f>
        <v>145.80000000000001</v>
      </c>
    </row>
    <row r="142" spans="1:15" ht="18" hidden="1" customHeight="1" thickBot="1" x14ac:dyDescent="0.3">
      <c r="A142" s="63">
        <v>10</v>
      </c>
      <c r="B142" s="63" t="s">
        <v>16</v>
      </c>
      <c r="C142" s="1"/>
      <c r="D142" s="73"/>
      <c r="E142" s="73"/>
      <c r="F142" s="129" t="s">
        <v>314</v>
      </c>
      <c r="G142" s="1"/>
      <c r="H142" s="67"/>
      <c r="I142" s="67"/>
      <c r="J142" s="124"/>
      <c r="K142" s="74"/>
      <c r="L142" s="132"/>
      <c r="M142" s="74"/>
      <c r="N142" s="132"/>
      <c r="O142" s="1"/>
    </row>
    <row r="143" spans="1:15" ht="18" hidden="1" customHeight="1" x14ac:dyDescent="0.25">
      <c r="A143" s="65" t="s">
        <v>512</v>
      </c>
      <c r="B143" s="65" t="s">
        <v>352</v>
      </c>
      <c r="C143" s="62" t="s">
        <v>20</v>
      </c>
      <c r="D143" s="70" t="s">
        <v>314</v>
      </c>
      <c r="E143" s="70" t="s">
        <v>254</v>
      </c>
      <c r="F143" s="108">
        <v>1</v>
      </c>
      <c r="G143" s="109" t="s">
        <v>279</v>
      </c>
      <c r="H143" s="110" t="s">
        <v>276</v>
      </c>
      <c r="I143" s="68" t="s">
        <v>451</v>
      </c>
      <c r="J143" s="125">
        <v>0.25</v>
      </c>
      <c r="K143" s="75">
        <v>50</v>
      </c>
      <c r="L143" s="133">
        <f>Tabelle1[[#This Row],[Anz.]]*Tabelle1[[#This Row],[EH-Arbeit]]</f>
        <v>50</v>
      </c>
      <c r="M143" s="75">
        <v>350</v>
      </c>
      <c r="N143" s="133">
        <f>Tabelle1[[#This Row],[Anz.]]+Tabelle1[[#This Row],[EH-Material2]]</f>
        <v>351</v>
      </c>
      <c r="O143" s="111">
        <f>(Tabelle1[[#This Row],[EH-Material2]]+Tabelle1[[#This Row],[EH-Arbeit]])*Tabelle1[[#This Row],[Anz.]]</f>
        <v>400</v>
      </c>
    </row>
    <row r="144" spans="1:15" ht="18" hidden="1" customHeight="1" x14ac:dyDescent="0.25">
      <c r="A144" s="65" t="s">
        <v>513</v>
      </c>
      <c r="B144" s="65" t="s">
        <v>352</v>
      </c>
      <c r="C144" s="62" t="s">
        <v>20</v>
      </c>
      <c r="D144" s="70" t="s">
        <v>314</v>
      </c>
      <c r="E144" s="70" t="s">
        <v>255</v>
      </c>
      <c r="F144" s="108">
        <v>1</v>
      </c>
      <c r="G144" s="109" t="s">
        <v>3</v>
      </c>
      <c r="H144" s="110" t="s">
        <v>286</v>
      </c>
      <c r="I144" s="68" t="s">
        <v>532</v>
      </c>
      <c r="J144" s="125">
        <v>0.15</v>
      </c>
      <c r="K144" s="75">
        <v>5</v>
      </c>
      <c r="L144" s="133">
        <f>Tabelle1[[#This Row],[Anz.]]*Tabelle1[[#This Row],[EH-Arbeit]]</f>
        <v>5</v>
      </c>
      <c r="M144" s="75">
        <v>6</v>
      </c>
      <c r="N144" s="133">
        <f>Tabelle1[[#This Row],[Anz.]]+Tabelle1[[#This Row],[EH-Material2]]</f>
        <v>7</v>
      </c>
      <c r="O144" s="111">
        <f>(Tabelle1[[#This Row],[EH-Material2]]+Tabelle1[[#This Row],[EH-Arbeit]])*Tabelle1[[#This Row],[Anz.]]</f>
        <v>11</v>
      </c>
    </row>
    <row r="145" spans="1:15" ht="18" hidden="1" customHeight="1" x14ac:dyDescent="0.25">
      <c r="A145" s="65" t="s">
        <v>323</v>
      </c>
      <c r="B145" s="65" t="s">
        <v>352</v>
      </c>
      <c r="C145" s="62" t="s">
        <v>20</v>
      </c>
      <c r="D145" s="70" t="s">
        <v>314</v>
      </c>
      <c r="E145" s="70" t="s">
        <v>255</v>
      </c>
      <c r="F145" s="108">
        <v>2</v>
      </c>
      <c r="G145" s="109" t="s">
        <v>3</v>
      </c>
      <c r="H145" s="110" t="s">
        <v>588</v>
      </c>
      <c r="I145" s="68" t="s">
        <v>446</v>
      </c>
      <c r="J145" s="125">
        <v>0.25</v>
      </c>
      <c r="K145" s="75">
        <v>15</v>
      </c>
      <c r="L145" s="133">
        <f>Tabelle1[[#This Row],[Anz.]]*Tabelle1[[#This Row],[EH-Arbeit]]</f>
        <v>30</v>
      </c>
      <c r="M145" s="75">
        <v>12</v>
      </c>
      <c r="N145" s="133">
        <f>Tabelle1[[#This Row],[Anz.]]+Tabelle1[[#This Row],[EH-Material2]]</f>
        <v>14</v>
      </c>
      <c r="O145" s="111">
        <f>(Tabelle1[[#This Row],[EH-Material2]]+Tabelle1[[#This Row],[EH-Arbeit]])*Tabelle1[[#This Row],[Anz.]]</f>
        <v>54</v>
      </c>
    </row>
    <row r="146" spans="1:15" ht="18" hidden="1" customHeight="1" x14ac:dyDescent="0.25">
      <c r="A146" s="65" t="s">
        <v>323</v>
      </c>
      <c r="B146" s="65" t="s">
        <v>352</v>
      </c>
      <c r="C146" s="62" t="s">
        <v>20</v>
      </c>
      <c r="D146" s="70" t="s">
        <v>314</v>
      </c>
      <c r="E146" s="70" t="s">
        <v>255</v>
      </c>
      <c r="F146" s="108">
        <v>5</v>
      </c>
      <c r="G146" s="109" t="s">
        <v>3</v>
      </c>
      <c r="H146" s="110" t="s">
        <v>285</v>
      </c>
      <c r="I146" s="68" t="s">
        <v>280</v>
      </c>
      <c r="J146" s="125">
        <v>0.25</v>
      </c>
      <c r="K146" s="75">
        <v>3</v>
      </c>
      <c r="L146" s="133">
        <f>Tabelle1[[#This Row],[Anz.]]*Tabelle1[[#This Row],[EH-Arbeit]]</f>
        <v>15</v>
      </c>
      <c r="M146" s="75">
        <v>2</v>
      </c>
      <c r="N146" s="133">
        <f>Tabelle1[[#This Row],[Anz.]]+Tabelle1[[#This Row],[EH-Material2]]</f>
        <v>7</v>
      </c>
      <c r="O146" s="111">
        <f>(Tabelle1[[#This Row],[EH-Material2]]+Tabelle1[[#This Row],[EH-Arbeit]])*Tabelle1[[#This Row],[Anz.]]</f>
        <v>25</v>
      </c>
    </row>
    <row r="147" spans="1:15" ht="18" hidden="1" customHeight="1" x14ac:dyDescent="0.25">
      <c r="A147" s="65" t="s">
        <v>514</v>
      </c>
      <c r="B147" s="65" t="s">
        <v>352</v>
      </c>
      <c r="C147" s="62" t="s">
        <v>20</v>
      </c>
      <c r="D147" s="70" t="s">
        <v>314</v>
      </c>
      <c r="E147" s="70" t="s">
        <v>258</v>
      </c>
      <c r="F147" s="128">
        <f>Flächen!F5</f>
        <v>12.11</v>
      </c>
      <c r="G147" s="109" t="s">
        <v>267</v>
      </c>
      <c r="H147" s="110" t="s">
        <v>566</v>
      </c>
      <c r="I147" s="68" t="s">
        <v>470</v>
      </c>
      <c r="J147" s="125">
        <v>3</v>
      </c>
      <c r="K147" s="75">
        <v>8</v>
      </c>
      <c r="L147" s="133">
        <f>Tabelle1[[#This Row],[Anz.]]*Tabelle1[[#This Row],[EH-Arbeit]]</f>
        <v>96.88</v>
      </c>
      <c r="M147" s="75">
        <v>3</v>
      </c>
      <c r="N147" s="133">
        <f>Tabelle1[[#This Row],[Anz.]]+Tabelle1[[#This Row],[EH-Material2]]</f>
        <v>15.11</v>
      </c>
      <c r="O147" s="111">
        <f>(Tabelle1[[#This Row],[EH-Material2]]+Tabelle1[[#This Row],[EH-Arbeit]])*Tabelle1[[#This Row],[Anz.]]</f>
        <v>133.20999999999998</v>
      </c>
    </row>
    <row r="148" spans="1:15" ht="18" hidden="1" customHeight="1" x14ac:dyDescent="0.25">
      <c r="A148" s="65" t="s">
        <v>514</v>
      </c>
      <c r="B148" s="65" t="s">
        <v>352</v>
      </c>
      <c r="C148" s="62" t="s">
        <v>20</v>
      </c>
      <c r="D148" s="70" t="s">
        <v>314</v>
      </c>
      <c r="E148" s="70" t="s">
        <v>258</v>
      </c>
      <c r="F148" s="108">
        <f>Flächen!F5</f>
        <v>12.11</v>
      </c>
      <c r="G148" s="109" t="s">
        <v>267</v>
      </c>
      <c r="H148" s="110" t="s">
        <v>275</v>
      </c>
      <c r="I148" s="68" t="s">
        <v>534</v>
      </c>
      <c r="J148" s="125">
        <v>1</v>
      </c>
      <c r="K148" s="75">
        <v>17</v>
      </c>
      <c r="L148" s="133">
        <f>Tabelle1[[#This Row],[Anz.]]*Tabelle1[[#This Row],[EH-Arbeit]]</f>
        <v>205.87</v>
      </c>
      <c r="M148" s="75">
        <v>5</v>
      </c>
      <c r="N148" s="133">
        <f>Tabelle1[[#This Row],[Anz.]]+Tabelle1[[#This Row],[EH-Material2]]</f>
        <v>17.11</v>
      </c>
      <c r="O148" s="111">
        <f>(Tabelle1[[#This Row],[EH-Material2]]+Tabelle1[[#This Row],[EH-Arbeit]])*Tabelle1[[#This Row],[Anz.]]</f>
        <v>266.41999999999996</v>
      </c>
    </row>
    <row r="149" spans="1:15" ht="20.100000000000001" hidden="1" customHeight="1" x14ac:dyDescent="0.25">
      <c r="A149" s="65" t="s">
        <v>367</v>
      </c>
      <c r="B149" s="65" t="s">
        <v>355</v>
      </c>
      <c r="C149" s="62" t="s">
        <v>20</v>
      </c>
      <c r="D149" s="70" t="s">
        <v>314</v>
      </c>
      <c r="E149" s="70" t="s">
        <v>259</v>
      </c>
      <c r="F149" s="108">
        <f>Flächen!F5</f>
        <v>12.11</v>
      </c>
      <c r="G149" s="109" t="s">
        <v>267</v>
      </c>
      <c r="H149" s="110" t="s">
        <v>4</v>
      </c>
      <c r="I149" s="68" t="s">
        <v>340</v>
      </c>
      <c r="J149" s="125">
        <v>5</v>
      </c>
      <c r="K149" s="75">
        <v>0</v>
      </c>
      <c r="L149" s="133">
        <f>Tabelle1[[#This Row],[Anz.]]*Tabelle1[[#This Row],[EH-Arbeit]]</f>
        <v>0</v>
      </c>
      <c r="M149" s="75">
        <v>30</v>
      </c>
      <c r="N149" s="133">
        <f>Tabelle1[[#This Row],[Anz.]]+Tabelle1[[#This Row],[EH-Material2]]</f>
        <v>42.11</v>
      </c>
      <c r="O149" s="111">
        <f>(Tabelle1[[#This Row],[EH-Material2]]+Tabelle1[[#This Row],[EH-Arbeit]])*Tabelle1[[#This Row],[Anz.]]</f>
        <v>363.29999999999995</v>
      </c>
    </row>
    <row r="150" spans="1:15" ht="18" hidden="1" customHeight="1" thickBot="1" x14ac:dyDescent="0.3">
      <c r="A150" s="63">
        <v>1</v>
      </c>
      <c r="B150" s="63" t="s">
        <v>16</v>
      </c>
      <c r="C150" s="1"/>
      <c r="D150" s="73"/>
      <c r="E150" s="73"/>
      <c r="F150" s="118" t="s">
        <v>23</v>
      </c>
      <c r="G150" s="1"/>
      <c r="H150" s="67"/>
      <c r="I150" s="67"/>
      <c r="J150" s="124"/>
      <c r="K150" s="74"/>
      <c r="L150" s="132"/>
      <c r="M150" s="74"/>
      <c r="N150" s="132"/>
      <c r="O150" s="1"/>
    </row>
    <row r="151" spans="1:15" ht="18" hidden="1" customHeight="1" x14ac:dyDescent="0.25">
      <c r="A151" s="65" t="s">
        <v>471</v>
      </c>
      <c r="B151" s="65" t="s">
        <v>352</v>
      </c>
      <c r="C151" s="62" t="s">
        <v>228</v>
      </c>
      <c r="D151" s="70" t="s">
        <v>23</v>
      </c>
      <c r="E151" s="70" t="s">
        <v>258</v>
      </c>
      <c r="F151" s="108">
        <f>Flächen!F18</f>
        <v>19.09</v>
      </c>
      <c r="G151" s="109" t="s">
        <v>267</v>
      </c>
      <c r="H151" s="110" t="s">
        <v>566</v>
      </c>
      <c r="I151" s="68" t="s">
        <v>470</v>
      </c>
      <c r="J151" s="125">
        <v>2</v>
      </c>
      <c r="K151" s="75">
        <v>4</v>
      </c>
      <c r="L151" s="133">
        <f>Tabelle1[[#This Row],[Anz.]]*Tabelle1[[#This Row],[EH-Arbeit]]</f>
        <v>76.36</v>
      </c>
      <c r="M151" s="75">
        <v>3</v>
      </c>
      <c r="N151" s="133">
        <f>Tabelle1[[#This Row],[Anz.]]+Tabelle1[[#This Row],[EH-Material2]]</f>
        <v>22.09</v>
      </c>
      <c r="O151" s="111">
        <f>(Tabelle1[[#This Row],[EH-Material2]]+Tabelle1[[#This Row],[EH-Arbeit]])*Tabelle1[[#This Row],[Anz.]]</f>
        <v>133.63</v>
      </c>
    </row>
    <row r="152" spans="1:15" ht="18" hidden="1" customHeight="1" x14ac:dyDescent="0.25">
      <c r="A152" s="65" t="s">
        <v>211</v>
      </c>
      <c r="B152" s="65" t="s">
        <v>352</v>
      </c>
      <c r="C152" s="62" t="s">
        <v>228</v>
      </c>
      <c r="D152" s="70" t="s">
        <v>23</v>
      </c>
      <c r="E152" s="70" t="s">
        <v>255</v>
      </c>
      <c r="F152" s="108">
        <v>1</v>
      </c>
      <c r="G152" s="109" t="s">
        <v>3</v>
      </c>
      <c r="H152" s="110" t="s">
        <v>286</v>
      </c>
      <c r="I152" s="68" t="s">
        <v>532</v>
      </c>
      <c r="J152" s="125">
        <v>0.15</v>
      </c>
      <c r="K152" s="75">
        <v>5</v>
      </c>
      <c r="L152" s="133">
        <f>Tabelle1[[#This Row],[Anz.]]*Tabelle1[[#This Row],[EH-Arbeit]]</f>
        <v>5</v>
      </c>
      <c r="M152" s="75">
        <v>6</v>
      </c>
      <c r="N152" s="133">
        <f>Tabelle1[[#This Row],[Anz.]]+Tabelle1[[#This Row],[EH-Material2]]</f>
        <v>7</v>
      </c>
      <c r="O152" s="111">
        <f>(Tabelle1[[#This Row],[EH-Material2]]+Tabelle1[[#This Row],[EH-Arbeit]])*Tabelle1[[#This Row],[Anz.]]</f>
        <v>11</v>
      </c>
    </row>
    <row r="153" spans="1:15" ht="18" hidden="1" customHeight="1" x14ac:dyDescent="0.25">
      <c r="A153" s="65" t="s">
        <v>212</v>
      </c>
      <c r="B153" s="65" t="s">
        <v>352</v>
      </c>
      <c r="C153" s="62" t="s">
        <v>228</v>
      </c>
      <c r="D153" s="70" t="s">
        <v>23</v>
      </c>
      <c r="E153" s="70" t="s">
        <v>258</v>
      </c>
      <c r="F153" s="108">
        <v>1</v>
      </c>
      <c r="G153" s="109" t="s">
        <v>3</v>
      </c>
      <c r="H153" s="110" t="s">
        <v>298</v>
      </c>
      <c r="I153" s="68" t="s">
        <v>273</v>
      </c>
      <c r="J153" s="125">
        <v>0.25</v>
      </c>
      <c r="K153" s="75">
        <v>23</v>
      </c>
      <c r="L153" s="133">
        <f>Tabelle1[[#This Row],[Anz.]]*Tabelle1[[#This Row],[EH-Arbeit]]</f>
        <v>23</v>
      </c>
      <c r="M153" s="75">
        <v>12</v>
      </c>
      <c r="N153" s="133">
        <f>Tabelle1[[#This Row],[Anz.]]+Tabelle1[[#This Row],[EH-Material2]]</f>
        <v>13</v>
      </c>
      <c r="O153" s="111">
        <f>(Tabelle1[[#This Row],[EH-Material2]]+Tabelle1[[#This Row],[EH-Arbeit]])*Tabelle1[[#This Row],[Anz.]]</f>
        <v>35</v>
      </c>
    </row>
    <row r="154" spans="1:15" ht="18" hidden="1" customHeight="1" x14ac:dyDescent="0.25">
      <c r="A154" s="65" t="s">
        <v>472</v>
      </c>
      <c r="B154" s="65" t="s">
        <v>352</v>
      </c>
      <c r="C154" s="62" t="s">
        <v>228</v>
      </c>
      <c r="D154" s="70" t="s">
        <v>23</v>
      </c>
      <c r="E154" s="70" t="s">
        <v>255</v>
      </c>
      <c r="F154" s="108">
        <v>5</v>
      </c>
      <c r="G154" s="109" t="s">
        <v>3</v>
      </c>
      <c r="H154" s="110" t="s">
        <v>285</v>
      </c>
      <c r="I154" s="68" t="s">
        <v>280</v>
      </c>
      <c r="J154" s="125">
        <v>0.25</v>
      </c>
      <c r="K154" s="75">
        <v>3</v>
      </c>
      <c r="L154" s="133">
        <f>Tabelle1[[#This Row],[Anz.]]*Tabelle1[[#This Row],[EH-Arbeit]]</f>
        <v>15</v>
      </c>
      <c r="M154" s="75">
        <v>2</v>
      </c>
      <c r="N154" s="133">
        <f>Tabelle1[[#This Row],[Anz.]]+Tabelle1[[#This Row],[EH-Material2]]</f>
        <v>7</v>
      </c>
      <c r="O154" s="111">
        <f>(Tabelle1[[#This Row],[EH-Material2]]+Tabelle1[[#This Row],[EH-Arbeit]])*Tabelle1[[#This Row],[Anz.]]</f>
        <v>25</v>
      </c>
    </row>
    <row r="155" spans="1:15" ht="18" hidden="1" customHeight="1" x14ac:dyDescent="0.25">
      <c r="A155" s="65" t="s">
        <v>473</v>
      </c>
      <c r="B155" s="65" t="s">
        <v>352</v>
      </c>
      <c r="C155" s="62" t="s">
        <v>228</v>
      </c>
      <c r="D155" s="70" t="s">
        <v>23</v>
      </c>
      <c r="E155" s="70" t="s">
        <v>258</v>
      </c>
      <c r="F155" s="108">
        <f>Flächen!F18</f>
        <v>19.09</v>
      </c>
      <c r="G155" s="109" t="s">
        <v>267</v>
      </c>
      <c r="H155" s="110" t="s">
        <v>275</v>
      </c>
      <c r="I155" s="68" t="s">
        <v>274</v>
      </c>
      <c r="J155" s="125">
        <v>1</v>
      </c>
      <c r="K155" s="75">
        <v>17</v>
      </c>
      <c r="L155" s="133">
        <f>Tabelle1[[#This Row],[Anz.]]*Tabelle1[[#This Row],[EH-Arbeit]]</f>
        <v>324.52999999999997</v>
      </c>
      <c r="M155" s="75">
        <v>5</v>
      </c>
      <c r="N155" s="133">
        <f>Tabelle1[[#This Row],[Anz.]]+Tabelle1[[#This Row],[EH-Material2]]</f>
        <v>24.09</v>
      </c>
      <c r="O155" s="111">
        <f>(Tabelle1[[#This Row],[EH-Material2]]+Tabelle1[[#This Row],[EH-Arbeit]])*Tabelle1[[#This Row],[Anz.]]</f>
        <v>419.98</v>
      </c>
    </row>
    <row r="156" spans="1:15" ht="18" hidden="1" customHeight="1" x14ac:dyDescent="0.25">
      <c r="A156" s="65" t="s">
        <v>474</v>
      </c>
      <c r="B156" s="65" t="s">
        <v>352</v>
      </c>
      <c r="C156" s="62" t="s">
        <v>228</v>
      </c>
      <c r="D156" s="70" t="s">
        <v>23</v>
      </c>
      <c r="E156" s="70" t="s">
        <v>259</v>
      </c>
      <c r="F156" s="108">
        <f>Flächen!F18</f>
        <v>19.09</v>
      </c>
      <c r="G156" s="109" t="s">
        <v>267</v>
      </c>
      <c r="H156" s="110" t="s">
        <v>573</v>
      </c>
      <c r="I156" s="68" t="s">
        <v>340</v>
      </c>
      <c r="J156" s="125">
        <v>1</v>
      </c>
      <c r="K156" s="75">
        <v>19</v>
      </c>
      <c r="L156" s="133">
        <f>Tabelle1[[#This Row],[Anz.]]*Tabelle1[[#This Row],[EH-Arbeit]]</f>
        <v>362.71</v>
      </c>
      <c r="M156" s="75">
        <v>35</v>
      </c>
      <c r="N156" s="133">
        <f>Tabelle1[[#This Row],[Anz.]]+Tabelle1[[#This Row],[EH-Material2]]</f>
        <v>54.09</v>
      </c>
      <c r="O156" s="111">
        <f>(Tabelle1[[#This Row],[EH-Material2]]+Tabelle1[[#This Row],[EH-Arbeit]])*Tabelle1[[#This Row],[Anz.]]</f>
        <v>1030.8599999999999</v>
      </c>
    </row>
    <row r="157" spans="1:15" ht="18" hidden="1" customHeight="1" x14ac:dyDescent="0.25">
      <c r="A157" s="65" t="s">
        <v>213</v>
      </c>
      <c r="B157" s="65" t="s">
        <v>352</v>
      </c>
      <c r="C157" s="62" t="s">
        <v>228</v>
      </c>
      <c r="D157" s="70" t="s">
        <v>23</v>
      </c>
      <c r="E157" s="70" t="s">
        <v>256</v>
      </c>
      <c r="F157" s="108">
        <v>1</v>
      </c>
      <c r="G157" s="109" t="s">
        <v>3</v>
      </c>
      <c r="H157" s="110" t="s">
        <v>371</v>
      </c>
      <c r="I157" s="68" t="s">
        <v>372</v>
      </c>
      <c r="J157" s="125">
        <v>0.15</v>
      </c>
      <c r="K157" s="75">
        <v>5</v>
      </c>
      <c r="L157" s="133">
        <f>Tabelle1[[#This Row],[Anz.]]*Tabelle1[[#This Row],[EH-Arbeit]]</f>
        <v>5</v>
      </c>
      <c r="M157" s="75">
        <v>15</v>
      </c>
      <c r="N157" s="133">
        <f>Tabelle1[[#This Row],[Anz.]]+Tabelle1[[#This Row],[EH-Material2]]</f>
        <v>16</v>
      </c>
      <c r="O157" s="111">
        <f>(Tabelle1[[#This Row],[EH-Material2]]+Tabelle1[[#This Row],[EH-Arbeit]])*Tabelle1[[#This Row],[Anz.]]</f>
        <v>20</v>
      </c>
    </row>
    <row r="158" spans="1:15" ht="18" hidden="1" customHeight="1" x14ac:dyDescent="0.25">
      <c r="A158" s="65" t="s">
        <v>545</v>
      </c>
      <c r="B158" s="65" t="s">
        <v>352</v>
      </c>
      <c r="C158" s="62" t="s">
        <v>228</v>
      </c>
      <c r="D158" s="70" t="s">
        <v>23</v>
      </c>
      <c r="E158" s="70" t="s">
        <v>263</v>
      </c>
      <c r="F158" s="108">
        <v>1</v>
      </c>
      <c r="G158" s="109" t="s">
        <v>3</v>
      </c>
      <c r="H158" s="110" t="s">
        <v>453</v>
      </c>
      <c r="I158" s="68"/>
      <c r="J158" s="125">
        <v>0.15</v>
      </c>
      <c r="K158" s="75">
        <v>10</v>
      </c>
      <c r="L158" s="133">
        <f>Tabelle1[[#This Row],[Anz.]]*Tabelle1[[#This Row],[EH-Arbeit]]</f>
        <v>10</v>
      </c>
      <c r="M158" s="75">
        <v>15</v>
      </c>
      <c r="N158" s="133">
        <f>Tabelle1[[#This Row],[Anz.]]+Tabelle1[[#This Row],[EH-Material2]]</f>
        <v>16</v>
      </c>
      <c r="O158" s="111">
        <f>(Tabelle1[[#This Row],[EH-Material2]]+Tabelle1[[#This Row],[EH-Arbeit]])*Tabelle1[[#This Row],[Anz.]]</f>
        <v>25</v>
      </c>
    </row>
    <row r="159" spans="1:15" ht="18" hidden="1" customHeight="1" thickBot="1" x14ac:dyDescent="0.3">
      <c r="A159" s="63">
        <v>11</v>
      </c>
      <c r="B159" s="63" t="s">
        <v>16</v>
      </c>
      <c r="C159" s="1"/>
      <c r="D159" s="73"/>
      <c r="E159" s="73"/>
      <c r="F159" s="118" t="s">
        <v>24</v>
      </c>
      <c r="G159" s="1"/>
      <c r="H159" s="67"/>
      <c r="I159" s="67"/>
      <c r="J159" s="124"/>
      <c r="K159" s="74"/>
      <c r="L159" s="132"/>
      <c r="M159" s="74"/>
      <c r="N159" s="132"/>
      <c r="O159" s="1"/>
    </row>
    <row r="160" spans="1:15" ht="18" hidden="1" customHeight="1" x14ac:dyDescent="0.25">
      <c r="A160" s="65" t="s">
        <v>515</v>
      </c>
      <c r="B160" s="65" t="s">
        <v>352</v>
      </c>
      <c r="C160" s="62" t="s">
        <v>228</v>
      </c>
      <c r="D160" s="70" t="s">
        <v>24</v>
      </c>
      <c r="E160" s="70" t="s">
        <v>255</v>
      </c>
      <c r="F160" s="108">
        <v>5</v>
      </c>
      <c r="G160" s="109" t="s">
        <v>3</v>
      </c>
      <c r="H160" s="110" t="s">
        <v>285</v>
      </c>
      <c r="I160" s="68" t="s">
        <v>280</v>
      </c>
      <c r="J160" s="125">
        <v>0.25</v>
      </c>
      <c r="K160" s="75">
        <v>3</v>
      </c>
      <c r="L160" s="133">
        <f>Tabelle1[[#This Row],[Anz.]]*Tabelle1[[#This Row],[EH-Arbeit]]</f>
        <v>15</v>
      </c>
      <c r="M160" s="75">
        <v>2</v>
      </c>
      <c r="N160" s="133">
        <f>Tabelle1[[#This Row],[Anz.]]+Tabelle1[[#This Row],[EH-Material2]]</f>
        <v>7</v>
      </c>
      <c r="O160" s="111">
        <f>(Tabelle1[[#This Row],[EH-Material2]]+Tabelle1[[#This Row],[EH-Arbeit]])*Tabelle1[[#This Row],[Anz.]]</f>
        <v>25</v>
      </c>
    </row>
    <row r="161" spans="1:15" ht="18" hidden="1" customHeight="1" x14ac:dyDescent="0.25">
      <c r="A161" s="65" t="s">
        <v>515</v>
      </c>
      <c r="B161" s="65" t="s">
        <v>352</v>
      </c>
      <c r="C161" s="62" t="s">
        <v>228</v>
      </c>
      <c r="D161" s="70" t="s">
        <v>24</v>
      </c>
      <c r="E161" s="70" t="s">
        <v>255</v>
      </c>
      <c r="F161" s="108">
        <v>1</v>
      </c>
      <c r="G161" s="109" t="s">
        <v>3</v>
      </c>
      <c r="H161" s="110" t="s">
        <v>286</v>
      </c>
      <c r="I161" s="69" t="s">
        <v>287</v>
      </c>
      <c r="J161" s="125">
        <v>0.15</v>
      </c>
      <c r="K161" s="75">
        <v>0</v>
      </c>
      <c r="L161" s="133">
        <f>Tabelle1[[#This Row],[Anz.]]*Tabelle1[[#This Row],[EH-Arbeit]]</f>
        <v>0</v>
      </c>
      <c r="M161" s="75">
        <v>10</v>
      </c>
      <c r="N161" s="133">
        <f>Tabelle1[[#This Row],[Anz.]]+Tabelle1[[#This Row],[EH-Material2]]</f>
        <v>11</v>
      </c>
      <c r="O161" s="111">
        <f>(Tabelle1[[#This Row],[EH-Material2]]+Tabelle1[[#This Row],[EH-Arbeit]])*Tabelle1[[#This Row],[Anz.]]</f>
        <v>10</v>
      </c>
    </row>
    <row r="162" spans="1:15" ht="18" hidden="1" customHeight="1" x14ac:dyDescent="0.25">
      <c r="A162" s="65" t="s">
        <v>555</v>
      </c>
      <c r="B162" s="65" t="s">
        <v>352</v>
      </c>
      <c r="C162" s="62" t="s">
        <v>228</v>
      </c>
      <c r="D162" s="70" t="s">
        <v>24</v>
      </c>
      <c r="E162" s="70" t="s">
        <v>259</v>
      </c>
      <c r="F162" s="108">
        <f>Flächen!F20</f>
        <v>17.579999999999998</v>
      </c>
      <c r="G162" s="109" t="s">
        <v>267</v>
      </c>
      <c r="H162" s="110" t="s">
        <v>573</v>
      </c>
      <c r="I162" s="68" t="s">
        <v>340</v>
      </c>
      <c r="J162" s="125">
        <v>1</v>
      </c>
      <c r="K162" s="75">
        <v>19</v>
      </c>
      <c r="L162" s="133">
        <f>Tabelle1[[#This Row],[Anz.]]*Tabelle1[[#This Row],[EH-Arbeit]]</f>
        <v>334.02</v>
      </c>
      <c r="M162" s="75">
        <v>35</v>
      </c>
      <c r="N162" s="133">
        <f>Tabelle1[[#This Row],[Anz.]]+Tabelle1[[#This Row],[EH-Material2]]</f>
        <v>52.58</v>
      </c>
      <c r="O162" s="111">
        <f>(Tabelle1[[#This Row],[EH-Material2]]+Tabelle1[[#This Row],[EH-Arbeit]])*Tabelle1[[#This Row],[Anz.]]</f>
        <v>949.31999999999994</v>
      </c>
    </row>
    <row r="163" spans="1:15" ht="18" hidden="1" customHeight="1" x14ac:dyDescent="0.25">
      <c r="A163" s="65" t="s">
        <v>556</v>
      </c>
      <c r="B163" s="65" t="s">
        <v>352</v>
      </c>
      <c r="C163" s="62" t="s">
        <v>228</v>
      </c>
      <c r="D163" s="70" t="s">
        <v>24</v>
      </c>
      <c r="E163" s="70" t="s">
        <v>258</v>
      </c>
      <c r="F163" s="108">
        <f>Flächen!F20</f>
        <v>17.579999999999998</v>
      </c>
      <c r="G163" s="109" t="s">
        <v>267</v>
      </c>
      <c r="H163" s="110" t="s">
        <v>275</v>
      </c>
      <c r="I163" s="68" t="s">
        <v>274</v>
      </c>
      <c r="J163" s="125">
        <v>1</v>
      </c>
      <c r="K163" s="75">
        <v>17</v>
      </c>
      <c r="L163" s="133">
        <f>Tabelle1[[#This Row],[Anz.]]*Tabelle1[[#This Row],[EH-Arbeit]]</f>
        <v>298.85999999999996</v>
      </c>
      <c r="M163" s="75">
        <v>5</v>
      </c>
      <c r="N163" s="133">
        <f>Tabelle1[[#This Row],[Anz.]]+Tabelle1[[#This Row],[EH-Material2]]</f>
        <v>22.58</v>
      </c>
      <c r="O163" s="111">
        <f>(Tabelle1[[#This Row],[EH-Material2]]+Tabelle1[[#This Row],[EH-Arbeit]])*Tabelle1[[#This Row],[Anz.]]</f>
        <v>386.76</v>
      </c>
    </row>
    <row r="164" spans="1:15" ht="18" hidden="1" customHeight="1" x14ac:dyDescent="0.25">
      <c r="A164" s="65" t="s">
        <v>557</v>
      </c>
      <c r="B164" s="65" t="s">
        <v>352</v>
      </c>
      <c r="C164" s="62" t="s">
        <v>228</v>
      </c>
      <c r="D164" s="70" t="s">
        <v>24</v>
      </c>
      <c r="E164" s="70" t="s">
        <v>258</v>
      </c>
      <c r="F164" s="108">
        <v>1</v>
      </c>
      <c r="G164" s="109" t="s">
        <v>3</v>
      </c>
      <c r="H164" s="110" t="s">
        <v>298</v>
      </c>
      <c r="I164" s="68" t="s">
        <v>273</v>
      </c>
      <c r="J164" s="125">
        <v>0.25</v>
      </c>
      <c r="K164" s="75">
        <v>23</v>
      </c>
      <c r="L164" s="133">
        <f>Tabelle1[[#This Row],[Anz.]]*Tabelle1[[#This Row],[EH-Arbeit]]</f>
        <v>23</v>
      </c>
      <c r="M164" s="75">
        <v>12</v>
      </c>
      <c r="N164" s="133">
        <f>Tabelle1[[#This Row],[Anz.]]+Tabelle1[[#This Row],[EH-Material2]]</f>
        <v>13</v>
      </c>
      <c r="O164" s="111">
        <f>(Tabelle1[[#This Row],[EH-Material2]]+Tabelle1[[#This Row],[EH-Arbeit]])*Tabelle1[[#This Row],[Anz.]]</f>
        <v>35</v>
      </c>
    </row>
    <row r="165" spans="1:15" ht="18" hidden="1" customHeight="1" x14ac:dyDescent="0.25">
      <c r="A165" s="65" t="s">
        <v>554</v>
      </c>
      <c r="B165" s="65" t="s">
        <v>352</v>
      </c>
      <c r="C165" s="62" t="s">
        <v>228</v>
      </c>
      <c r="D165" s="70" t="s">
        <v>24</v>
      </c>
      <c r="E165" s="70" t="s">
        <v>256</v>
      </c>
      <c r="F165" s="108">
        <v>1</v>
      </c>
      <c r="G165" s="109" t="s">
        <v>3</v>
      </c>
      <c r="H165" s="110" t="s">
        <v>371</v>
      </c>
      <c r="I165" s="68" t="s">
        <v>372</v>
      </c>
      <c r="J165" s="125">
        <v>0.15</v>
      </c>
      <c r="K165" s="75">
        <v>5</v>
      </c>
      <c r="L165" s="133">
        <f>Tabelle1[[#This Row],[Anz.]]*Tabelle1[[#This Row],[EH-Arbeit]]</f>
        <v>5</v>
      </c>
      <c r="M165" s="75">
        <v>15</v>
      </c>
      <c r="N165" s="133">
        <f>Tabelle1[[#This Row],[Anz.]]+Tabelle1[[#This Row],[EH-Material2]]</f>
        <v>16</v>
      </c>
      <c r="O165" s="111">
        <f>(Tabelle1[[#This Row],[EH-Material2]]+Tabelle1[[#This Row],[EH-Arbeit]])*Tabelle1[[#This Row],[Anz.]]</f>
        <v>20</v>
      </c>
    </row>
    <row r="166" spans="1:15" ht="18" hidden="1" customHeight="1" x14ac:dyDescent="0.25">
      <c r="A166" s="65" t="s">
        <v>558</v>
      </c>
      <c r="B166" s="65" t="s">
        <v>355</v>
      </c>
      <c r="C166" s="62" t="s">
        <v>228</v>
      </c>
      <c r="D166" s="70" t="s">
        <v>24</v>
      </c>
      <c r="E166" s="70" t="s">
        <v>263</v>
      </c>
      <c r="F166" s="108">
        <v>1</v>
      </c>
      <c r="G166" s="109" t="s">
        <v>3</v>
      </c>
      <c r="H166" s="110" t="s">
        <v>453</v>
      </c>
      <c r="I166" s="68"/>
      <c r="J166" s="125">
        <v>0.15</v>
      </c>
      <c r="K166" s="75">
        <v>10</v>
      </c>
      <c r="L166" s="133">
        <f>Tabelle1[[#This Row],[Anz.]]*Tabelle1[[#This Row],[EH-Arbeit]]</f>
        <v>10</v>
      </c>
      <c r="M166" s="75">
        <v>15</v>
      </c>
      <c r="N166" s="133">
        <f>Tabelle1[[#This Row],[Anz.]]+Tabelle1[[#This Row],[EH-Material2]]</f>
        <v>16</v>
      </c>
      <c r="O166" s="111">
        <f>(Tabelle1[[#This Row],[EH-Material2]]+Tabelle1[[#This Row],[EH-Arbeit]])*Tabelle1[[#This Row],[Anz.]]</f>
        <v>25</v>
      </c>
    </row>
    <row r="167" spans="1:15" ht="18" hidden="1" customHeight="1" thickBot="1" x14ac:dyDescent="0.3">
      <c r="A167" s="63">
        <v>12</v>
      </c>
      <c r="B167" s="63" t="s">
        <v>16</v>
      </c>
      <c r="C167" s="1"/>
      <c r="D167" s="73"/>
      <c r="E167" s="73"/>
      <c r="F167" s="118" t="s">
        <v>319</v>
      </c>
      <c r="G167" s="1"/>
      <c r="H167" s="67"/>
      <c r="I167" s="67"/>
      <c r="J167" s="124"/>
      <c r="K167" s="74"/>
      <c r="L167" s="132"/>
      <c r="M167" s="74"/>
      <c r="N167" s="132"/>
      <c r="O167" s="1"/>
    </row>
    <row r="168" spans="1:15" ht="18" hidden="1" customHeight="1" x14ac:dyDescent="0.25">
      <c r="A168" s="65" t="s">
        <v>325</v>
      </c>
      <c r="B168" s="65" t="s">
        <v>352</v>
      </c>
      <c r="C168" s="62" t="s">
        <v>228</v>
      </c>
      <c r="D168" s="70" t="s">
        <v>319</v>
      </c>
      <c r="E168" s="70" t="s">
        <v>255</v>
      </c>
      <c r="F168" s="108">
        <v>2</v>
      </c>
      <c r="G168" s="109" t="s">
        <v>3</v>
      </c>
      <c r="H168" s="110" t="s">
        <v>285</v>
      </c>
      <c r="I168" s="68" t="s">
        <v>280</v>
      </c>
      <c r="J168" s="125">
        <v>0.25</v>
      </c>
      <c r="K168" s="75">
        <v>3</v>
      </c>
      <c r="L168" s="133">
        <f>Tabelle1[[#This Row],[Anz.]]*Tabelle1[[#This Row],[EH-Arbeit]]</f>
        <v>6</v>
      </c>
      <c r="M168" s="75">
        <v>2</v>
      </c>
      <c r="N168" s="133">
        <f>Tabelle1[[#This Row],[Anz.]]+Tabelle1[[#This Row],[EH-Material2]]</f>
        <v>4</v>
      </c>
      <c r="O168" s="111">
        <f>(Tabelle1[[#This Row],[EH-Material2]]+Tabelle1[[#This Row],[EH-Arbeit]])*Tabelle1[[#This Row],[Anz.]]</f>
        <v>10</v>
      </c>
    </row>
    <row r="169" spans="1:15" ht="18" hidden="1" customHeight="1" x14ac:dyDescent="0.25">
      <c r="A169" s="65" t="s">
        <v>325</v>
      </c>
      <c r="B169" s="65" t="s">
        <v>352</v>
      </c>
      <c r="C169" s="62" t="s">
        <v>228</v>
      </c>
      <c r="D169" s="70" t="s">
        <v>319</v>
      </c>
      <c r="E169" s="70" t="s">
        <v>255</v>
      </c>
      <c r="F169" s="108">
        <v>1</v>
      </c>
      <c r="G169" s="109" t="s">
        <v>3</v>
      </c>
      <c r="H169" s="110" t="s">
        <v>286</v>
      </c>
      <c r="I169" s="68" t="s">
        <v>287</v>
      </c>
      <c r="J169" s="125">
        <v>0.15</v>
      </c>
      <c r="K169" s="75">
        <v>0</v>
      </c>
      <c r="L169" s="133">
        <f>Tabelle1[[#This Row],[Anz.]]*Tabelle1[[#This Row],[EH-Arbeit]]</f>
        <v>0</v>
      </c>
      <c r="M169" s="75">
        <v>10</v>
      </c>
      <c r="N169" s="133">
        <f>Tabelle1[[#This Row],[Anz.]]+Tabelle1[[#This Row],[EH-Material2]]</f>
        <v>11</v>
      </c>
      <c r="O169" s="111">
        <f>(Tabelle1[[#This Row],[EH-Material2]]+Tabelle1[[#This Row],[EH-Arbeit]])*Tabelle1[[#This Row],[Anz.]]</f>
        <v>10</v>
      </c>
    </row>
    <row r="170" spans="1:15" ht="18" hidden="1" customHeight="1" x14ac:dyDescent="0.25">
      <c r="A170" s="65" t="s">
        <v>516</v>
      </c>
      <c r="B170" s="65" t="s">
        <v>352</v>
      </c>
      <c r="C170" s="62" t="s">
        <v>228</v>
      </c>
      <c r="D170" s="70" t="s">
        <v>319</v>
      </c>
      <c r="E170" s="70" t="s">
        <v>258</v>
      </c>
      <c r="F170" s="108">
        <f>Flächen!F21</f>
        <v>7.7</v>
      </c>
      <c r="G170" s="109" t="s">
        <v>267</v>
      </c>
      <c r="H170" s="110" t="s">
        <v>275</v>
      </c>
      <c r="I170" s="68" t="s">
        <v>274</v>
      </c>
      <c r="J170" s="125">
        <v>1</v>
      </c>
      <c r="K170" s="75">
        <v>17</v>
      </c>
      <c r="L170" s="133">
        <f>Tabelle1[[#This Row],[Anz.]]*Tabelle1[[#This Row],[EH-Arbeit]]</f>
        <v>130.9</v>
      </c>
      <c r="M170" s="75">
        <v>5</v>
      </c>
      <c r="N170" s="133">
        <f>Tabelle1[[#This Row],[Anz.]]+Tabelle1[[#This Row],[EH-Material2]]</f>
        <v>12.7</v>
      </c>
      <c r="O170" s="111">
        <f>(Tabelle1[[#This Row],[EH-Material2]]+Tabelle1[[#This Row],[EH-Arbeit]])*Tabelle1[[#This Row],[Anz.]]</f>
        <v>169.4</v>
      </c>
    </row>
    <row r="171" spans="1:15" ht="18" hidden="1" customHeight="1" x14ac:dyDescent="0.25">
      <c r="A171" s="65" t="s">
        <v>517</v>
      </c>
      <c r="B171" s="65" t="s">
        <v>352</v>
      </c>
      <c r="C171" s="62" t="s">
        <v>228</v>
      </c>
      <c r="D171" s="70" t="s">
        <v>319</v>
      </c>
      <c r="E171" s="70" t="s">
        <v>259</v>
      </c>
      <c r="F171" s="108">
        <f>Flächen!F21</f>
        <v>7.7</v>
      </c>
      <c r="G171" s="109" t="s">
        <v>267</v>
      </c>
      <c r="H171" s="110" t="s">
        <v>573</v>
      </c>
      <c r="I171" s="68" t="s">
        <v>340</v>
      </c>
      <c r="J171" s="125">
        <v>1</v>
      </c>
      <c r="K171" s="75">
        <v>19</v>
      </c>
      <c r="L171" s="133">
        <f>Tabelle1[[#This Row],[Anz.]]*Tabelle1[[#This Row],[EH-Arbeit]]</f>
        <v>146.30000000000001</v>
      </c>
      <c r="M171" s="75">
        <v>35</v>
      </c>
      <c r="N171" s="133">
        <f>Tabelle1[[#This Row],[Anz.]]+Tabelle1[[#This Row],[EH-Material2]]</f>
        <v>42.7</v>
      </c>
      <c r="O171" s="111">
        <f>(Tabelle1[[#This Row],[EH-Material2]]+Tabelle1[[#This Row],[EH-Arbeit]])*Tabelle1[[#This Row],[Anz.]]</f>
        <v>415.8</v>
      </c>
    </row>
    <row r="172" spans="1:15" ht="18" hidden="1" customHeight="1" thickBot="1" x14ac:dyDescent="0.3">
      <c r="A172" s="63">
        <v>13</v>
      </c>
      <c r="B172" s="63" t="s">
        <v>16</v>
      </c>
      <c r="C172" s="1"/>
      <c r="D172" s="73"/>
      <c r="E172" s="73"/>
      <c r="F172" s="118" t="s">
        <v>326</v>
      </c>
      <c r="G172" s="1"/>
      <c r="H172" s="67"/>
      <c r="I172" s="67"/>
      <c r="J172" s="124"/>
      <c r="K172" s="74"/>
      <c r="L172" s="132"/>
      <c r="M172" s="74"/>
      <c r="N172" s="132"/>
      <c r="O172" s="1"/>
    </row>
    <row r="173" spans="1:15" ht="18" hidden="1" customHeight="1" x14ac:dyDescent="0.25">
      <c r="A173" s="65" t="s">
        <v>518</v>
      </c>
      <c r="B173" s="65" t="s">
        <v>352</v>
      </c>
      <c r="C173" s="62" t="s">
        <v>20</v>
      </c>
      <c r="D173" s="70" t="s">
        <v>308</v>
      </c>
      <c r="E173" s="70" t="s">
        <v>258</v>
      </c>
      <c r="F173" s="108">
        <v>1</v>
      </c>
      <c r="G173" s="109" t="s">
        <v>3</v>
      </c>
      <c r="H173" s="110" t="s">
        <v>286</v>
      </c>
      <c r="I173" s="68" t="s">
        <v>287</v>
      </c>
      <c r="J173" s="125">
        <v>0.15</v>
      </c>
      <c r="K173" s="75">
        <v>0</v>
      </c>
      <c r="L173" s="133">
        <f>Tabelle1[[#This Row],[Anz.]]*Tabelle1[[#This Row],[EH-Arbeit]]</f>
        <v>0</v>
      </c>
      <c r="M173" s="75">
        <v>10</v>
      </c>
      <c r="N173" s="133">
        <f>Tabelle1[[#This Row],[Anz.]]+Tabelle1[[#This Row],[EH-Material2]]</f>
        <v>11</v>
      </c>
      <c r="O173" s="111">
        <f>(Tabelle1[[#This Row],[EH-Material2]]+Tabelle1[[#This Row],[EH-Arbeit]])*Tabelle1[[#This Row],[Anz.]]</f>
        <v>10</v>
      </c>
    </row>
    <row r="174" spans="1:15" ht="18" hidden="1" customHeight="1" x14ac:dyDescent="0.25">
      <c r="A174" s="65" t="s">
        <v>519</v>
      </c>
      <c r="B174" s="65" t="s">
        <v>352</v>
      </c>
      <c r="C174" s="62" t="s">
        <v>228</v>
      </c>
      <c r="D174" s="70" t="s">
        <v>326</v>
      </c>
      <c r="E174" s="70" t="s">
        <v>258</v>
      </c>
      <c r="F174" s="108">
        <v>1</v>
      </c>
      <c r="G174" s="109" t="s">
        <v>3</v>
      </c>
      <c r="H174" s="110" t="s">
        <v>298</v>
      </c>
      <c r="I174" s="68" t="s">
        <v>273</v>
      </c>
      <c r="J174" s="125">
        <v>0.25</v>
      </c>
      <c r="K174" s="75">
        <v>23</v>
      </c>
      <c r="L174" s="133">
        <f>Tabelle1[[#This Row],[Anz.]]*Tabelle1[[#This Row],[EH-Arbeit]]</f>
        <v>23</v>
      </c>
      <c r="M174" s="75">
        <v>12</v>
      </c>
      <c r="N174" s="133">
        <f>Tabelle1[[#This Row],[Anz.]]+Tabelle1[[#This Row],[EH-Material2]]</f>
        <v>13</v>
      </c>
      <c r="O174" s="111">
        <f>(Tabelle1[[#This Row],[EH-Material2]]+Tabelle1[[#This Row],[EH-Arbeit]])*Tabelle1[[#This Row],[Anz.]]</f>
        <v>35</v>
      </c>
    </row>
    <row r="175" spans="1:15" ht="18" hidden="1" customHeight="1" x14ac:dyDescent="0.25">
      <c r="A175" s="65" t="s">
        <v>327</v>
      </c>
      <c r="B175" s="65" t="s">
        <v>352</v>
      </c>
      <c r="C175" s="62" t="s">
        <v>228</v>
      </c>
      <c r="D175" s="70" t="s">
        <v>326</v>
      </c>
      <c r="E175" s="70" t="s">
        <v>255</v>
      </c>
      <c r="F175" s="108">
        <v>5</v>
      </c>
      <c r="G175" s="109" t="s">
        <v>3</v>
      </c>
      <c r="H175" s="110" t="s">
        <v>285</v>
      </c>
      <c r="I175" s="68" t="s">
        <v>280</v>
      </c>
      <c r="J175" s="125">
        <v>0.25</v>
      </c>
      <c r="K175" s="75">
        <v>3</v>
      </c>
      <c r="L175" s="133">
        <f>Tabelle1[[#This Row],[Anz.]]*Tabelle1[[#This Row],[EH-Arbeit]]</f>
        <v>15</v>
      </c>
      <c r="M175" s="75">
        <v>2</v>
      </c>
      <c r="N175" s="133">
        <f>Tabelle1[[#This Row],[Anz.]]+Tabelle1[[#This Row],[EH-Material2]]</f>
        <v>7</v>
      </c>
      <c r="O175" s="111">
        <f>(Tabelle1[[#This Row],[EH-Material2]]+Tabelle1[[#This Row],[EH-Arbeit]])*Tabelle1[[#This Row],[Anz.]]</f>
        <v>25</v>
      </c>
    </row>
    <row r="176" spans="1:15" ht="20.100000000000001" hidden="1" customHeight="1" x14ac:dyDescent="0.25">
      <c r="A176" s="65" t="s">
        <v>368</v>
      </c>
      <c r="B176" s="65" t="s">
        <v>352</v>
      </c>
      <c r="C176" s="62" t="s">
        <v>228</v>
      </c>
      <c r="D176" s="70" t="s">
        <v>326</v>
      </c>
      <c r="E176" s="70" t="s">
        <v>259</v>
      </c>
      <c r="F176" s="108">
        <f>Flächen!F17</f>
        <v>18.760000000000002</v>
      </c>
      <c r="G176" s="109" t="s">
        <v>267</v>
      </c>
      <c r="H176" s="110" t="s">
        <v>573</v>
      </c>
      <c r="I176" s="68" t="s">
        <v>340</v>
      </c>
      <c r="J176" s="125">
        <v>1</v>
      </c>
      <c r="K176" s="75">
        <v>19</v>
      </c>
      <c r="L176" s="133">
        <f>Tabelle1[[#This Row],[Anz.]]*Tabelle1[[#This Row],[EH-Arbeit]]</f>
        <v>356.44000000000005</v>
      </c>
      <c r="M176" s="75">
        <v>35</v>
      </c>
      <c r="N176" s="133">
        <f>Tabelle1[[#This Row],[Anz.]]+Tabelle1[[#This Row],[EH-Material2]]</f>
        <v>53.760000000000005</v>
      </c>
      <c r="O176" s="111">
        <f>(Tabelle1[[#This Row],[EH-Material2]]+Tabelle1[[#This Row],[EH-Arbeit]])*Tabelle1[[#This Row],[Anz.]]</f>
        <v>1013.0400000000001</v>
      </c>
    </row>
    <row r="177" spans="1:15" ht="18" hidden="1" customHeight="1" x14ac:dyDescent="0.25">
      <c r="A177" s="65" t="s">
        <v>559</v>
      </c>
      <c r="B177" s="65" t="s">
        <v>352</v>
      </c>
      <c r="C177" s="62" t="s">
        <v>228</v>
      </c>
      <c r="D177" s="70" t="s">
        <v>326</v>
      </c>
      <c r="E177" s="70" t="s">
        <v>258</v>
      </c>
      <c r="F177" s="108">
        <f>Flächen!F17</f>
        <v>18.760000000000002</v>
      </c>
      <c r="G177" s="109" t="s">
        <v>267</v>
      </c>
      <c r="H177" s="110" t="s">
        <v>275</v>
      </c>
      <c r="I177" s="68" t="s">
        <v>274</v>
      </c>
      <c r="J177" s="125">
        <v>1</v>
      </c>
      <c r="K177" s="75">
        <v>17</v>
      </c>
      <c r="L177" s="133">
        <f>Tabelle1[[#This Row],[Anz.]]*Tabelle1[[#This Row],[EH-Arbeit]]</f>
        <v>318.92</v>
      </c>
      <c r="M177" s="75">
        <v>5</v>
      </c>
      <c r="N177" s="133">
        <f>Tabelle1[[#This Row],[Anz.]]+Tabelle1[[#This Row],[EH-Material2]]</f>
        <v>23.76</v>
      </c>
      <c r="O177" s="111">
        <f>(Tabelle1[[#This Row],[EH-Material2]]+Tabelle1[[#This Row],[EH-Arbeit]])*Tabelle1[[#This Row],[Anz.]]</f>
        <v>412.72</v>
      </c>
    </row>
    <row r="178" spans="1:15" ht="18" hidden="1" customHeight="1" x14ac:dyDescent="0.25">
      <c r="A178" s="65" t="s">
        <v>520</v>
      </c>
      <c r="B178" s="65" t="s">
        <v>352</v>
      </c>
      <c r="C178" s="62" t="s">
        <v>228</v>
      </c>
      <c r="D178" s="70" t="s">
        <v>326</v>
      </c>
      <c r="E178" s="70" t="s">
        <v>256</v>
      </c>
      <c r="F178" s="108">
        <v>1</v>
      </c>
      <c r="G178" s="109" t="s">
        <v>3</v>
      </c>
      <c r="H178" s="110" t="s">
        <v>371</v>
      </c>
      <c r="I178" s="68" t="s">
        <v>372</v>
      </c>
      <c r="J178" s="125">
        <v>0.15</v>
      </c>
      <c r="K178" s="75">
        <v>5</v>
      </c>
      <c r="L178" s="133">
        <f>Tabelle1[[#This Row],[Anz.]]*Tabelle1[[#This Row],[EH-Arbeit]]</f>
        <v>5</v>
      </c>
      <c r="M178" s="75">
        <v>15</v>
      </c>
      <c r="N178" s="133">
        <f>Tabelle1[[#This Row],[Anz.]]+Tabelle1[[#This Row],[EH-Material2]]</f>
        <v>16</v>
      </c>
      <c r="O178" s="111">
        <f>(Tabelle1[[#This Row],[EH-Material2]]+Tabelle1[[#This Row],[EH-Arbeit]])*Tabelle1[[#This Row],[Anz.]]</f>
        <v>20</v>
      </c>
    </row>
    <row r="179" spans="1:15" ht="18" hidden="1" customHeight="1" thickBot="1" x14ac:dyDescent="0.3">
      <c r="A179" s="63">
        <v>14</v>
      </c>
      <c r="B179" s="63" t="s">
        <v>16</v>
      </c>
      <c r="C179" s="1"/>
      <c r="D179" s="73"/>
      <c r="E179" s="73"/>
      <c r="F179" s="118" t="s">
        <v>318</v>
      </c>
      <c r="G179" s="1"/>
      <c r="H179" s="67"/>
      <c r="I179" s="67"/>
      <c r="J179" s="124"/>
      <c r="K179" s="74"/>
      <c r="L179" s="132"/>
      <c r="M179" s="74"/>
      <c r="N179" s="132"/>
      <c r="O179" s="1"/>
    </row>
    <row r="180" spans="1:15" ht="18" hidden="1" customHeight="1" x14ac:dyDescent="0.25">
      <c r="A180" s="65" t="s">
        <v>521</v>
      </c>
      <c r="B180" s="65" t="s">
        <v>352</v>
      </c>
      <c r="C180" s="62" t="s">
        <v>228</v>
      </c>
      <c r="D180" s="70" t="s">
        <v>318</v>
      </c>
      <c r="E180" s="70" t="s">
        <v>255</v>
      </c>
      <c r="F180" s="108">
        <v>5</v>
      </c>
      <c r="G180" s="109" t="s">
        <v>3</v>
      </c>
      <c r="H180" s="110" t="s">
        <v>285</v>
      </c>
      <c r="I180" s="68" t="s">
        <v>280</v>
      </c>
      <c r="J180" s="125">
        <v>0.25</v>
      </c>
      <c r="K180" s="75">
        <v>3</v>
      </c>
      <c r="L180" s="133">
        <f>Tabelle1[[#This Row],[Anz.]]*Tabelle1[[#This Row],[EH-Arbeit]]</f>
        <v>15</v>
      </c>
      <c r="M180" s="75">
        <v>2</v>
      </c>
      <c r="N180" s="133">
        <f>Tabelle1[[#This Row],[Anz.]]+Tabelle1[[#This Row],[EH-Material2]]</f>
        <v>7</v>
      </c>
      <c r="O180" s="111">
        <f>(Tabelle1[[#This Row],[EH-Material2]]+Tabelle1[[#This Row],[EH-Arbeit]])*Tabelle1[[#This Row],[Anz.]]</f>
        <v>25</v>
      </c>
    </row>
    <row r="181" spans="1:15" ht="18" hidden="1" customHeight="1" x14ac:dyDescent="0.25">
      <c r="A181" s="65" t="s">
        <v>521</v>
      </c>
      <c r="B181" s="65" t="s">
        <v>352</v>
      </c>
      <c r="C181" s="62" t="s">
        <v>228</v>
      </c>
      <c r="D181" s="70" t="s">
        <v>318</v>
      </c>
      <c r="E181" s="70" t="s">
        <v>255</v>
      </c>
      <c r="F181" s="108">
        <v>1</v>
      </c>
      <c r="G181" s="109" t="s">
        <v>3</v>
      </c>
      <c r="H181" s="110" t="s">
        <v>286</v>
      </c>
      <c r="I181" s="68" t="s">
        <v>287</v>
      </c>
      <c r="J181" s="125">
        <v>0.15</v>
      </c>
      <c r="K181" s="75">
        <v>0</v>
      </c>
      <c r="L181" s="133">
        <f>Tabelle1[[#This Row],[Anz.]]*Tabelle1[[#This Row],[EH-Arbeit]]</f>
        <v>0</v>
      </c>
      <c r="M181" s="75">
        <v>10</v>
      </c>
      <c r="N181" s="133">
        <f>Tabelle1[[#This Row],[Anz.]]+Tabelle1[[#This Row],[EH-Material2]]</f>
        <v>11</v>
      </c>
      <c r="O181" s="111">
        <f>(Tabelle1[[#This Row],[EH-Material2]]+Tabelle1[[#This Row],[EH-Arbeit]])*Tabelle1[[#This Row],[Anz.]]</f>
        <v>10</v>
      </c>
    </row>
    <row r="182" spans="1:15" ht="20.100000000000001" hidden="1" customHeight="1" x14ac:dyDescent="0.25">
      <c r="A182" s="65" t="s">
        <v>522</v>
      </c>
      <c r="B182" s="65" t="s">
        <v>352</v>
      </c>
      <c r="C182" s="62" t="s">
        <v>228</v>
      </c>
      <c r="D182" s="70" t="s">
        <v>318</v>
      </c>
      <c r="E182" s="70" t="s">
        <v>259</v>
      </c>
      <c r="F182" s="108">
        <f>Flächen!F19</f>
        <v>15.7</v>
      </c>
      <c r="G182" s="109" t="s">
        <v>267</v>
      </c>
      <c r="H182" s="110" t="s">
        <v>573</v>
      </c>
      <c r="I182" s="68" t="s">
        <v>340</v>
      </c>
      <c r="J182" s="125">
        <v>1</v>
      </c>
      <c r="K182" s="75">
        <v>19</v>
      </c>
      <c r="L182" s="133">
        <f>Tabelle1[[#This Row],[Anz.]]*Tabelle1[[#This Row],[EH-Arbeit]]</f>
        <v>298.3</v>
      </c>
      <c r="M182" s="75">
        <v>35</v>
      </c>
      <c r="N182" s="133">
        <f>Tabelle1[[#This Row],[Anz.]]+Tabelle1[[#This Row],[EH-Material2]]</f>
        <v>50.7</v>
      </c>
      <c r="O182" s="111">
        <f>(Tabelle1[[#This Row],[EH-Material2]]+Tabelle1[[#This Row],[EH-Arbeit]])*Tabelle1[[#This Row],[Anz.]]</f>
        <v>847.8</v>
      </c>
    </row>
    <row r="183" spans="1:15" ht="18" hidden="1" customHeight="1" x14ac:dyDescent="0.25">
      <c r="A183" s="65" t="s">
        <v>523</v>
      </c>
      <c r="B183" s="65" t="s">
        <v>352</v>
      </c>
      <c r="C183" s="62" t="s">
        <v>228</v>
      </c>
      <c r="D183" s="70" t="s">
        <v>318</v>
      </c>
      <c r="E183" s="70" t="s">
        <v>258</v>
      </c>
      <c r="F183" s="108">
        <f>Flächen!F19</f>
        <v>15.7</v>
      </c>
      <c r="G183" s="109" t="s">
        <v>267</v>
      </c>
      <c r="H183" s="110" t="s">
        <v>275</v>
      </c>
      <c r="I183" s="68" t="s">
        <v>274</v>
      </c>
      <c r="J183" s="125">
        <v>1</v>
      </c>
      <c r="K183" s="75">
        <v>17</v>
      </c>
      <c r="L183" s="133">
        <f>Tabelle1[[#This Row],[Anz.]]*Tabelle1[[#This Row],[EH-Arbeit]]</f>
        <v>266.89999999999998</v>
      </c>
      <c r="M183" s="75">
        <v>5</v>
      </c>
      <c r="N183" s="133">
        <f>Tabelle1[[#This Row],[Anz.]]+Tabelle1[[#This Row],[EH-Material2]]</f>
        <v>20.7</v>
      </c>
      <c r="O183" s="111">
        <f>(Tabelle1[[#This Row],[EH-Material2]]+Tabelle1[[#This Row],[EH-Arbeit]])*Tabelle1[[#This Row],[Anz.]]</f>
        <v>345.4</v>
      </c>
    </row>
    <row r="184" spans="1:15" ht="18" hidden="1" customHeight="1" x14ac:dyDescent="0.25">
      <c r="A184" s="65" t="s">
        <v>369</v>
      </c>
      <c r="B184" s="65" t="s">
        <v>352</v>
      </c>
      <c r="C184" s="62" t="s">
        <v>228</v>
      </c>
      <c r="D184" s="70" t="s">
        <v>318</v>
      </c>
      <c r="E184" s="70" t="s">
        <v>258</v>
      </c>
      <c r="F184" s="108">
        <v>1</v>
      </c>
      <c r="G184" s="109" t="s">
        <v>3</v>
      </c>
      <c r="H184" s="110" t="s">
        <v>298</v>
      </c>
      <c r="I184" s="68" t="s">
        <v>273</v>
      </c>
      <c r="J184" s="125">
        <v>0.25</v>
      </c>
      <c r="K184" s="75">
        <v>23</v>
      </c>
      <c r="L184" s="133">
        <f>Tabelle1[[#This Row],[Anz.]]*Tabelle1[[#This Row],[EH-Arbeit]]</f>
        <v>23</v>
      </c>
      <c r="M184" s="75">
        <v>12</v>
      </c>
      <c r="N184" s="133">
        <f>Tabelle1[[#This Row],[Anz.]]+Tabelle1[[#This Row],[EH-Material2]]</f>
        <v>13</v>
      </c>
      <c r="O184" s="111">
        <f>(Tabelle1[[#This Row],[EH-Material2]]+Tabelle1[[#This Row],[EH-Arbeit]])*Tabelle1[[#This Row],[Anz.]]</f>
        <v>35</v>
      </c>
    </row>
    <row r="185" spans="1:15" ht="18" hidden="1" customHeight="1" x14ac:dyDescent="0.25">
      <c r="A185" s="65" t="s">
        <v>370</v>
      </c>
      <c r="B185" s="65" t="s">
        <v>352</v>
      </c>
      <c r="C185" s="62" t="s">
        <v>228</v>
      </c>
      <c r="D185" s="70" t="s">
        <v>318</v>
      </c>
      <c r="E185" s="70" t="s">
        <v>256</v>
      </c>
      <c r="F185" s="108">
        <v>1</v>
      </c>
      <c r="G185" s="109" t="s">
        <v>3</v>
      </c>
      <c r="H185" s="110" t="s">
        <v>371</v>
      </c>
      <c r="I185" s="68" t="s">
        <v>372</v>
      </c>
      <c r="J185" s="125">
        <v>0.15</v>
      </c>
      <c r="K185" s="75">
        <v>5</v>
      </c>
      <c r="L185" s="133">
        <f>Tabelle1[[#This Row],[Anz.]]*Tabelle1[[#This Row],[EH-Arbeit]]</f>
        <v>5</v>
      </c>
      <c r="M185" s="75">
        <v>15</v>
      </c>
      <c r="N185" s="133">
        <f>Tabelle1[[#This Row],[Anz.]]+Tabelle1[[#This Row],[EH-Material2]]</f>
        <v>16</v>
      </c>
      <c r="O185" s="111">
        <f>(Tabelle1[[#This Row],[EH-Material2]]+Tabelle1[[#This Row],[EH-Arbeit]])*Tabelle1[[#This Row],[Anz.]]</f>
        <v>20</v>
      </c>
    </row>
    <row r="186" spans="1:15" ht="18" hidden="1" customHeight="1" thickBot="1" x14ac:dyDescent="0.3">
      <c r="A186" s="63">
        <v>15</v>
      </c>
      <c r="B186" s="63" t="s">
        <v>16</v>
      </c>
      <c r="C186" s="1"/>
      <c r="D186" s="73"/>
      <c r="E186" s="73"/>
      <c r="F186" s="118" t="s">
        <v>19</v>
      </c>
      <c r="G186" s="1"/>
      <c r="H186" s="67"/>
      <c r="I186" s="67"/>
      <c r="J186" s="124"/>
      <c r="K186" s="74"/>
      <c r="L186" s="132"/>
      <c r="M186" s="74"/>
      <c r="N186" s="132"/>
      <c r="O186" s="1"/>
    </row>
    <row r="187" spans="1:15" ht="18" hidden="1" customHeight="1" x14ac:dyDescent="0.25">
      <c r="A187" s="65" t="s">
        <v>524</v>
      </c>
      <c r="B187" s="65" t="s">
        <v>352</v>
      </c>
      <c r="C187" s="62" t="s">
        <v>228</v>
      </c>
      <c r="D187" s="70" t="s">
        <v>19</v>
      </c>
      <c r="E187" s="70" t="s">
        <v>249</v>
      </c>
      <c r="F187" s="108">
        <v>1</v>
      </c>
      <c r="G187" s="109" t="s">
        <v>279</v>
      </c>
      <c r="H187" s="110" t="s">
        <v>292</v>
      </c>
      <c r="I187" s="68" t="s">
        <v>462</v>
      </c>
      <c r="J187" s="125">
        <v>1.5</v>
      </c>
      <c r="K187" s="75">
        <v>0</v>
      </c>
      <c r="L187" s="133">
        <f>Tabelle1[[#This Row],[Anz.]]*Tabelle1[[#This Row],[EH-Arbeit]]</f>
        <v>0</v>
      </c>
      <c r="M187" s="75">
        <v>35</v>
      </c>
      <c r="N187" s="133">
        <f>Tabelle1[[#This Row],[Anz.]]+Tabelle1[[#This Row],[EH-Material2]]</f>
        <v>36</v>
      </c>
      <c r="O187" s="111">
        <f>(Tabelle1[[#This Row],[EH-Material2]]+Tabelle1[[#This Row],[EH-Arbeit]])*Tabelle1[[#This Row],[Anz.]]</f>
        <v>35</v>
      </c>
    </row>
    <row r="188" spans="1:15" ht="18" hidden="1" customHeight="1" x14ac:dyDescent="0.25">
      <c r="A188" s="65" t="s">
        <v>524</v>
      </c>
      <c r="B188" s="65" t="s">
        <v>352</v>
      </c>
      <c r="C188" s="62" t="s">
        <v>20</v>
      </c>
      <c r="D188" s="70" t="s">
        <v>19</v>
      </c>
      <c r="E188" s="70" t="s">
        <v>249</v>
      </c>
      <c r="F188" s="108">
        <v>1</v>
      </c>
      <c r="G188" s="109" t="s">
        <v>3</v>
      </c>
      <c r="H188" s="110" t="s">
        <v>286</v>
      </c>
      <c r="I188" s="68" t="s">
        <v>287</v>
      </c>
      <c r="J188" s="125">
        <v>0.15</v>
      </c>
      <c r="K188" s="75">
        <v>0</v>
      </c>
      <c r="L188" s="133">
        <f>Tabelle1[[#This Row],[Anz.]]*Tabelle1[[#This Row],[EH-Arbeit]]</f>
        <v>0</v>
      </c>
      <c r="M188" s="75">
        <v>10</v>
      </c>
      <c r="N188" s="133">
        <f>Tabelle1[[#This Row],[Anz.]]+Tabelle1[[#This Row],[EH-Material2]]</f>
        <v>11</v>
      </c>
      <c r="O188" s="111">
        <f>(Tabelle1[[#This Row],[EH-Material2]]+Tabelle1[[#This Row],[EH-Arbeit]])*Tabelle1[[#This Row],[Anz.]]</f>
        <v>10</v>
      </c>
    </row>
    <row r="189" spans="1:15" ht="20.100000000000001" hidden="1" customHeight="1" x14ac:dyDescent="0.25">
      <c r="A189" s="65" t="s">
        <v>525</v>
      </c>
      <c r="B189" s="65" t="s">
        <v>352</v>
      </c>
      <c r="C189" s="62" t="s">
        <v>228</v>
      </c>
      <c r="D189" s="70" t="s">
        <v>19</v>
      </c>
      <c r="E189" s="70" t="s">
        <v>255</v>
      </c>
      <c r="F189" s="108">
        <v>5</v>
      </c>
      <c r="G189" s="109" t="s">
        <v>3</v>
      </c>
      <c r="H189" s="110" t="s">
        <v>285</v>
      </c>
      <c r="I189" s="68" t="s">
        <v>280</v>
      </c>
      <c r="J189" s="125">
        <v>0.15</v>
      </c>
      <c r="K189" s="75">
        <v>3</v>
      </c>
      <c r="L189" s="133">
        <f>Tabelle1[[#This Row],[Anz.]]*Tabelle1[[#This Row],[EH-Arbeit]]</f>
        <v>15</v>
      </c>
      <c r="M189" s="75">
        <v>2</v>
      </c>
      <c r="N189" s="133">
        <f>Tabelle1[[#This Row],[Anz.]]+Tabelle1[[#This Row],[EH-Material2]]</f>
        <v>7</v>
      </c>
      <c r="O189" s="111">
        <f>(Tabelle1[[#This Row],[EH-Material2]]+Tabelle1[[#This Row],[EH-Arbeit]])*Tabelle1[[#This Row],[Anz.]]</f>
        <v>25</v>
      </c>
    </row>
    <row r="190" spans="1:15" ht="18" hidden="1" customHeight="1" x14ac:dyDescent="0.25">
      <c r="A190" s="65" t="s">
        <v>328</v>
      </c>
      <c r="B190" s="65" t="s">
        <v>352</v>
      </c>
      <c r="C190" s="62" t="s">
        <v>228</v>
      </c>
      <c r="D190" s="70" t="s">
        <v>19</v>
      </c>
      <c r="E190" s="70" t="s">
        <v>259</v>
      </c>
      <c r="F190" s="108">
        <f>Flächen!F15</f>
        <v>18.399999999999999</v>
      </c>
      <c r="G190" s="109" t="s">
        <v>267</v>
      </c>
      <c r="H190" s="110" t="s">
        <v>573</v>
      </c>
      <c r="I190" s="68" t="s">
        <v>340</v>
      </c>
      <c r="J190" s="125">
        <v>1</v>
      </c>
      <c r="K190" s="75">
        <v>19</v>
      </c>
      <c r="L190" s="133">
        <f>Tabelle1[[#This Row],[Anz.]]*Tabelle1[[#This Row],[EH-Arbeit]]</f>
        <v>349.59999999999997</v>
      </c>
      <c r="M190" s="75">
        <v>35</v>
      </c>
      <c r="N190" s="133">
        <f>Tabelle1[[#This Row],[Anz.]]+Tabelle1[[#This Row],[EH-Material2]]</f>
        <v>53.4</v>
      </c>
      <c r="O190" s="111">
        <f>(Tabelle1[[#This Row],[EH-Material2]]+Tabelle1[[#This Row],[EH-Arbeit]])*Tabelle1[[#This Row],[Anz.]]</f>
        <v>993.59999999999991</v>
      </c>
    </row>
    <row r="191" spans="1:15" ht="18" hidden="1" customHeight="1" x14ac:dyDescent="0.25">
      <c r="A191" s="65" t="s">
        <v>560</v>
      </c>
      <c r="B191" s="65" t="s">
        <v>352</v>
      </c>
      <c r="C191" s="62" t="s">
        <v>228</v>
      </c>
      <c r="D191" s="70" t="s">
        <v>19</v>
      </c>
      <c r="E191" s="70" t="s">
        <v>258</v>
      </c>
      <c r="F191" s="108">
        <f>Flächen!F15</f>
        <v>18.399999999999999</v>
      </c>
      <c r="G191" s="109" t="s">
        <v>267</v>
      </c>
      <c r="H191" s="110" t="s">
        <v>275</v>
      </c>
      <c r="I191" s="68" t="s">
        <v>534</v>
      </c>
      <c r="J191" s="125">
        <v>1</v>
      </c>
      <c r="K191" s="75">
        <v>17</v>
      </c>
      <c r="L191" s="133">
        <f>Tabelle1[[#This Row],[Anz.]]*Tabelle1[[#This Row],[EH-Arbeit]]</f>
        <v>312.79999999999995</v>
      </c>
      <c r="M191" s="75">
        <v>5</v>
      </c>
      <c r="N191" s="133">
        <f>Tabelle1[[#This Row],[Anz.]]+Tabelle1[[#This Row],[EH-Material2]]</f>
        <v>23.4</v>
      </c>
      <c r="O191" s="111">
        <f>(Tabelle1[[#This Row],[EH-Material2]]+Tabelle1[[#This Row],[EH-Arbeit]])*Tabelle1[[#This Row],[Anz.]]</f>
        <v>404.79999999999995</v>
      </c>
    </row>
    <row r="192" spans="1:15" ht="18" hidden="1" customHeight="1" x14ac:dyDescent="0.25">
      <c r="A192" s="65" t="s">
        <v>561</v>
      </c>
      <c r="B192" s="65" t="s">
        <v>352</v>
      </c>
      <c r="C192" s="62" t="s">
        <v>228</v>
      </c>
      <c r="D192" s="70" t="s">
        <v>19</v>
      </c>
      <c r="E192" s="70" t="s">
        <v>258</v>
      </c>
      <c r="F192" s="108">
        <v>1</v>
      </c>
      <c r="G192" s="109" t="s">
        <v>3</v>
      </c>
      <c r="H192" s="110" t="s">
        <v>298</v>
      </c>
      <c r="I192" s="68" t="s">
        <v>273</v>
      </c>
      <c r="J192" s="125">
        <v>0.25</v>
      </c>
      <c r="K192" s="75">
        <v>23</v>
      </c>
      <c r="L192" s="133">
        <f>Tabelle1[[#This Row],[Anz.]]*Tabelle1[[#This Row],[EH-Arbeit]]</f>
        <v>23</v>
      </c>
      <c r="M192" s="75">
        <v>12</v>
      </c>
      <c r="N192" s="133">
        <f>Tabelle1[[#This Row],[Anz.]]+Tabelle1[[#This Row],[EH-Material2]]</f>
        <v>13</v>
      </c>
      <c r="O192" s="111">
        <f>(Tabelle1[[#This Row],[EH-Material2]]+Tabelle1[[#This Row],[EH-Arbeit]])*Tabelle1[[#This Row],[Anz.]]</f>
        <v>35</v>
      </c>
    </row>
    <row r="193" spans="1:15" ht="18" hidden="1" customHeight="1" x14ac:dyDescent="0.25">
      <c r="A193" s="65" t="s">
        <v>562</v>
      </c>
      <c r="B193" s="65" t="s">
        <v>352</v>
      </c>
      <c r="C193" s="62" t="s">
        <v>228</v>
      </c>
      <c r="D193" s="70" t="s">
        <v>19</v>
      </c>
      <c r="E193" s="70" t="s">
        <v>256</v>
      </c>
      <c r="F193" s="108">
        <v>1</v>
      </c>
      <c r="G193" s="109" t="s">
        <v>3</v>
      </c>
      <c r="H193" s="110" t="s">
        <v>371</v>
      </c>
      <c r="I193" s="68" t="s">
        <v>372</v>
      </c>
      <c r="J193" s="125">
        <v>0.15</v>
      </c>
      <c r="K193" s="75">
        <v>5</v>
      </c>
      <c r="L193" s="133">
        <f>Tabelle1[[#This Row],[Anz.]]*Tabelle1[[#This Row],[EH-Arbeit]]</f>
        <v>5</v>
      </c>
      <c r="M193" s="75">
        <v>15</v>
      </c>
      <c r="N193" s="133">
        <f>Tabelle1[[#This Row],[Anz.]]+Tabelle1[[#This Row],[EH-Material2]]</f>
        <v>16</v>
      </c>
      <c r="O193" s="111">
        <f>(Tabelle1[[#This Row],[EH-Material2]]+Tabelle1[[#This Row],[EH-Arbeit]])*Tabelle1[[#This Row],[Anz.]]</f>
        <v>20</v>
      </c>
    </row>
    <row r="194" spans="1:15" ht="18" hidden="1" customHeight="1" x14ac:dyDescent="0.25">
      <c r="A194" s="65" t="s">
        <v>563</v>
      </c>
      <c r="B194" s="65" t="s">
        <v>352</v>
      </c>
      <c r="C194" s="62" t="s">
        <v>228</v>
      </c>
      <c r="D194" s="70" t="s">
        <v>19</v>
      </c>
      <c r="E194" s="70" t="s">
        <v>263</v>
      </c>
      <c r="F194" s="108">
        <v>1</v>
      </c>
      <c r="G194" s="109" t="s">
        <v>3</v>
      </c>
      <c r="H194" s="110" t="s">
        <v>453</v>
      </c>
      <c r="I194" s="68"/>
      <c r="J194" s="125">
        <v>0.15</v>
      </c>
      <c r="K194" s="75">
        <v>10</v>
      </c>
      <c r="L194" s="133">
        <f>Tabelle1[[#This Row],[Anz.]]*Tabelle1[[#This Row],[EH-Arbeit]]</f>
        <v>10</v>
      </c>
      <c r="M194" s="75">
        <v>15</v>
      </c>
      <c r="N194" s="133">
        <f>Tabelle1[[#This Row],[Anz.]]+Tabelle1[[#This Row],[EH-Material2]]</f>
        <v>16</v>
      </c>
      <c r="O194" s="111">
        <f>(Tabelle1[[#This Row],[EH-Material2]]+Tabelle1[[#This Row],[EH-Arbeit]])*Tabelle1[[#This Row],[Anz.]]</f>
        <v>25</v>
      </c>
    </row>
    <row r="195" spans="1:15" ht="18" hidden="1" customHeight="1" thickBot="1" x14ac:dyDescent="0.3">
      <c r="A195" s="63">
        <v>16</v>
      </c>
      <c r="B195" s="63" t="s">
        <v>16</v>
      </c>
      <c r="C195" s="1"/>
      <c r="D195" s="73"/>
      <c r="E195" s="73"/>
      <c r="F195" s="118" t="s">
        <v>322</v>
      </c>
      <c r="G195" s="1"/>
      <c r="H195" s="67"/>
      <c r="I195" s="67"/>
      <c r="J195" s="124"/>
      <c r="K195" s="74"/>
      <c r="L195" s="132"/>
      <c r="M195" s="74"/>
      <c r="N195" s="132"/>
      <c r="O195" s="1"/>
    </row>
    <row r="196" spans="1:15" ht="18" hidden="1" customHeight="1" x14ac:dyDescent="0.25">
      <c r="A196" s="65" t="s">
        <v>527</v>
      </c>
      <c r="B196" s="65" t="s">
        <v>352</v>
      </c>
      <c r="C196" s="62" t="s">
        <v>20</v>
      </c>
      <c r="D196" s="70" t="s">
        <v>31</v>
      </c>
      <c r="E196" s="70" t="s">
        <v>255</v>
      </c>
      <c r="F196" s="108">
        <v>3</v>
      </c>
      <c r="G196" s="109" t="s">
        <v>3</v>
      </c>
      <c r="H196" s="110" t="s">
        <v>285</v>
      </c>
      <c r="I196" s="68" t="s">
        <v>280</v>
      </c>
      <c r="J196" s="125">
        <v>0.15</v>
      </c>
      <c r="K196" s="75">
        <v>3</v>
      </c>
      <c r="L196" s="133">
        <f>Tabelle1[[#This Row],[Anz.]]*Tabelle1[[#This Row],[EH-Arbeit]]</f>
        <v>9</v>
      </c>
      <c r="M196" s="75">
        <v>2</v>
      </c>
      <c r="N196" s="133">
        <f>Tabelle1[[#This Row],[Anz.]]+Tabelle1[[#This Row],[EH-Material2]]</f>
        <v>5</v>
      </c>
      <c r="O196" s="111">
        <f>(Tabelle1[[#This Row],[EH-Material2]]+Tabelle1[[#This Row],[EH-Arbeit]])*Tabelle1[[#This Row],[Anz.]]</f>
        <v>15</v>
      </c>
    </row>
    <row r="197" spans="1:15" ht="18" hidden="1" customHeight="1" x14ac:dyDescent="0.25">
      <c r="A197" s="65" t="s">
        <v>527</v>
      </c>
      <c r="B197" s="65" t="s">
        <v>352</v>
      </c>
      <c r="C197" s="62" t="s">
        <v>20</v>
      </c>
      <c r="D197" s="70" t="s">
        <v>31</v>
      </c>
      <c r="E197" s="70" t="s">
        <v>255</v>
      </c>
      <c r="F197" s="108">
        <v>1</v>
      </c>
      <c r="G197" s="109" t="s">
        <v>3</v>
      </c>
      <c r="H197" s="110" t="s">
        <v>286</v>
      </c>
      <c r="I197" s="68" t="s">
        <v>287</v>
      </c>
      <c r="J197" s="125">
        <v>0.15</v>
      </c>
      <c r="K197" s="75">
        <v>0</v>
      </c>
      <c r="L197" s="133">
        <f>Tabelle1[[#This Row],[Anz.]]*Tabelle1[[#This Row],[EH-Arbeit]]</f>
        <v>0</v>
      </c>
      <c r="M197" s="75">
        <v>10</v>
      </c>
      <c r="N197" s="133">
        <f>Tabelle1[[#This Row],[Anz.]]+Tabelle1[[#This Row],[EH-Material2]]</f>
        <v>11</v>
      </c>
      <c r="O197" s="111">
        <f>(Tabelle1[[#This Row],[EH-Material2]]+Tabelle1[[#This Row],[EH-Arbeit]])*Tabelle1[[#This Row],[Anz.]]</f>
        <v>10</v>
      </c>
    </row>
    <row r="198" spans="1:15" ht="18" hidden="1" customHeight="1" x14ac:dyDescent="0.25">
      <c r="A198" s="65" t="s">
        <v>328</v>
      </c>
      <c r="B198" s="65" t="s">
        <v>352</v>
      </c>
      <c r="C198" s="62" t="s">
        <v>20</v>
      </c>
      <c r="D198" s="70" t="s">
        <v>31</v>
      </c>
      <c r="E198" s="70" t="s">
        <v>258</v>
      </c>
      <c r="F198" s="108">
        <f>Flächen!F10</f>
        <v>3</v>
      </c>
      <c r="G198" s="109" t="s">
        <v>267</v>
      </c>
      <c r="H198" s="110" t="s">
        <v>275</v>
      </c>
      <c r="I198" s="68" t="s">
        <v>534</v>
      </c>
      <c r="J198" s="125">
        <v>1</v>
      </c>
      <c r="K198" s="75">
        <v>17</v>
      </c>
      <c r="L198" s="133">
        <f>Tabelle1[[#This Row],[Anz.]]*Tabelle1[[#This Row],[EH-Arbeit]]</f>
        <v>51</v>
      </c>
      <c r="M198" s="75">
        <v>5</v>
      </c>
      <c r="N198" s="133">
        <f>Tabelle1[[#This Row],[Anz.]]+Tabelle1[[#This Row],[EH-Material2]]</f>
        <v>8</v>
      </c>
      <c r="O198" s="111">
        <f>(Tabelle1[[#This Row],[EH-Material2]]+Tabelle1[[#This Row],[EH-Arbeit]])*Tabelle1[[#This Row],[Anz.]]</f>
        <v>66</v>
      </c>
    </row>
    <row r="199" spans="1:15" ht="20.100000000000001" hidden="1" customHeight="1" thickBot="1" x14ac:dyDescent="0.3">
      <c r="A199" s="63">
        <v>17</v>
      </c>
      <c r="B199" s="63" t="s">
        <v>16</v>
      </c>
      <c r="C199" s="1"/>
      <c r="D199" s="73"/>
      <c r="E199" s="73"/>
      <c r="F199" s="118" t="s">
        <v>321</v>
      </c>
      <c r="G199" s="1"/>
      <c r="H199" s="67"/>
      <c r="I199" s="67"/>
      <c r="J199" s="124"/>
      <c r="K199" s="74"/>
      <c r="L199" s="132"/>
      <c r="M199" s="74"/>
      <c r="N199" s="132"/>
      <c r="O199" s="1"/>
    </row>
    <row r="200" spans="1:15" ht="18" customHeight="1" x14ac:dyDescent="0.25">
      <c r="A200" s="65" t="s">
        <v>564</v>
      </c>
      <c r="B200" s="65" t="s">
        <v>352</v>
      </c>
      <c r="C200" s="62" t="s">
        <v>228</v>
      </c>
      <c r="D200" s="70" t="s">
        <v>321</v>
      </c>
      <c r="E200" s="70" t="s">
        <v>255</v>
      </c>
      <c r="F200" s="108">
        <v>1</v>
      </c>
      <c r="G200" s="109" t="s">
        <v>3</v>
      </c>
      <c r="H200" s="110" t="s">
        <v>286</v>
      </c>
      <c r="I200" s="68" t="s">
        <v>287</v>
      </c>
      <c r="J200" s="125">
        <v>0.15</v>
      </c>
      <c r="K200" s="75">
        <v>0</v>
      </c>
      <c r="L200" s="133">
        <f>Tabelle1[[#This Row],[Anz.]]*Tabelle1[[#This Row],[EH-Arbeit]]</f>
        <v>0</v>
      </c>
      <c r="M200" s="75">
        <v>10</v>
      </c>
      <c r="N200" s="133">
        <f>Tabelle1[[#This Row],[Anz.]]+Tabelle1[[#This Row],[EH-Material2]]</f>
        <v>11</v>
      </c>
      <c r="O200" s="111">
        <f>(Tabelle1[[#This Row],[EH-Material2]]+Tabelle1[[#This Row],[EH-Arbeit]])*Tabelle1[[#This Row],[Anz.]]</f>
        <v>10</v>
      </c>
    </row>
    <row r="201" spans="1:15" ht="18" customHeight="1" x14ac:dyDescent="0.25">
      <c r="A201" s="65" t="s">
        <v>329</v>
      </c>
      <c r="B201" s="65" t="s">
        <v>352</v>
      </c>
      <c r="C201" s="62" t="s">
        <v>228</v>
      </c>
      <c r="D201" s="70" t="s">
        <v>321</v>
      </c>
      <c r="E201" s="70" t="s">
        <v>257</v>
      </c>
      <c r="F201" s="108">
        <v>1</v>
      </c>
      <c r="G201" s="109" t="s">
        <v>279</v>
      </c>
      <c r="H201" s="110" t="s">
        <v>589</v>
      </c>
      <c r="I201" s="68"/>
      <c r="J201" s="125">
        <v>3</v>
      </c>
      <c r="K201" s="75">
        <v>110</v>
      </c>
      <c r="L201" s="133">
        <f>Tabelle1[[#This Row],[Anz.]]*Tabelle1[[#This Row],[EH-Arbeit]]</f>
        <v>110</v>
      </c>
      <c r="M201" s="75">
        <v>350</v>
      </c>
      <c r="N201" s="133">
        <f>Tabelle1[[#This Row],[Anz.]]+Tabelle1[[#This Row],[EH-Material2]]</f>
        <v>351</v>
      </c>
      <c r="O201" s="111">
        <f>(Tabelle1[[#This Row],[EH-Material2]]+Tabelle1[[#This Row],[EH-Arbeit]])*Tabelle1[[#This Row],[Anz.]]</f>
        <v>460</v>
      </c>
    </row>
    <row r="202" spans="1:15" ht="18" customHeight="1" x14ac:dyDescent="0.25">
      <c r="A202" s="65" t="s">
        <v>564</v>
      </c>
      <c r="B202" s="65" t="s">
        <v>352</v>
      </c>
      <c r="C202" s="62" t="s">
        <v>228</v>
      </c>
      <c r="D202" s="70" t="s">
        <v>321</v>
      </c>
      <c r="E202" s="70" t="s">
        <v>255</v>
      </c>
      <c r="F202" s="108">
        <v>5</v>
      </c>
      <c r="G202" s="109" t="s">
        <v>3</v>
      </c>
      <c r="H202" s="110" t="s">
        <v>285</v>
      </c>
      <c r="I202" s="68" t="s">
        <v>280</v>
      </c>
      <c r="J202" s="125">
        <v>0.15</v>
      </c>
      <c r="K202" s="75">
        <v>3</v>
      </c>
      <c r="L202" s="133">
        <f>Tabelle1[[#This Row],[Anz.]]*Tabelle1[[#This Row],[EH-Arbeit]]</f>
        <v>15</v>
      </c>
      <c r="M202" s="75">
        <v>2</v>
      </c>
      <c r="N202" s="133">
        <f>Tabelle1[[#This Row],[Anz.]]+Tabelle1[[#This Row],[EH-Material2]]</f>
        <v>7</v>
      </c>
      <c r="O202" s="111">
        <f>(Tabelle1[[#This Row],[EH-Material2]]+Tabelle1[[#This Row],[EH-Arbeit]])*Tabelle1[[#This Row],[Anz.]]</f>
        <v>25</v>
      </c>
    </row>
    <row r="203" spans="1:15" ht="18" customHeight="1" x14ac:dyDescent="0.25">
      <c r="A203" s="65" t="s">
        <v>528</v>
      </c>
      <c r="B203" s="65" t="s">
        <v>352</v>
      </c>
      <c r="C203" s="62" t="s">
        <v>228</v>
      </c>
      <c r="D203" s="70" t="s">
        <v>321</v>
      </c>
      <c r="E203" s="70" t="s">
        <v>258</v>
      </c>
      <c r="F203" s="108">
        <f>Flächen!F16</f>
        <v>6.8</v>
      </c>
      <c r="G203" s="109" t="s">
        <v>267</v>
      </c>
      <c r="H203" s="110" t="s">
        <v>275</v>
      </c>
      <c r="I203" s="68" t="s">
        <v>274</v>
      </c>
      <c r="J203" s="125">
        <v>1</v>
      </c>
      <c r="K203" s="75">
        <v>17</v>
      </c>
      <c r="L203" s="133">
        <f>Tabelle1[[#This Row],[Anz.]]*Tabelle1[[#This Row],[EH-Arbeit]]</f>
        <v>115.6</v>
      </c>
      <c r="M203" s="75">
        <v>5</v>
      </c>
      <c r="N203" s="133">
        <f>Tabelle1[[#This Row],[Anz.]]+Tabelle1[[#This Row],[EH-Material2]]</f>
        <v>11.8</v>
      </c>
      <c r="O203" s="111">
        <f>(Tabelle1[[#This Row],[EH-Material2]]+Tabelle1[[#This Row],[EH-Arbeit]])*Tabelle1[[#This Row],[Anz.]]</f>
        <v>149.6</v>
      </c>
    </row>
    <row r="204" spans="1:15" ht="18" customHeight="1" x14ac:dyDescent="0.25">
      <c r="A204" s="65" t="s">
        <v>529</v>
      </c>
      <c r="B204" s="65" t="s">
        <v>352</v>
      </c>
      <c r="C204" s="62" t="s">
        <v>228</v>
      </c>
      <c r="D204" s="70" t="s">
        <v>321</v>
      </c>
      <c r="E204" s="70" t="s">
        <v>258</v>
      </c>
      <c r="F204" s="108">
        <v>1</v>
      </c>
      <c r="G204" s="109" t="s">
        <v>3</v>
      </c>
      <c r="H204" s="110" t="s">
        <v>298</v>
      </c>
      <c r="I204" s="68" t="s">
        <v>273</v>
      </c>
      <c r="J204" s="125">
        <v>0.25</v>
      </c>
      <c r="K204" s="75">
        <v>23</v>
      </c>
      <c r="L204" s="133">
        <f>Tabelle1[[#This Row],[Anz.]]*Tabelle1[[#This Row],[EH-Arbeit]]</f>
        <v>23</v>
      </c>
      <c r="M204" s="75">
        <v>12</v>
      </c>
      <c r="N204" s="133">
        <f>Tabelle1[[#This Row],[Anz.]]+Tabelle1[[#This Row],[EH-Material2]]</f>
        <v>13</v>
      </c>
      <c r="O204" s="111">
        <f>(Tabelle1[[#This Row],[EH-Material2]]+Tabelle1[[#This Row],[EH-Arbeit]])*Tabelle1[[#This Row],[Anz.]]</f>
        <v>35</v>
      </c>
    </row>
    <row r="205" spans="1:15" ht="18" customHeight="1" x14ac:dyDescent="0.25">
      <c r="A205" s="65" t="s">
        <v>526</v>
      </c>
      <c r="B205" s="65" t="s">
        <v>352</v>
      </c>
      <c r="C205" s="62" t="s">
        <v>228</v>
      </c>
      <c r="D205" s="70" t="s">
        <v>321</v>
      </c>
      <c r="E205" s="70" t="s">
        <v>256</v>
      </c>
      <c r="F205" s="108">
        <v>1</v>
      </c>
      <c r="G205" s="109" t="s">
        <v>3</v>
      </c>
      <c r="H205" s="110" t="s">
        <v>371</v>
      </c>
      <c r="I205" s="68" t="s">
        <v>372</v>
      </c>
      <c r="J205" s="125">
        <v>0.15</v>
      </c>
      <c r="K205" s="75">
        <v>5</v>
      </c>
      <c r="L205" s="133">
        <f>Tabelle1[[#This Row],[Anz.]]*Tabelle1[[#This Row],[EH-Arbeit]]</f>
        <v>5</v>
      </c>
      <c r="M205" s="75">
        <v>15</v>
      </c>
      <c r="N205" s="133">
        <f>Tabelle1[[#This Row],[Anz.]]+Tabelle1[[#This Row],[EH-Material2]]</f>
        <v>16</v>
      </c>
      <c r="O205" s="111">
        <f>(Tabelle1[[#This Row],[EH-Material2]]+Tabelle1[[#This Row],[EH-Arbeit]])*Tabelle1[[#This Row],[Anz.]]</f>
        <v>20</v>
      </c>
    </row>
    <row r="206" spans="1:15" ht="18" hidden="1" customHeight="1" thickBot="1" x14ac:dyDescent="0.3">
      <c r="A206" s="63">
        <v>18</v>
      </c>
      <c r="B206" s="63" t="s">
        <v>16</v>
      </c>
      <c r="C206" s="1"/>
      <c r="D206" s="73"/>
      <c r="E206" s="73"/>
      <c r="F206" s="118" t="s">
        <v>32</v>
      </c>
      <c r="G206" s="1"/>
      <c r="H206" s="67"/>
      <c r="I206" s="67"/>
      <c r="J206" s="124"/>
      <c r="K206" s="74"/>
      <c r="L206" s="132"/>
      <c r="M206" s="74"/>
      <c r="N206" s="132"/>
      <c r="O206" s="1"/>
    </row>
    <row r="207" spans="1:15" ht="18" hidden="1" customHeight="1" x14ac:dyDescent="0.25">
      <c r="A207" s="65" t="s">
        <v>565</v>
      </c>
      <c r="B207" s="65" t="s">
        <v>355</v>
      </c>
      <c r="C207" s="62" t="s">
        <v>48</v>
      </c>
      <c r="D207" s="70" t="s">
        <v>32</v>
      </c>
      <c r="E207" s="70" t="s">
        <v>255</v>
      </c>
      <c r="F207" s="108">
        <v>3</v>
      </c>
      <c r="G207" s="109" t="s">
        <v>3</v>
      </c>
      <c r="H207" s="110" t="s">
        <v>285</v>
      </c>
      <c r="I207" s="68" t="s">
        <v>280</v>
      </c>
      <c r="J207" s="125">
        <v>0.25</v>
      </c>
      <c r="K207" s="75">
        <v>3</v>
      </c>
      <c r="L207" s="133">
        <f>Tabelle1[[#This Row],[Anz.]]*Tabelle1[[#This Row],[EH-Arbeit]]</f>
        <v>9</v>
      </c>
      <c r="M207" s="75">
        <v>2</v>
      </c>
      <c r="N207" s="133">
        <f>Tabelle1[[#This Row],[Anz.]]+Tabelle1[[#This Row],[EH-Material2]]</f>
        <v>5</v>
      </c>
      <c r="O207" s="111">
        <f>(Tabelle1[[#This Row],[EH-Material2]]+Tabelle1[[#This Row],[EH-Arbeit]])*Tabelle1[[#This Row],[Anz.]]</f>
        <v>15</v>
      </c>
    </row>
    <row r="208" spans="1:15" ht="18" hidden="1" customHeight="1" x14ac:dyDescent="0.25">
      <c r="A208" s="65" t="s">
        <v>444</v>
      </c>
      <c r="B208" s="65" t="s">
        <v>354</v>
      </c>
      <c r="C208" s="62" t="s">
        <v>48</v>
      </c>
      <c r="D208" s="70" t="s">
        <v>32</v>
      </c>
      <c r="E208" s="70" t="s">
        <v>254</v>
      </c>
      <c r="F208" s="108">
        <v>1</v>
      </c>
      <c r="G208" s="109" t="s">
        <v>3</v>
      </c>
      <c r="H208" s="110" t="s">
        <v>450</v>
      </c>
      <c r="I208" s="68" t="s">
        <v>478</v>
      </c>
      <c r="J208" s="125">
        <v>1.5</v>
      </c>
      <c r="K208" s="75">
        <v>80</v>
      </c>
      <c r="L208" s="133">
        <f>Tabelle1[[#This Row],[Anz.]]*Tabelle1[[#This Row],[EH-Arbeit]]</f>
        <v>80</v>
      </c>
      <c r="M208" s="75">
        <v>300</v>
      </c>
      <c r="N208" s="133">
        <f>Tabelle1[[#This Row],[Anz.]]+Tabelle1[[#This Row],[EH-Material2]]</f>
        <v>301</v>
      </c>
      <c r="O208" s="111">
        <f>(Tabelle1[[#This Row],[EH-Material2]]+Tabelle1[[#This Row],[EH-Arbeit]])*Tabelle1[[#This Row],[Anz.]]</f>
        <v>380</v>
      </c>
    </row>
    <row r="209" spans="1:15" ht="20.100000000000001" hidden="1" customHeight="1" thickBot="1" x14ac:dyDescent="0.3">
      <c r="A209" s="63">
        <v>18</v>
      </c>
      <c r="B209" s="63" t="s">
        <v>16</v>
      </c>
      <c r="C209" s="1"/>
      <c r="D209" s="73"/>
      <c r="E209" s="73"/>
      <c r="F209" s="118" t="s">
        <v>7</v>
      </c>
      <c r="G209" s="1"/>
      <c r="H209" s="67"/>
      <c r="I209" s="67"/>
      <c r="J209" s="124"/>
      <c r="K209" s="74"/>
      <c r="L209" s="132"/>
      <c r="M209" s="74"/>
      <c r="N209" s="132"/>
      <c r="O209" s="1"/>
    </row>
    <row r="210" spans="1:15" ht="18" hidden="1" customHeight="1" x14ac:dyDescent="0.25">
      <c r="A210" s="65" t="s">
        <v>331</v>
      </c>
      <c r="B210" s="65" t="s">
        <v>355</v>
      </c>
      <c r="C210" s="62" t="s">
        <v>48</v>
      </c>
      <c r="D210" s="70" t="s">
        <v>30</v>
      </c>
      <c r="E210" s="70" t="s">
        <v>255</v>
      </c>
      <c r="F210" s="108">
        <v>1</v>
      </c>
      <c r="G210" s="109" t="s">
        <v>3</v>
      </c>
      <c r="H210" s="110" t="s">
        <v>286</v>
      </c>
      <c r="I210" s="68" t="s">
        <v>287</v>
      </c>
      <c r="J210" s="125">
        <v>0.15</v>
      </c>
      <c r="K210" s="75">
        <v>0</v>
      </c>
      <c r="L210" s="133">
        <f>Tabelle1[[#This Row],[Anz.]]*Tabelle1[[#This Row],[EH-Arbeit]]</f>
        <v>0</v>
      </c>
      <c r="M210" s="75">
        <v>10</v>
      </c>
      <c r="N210" s="133">
        <f>Tabelle1[[#This Row],[Anz.]]+Tabelle1[[#This Row],[EH-Material2]]</f>
        <v>11</v>
      </c>
      <c r="O210" s="111">
        <f>(Tabelle1[[#This Row],[EH-Material2]]+Tabelle1[[#This Row],[EH-Arbeit]])*Tabelle1[[#This Row],[Anz.]]</f>
        <v>10</v>
      </c>
    </row>
    <row r="211" spans="1:15" ht="18" hidden="1" customHeight="1" thickBot="1" x14ac:dyDescent="0.3">
      <c r="A211" s="63">
        <v>3</v>
      </c>
      <c r="B211" s="63" t="s">
        <v>16</v>
      </c>
      <c r="C211" s="1"/>
      <c r="D211" s="73"/>
      <c r="E211" s="73"/>
      <c r="F211" s="129" t="s">
        <v>463</v>
      </c>
      <c r="G211" s="1"/>
      <c r="H211" s="67"/>
      <c r="I211" s="67"/>
      <c r="J211" s="124"/>
      <c r="K211" s="74"/>
      <c r="L211" s="132"/>
      <c r="M211" s="74"/>
      <c r="N211" s="132"/>
      <c r="O211" s="1"/>
    </row>
    <row r="212" spans="1:15" ht="18" hidden="1" customHeight="1" x14ac:dyDescent="0.25">
      <c r="A212" s="65" t="s">
        <v>331</v>
      </c>
      <c r="B212" s="65" t="s">
        <v>355</v>
      </c>
      <c r="C212" s="62" t="s">
        <v>48</v>
      </c>
      <c r="D212" s="70" t="s">
        <v>30</v>
      </c>
      <c r="E212" s="70" t="s">
        <v>255</v>
      </c>
      <c r="F212" s="108">
        <v>1</v>
      </c>
      <c r="G212" s="109" t="s">
        <v>3</v>
      </c>
      <c r="H212" s="110" t="s">
        <v>286</v>
      </c>
      <c r="I212" s="68" t="s">
        <v>287</v>
      </c>
      <c r="J212" s="125">
        <v>0.15</v>
      </c>
      <c r="K212" s="75">
        <v>0</v>
      </c>
      <c r="L212" s="133">
        <f>Tabelle1[[#This Row],[Anz.]]*Tabelle1[[#This Row],[EH-Arbeit]]</f>
        <v>0</v>
      </c>
      <c r="M212" s="75">
        <v>10</v>
      </c>
      <c r="N212" s="133">
        <f>Tabelle1[[#This Row],[Anz.]]+Tabelle1[[#This Row],[EH-Material2]]</f>
        <v>11</v>
      </c>
      <c r="O212" s="111">
        <f>(Tabelle1[[#This Row],[EH-Material2]]+Tabelle1[[#This Row],[EH-Arbeit]])*Tabelle1[[#This Row],[Anz.]]</f>
        <v>10</v>
      </c>
    </row>
    <row r="213" spans="1:15" ht="20.100000000000001" hidden="1" customHeight="1" thickBot="1" x14ac:dyDescent="0.3">
      <c r="A213" s="63">
        <v>20</v>
      </c>
      <c r="B213" s="63" t="s">
        <v>16</v>
      </c>
      <c r="C213" s="1"/>
      <c r="D213" s="73"/>
      <c r="E213" s="73"/>
      <c r="F213" s="118" t="s">
        <v>27</v>
      </c>
      <c r="G213" s="1"/>
      <c r="H213" s="67"/>
      <c r="I213" s="67"/>
      <c r="J213" s="124"/>
      <c r="K213" s="74"/>
      <c r="L213" s="132"/>
      <c r="M213" s="74"/>
      <c r="N213" s="132"/>
      <c r="O213" s="1"/>
    </row>
    <row r="214" spans="1:15" ht="18" hidden="1" customHeight="1" x14ac:dyDescent="0.25">
      <c r="A214" s="65" t="s">
        <v>330</v>
      </c>
      <c r="B214" s="65" t="s">
        <v>355</v>
      </c>
      <c r="C214" s="62" t="s">
        <v>48</v>
      </c>
      <c r="D214" s="70" t="s">
        <v>27</v>
      </c>
      <c r="E214" s="70" t="s">
        <v>255</v>
      </c>
      <c r="F214" s="108">
        <v>1</v>
      </c>
      <c r="G214" s="109" t="s">
        <v>3</v>
      </c>
      <c r="H214" s="110" t="s">
        <v>286</v>
      </c>
      <c r="I214" s="68" t="s">
        <v>287</v>
      </c>
      <c r="J214" s="125">
        <v>0.15</v>
      </c>
      <c r="K214" s="75">
        <v>0</v>
      </c>
      <c r="L214" s="133">
        <f>Tabelle1[[#This Row],[Anz.]]*Tabelle1[[#This Row],[EH-Arbeit]]</f>
        <v>0</v>
      </c>
      <c r="M214" s="75">
        <v>10</v>
      </c>
      <c r="N214" s="133">
        <f>Tabelle1[[#This Row],[Anz.]]+Tabelle1[[#This Row],[EH-Material2]]</f>
        <v>11</v>
      </c>
      <c r="O214" s="111">
        <f>(Tabelle1[[#This Row],[EH-Material2]]+Tabelle1[[#This Row],[EH-Arbeit]])*Tabelle1[[#This Row],[Anz.]]</f>
        <v>10</v>
      </c>
    </row>
    <row r="215" spans="1:15" ht="18" hidden="1" customHeight="1" x14ac:dyDescent="0.25">
      <c r="A215" s="65" t="s">
        <v>455</v>
      </c>
      <c r="B215" s="65" t="s">
        <v>355</v>
      </c>
      <c r="C215" s="62" t="s">
        <v>48</v>
      </c>
      <c r="D215" s="70" t="s">
        <v>27</v>
      </c>
      <c r="E215" s="70" t="s">
        <v>263</v>
      </c>
      <c r="F215" s="108">
        <v>1</v>
      </c>
      <c r="G215" s="109" t="s">
        <v>3</v>
      </c>
      <c r="H215" s="110" t="s">
        <v>453</v>
      </c>
      <c r="I215" s="68"/>
      <c r="J215" s="125">
        <v>0.15</v>
      </c>
      <c r="K215" s="75">
        <v>10</v>
      </c>
      <c r="L215" s="133">
        <f>Tabelle1[[#This Row],[Anz.]]*Tabelle1[[#This Row],[EH-Arbeit]]</f>
        <v>10</v>
      </c>
      <c r="M215" s="75">
        <v>15</v>
      </c>
      <c r="N215" s="133">
        <f>Tabelle1[[#This Row],[Anz.]]+Tabelle1[[#This Row],[EH-Material2]]</f>
        <v>16</v>
      </c>
      <c r="O215" s="111">
        <f>(Tabelle1[[#This Row],[EH-Material2]]+Tabelle1[[#This Row],[EH-Arbeit]])*Tabelle1[[#This Row],[Anz.]]</f>
        <v>25</v>
      </c>
    </row>
    <row r="216" spans="1:15" ht="20.100000000000001" hidden="1" customHeight="1" thickBot="1" x14ac:dyDescent="0.3">
      <c r="A216" s="63">
        <v>21</v>
      </c>
      <c r="B216" s="63" t="s">
        <v>16</v>
      </c>
      <c r="C216" s="1"/>
      <c r="D216" s="73"/>
      <c r="E216" s="73"/>
      <c r="F216" s="118" t="s">
        <v>30</v>
      </c>
      <c r="G216" s="1"/>
      <c r="H216" s="67"/>
      <c r="I216" s="67"/>
      <c r="J216" s="124"/>
      <c r="K216" s="74"/>
      <c r="L216" s="132"/>
      <c r="M216" s="74"/>
      <c r="N216" s="132"/>
      <c r="O216" s="1"/>
    </row>
    <row r="217" spans="1:15" ht="18" hidden="1" customHeight="1" x14ac:dyDescent="0.25">
      <c r="A217" s="65" t="s">
        <v>331</v>
      </c>
      <c r="B217" s="65" t="s">
        <v>355</v>
      </c>
      <c r="C217" s="62" t="s">
        <v>48</v>
      </c>
      <c r="D217" s="70" t="s">
        <v>30</v>
      </c>
      <c r="E217" s="70" t="s">
        <v>255</v>
      </c>
      <c r="F217" s="108">
        <v>1</v>
      </c>
      <c r="G217" s="109" t="s">
        <v>3</v>
      </c>
      <c r="H217" s="110" t="s">
        <v>286</v>
      </c>
      <c r="I217" s="68" t="s">
        <v>287</v>
      </c>
      <c r="J217" s="125">
        <v>0.15</v>
      </c>
      <c r="K217" s="75">
        <v>0</v>
      </c>
      <c r="L217" s="133">
        <f>Tabelle1[[#This Row],[Anz.]]*Tabelle1[[#This Row],[EH-Arbeit]]</f>
        <v>0</v>
      </c>
      <c r="M217" s="75">
        <v>10</v>
      </c>
      <c r="N217" s="133">
        <f>Tabelle1[[#This Row],[Anz.]]+Tabelle1[[#This Row],[EH-Material2]]</f>
        <v>11</v>
      </c>
      <c r="O217" s="111">
        <f>(Tabelle1[[#This Row],[EH-Material2]]+Tabelle1[[#This Row],[EH-Arbeit]])*Tabelle1[[#This Row],[Anz.]]</f>
        <v>10</v>
      </c>
    </row>
    <row r="218" spans="1:15" ht="20.100000000000001" hidden="1" customHeight="1" thickBot="1" x14ac:dyDescent="0.3">
      <c r="A218" s="63">
        <v>22</v>
      </c>
      <c r="B218" s="63" t="s">
        <v>16</v>
      </c>
      <c r="C218" s="1"/>
      <c r="D218" s="73"/>
      <c r="E218" s="73"/>
      <c r="F218" s="118" t="s">
        <v>29</v>
      </c>
      <c r="G218" s="1"/>
      <c r="H218" s="67"/>
      <c r="I218" s="67"/>
      <c r="J218" s="124"/>
      <c r="K218" s="74"/>
      <c r="L218" s="132"/>
      <c r="M218" s="74"/>
      <c r="N218" s="132"/>
      <c r="O218" s="1"/>
    </row>
    <row r="219" spans="1:15" ht="18" hidden="1" customHeight="1" x14ac:dyDescent="0.25">
      <c r="A219" s="65" t="s">
        <v>332</v>
      </c>
      <c r="B219" s="65" t="s">
        <v>355</v>
      </c>
      <c r="C219" s="62" t="s">
        <v>48</v>
      </c>
      <c r="D219" s="70" t="s">
        <v>29</v>
      </c>
      <c r="E219" s="70" t="s">
        <v>255</v>
      </c>
      <c r="F219" s="108">
        <v>1</v>
      </c>
      <c r="G219" s="109" t="s">
        <v>3</v>
      </c>
      <c r="H219" s="110" t="s">
        <v>286</v>
      </c>
      <c r="I219" s="68" t="s">
        <v>287</v>
      </c>
      <c r="J219" s="125">
        <v>0.15</v>
      </c>
      <c r="K219" s="75">
        <v>0</v>
      </c>
      <c r="L219" s="133">
        <f>Tabelle1[[#This Row],[Anz.]]*Tabelle1[[#This Row],[EH-Arbeit]]</f>
        <v>0</v>
      </c>
      <c r="M219" s="75">
        <v>10</v>
      </c>
      <c r="N219" s="133">
        <f>Tabelle1[[#This Row],[Anz.]]+Tabelle1[[#This Row],[EH-Material2]]</f>
        <v>11</v>
      </c>
      <c r="O219" s="111">
        <f>(Tabelle1[[#This Row],[EH-Material2]]+Tabelle1[[#This Row],[EH-Arbeit]])*Tabelle1[[#This Row],[Anz.]]</f>
        <v>10</v>
      </c>
    </row>
    <row r="220" spans="1:15" ht="20.100000000000001" hidden="1" customHeight="1" thickBot="1" x14ac:dyDescent="0.3">
      <c r="A220" s="63">
        <v>23</v>
      </c>
      <c r="B220" s="63" t="s">
        <v>16</v>
      </c>
      <c r="C220" s="1"/>
      <c r="D220" s="73"/>
      <c r="E220" s="73"/>
      <c r="F220" s="118" t="s">
        <v>320</v>
      </c>
      <c r="G220" s="1"/>
      <c r="H220" s="67"/>
      <c r="I220" s="67"/>
      <c r="J220" s="124"/>
      <c r="K220" s="74"/>
      <c r="L220" s="132"/>
      <c r="M220" s="74"/>
      <c r="N220" s="132"/>
      <c r="O220" s="1"/>
    </row>
    <row r="221" spans="1:15" ht="18" hidden="1" customHeight="1" x14ac:dyDescent="0.25">
      <c r="A221" s="65" t="s">
        <v>333</v>
      </c>
      <c r="B221" s="65" t="s">
        <v>355</v>
      </c>
      <c r="C221" s="62" t="s">
        <v>48</v>
      </c>
      <c r="D221" s="70" t="s">
        <v>320</v>
      </c>
      <c r="E221" s="70" t="s">
        <v>255</v>
      </c>
      <c r="F221" s="108">
        <v>1</v>
      </c>
      <c r="G221" s="109" t="s">
        <v>3</v>
      </c>
      <c r="H221" s="110" t="s">
        <v>286</v>
      </c>
      <c r="I221" s="68" t="s">
        <v>287</v>
      </c>
      <c r="J221" s="125">
        <v>0.15</v>
      </c>
      <c r="K221" s="75">
        <v>0</v>
      </c>
      <c r="L221" s="133">
        <f>Tabelle1[[#This Row],[Anz.]]*Tabelle1[[#This Row],[EH-Arbeit]]</f>
        <v>0</v>
      </c>
      <c r="M221" s="75">
        <v>10</v>
      </c>
      <c r="N221" s="133">
        <f>Tabelle1[[#This Row],[Anz.]]+Tabelle1[[#This Row],[EH-Material2]]</f>
        <v>11</v>
      </c>
      <c r="O221" s="111">
        <f>(Tabelle1[[#This Row],[EH-Material2]]+Tabelle1[[#This Row],[EH-Arbeit]])*Tabelle1[[#This Row],[Anz.]]</f>
        <v>10</v>
      </c>
    </row>
    <row r="222" spans="1:15" ht="20.100000000000001" hidden="1" customHeight="1" thickBot="1" x14ac:dyDescent="0.3">
      <c r="A222" s="63">
        <v>24</v>
      </c>
      <c r="B222" s="63" t="s">
        <v>16</v>
      </c>
      <c r="C222" s="1"/>
      <c r="D222" s="73"/>
      <c r="E222" s="73"/>
      <c r="F222" s="118" t="s">
        <v>33</v>
      </c>
      <c r="G222" s="1"/>
      <c r="H222" s="67"/>
      <c r="I222" s="67"/>
      <c r="J222" s="124"/>
      <c r="K222" s="74"/>
      <c r="L222" s="132"/>
      <c r="M222" s="74"/>
      <c r="N222" s="132"/>
      <c r="O222" s="1"/>
    </row>
    <row r="223" spans="1:15" ht="18" hidden="1" customHeight="1" x14ac:dyDescent="0.25">
      <c r="A223" s="65" t="s">
        <v>334</v>
      </c>
      <c r="B223" s="65" t="s">
        <v>352</v>
      </c>
      <c r="C223" s="62" t="s">
        <v>347</v>
      </c>
      <c r="D223" s="70" t="s">
        <v>33</v>
      </c>
      <c r="E223" s="70" t="s">
        <v>255</v>
      </c>
      <c r="F223" s="108">
        <v>1</v>
      </c>
      <c r="G223" s="109" t="s">
        <v>3</v>
      </c>
      <c r="H223" s="110" t="s">
        <v>286</v>
      </c>
      <c r="I223" s="68" t="s">
        <v>287</v>
      </c>
      <c r="J223" s="125">
        <v>0.15</v>
      </c>
      <c r="K223" s="75">
        <v>0</v>
      </c>
      <c r="L223" s="133">
        <f>Tabelle1[[#This Row],[Anz.]]*Tabelle1[[#This Row],[EH-Arbeit]]</f>
        <v>0</v>
      </c>
      <c r="M223" s="75">
        <v>10</v>
      </c>
      <c r="N223" s="133">
        <f>Tabelle1[[#This Row],[Anz.]]+Tabelle1[[#This Row],[EH-Material2]]</f>
        <v>11</v>
      </c>
      <c r="O223" s="111">
        <f>(Tabelle1[[#This Row],[EH-Material2]]+Tabelle1[[#This Row],[EH-Arbeit]])*Tabelle1[[#This Row],[Anz.]]</f>
        <v>10</v>
      </c>
    </row>
    <row r="224" spans="1:15" ht="20.100000000000001" hidden="1" customHeight="1" thickBot="1" x14ac:dyDescent="0.3">
      <c r="A224" s="63">
        <v>25</v>
      </c>
      <c r="B224" s="63" t="s">
        <v>16</v>
      </c>
      <c r="C224" s="1"/>
      <c r="D224" s="73"/>
      <c r="E224" s="73"/>
      <c r="F224" s="118" t="s">
        <v>34</v>
      </c>
      <c r="G224" s="1"/>
      <c r="H224" s="67"/>
      <c r="I224" s="67"/>
      <c r="J224" s="124"/>
      <c r="K224" s="74"/>
      <c r="L224" s="132"/>
      <c r="M224" s="74"/>
      <c r="N224" s="132"/>
      <c r="O224" s="1"/>
    </row>
    <row r="225" spans="1:15" ht="18" hidden="1" customHeight="1" x14ac:dyDescent="0.25">
      <c r="A225" s="65" t="s">
        <v>335</v>
      </c>
      <c r="B225" s="65" t="s">
        <v>355</v>
      </c>
      <c r="C225" s="62" t="s">
        <v>347</v>
      </c>
      <c r="D225" s="70" t="s">
        <v>34</v>
      </c>
      <c r="E225" s="70" t="s">
        <v>255</v>
      </c>
      <c r="F225" s="108">
        <v>1</v>
      </c>
      <c r="G225" s="109" t="s">
        <v>3</v>
      </c>
      <c r="H225" s="110" t="s">
        <v>286</v>
      </c>
      <c r="I225" s="68" t="s">
        <v>287</v>
      </c>
      <c r="J225" s="125">
        <v>0.25</v>
      </c>
      <c r="K225" s="75">
        <v>0</v>
      </c>
      <c r="L225" s="133">
        <f>Tabelle1[[#This Row],[Anz.]]*Tabelle1[[#This Row],[EH-Arbeit]]</f>
        <v>0</v>
      </c>
      <c r="M225" s="75">
        <v>2</v>
      </c>
      <c r="N225" s="133">
        <f>Tabelle1[[#This Row],[Anz.]]+Tabelle1[[#This Row],[EH-Material2]]</f>
        <v>3</v>
      </c>
      <c r="O225" s="111">
        <f>(Tabelle1[[#This Row],[EH-Material2]]+Tabelle1[[#This Row],[EH-Arbeit]])*Tabelle1[[#This Row],[Anz.]]</f>
        <v>2</v>
      </c>
    </row>
    <row r="226" spans="1:15" ht="20.100000000000001" hidden="1" customHeight="1" thickBot="1" x14ac:dyDescent="0.3">
      <c r="A226" s="63">
        <v>27</v>
      </c>
      <c r="B226" s="63" t="s">
        <v>16</v>
      </c>
      <c r="C226" s="1"/>
      <c r="D226" s="73"/>
      <c r="E226" s="73"/>
      <c r="F226" s="118" t="s">
        <v>464</v>
      </c>
      <c r="G226" s="1"/>
      <c r="H226" s="67"/>
      <c r="I226" s="67"/>
      <c r="J226" s="124"/>
      <c r="K226" s="74"/>
      <c r="L226" s="132"/>
      <c r="M226" s="74"/>
      <c r="N226" s="132"/>
      <c r="O226" s="1"/>
    </row>
    <row r="227" spans="1:15" ht="18" hidden="1" customHeight="1" x14ac:dyDescent="0.25">
      <c r="A227" s="65" t="s">
        <v>465</v>
      </c>
      <c r="B227" s="65" t="s">
        <v>352</v>
      </c>
      <c r="C227" s="62" t="s">
        <v>347</v>
      </c>
      <c r="D227" s="70" t="s">
        <v>33</v>
      </c>
      <c r="E227" s="70" t="s">
        <v>247</v>
      </c>
      <c r="F227" s="108">
        <v>10</v>
      </c>
      <c r="G227" s="109" t="s">
        <v>279</v>
      </c>
      <c r="H227" s="110" t="s">
        <v>467</v>
      </c>
      <c r="I227" s="69"/>
      <c r="J227" s="126"/>
      <c r="K227" s="75">
        <v>100</v>
      </c>
      <c r="L227" s="133"/>
      <c r="M227" s="75">
        <v>0</v>
      </c>
      <c r="N227" s="133">
        <f>Tabelle1[[#This Row],[Anz.]]+Tabelle1[[#This Row],[EH-Material2]]</f>
        <v>10</v>
      </c>
      <c r="O227" s="111">
        <f>(Tabelle1[[#This Row],[EH-Material2]]+Tabelle1[[#This Row],[EH-Arbeit]])*Tabelle1[[#This Row],[Anz.]]</f>
        <v>1000</v>
      </c>
    </row>
    <row r="228" spans="1:15" ht="18" hidden="1" customHeight="1" x14ac:dyDescent="0.25">
      <c r="A228" s="65" t="s">
        <v>466</v>
      </c>
      <c r="B228" s="65" t="s">
        <v>352</v>
      </c>
      <c r="C228" s="62" t="s">
        <v>347</v>
      </c>
      <c r="D228" s="70" t="s">
        <v>33</v>
      </c>
      <c r="E228" s="70" t="s">
        <v>247</v>
      </c>
      <c r="F228" s="108">
        <v>10</v>
      </c>
      <c r="G228" s="109" t="s">
        <v>279</v>
      </c>
      <c r="H228" s="110" t="s">
        <v>468</v>
      </c>
      <c r="I228" s="69"/>
      <c r="J228" s="126"/>
      <c r="K228" s="75">
        <v>50</v>
      </c>
      <c r="L228" s="133"/>
      <c r="M228" s="75">
        <v>0</v>
      </c>
      <c r="N228" s="133">
        <f>Tabelle1[[#This Row],[Anz.]]+Tabelle1[[#This Row],[EH-Material2]]</f>
        <v>10</v>
      </c>
      <c r="O228" s="111">
        <f>(Tabelle1[[#This Row],[EH-Material2]]+Tabelle1[[#This Row],[EH-Arbeit]])*Tabelle1[[#This Row],[Anz.]]</f>
        <v>500</v>
      </c>
    </row>
    <row r="229" spans="1:15" ht="18" hidden="1" customHeight="1" x14ac:dyDescent="0.25">
      <c r="A229" s="65" t="s">
        <v>466</v>
      </c>
      <c r="B229" s="65" t="s">
        <v>352</v>
      </c>
      <c r="C229" s="62" t="s">
        <v>347</v>
      </c>
      <c r="D229" s="70" t="s">
        <v>33</v>
      </c>
      <c r="E229" s="70" t="s">
        <v>247</v>
      </c>
      <c r="F229" s="108">
        <v>10</v>
      </c>
      <c r="G229" s="109" t="s">
        <v>279</v>
      </c>
      <c r="H229" s="110" t="s">
        <v>422</v>
      </c>
      <c r="I229" s="69"/>
      <c r="J229" s="126"/>
      <c r="K229" s="75">
        <v>25</v>
      </c>
      <c r="L229" s="133"/>
      <c r="M229" s="75">
        <v>0</v>
      </c>
      <c r="N229" s="133">
        <f>Tabelle1[[#This Row],[Anz.]]+Tabelle1[[#This Row],[EH-Material2]]</f>
        <v>10</v>
      </c>
      <c r="O229" s="111">
        <f>(Tabelle1[[#This Row],[EH-Material2]]+Tabelle1[[#This Row],[EH-Arbeit]])*Tabelle1[[#This Row],[Anz.]]</f>
        <v>250</v>
      </c>
    </row>
    <row r="230" spans="1:15" ht="18" hidden="1" customHeight="1" x14ac:dyDescent="0.25">
      <c r="A230" s="65" t="s">
        <v>466</v>
      </c>
      <c r="B230" s="65" t="s">
        <v>352</v>
      </c>
      <c r="C230" s="62" t="s">
        <v>347</v>
      </c>
      <c r="D230" s="70" t="s">
        <v>33</v>
      </c>
      <c r="E230" s="70" t="s">
        <v>247</v>
      </c>
      <c r="F230" s="108">
        <v>1</v>
      </c>
      <c r="G230" s="109" t="s">
        <v>279</v>
      </c>
      <c r="H230" s="110" t="s">
        <v>469</v>
      </c>
      <c r="I230" s="69"/>
      <c r="J230" s="126"/>
      <c r="K230" s="75">
        <v>1000</v>
      </c>
      <c r="L230" s="133"/>
      <c r="M230" s="75">
        <v>0</v>
      </c>
      <c r="N230" s="133">
        <f>Tabelle1[[#This Row],[Anz.]]+Tabelle1[[#This Row],[EH-Material2]]</f>
        <v>1</v>
      </c>
      <c r="O230" s="111">
        <f>(Tabelle1[[#This Row],[EH-Material2]]+Tabelle1[[#This Row],[EH-Arbeit]])*Tabelle1[[#This Row],[Anz.]]</f>
        <v>1000</v>
      </c>
    </row>
    <row r="231" spans="1:15" x14ac:dyDescent="0.25">
      <c r="A231" s="130" t="s">
        <v>291</v>
      </c>
      <c r="B231" s="130"/>
      <c r="C231" s="2"/>
      <c r="D231" s="68"/>
      <c r="E231" s="68"/>
      <c r="F231" s="60">
        <f>SUBTOTAL(109,Tabelle1[Anz.])</f>
        <v>15.8</v>
      </c>
      <c r="G231" s="2"/>
      <c r="H231" s="2"/>
      <c r="I231" s="69"/>
      <c r="J231" s="126">
        <f>SUBTOTAL(109,Tabelle1[Zeit])</f>
        <v>4.7</v>
      </c>
      <c r="K231" s="131">
        <f>SUBTOTAL(101,Tabelle1[EH-Arbeit])</f>
        <v>26.333333333333332</v>
      </c>
      <c r="L231" s="131">
        <f>SUBTOTAL(109,Tabelle1[Arbeit])</f>
        <v>268.60000000000002</v>
      </c>
      <c r="M231" s="66">
        <f>SUBTOTAL(101,Tabelle1[EH-Material2])</f>
        <v>65.666666666666671</v>
      </c>
      <c r="N231" s="131"/>
      <c r="O231" s="3">
        <f>SUBTOTAL(109,Tabelle1[Pos.Preis])</f>
        <v>699.6</v>
      </c>
    </row>
    <row r="235" spans="1:15" ht="15" customHeight="1" x14ac:dyDescent="0.25"/>
    <row r="236" spans="1:15" ht="15" customHeight="1" x14ac:dyDescent="0.25"/>
    <row r="237" spans="1:15" ht="15" customHeight="1" x14ac:dyDescent="0.25"/>
    <row r="238" spans="1:15" ht="15" customHeight="1" x14ac:dyDescent="0.25"/>
    <row r="239" spans="1:15" ht="15" customHeight="1" x14ac:dyDescent="0.25"/>
    <row r="240" spans="1:15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</sheetData>
  <mergeCells count="8">
    <mergeCell ref="N12:N19"/>
    <mergeCell ref="N20:N26"/>
    <mergeCell ref="N27:N36"/>
    <mergeCell ref="B38:C38"/>
    <mergeCell ref="M3:M6"/>
    <mergeCell ref="F3:F6"/>
    <mergeCell ref="E3:E6"/>
    <mergeCell ref="H3:H6"/>
  </mergeCells>
  <conditionalFormatting sqref="B84">
    <cfRule type="iconSet" priority="105">
      <iconSet iconSet="3Flags">
        <cfvo type="percent" val="0"/>
        <cfvo type="percent" val="33"/>
        <cfvo type="percent" val="67"/>
      </iconSet>
    </cfRule>
  </conditionalFormatting>
  <conditionalFormatting sqref="B128:B130">
    <cfRule type="iconSet" priority="427">
      <iconSet iconSet="3Flags">
        <cfvo type="percent" val="0"/>
        <cfvo type="percent" val="33"/>
        <cfvo type="percent" val="67"/>
      </iconSet>
    </cfRule>
  </conditionalFormatting>
  <conditionalFormatting sqref="B187">
    <cfRule type="iconSet" priority="103">
      <iconSet iconSet="3Flags">
        <cfvo type="percent" val="0"/>
        <cfvo type="percent" val="33"/>
        <cfvo type="percent" val="67"/>
      </iconSet>
    </cfRule>
  </conditionalFormatting>
  <conditionalFormatting sqref="B166">
    <cfRule type="iconSet" priority="97">
      <iconSet iconSet="3Flags">
        <cfvo type="percent" val="0"/>
        <cfvo type="percent" val="33"/>
        <cfvo type="percent" val="67"/>
      </iconSet>
    </cfRule>
  </conditionalFormatting>
  <conditionalFormatting sqref="B117">
    <cfRule type="iconSet" priority="77">
      <iconSet iconSet="3Flags">
        <cfvo type="percent" val="0"/>
        <cfvo type="percent" val="33"/>
        <cfvo type="percent" val="67"/>
      </iconSet>
    </cfRule>
  </conditionalFormatting>
  <conditionalFormatting sqref="B50">
    <cfRule type="iconSet" priority="72">
      <iconSet iconSet="3Flags">
        <cfvo type="percent" val="0"/>
        <cfvo type="percent" val="33"/>
        <cfvo type="percent" val="67"/>
      </iconSet>
    </cfRule>
  </conditionalFormatting>
  <conditionalFormatting sqref="B151">
    <cfRule type="iconSet" priority="69">
      <iconSet iconSet="3Flags">
        <cfvo type="percent" val="0"/>
        <cfvo type="percent" val="33"/>
        <cfvo type="percent" val="67"/>
      </iconSet>
    </cfRule>
  </conditionalFormatting>
  <conditionalFormatting sqref="B158">
    <cfRule type="iconSet" priority="67">
      <iconSet iconSet="3Flags">
        <cfvo type="percent" val="0"/>
        <cfvo type="percent" val="33"/>
        <cfvo type="percent" val="67"/>
      </iconSet>
    </cfRule>
  </conditionalFormatting>
  <conditionalFormatting sqref="B113">
    <cfRule type="iconSet" priority="66">
      <iconSet iconSet="3Flags">
        <cfvo type="percent" val="0"/>
        <cfvo type="percent" val="33"/>
        <cfvo type="percent" val="67"/>
      </iconSet>
    </cfRule>
  </conditionalFormatting>
  <conditionalFormatting sqref="B114">
    <cfRule type="iconSet" priority="65">
      <iconSet iconSet="3Flags">
        <cfvo type="percent" val="0"/>
        <cfvo type="percent" val="33"/>
        <cfvo type="percent" val="67"/>
      </iconSet>
    </cfRule>
  </conditionalFormatting>
  <conditionalFormatting sqref="B131:B133 B116 B118 B122:B127">
    <cfRule type="iconSet" priority="518">
      <iconSet iconSet="3Flags">
        <cfvo type="percent" val="0"/>
        <cfvo type="percent" val="33"/>
        <cfvo type="percent" val="67"/>
      </iconSet>
    </cfRule>
  </conditionalFormatting>
  <conditionalFormatting sqref="B59">
    <cfRule type="iconSet" priority="62">
      <iconSet iconSet="3Flags">
        <cfvo type="percent" val="0"/>
        <cfvo type="percent" val="33"/>
        <cfvo type="percent" val="67"/>
      </iconSet>
    </cfRule>
  </conditionalFormatting>
  <conditionalFormatting sqref="B136">
    <cfRule type="iconSet" priority="60">
      <iconSet iconSet="3Flags">
        <cfvo type="percent" val="0"/>
        <cfvo type="percent" val="33"/>
        <cfvo type="percent" val="67"/>
      </iconSet>
    </cfRule>
  </conditionalFormatting>
  <conditionalFormatting sqref="B87">
    <cfRule type="iconSet" priority="57">
      <iconSet iconSet="3Flags">
        <cfvo type="percent" val="0"/>
        <cfvo type="percent" val="33"/>
        <cfvo type="percent" val="67"/>
      </iconSet>
    </cfRule>
  </conditionalFormatting>
  <conditionalFormatting sqref="B72">
    <cfRule type="iconSet" priority="54">
      <iconSet iconSet="3Flags">
        <cfvo type="percent" val="0"/>
        <cfvo type="percent" val="33"/>
        <cfvo type="percent" val="67"/>
      </iconSet>
    </cfRule>
  </conditionalFormatting>
  <conditionalFormatting sqref="B43">
    <cfRule type="iconSet" priority="53">
      <iconSet iconSet="3Flags">
        <cfvo type="percent" val="0"/>
        <cfvo type="percent" val="33"/>
        <cfvo type="percent" val="67"/>
      </iconSet>
    </cfRule>
  </conditionalFormatting>
  <conditionalFormatting sqref="B152">
    <cfRule type="iconSet" priority="52">
      <iconSet iconSet="3Flags">
        <cfvo type="percent" val="0"/>
        <cfvo type="percent" val="33"/>
        <cfvo type="percent" val="67"/>
      </iconSet>
    </cfRule>
  </conditionalFormatting>
  <conditionalFormatting sqref="B115">
    <cfRule type="iconSet" priority="51">
      <iconSet iconSet="3Flags">
        <cfvo type="percent" val="0"/>
        <cfvo type="percent" val="33"/>
        <cfvo type="percent" val="67"/>
      </iconSet>
    </cfRule>
  </conditionalFormatting>
  <conditionalFormatting sqref="B57">
    <cfRule type="iconSet" priority="50">
      <iconSet iconSet="3Flags">
        <cfvo type="percent" val="0"/>
        <cfvo type="percent" val="33"/>
        <cfvo type="percent" val="67"/>
      </iconSet>
    </cfRule>
  </conditionalFormatting>
  <conditionalFormatting sqref="B134 B58 B62:B63 B65:B67">
    <cfRule type="iconSet" priority="618">
      <iconSet iconSet="3Flags">
        <cfvo type="percent" val="0"/>
        <cfvo type="percent" val="33"/>
        <cfvo type="percent" val="67"/>
      </iconSet>
    </cfRule>
  </conditionalFormatting>
  <conditionalFormatting sqref="B70">
    <cfRule type="iconSet" priority="49">
      <iconSet iconSet="3Flags">
        <cfvo type="percent" val="0"/>
        <cfvo type="percent" val="33"/>
        <cfvo type="percent" val="67"/>
      </iconSet>
    </cfRule>
  </conditionalFormatting>
  <conditionalFormatting sqref="B85">
    <cfRule type="iconSet" priority="48">
      <iconSet iconSet="3Flags">
        <cfvo type="percent" val="0"/>
        <cfvo type="percent" val="33"/>
        <cfvo type="percent" val="67"/>
      </iconSet>
    </cfRule>
  </conditionalFormatting>
  <conditionalFormatting sqref="B105">
    <cfRule type="iconSet" priority="47">
      <iconSet iconSet="3Flags">
        <cfvo type="percent" val="0"/>
        <cfvo type="percent" val="33"/>
        <cfvo type="percent" val="67"/>
      </iconSet>
    </cfRule>
  </conditionalFormatting>
  <conditionalFormatting sqref="B189:B194">
    <cfRule type="iconSet" priority="641">
      <iconSet iconSet="3Flags">
        <cfvo type="percent" val="0"/>
        <cfvo type="percent" val="33"/>
        <cfvo type="percent" val="67"/>
      </iconSet>
    </cfRule>
  </conditionalFormatting>
  <conditionalFormatting sqref="B137">
    <cfRule type="iconSet" priority="44">
      <iconSet iconSet="3Flags">
        <cfvo type="percent" val="0"/>
        <cfvo type="percent" val="33"/>
        <cfvo type="percent" val="67"/>
      </iconSet>
    </cfRule>
  </conditionalFormatting>
  <conditionalFormatting sqref="B160 B162:B165">
    <cfRule type="iconSet" priority="650">
      <iconSet iconSet="3Flags">
        <cfvo type="percent" val="0"/>
        <cfvo type="percent" val="33"/>
        <cfvo type="percent" val="67"/>
      </iconSet>
    </cfRule>
  </conditionalFormatting>
  <conditionalFormatting sqref="B144">
    <cfRule type="iconSet" priority="42">
      <iconSet iconSet="3Flags">
        <cfvo type="percent" val="0"/>
        <cfvo type="percent" val="33"/>
        <cfvo type="percent" val="67"/>
      </iconSet>
    </cfRule>
  </conditionalFormatting>
  <conditionalFormatting sqref="B161">
    <cfRule type="iconSet" priority="41">
      <iconSet iconSet="3Flags">
        <cfvo type="percent" val="0"/>
        <cfvo type="percent" val="33"/>
        <cfvo type="percent" val="67"/>
      </iconSet>
    </cfRule>
  </conditionalFormatting>
  <conditionalFormatting sqref="B169">
    <cfRule type="iconSet" priority="40">
      <iconSet iconSet="3Flags">
        <cfvo type="percent" val="0"/>
        <cfvo type="percent" val="33"/>
        <cfvo type="percent" val="67"/>
      </iconSet>
    </cfRule>
  </conditionalFormatting>
  <conditionalFormatting sqref="B173">
    <cfRule type="iconSet" priority="39">
      <iconSet iconSet="3Flags">
        <cfvo type="percent" val="0"/>
        <cfvo type="percent" val="33"/>
        <cfvo type="percent" val="67"/>
      </iconSet>
    </cfRule>
  </conditionalFormatting>
  <conditionalFormatting sqref="B181">
    <cfRule type="iconSet" priority="38">
      <iconSet iconSet="3Flags">
        <cfvo type="percent" val="0"/>
        <cfvo type="percent" val="33"/>
        <cfvo type="percent" val="67"/>
      </iconSet>
    </cfRule>
  </conditionalFormatting>
  <conditionalFormatting sqref="B188">
    <cfRule type="iconSet" priority="37">
      <iconSet iconSet="3Flags">
        <cfvo type="percent" val="0"/>
        <cfvo type="percent" val="33"/>
        <cfvo type="percent" val="67"/>
      </iconSet>
    </cfRule>
  </conditionalFormatting>
  <conditionalFormatting sqref="B197">
    <cfRule type="iconSet" priority="36">
      <iconSet iconSet="3Flags">
        <cfvo type="percent" val="0"/>
        <cfvo type="percent" val="33"/>
        <cfvo type="percent" val="67"/>
      </iconSet>
    </cfRule>
  </conditionalFormatting>
  <conditionalFormatting sqref="B200">
    <cfRule type="iconSet" priority="35">
      <iconSet iconSet="3Flags">
        <cfvo type="percent" val="0"/>
        <cfvo type="percent" val="33"/>
        <cfvo type="percent" val="67"/>
      </iconSet>
    </cfRule>
  </conditionalFormatting>
  <conditionalFormatting sqref="B214">
    <cfRule type="iconSet" priority="31">
      <iconSet iconSet="3Flags">
        <cfvo type="percent" val="0"/>
        <cfvo type="percent" val="33"/>
        <cfvo type="percent" val="67"/>
      </iconSet>
    </cfRule>
  </conditionalFormatting>
  <conditionalFormatting sqref="B217">
    <cfRule type="iconSet" priority="30">
      <iconSet iconSet="3Flags">
        <cfvo type="percent" val="0"/>
        <cfvo type="percent" val="33"/>
        <cfvo type="percent" val="67"/>
      </iconSet>
    </cfRule>
  </conditionalFormatting>
  <conditionalFormatting sqref="B219">
    <cfRule type="iconSet" priority="29">
      <iconSet iconSet="3Flags">
        <cfvo type="percent" val="0"/>
        <cfvo type="percent" val="33"/>
        <cfvo type="percent" val="67"/>
      </iconSet>
    </cfRule>
  </conditionalFormatting>
  <conditionalFormatting sqref="B221">
    <cfRule type="iconSet" priority="28">
      <iconSet iconSet="3Flags">
        <cfvo type="percent" val="0"/>
        <cfvo type="percent" val="33"/>
        <cfvo type="percent" val="67"/>
      </iconSet>
    </cfRule>
  </conditionalFormatting>
  <conditionalFormatting sqref="B48">
    <cfRule type="iconSet" priority="23">
      <iconSet iconSet="3Flags">
        <cfvo type="percent" val="0"/>
        <cfvo type="percent" val="33"/>
        <cfvo type="percent" val="67"/>
      </iconSet>
    </cfRule>
  </conditionalFormatting>
  <conditionalFormatting sqref="B47">
    <cfRule type="iconSet" priority="22">
      <iconSet iconSet="3Flags">
        <cfvo type="percent" val="0"/>
        <cfvo type="percent" val="33"/>
        <cfvo type="percent" val="67"/>
      </iconSet>
    </cfRule>
  </conditionalFormatting>
  <conditionalFormatting sqref="B46">
    <cfRule type="iconSet" priority="21">
      <iconSet iconSet="3Flags">
        <cfvo type="percent" val="0"/>
        <cfvo type="percent" val="33"/>
        <cfvo type="percent" val="67"/>
      </iconSet>
    </cfRule>
  </conditionalFormatting>
  <conditionalFormatting sqref="B51">
    <cfRule type="iconSet" priority="18">
      <iconSet iconSet="3Flags">
        <cfvo type="percent" val="0"/>
        <cfvo type="percent" val="33"/>
        <cfvo type="percent" val="67"/>
      </iconSet>
    </cfRule>
  </conditionalFormatting>
  <conditionalFormatting sqref="B60">
    <cfRule type="iconSet" priority="17">
      <iconSet iconSet="3Flags">
        <cfvo type="percent" val="0"/>
        <cfvo type="percent" val="33"/>
        <cfvo type="percent" val="67"/>
      </iconSet>
    </cfRule>
  </conditionalFormatting>
  <conditionalFormatting sqref="B61">
    <cfRule type="iconSet" priority="16">
      <iconSet iconSet="3Flags">
        <cfvo type="percent" val="0"/>
        <cfvo type="percent" val="33"/>
        <cfvo type="percent" val="67"/>
      </iconSet>
    </cfRule>
  </conditionalFormatting>
  <conditionalFormatting sqref="B64">
    <cfRule type="iconSet" priority="15">
      <iconSet iconSet="3Flags">
        <cfvo type="percent" val="0"/>
        <cfvo type="percent" val="33"/>
        <cfvo type="percent" val="67"/>
      </iconSet>
    </cfRule>
  </conditionalFormatting>
  <conditionalFormatting sqref="B56">
    <cfRule type="iconSet" priority="701">
      <iconSet iconSet="3Flags">
        <cfvo type="percent" val="0"/>
        <cfvo type="percent" val="33"/>
        <cfvo type="percent" val="67"/>
      </iconSet>
    </cfRule>
  </conditionalFormatting>
  <conditionalFormatting sqref="B73:B74">
    <cfRule type="iconSet" priority="12">
      <iconSet iconSet="3Flags">
        <cfvo type="percent" val="0"/>
        <cfvo type="percent" val="33"/>
        <cfvo type="percent" val="67"/>
      </iconSet>
    </cfRule>
  </conditionalFormatting>
  <conditionalFormatting sqref="B90:B91">
    <cfRule type="iconSet" priority="11">
      <iconSet iconSet="3Flags">
        <cfvo type="percent" val="0"/>
        <cfvo type="percent" val="33"/>
        <cfvo type="percent" val="67"/>
      </iconSet>
    </cfRule>
  </conditionalFormatting>
  <conditionalFormatting sqref="B88:B89">
    <cfRule type="iconSet" priority="10">
      <iconSet iconSet="3Flags">
        <cfvo type="percent" val="0"/>
        <cfvo type="percent" val="33"/>
        <cfvo type="percent" val="67"/>
      </iconSet>
    </cfRule>
  </conditionalFormatting>
  <conditionalFormatting sqref="B93">
    <cfRule type="iconSet" priority="9">
      <iconSet iconSet="3Flags">
        <cfvo type="percent" val="0"/>
        <cfvo type="percent" val="33"/>
        <cfvo type="percent" val="67"/>
      </iconSet>
    </cfRule>
  </conditionalFormatting>
  <conditionalFormatting sqref="B106">
    <cfRule type="iconSet" priority="8">
      <iconSet iconSet="3Flags">
        <cfvo type="percent" val="0"/>
        <cfvo type="percent" val="33"/>
        <cfvo type="percent" val="67"/>
      </iconSet>
    </cfRule>
  </conditionalFormatting>
  <conditionalFormatting sqref="B145">
    <cfRule type="iconSet" priority="6">
      <iconSet iconSet="3Flags">
        <cfvo type="percent" val="0"/>
        <cfvo type="percent" val="33"/>
        <cfvo type="percent" val="67"/>
      </iconSet>
    </cfRule>
  </conditionalFormatting>
  <conditionalFormatting sqref="B138">
    <cfRule type="iconSet" priority="5">
      <iconSet iconSet="3Flags">
        <cfvo type="percent" val="0"/>
        <cfvo type="percent" val="33"/>
        <cfvo type="percent" val="67"/>
      </iconSet>
    </cfRule>
  </conditionalFormatting>
  <conditionalFormatting sqref="B148:B149 B143 B146">
    <cfRule type="iconSet" priority="923">
      <iconSet iconSet="3Flags">
        <cfvo type="percent" val="0"/>
        <cfvo type="percent" val="33"/>
        <cfvo type="percent" val="67"/>
      </iconSet>
    </cfRule>
  </conditionalFormatting>
  <conditionalFormatting sqref="B147">
    <cfRule type="iconSet" priority="937">
      <iconSet iconSet="3Flags">
        <cfvo type="percent" val="0"/>
        <cfvo type="percent" val="33"/>
        <cfvo type="percent" val="67"/>
      </iconSet>
    </cfRule>
  </conditionalFormatting>
  <conditionalFormatting sqref="B119:B120"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B121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B153:B157">
    <cfRule type="iconSet" priority="946">
      <iconSet iconSet="3Flags">
        <cfvo type="percent" val="0"/>
        <cfvo type="percent" val="33"/>
        <cfvo type="percent" val="67"/>
      </iconSet>
    </cfRule>
  </conditionalFormatting>
  <conditionalFormatting sqref="B196 B198">
    <cfRule type="iconSet" priority="954">
      <iconSet iconSet="3Flags">
        <cfvo type="percent" val="0"/>
        <cfvo type="percent" val="33"/>
        <cfvo type="percent" val="67"/>
      </iconSet>
    </cfRule>
  </conditionalFormatting>
  <conditionalFormatting sqref="B215">
    <cfRule type="iconSet" priority="990">
      <iconSet iconSet="3Flags">
        <cfvo type="percent" val="0"/>
        <cfvo type="percent" val="33"/>
        <cfvo type="percent" val="67"/>
      </iconSet>
    </cfRule>
  </conditionalFormatting>
  <conditionalFormatting sqref="B223">
    <cfRule type="iconSet" priority="992">
      <iconSet iconSet="3Flags">
        <cfvo type="percent" val="0"/>
        <cfvo type="percent" val="33"/>
        <cfvo type="percent" val="67"/>
      </iconSet>
    </cfRule>
  </conditionalFormatting>
  <conditionalFormatting sqref="B225">
    <cfRule type="iconSet" priority="993">
      <iconSet iconSet="3Flags">
        <cfvo type="percent" val="0"/>
        <cfvo type="percent" val="33"/>
        <cfvo type="percent" val="67"/>
      </iconSet>
    </cfRule>
  </conditionalFormatting>
  <conditionalFormatting sqref="B201:B205">
    <cfRule type="iconSet" priority="994">
      <iconSet iconSet="3Flags">
        <cfvo type="percent" val="0"/>
        <cfvo type="percent" val="33"/>
        <cfvo type="percent" val="67"/>
      </iconSet>
    </cfRule>
  </conditionalFormatting>
  <conditionalFormatting sqref="B139:B141">
    <cfRule type="iconSet" priority="997">
      <iconSet iconSet="3Flags">
        <cfvo type="percent" val="0"/>
        <cfvo type="percent" val="33"/>
        <cfvo type="percent" val="67"/>
      </iconSet>
    </cfRule>
  </conditionalFormatting>
  <conditionalFormatting sqref="B168 B170:B171">
    <cfRule type="iconSet" priority="1007">
      <iconSet iconSet="3Flags">
        <cfvo type="percent" val="0"/>
        <cfvo type="percent" val="33"/>
        <cfvo type="percent" val="67"/>
      </iconSet>
    </cfRule>
  </conditionalFormatting>
  <conditionalFormatting sqref="B180 B182:B185">
    <cfRule type="iconSet" priority="1017">
      <iconSet iconSet="3Flags">
        <cfvo type="percent" val="0"/>
        <cfvo type="percent" val="33"/>
        <cfvo type="percent" val="67"/>
      </iconSet>
    </cfRule>
  </conditionalFormatting>
  <conditionalFormatting sqref="B174:B178">
    <cfRule type="iconSet" priority="1022">
      <iconSet iconSet="3Flags">
        <cfvo type="percent" val="0"/>
        <cfvo type="percent" val="33"/>
        <cfvo type="percent" val="67"/>
      </iconSet>
    </cfRule>
  </conditionalFormatting>
  <conditionalFormatting sqref="B227:B230">
    <cfRule type="iconSet" priority="1023">
      <iconSet iconSet="3Flags">
        <cfvo type="percent" val="0"/>
        <cfvo type="percent" val="33"/>
        <cfvo type="percent" val="67"/>
      </iconSet>
    </cfRule>
  </conditionalFormatting>
  <conditionalFormatting sqref="B207:B208">
    <cfRule type="iconSet" priority="1025">
      <iconSet iconSet="3Flags">
        <cfvo type="percent" val="0"/>
        <cfvo type="percent" val="33"/>
        <cfvo type="percent" val="67"/>
      </iconSet>
    </cfRule>
  </conditionalFormatting>
  <conditionalFormatting sqref="B52:B54 B44:B45 B42 B49">
    <cfRule type="iconSet" priority="1045">
      <iconSet iconSet="3Flags">
        <cfvo type="percent" val="0"/>
        <cfvo type="percent" val="33"/>
        <cfvo type="percent" val="67"/>
      </iconSet>
    </cfRule>
  </conditionalFormatting>
  <conditionalFormatting sqref="B69 B71 B75:B82">
    <cfRule type="iconSet" priority="1062">
      <iconSet iconSet="3Flags">
        <cfvo type="percent" val="0"/>
        <cfvo type="percent" val="33"/>
        <cfvo type="percent" val="67"/>
      </iconSet>
    </cfRule>
  </conditionalFormatting>
  <conditionalFormatting sqref="B92 B86 B94:B101">
    <cfRule type="iconSet" priority="1077">
      <iconSet iconSet="3Flags">
        <cfvo type="percent" val="0"/>
        <cfvo type="percent" val="33"/>
        <cfvo type="percent" val="67"/>
      </iconSet>
    </cfRule>
  </conditionalFormatting>
  <conditionalFormatting sqref="B107:B111 B103:B104">
    <cfRule type="iconSet" priority="1090">
      <iconSet iconSet="3Flags">
        <cfvo type="percent" val="0"/>
        <cfvo type="percent" val="33"/>
        <cfvo type="percent" val="67"/>
      </iconSet>
    </cfRule>
  </conditionalFormatting>
  <conditionalFormatting sqref="B210">
    <cfRule type="iconSet" priority="2">
      <iconSet iconSet="3Flags">
        <cfvo type="percent" val="0"/>
        <cfvo type="percent" val="33"/>
        <cfvo type="percent" val="67"/>
      </iconSet>
    </cfRule>
  </conditionalFormatting>
  <conditionalFormatting sqref="B212">
    <cfRule type="iconSet" priority="1">
      <iconSet iconSet="3Flags">
        <cfvo type="percent" val="0"/>
        <cfvo type="percent" val="33"/>
        <cfvo type="percent" val="67"/>
      </iconSet>
    </cfRule>
  </conditionalFormatting>
  <dataValidations count="5">
    <dataValidation type="list" allowBlank="1" showInputMessage="1" showErrorMessage="1" sqref="E187:E194 E212 E210 E103:E111 E84:E101 E56:E67 E42:E54 E69:E82 E207:E208 E214:E215 E227:E230 E173:E178 E180:E185 E200:E205 E223 E221 E219 E217 E196:E198 E160:E166 E151:E158 E113:E134 E136:E141 E168:E171 E143:E149 E225" xr:uid="{00000000-0002-0000-0400-000000000000}">
      <formula1>$B$53:$B$69</formula1>
    </dataValidation>
    <dataValidation type="list" allowBlank="1" showInputMessage="1" showErrorMessage="1" sqref="A12:A36 C212 C210 C103:C111 C84:C101 C56:C67 C42:C54 C69:C82 C207:C208 C214:C215 C227:C230 C173:C178 C180:C185 C200:C205 C223 C221 C219 C217 C196:C198 C160:C166 C151:C158 C113:C134 C136:C141 C168:C171 C143:C149 C225 C187:C194" xr:uid="{00000000-0002-0000-0400-000001000000}">
      <formula1>$C$2:$C$15</formula1>
    </dataValidation>
    <dataValidation type="list" allowBlank="1" showInputMessage="1" showErrorMessage="1" sqref="D187:D194 D103:D111 D84:D101 D56:D67 D42:D54 D69:D82 D207:D208 D173:D178 D180:D185 D200:D205 D196:D198 D160:D166 D151:D158 D113:D134 D136:D141 D168:D171 D143:D149" xr:uid="{00000000-0002-0000-0400-000002000000}">
      <formula1>$B$25:$B$43</formula1>
    </dataValidation>
    <dataValidation type="list" allowBlank="1" showInputMessage="1" showErrorMessage="1" sqref="D225 D212 D210 D214:D215 D227:D230 D223 D221 D219 D217" xr:uid="{00000000-0002-0000-0400-000003000000}">
      <formula1>$B$25:$B$50</formula1>
    </dataValidation>
    <dataValidation type="list" allowBlank="1" showInputMessage="1" showErrorMessage="1" sqref="K10:L10 B212 B210 B103:B111 B84:B101 B56:B67 B42:B54 B69:B82 B207:B208 B214:B215 B227:B230 B180:B185 B200:B205 B223 B221 B219 B217 B196:B198 B160:B166 B151:B158 B113:B134 B136:B141 B168:B171 B143:B149 B173:B178 B225 B187:B194" xr:uid="{00000000-0002-0000-0400-000004000000}">
      <formula1>$B$72:$B$77</formula1>
    </dataValidation>
  </dataValidations>
  <pageMargins left="0.7" right="0.7" top="0.78740157499999996" bottom="0.78740157499999996" header="0.3" footer="0.3"/>
  <pageSetup paperSize="9" scale="58" fitToHeight="0" orientation="landscape" r:id="rId1"/>
  <rowBreaks count="3" manualBreakCount="3">
    <brk id="9" max="16383" man="1"/>
    <brk id="39" max="16383" man="1"/>
    <brk id="67" max="12" man="1"/>
  </rowBreaks>
  <ignoredErrors>
    <ignoredError sqref="I3:I6 L3:L6" emptyCellReference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5000000}">
          <x14:formula1>
            <xm:f>DATENBANK!$B$53:$B$69</xm:f>
          </x14:formula1>
          <xm:sqref>F3:F6</xm:sqref>
        </x14:dataValidation>
        <x14:dataValidation type="list" allowBlank="1" showInputMessage="1" showErrorMessage="1" xr:uid="{00000000-0002-0000-0400-000006000000}">
          <x14:formula1>
            <xm:f>DATENBANK!$C$2:$C$15</xm:f>
          </x14:formula1>
          <xm:sqref>A3:A6</xm:sqref>
        </x14:dataValidation>
        <x14:dataValidation type="list" allowBlank="1" showInputMessage="1" showErrorMessage="1" xr:uid="{00000000-0002-0000-0400-000007000000}">
          <x14:formula1>
            <xm:f>DATENBANK!$B$25:$B$43</xm:f>
          </x14:formula1>
          <xm:sqref>B12:B28</xm:sqref>
        </x14:dataValidation>
        <x14:dataValidation type="list" allowBlank="1" showInputMessage="1" showErrorMessage="1" xr:uid="{00000000-0002-0000-0400-000008000000}">
          <x14:formula1>
            <xm:f>DATENBANK!$B$25:$B$50</xm:f>
          </x14:formula1>
          <xm:sqref>B29:B36</xm:sqref>
        </x14:dataValidation>
        <x14:dataValidation type="list" allowBlank="1" showInputMessage="1" showErrorMessage="1" xr:uid="{00000000-0002-0000-0400-000009000000}">
          <x14:formula1>
            <xm:f>DATENBANK!$B$72:$B$77</xm:f>
          </x14:formula1>
          <xm:sqref>H10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A1:L14"/>
  <sheetViews>
    <sheetView showGridLines="0" workbookViewId="0">
      <selection activeCell="I9" sqref="I9"/>
    </sheetView>
  </sheetViews>
  <sheetFormatPr baseColWidth="10" defaultRowHeight="15" x14ac:dyDescent="0.25"/>
  <cols>
    <col min="12" max="12" width="22.28515625" customWidth="1"/>
  </cols>
  <sheetData>
    <row r="1" spans="1:12" ht="21" x14ac:dyDescent="0.35">
      <c r="A1" s="200" t="s">
        <v>770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5" spans="1:12" ht="18.75" x14ac:dyDescent="0.3">
      <c r="A5" s="291" t="s">
        <v>771</v>
      </c>
    </row>
    <row r="6" spans="1:12" ht="18.75" x14ac:dyDescent="0.3">
      <c r="A6" s="291"/>
      <c r="B6" s="298" t="s">
        <v>269</v>
      </c>
      <c r="C6" s="298"/>
      <c r="D6" s="298"/>
      <c r="E6" s="299" t="s">
        <v>706</v>
      </c>
      <c r="F6" s="298"/>
      <c r="G6" s="298"/>
      <c r="H6" s="299"/>
      <c r="I6" s="299" t="s">
        <v>618</v>
      </c>
      <c r="J6" s="299"/>
      <c r="K6" s="299"/>
      <c r="L6" s="299" t="s">
        <v>445</v>
      </c>
    </row>
    <row r="7" spans="1:12" ht="18.75" x14ac:dyDescent="0.3">
      <c r="B7" s="295" t="str">
        <f>Wohnfläche!$A$1</f>
        <v>WOHNFLÄCHEN</v>
      </c>
      <c r="C7" s="153"/>
      <c r="D7" s="153"/>
      <c r="E7" s="153"/>
      <c r="F7" s="153"/>
      <c r="G7" s="153"/>
      <c r="H7" s="153"/>
      <c r="I7" s="153"/>
      <c r="J7" s="153"/>
      <c r="K7" s="153"/>
      <c r="L7" s="297">
        <f>Wohnfläche!$G$1</f>
        <v>36797.399999999994</v>
      </c>
    </row>
    <row r="8" spans="1:12" ht="18.75" x14ac:dyDescent="0.3">
      <c r="B8" s="295" t="str">
        <f>Keller!$A$1</f>
        <v>KELLER</v>
      </c>
      <c r="C8" s="153"/>
      <c r="D8" s="153"/>
      <c r="E8" s="296">
        <f>Keller!$L$7</f>
        <v>0.85397977564159722</v>
      </c>
      <c r="F8" s="153"/>
      <c r="G8" s="153"/>
      <c r="H8" s="153"/>
      <c r="I8" s="213">
        <f>Keller!$L$17</f>
        <v>655</v>
      </c>
      <c r="J8" s="153"/>
      <c r="K8" s="153"/>
      <c r="L8" s="297">
        <f>Keller!$L$21</f>
        <v>4485.68</v>
      </c>
    </row>
    <row r="9" spans="1:12" ht="18.75" x14ac:dyDescent="0.3">
      <c r="B9" s="295" t="str">
        <f>Terrasse!$A$1</f>
        <v>TERRASSE</v>
      </c>
      <c r="C9" s="153"/>
      <c r="D9" s="153"/>
      <c r="E9" s="296">
        <f>Terrasse!$Q$6</f>
        <v>1</v>
      </c>
      <c r="F9" s="153"/>
      <c r="G9" s="153"/>
      <c r="H9" s="153"/>
      <c r="I9" s="213">
        <f>Terrasse!$Q$16</f>
        <v>0</v>
      </c>
      <c r="J9" s="153"/>
      <c r="K9" s="153"/>
      <c r="L9" s="297">
        <f>Terrasse!$Q$20</f>
        <v>13618.41</v>
      </c>
    </row>
    <row r="10" spans="1:12" ht="18.75" x14ac:dyDescent="0.3">
      <c r="B10" s="295" t="str">
        <f>Pergola!$A$1</f>
        <v>PERGOLA</v>
      </c>
      <c r="C10" s="153"/>
      <c r="D10" s="153"/>
      <c r="E10" s="296">
        <f>Pergola!$Q$6</f>
        <v>0.73759320487511459</v>
      </c>
      <c r="F10" s="153"/>
      <c r="G10" s="153"/>
      <c r="H10" s="153"/>
      <c r="I10" s="213">
        <f>Pergola!$Q$16</f>
        <v>1300</v>
      </c>
      <c r="J10" s="153"/>
      <c r="K10" s="153"/>
      <c r="L10" s="297">
        <f>Pergola!$Q$20</f>
        <v>4954.1400000000003</v>
      </c>
    </row>
    <row r="11" spans="1:12" ht="18.75" x14ac:dyDescent="0.3">
      <c r="B11" s="295"/>
      <c r="C11" s="153"/>
      <c r="D11" s="153"/>
      <c r="E11" s="153"/>
      <c r="F11" s="153"/>
      <c r="G11" s="153"/>
      <c r="H11" s="153"/>
      <c r="I11" s="213"/>
      <c r="J11" s="153"/>
      <c r="K11" s="153"/>
      <c r="L11" s="297"/>
    </row>
    <row r="12" spans="1:12" ht="21" x14ac:dyDescent="0.35">
      <c r="B12" s="277" t="s">
        <v>454</v>
      </c>
      <c r="C12" s="278"/>
      <c r="D12" s="278"/>
      <c r="E12" s="278"/>
      <c r="F12" s="278"/>
      <c r="G12" s="278"/>
      <c r="H12" s="278"/>
      <c r="I12" s="278"/>
      <c r="J12" s="279"/>
      <c r="K12" s="279"/>
      <c r="L12" s="279">
        <f>SUM(L7:L11)</f>
        <v>59855.62999999999</v>
      </c>
    </row>
    <row r="13" spans="1:12" ht="18.75" x14ac:dyDescent="0.3">
      <c r="L13" s="292"/>
    </row>
    <row r="14" spans="1:12" ht="18.75" x14ac:dyDescent="0.3">
      <c r="L14" s="292"/>
    </row>
  </sheetData>
  <pageMargins left="0.7" right="0.7" top="0.78740157499999996" bottom="0.78740157499999996" header="0.3" footer="0.3"/>
  <pageSetup paperSize="9" scale="59" fitToHeight="0" orientation="portrait" r:id="rId1"/>
  <ignoredErrors>
    <ignoredError sqref="L12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34998626667073579"/>
    <outlinePr summaryBelow="0"/>
    <pageSetUpPr fitToPage="1"/>
  </sheetPr>
  <dimension ref="A1:G195"/>
  <sheetViews>
    <sheetView showGridLines="0" topLeftCell="A13" workbookViewId="0">
      <selection activeCell="D13" sqref="D13:D14"/>
    </sheetView>
  </sheetViews>
  <sheetFormatPr baseColWidth="10" defaultRowHeight="15" outlineLevelRow="1" x14ac:dyDescent="0.25"/>
  <cols>
    <col min="1" max="1" width="23.5703125" customWidth="1"/>
    <col min="2" max="2" width="19.5703125" customWidth="1"/>
    <col min="3" max="3" width="24.140625" customWidth="1"/>
    <col min="4" max="5" width="13.140625" customWidth="1"/>
    <col min="6" max="6" width="15.42578125" customWidth="1"/>
    <col min="7" max="7" width="14.7109375" customWidth="1"/>
  </cols>
  <sheetData>
    <row r="1" spans="1:7" ht="36" customHeight="1" x14ac:dyDescent="0.35">
      <c r="A1" s="154" t="s">
        <v>772</v>
      </c>
      <c r="B1" s="152"/>
      <c r="C1" s="152"/>
      <c r="D1" s="152"/>
      <c r="E1" s="152"/>
      <c r="F1" s="178">
        <f>G1/Flächen!$G$37</f>
        <v>173.62997216061905</v>
      </c>
      <c r="G1" s="171">
        <f>SUM(G2:G153)</f>
        <v>36797.399999999994</v>
      </c>
    </row>
    <row r="2" spans="1:7" ht="24.95" customHeight="1" collapsed="1" x14ac:dyDescent="0.25">
      <c r="A2" s="167" t="s">
        <v>443</v>
      </c>
      <c r="B2" s="168" t="s">
        <v>704</v>
      </c>
      <c r="C2" s="167"/>
      <c r="D2" s="167"/>
      <c r="E2" s="167"/>
      <c r="F2" s="181">
        <f>G2/Flächen!$G$37</f>
        <v>2.6263388854810552</v>
      </c>
      <c r="G2" s="169">
        <f>SUM(F4:F9)</f>
        <v>556.6</v>
      </c>
    </row>
    <row r="3" spans="1:7" hidden="1" outlineLevel="1" x14ac:dyDescent="0.25">
      <c r="B3" s="155" t="s">
        <v>671</v>
      </c>
      <c r="C3" s="155" t="s">
        <v>270</v>
      </c>
      <c r="D3" s="156" t="s">
        <v>672</v>
      </c>
      <c r="E3" s="156" t="s">
        <v>667</v>
      </c>
      <c r="F3" s="182" t="s">
        <v>673</v>
      </c>
    </row>
    <row r="4" spans="1:7" hidden="1" outlineLevel="1" x14ac:dyDescent="0.25">
      <c r="B4" s="161">
        <v>42760</v>
      </c>
      <c r="C4" s="166" t="s">
        <v>639</v>
      </c>
      <c r="D4" s="158">
        <f>F4/(1+E4)</f>
        <v>3.3333333333333335</v>
      </c>
      <c r="E4" s="159">
        <v>0.2</v>
      </c>
      <c r="F4" s="183">
        <v>4</v>
      </c>
    </row>
    <row r="5" spans="1:7" hidden="1" outlineLevel="1" x14ac:dyDescent="0.25">
      <c r="B5" s="161">
        <v>42768</v>
      </c>
      <c r="C5" s="166" t="s">
        <v>639</v>
      </c>
      <c r="D5" s="158">
        <f t="shared" ref="D5:D9" si="0">F5/(1+E5)</f>
        <v>25.833333333333336</v>
      </c>
      <c r="E5" s="159">
        <v>0.2</v>
      </c>
      <c r="F5" s="183">
        <v>31</v>
      </c>
    </row>
    <row r="6" spans="1:7" hidden="1" outlineLevel="1" x14ac:dyDescent="0.25">
      <c r="B6" s="161">
        <v>42766</v>
      </c>
      <c r="C6" s="153" t="s">
        <v>643</v>
      </c>
      <c r="D6" s="158">
        <f t="shared" si="0"/>
        <v>434.66666666666669</v>
      </c>
      <c r="E6" s="159">
        <v>0.2</v>
      </c>
      <c r="F6" s="183">
        <v>521.6</v>
      </c>
    </row>
    <row r="7" spans="1:7" hidden="1" outlineLevel="1" x14ac:dyDescent="0.25">
      <c r="B7" s="161"/>
      <c r="C7" s="153"/>
      <c r="D7" s="158">
        <f t="shared" ref="D7:D8" si="1">F7/(1+E7)</f>
        <v>0</v>
      </c>
      <c r="E7" s="159">
        <v>0.2</v>
      </c>
      <c r="F7" s="183">
        <v>0</v>
      </c>
    </row>
    <row r="8" spans="1:7" hidden="1" outlineLevel="1" x14ac:dyDescent="0.25">
      <c r="B8" s="161"/>
      <c r="C8" s="153"/>
      <c r="D8" s="158">
        <f t="shared" si="1"/>
        <v>0</v>
      </c>
      <c r="E8" s="159">
        <v>0.2</v>
      </c>
      <c r="F8" s="183">
        <v>0</v>
      </c>
    </row>
    <row r="9" spans="1:7" hidden="1" outlineLevel="1" x14ac:dyDescent="0.25">
      <c r="B9" s="161"/>
      <c r="C9" s="153"/>
      <c r="D9" s="158">
        <f t="shared" si="0"/>
        <v>0</v>
      </c>
      <c r="E9" s="159">
        <v>0.2</v>
      </c>
      <c r="F9" s="183">
        <v>0</v>
      </c>
    </row>
    <row r="10" spans="1:7" ht="24.95" customHeight="1" x14ac:dyDescent="0.25">
      <c r="A10" s="167" t="s">
        <v>410</v>
      </c>
      <c r="B10" s="168" t="s">
        <v>651</v>
      </c>
      <c r="C10" s="167"/>
      <c r="D10" s="167"/>
      <c r="E10" s="167"/>
      <c r="F10" s="181">
        <f>G10/Flächen!$G$37</f>
        <v>29.059123295427735</v>
      </c>
      <c r="G10" s="169">
        <f>SUM(F12:F17)</f>
        <v>6158.5</v>
      </c>
    </row>
    <row r="11" spans="1:7" outlineLevel="1" x14ac:dyDescent="0.25">
      <c r="B11" s="155" t="s">
        <v>671</v>
      </c>
      <c r="C11" s="155" t="s">
        <v>270</v>
      </c>
      <c r="D11" s="156" t="s">
        <v>672</v>
      </c>
      <c r="E11" s="156" t="s">
        <v>667</v>
      </c>
      <c r="F11" s="182" t="s">
        <v>673</v>
      </c>
    </row>
    <row r="12" spans="1:7" ht="15.75" outlineLevel="1" x14ac:dyDescent="0.25">
      <c r="B12" s="161">
        <v>42779</v>
      </c>
      <c r="C12" s="157" t="s">
        <v>652</v>
      </c>
      <c r="D12" s="158">
        <f>F12/(1+E12)</f>
        <v>1011.6666666666667</v>
      </c>
      <c r="E12" s="159">
        <v>0.2</v>
      </c>
      <c r="F12" s="183">
        <v>1214</v>
      </c>
    </row>
    <row r="13" spans="1:7" ht="15.75" outlineLevel="1" x14ac:dyDescent="0.25">
      <c r="B13" s="161">
        <v>42779</v>
      </c>
      <c r="C13" s="157" t="s">
        <v>629</v>
      </c>
      <c r="D13" s="158">
        <f t="shared" ref="D13:D14" si="2">F13/(1+E13)</f>
        <v>1510.8333333333335</v>
      </c>
      <c r="E13" s="159">
        <v>0.2</v>
      </c>
      <c r="F13" s="183">
        <v>1813</v>
      </c>
    </row>
    <row r="14" spans="1:7" ht="15.75" outlineLevel="1" x14ac:dyDescent="0.25">
      <c r="B14" s="161">
        <v>42786</v>
      </c>
      <c r="C14" s="157" t="s">
        <v>629</v>
      </c>
      <c r="D14" s="158">
        <f t="shared" si="2"/>
        <v>2469.5833333333335</v>
      </c>
      <c r="E14" s="159">
        <v>0.2</v>
      </c>
      <c r="F14" s="183">
        <v>2963.5</v>
      </c>
    </row>
    <row r="15" spans="1:7" outlineLevel="1" x14ac:dyDescent="0.25">
      <c r="B15" s="161">
        <v>42753</v>
      </c>
      <c r="C15" s="153" t="s">
        <v>649</v>
      </c>
      <c r="D15" s="158">
        <f t="shared" ref="D15:D17" si="3">F15/(1+E15)</f>
        <v>140</v>
      </c>
      <c r="E15" s="159">
        <v>0.2</v>
      </c>
      <c r="F15" s="183">
        <v>168</v>
      </c>
    </row>
    <row r="16" spans="1:7" outlineLevel="1" x14ac:dyDescent="0.25">
      <c r="B16" s="153"/>
      <c r="C16" s="153"/>
      <c r="D16" s="158">
        <f t="shared" si="3"/>
        <v>0</v>
      </c>
      <c r="E16" s="159">
        <v>0.2</v>
      </c>
      <c r="F16" s="183">
        <v>0</v>
      </c>
    </row>
    <row r="17" spans="1:7" outlineLevel="1" x14ac:dyDescent="0.25">
      <c r="B17" s="153"/>
      <c r="C17" s="153"/>
      <c r="D17" s="158">
        <f t="shared" si="3"/>
        <v>0</v>
      </c>
      <c r="E17" s="159">
        <v>0.2</v>
      </c>
      <c r="F17" s="183">
        <v>0</v>
      </c>
    </row>
    <row r="18" spans="1:7" ht="24.95" customHeight="1" collapsed="1" x14ac:dyDescent="0.25">
      <c r="A18" s="167" t="s">
        <v>210</v>
      </c>
      <c r="B18" s="168" t="s">
        <v>620</v>
      </c>
      <c r="C18" s="167"/>
      <c r="D18" s="167"/>
      <c r="E18" s="167"/>
      <c r="F18" s="181">
        <f>G18/Flächen!$G$37</f>
        <v>30.68418817534091</v>
      </c>
      <c r="G18" s="169">
        <f>SUM(F20:F28)</f>
        <v>6502.9</v>
      </c>
    </row>
    <row r="19" spans="1:7" hidden="1" outlineLevel="1" x14ac:dyDescent="0.25">
      <c r="B19" s="155" t="s">
        <v>671</v>
      </c>
      <c r="C19" s="155" t="s">
        <v>270</v>
      </c>
      <c r="D19" s="156" t="s">
        <v>672</v>
      </c>
      <c r="E19" s="156" t="s">
        <v>667</v>
      </c>
      <c r="F19" s="182" t="s">
        <v>673</v>
      </c>
    </row>
    <row r="20" spans="1:7" ht="15.75" hidden="1" outlineLevel="1" x14ac:dyDescent="0.25">
      <c r="B20" s="161">
        <v>42725</v>
      </c>
      <c r="C20" s="157" t="s">
        <v>626</v>
      </c>
      <c r="D20" s="158">
        <f>F20/(1+E20)</f>
        <v>2837.25</v>
      </c>
      <c r="E20" s="159">
        <v>0.2</v>
      </c>
      <c r="F20" s="183">
        <v>3404.7</v>
      </c>
    </row>
    <row r="21" spans="1:7" ht="15.75" hidden="1" outlineLevel="1" x14ac:dyDescent="0.25">
      <c r="B21" s="161">
        <v>42738</v>
      </c>
      <c r="C21" s="157" t="s">
        <v>626</v>
      </c>
      <c r="D21" s="158">
        <f t="shared" ref="D21:D25" si="4">F21/(1+E21)</f>
        <v>1907.5</v>
      </c>
      <c r="E21" s="159">
        <v>0.2</v>
      </c>
      <c r="F21" s="183">
        <v>2289</v>
      </c>
    </row>
    <row r="22" spans="1:7" ht="15.75" hidden="1" outlineLevel="1" x14ac:dyDescent="0.25">
      <c r="B22" s="161">
        <v>42738</v>
      </c>
      <c r="C22" s="157" t="s">
        <v>627</v>
      </c>
      <c r="D22" s="158">
        <f t="shared" si="4"/>
        <v>250</v>
      </c>
      <c r="E22" s="159">
        <v>0.2</v>
      </c>
      <c r="F22" s="183">
        <v>300</v>
      </c>
    </row>
    <row r="23" spans="1:7" ht="15.75" hidden="1" outlineLevel="1" x14ac:dyDescent="0.25">
      <c r="B23" s="161">
        <v>42740</v>
      </c>
      <c r="C23" s="157" t="s">
        <v>627</v>
      </c>
      <c r="D23" s="158">
        <f t="shared" si="4"/>
        <v>91.666666666666671</v>
      </c>
      <c r="E23" s="159">
        <v>0.2</v>
      </c>
      <c r="F23" s="183">
        <v>110</v>
      </c>
    </row>
    <row r="24" spans="1:7" ht="15.75" hidden="1" outlineLevel="1" x14ac:dyDescent="0.25">
      <c r="B24" s="161">
        <v>42751</v>
      </c>
      <c r="C24" s="157" t="s">
        <v>627</v>
      </c>
      <c r="D24" s="158">
        <f t="shared" si="4"/>
        <v>29.5</v>
      </c>
      <c r="E24" s="159">
        <v>0.2</v>
      </c>
      <c r="F24" s="183">
        <v>35.4</v>
      </c>
    </row>
    <row r="25" spans="1:7" ht="15.75" hidden="1" outlineLevel="1" x14ac:dyDescent="0.25">
      <c r="B25" s="161">
        <v>42751</v>
      </c>
      <c r="C25" s="157" t="s">
        <v>633</v>
      </c>
      <c r="D25" s="158">
        <f t="shared" si="4"/>
        <v>303.16666666666669</v>
      </c>
      <c r="E25" s="159">
        <v>0.2</v>
      </c>
      <c r="F25" s="183">
        <v>363.8</v>
      </c>
    </row>
    <row r="26" spans="1:7" hidden="1" outlineLevel="1" x14ac:dyDescent="0.25">
      <c r="B26" s="153"/>
      <c r="C26" s="153"/>
      <c r="D26" s="158">
        <f t="shared" ref="D26:D28" si="5">F26/(1+E26)</f>
        <v>0</v>
      </c>
      <c r="E26" s="159">
        <v>0.2</v>
      </c>
      <c r="F26" s="183">
        <v>0</v>
      </c>
    </row>
    <row r="27" spans="1:7" hidden="1" outlineLevel="1" x14ac:dyDescent="0.25">
      <c r="B27" s="153"/>
      <c r="C27" s="153"/>
      <c r="D27" s="158">
        <f t="shared" si="5"/>
        <v>0</v>
      </c>
      <c r="E27" s="159">
        <v>0.2</v>
      </c>
      <c r="F27" s="183">
        <v>0</v>
      </c>
    </row>
    <row r="28" spans="1:7" hidden="1" outlineLevel="1" x14ac:dyDescent="0.25">
      <c r="B28" s="153"/>
      <c r="C28" s="153"/>
      <c r="D28" s="158">
        <f t="shared" si="5"/>
        <v>0</v>
      </c>
      <c r="E28" s="159">
        <v>0.2</v>
      </c>
      <c r="F28" s="183">
        <v>0</v>
      </c>
    </row>
    <row r="29" spans="1:7" ht="24.95" customHeight="1" collapsed="1" x14ac:dyDescent="0.25">
      <c r="A29" s="167" t="s">
        <v>636</v>
      </c>
      <c r="B29" s="168" t="s">
        <v>676</v>
      </c>
      <c r="C29" s="167"/>
      <c r="D29" s="167"/>
      <c r="E29" s="167"/>
      <c r="F29" s="181">
        <f>G29/Flächen!$G$37</f>
        <v>6.5785872693813996</v>
      </c>
      <c r="G29" s="169">
        <f>SUM(F31:F35)</f>
        <v>1394.2</v>
      </c>
    </row>
    <row r="30" spans="1:7" hidden="1" outlineLevel="1" x14ac:dyDescent="0.25">
      <c r="B30" s="155" t="s">
        <v>671</v>
      </c>
      <c r="C30" s="155" t="s">
        <v>270</v>
      </c>
      <c r="D30" s="156" t="s">
        <v>672</v>
      </c>
      <c r="E30" s="156" t="s">
        <v>667</v>
      </c>
      <c r="F30" s="182" t="s">
        <v>673</v>
      </c>
    </row>
    <row r="31" spans="1:7" ht="15.75" hidden="1" outlineLevel="1" x14ac:dyDescent="0.25">
      <c r="B31" s="161">
        <v>42753</v>
      </c>
      <c r="C31" s="157" t="s">
        <v>645</v>
      </c>
      <c r="D31" s="158">
        <f>F31/(1+E31)</f>
        <v>776.00000000000011</v>
      </c>
      <c r="E31" s="159">
        <v>0.2</v>
      </c>
      <c r="F31" s="183">
        <v>931.2</v>
      </c>
    </row>
    <row r="32" spans="1:7" ht="15.75" hidden="1" outlineLevel="1" x14ac:dyDescent="0.25">
      <c r="B32" s="161">
        <v>42786</v>
      </c>
      <c r="C32" s="157" t="s">
        <v>662</v>
      </c>
      <c r="D32" s="158">
        <f t="shared" ref="D32:D35" si="6">F32/(1+E32)</f>
        <v>385.83333333333337</v>
      </c>
      <c r="E32" s="159">
        <v>0.2</v>
      </c>
      <c r="F32" s="183">
        <v>463</v>
      </c>
    </row>
    <row r="33" spans="1:7" hidden="1" outlineLevel="1" x14ac:dyDescent="0.25">
      <c r="B33" s="153"/>
      <c r="C33" s="153"/>
      <c r="D33" s="158">
        <f t="shared" si="6"/>
        <v>0</v>
      </c>
      <c r="E33" s="159">
        <v>0.2</v>
      </c>
      <c r="F33" s="183">
        <v>0</v>
      </c>
    </row>
    <row r="34" spans="1:7" hidden="1" outlineLevel="1" x14ac:dyDescent="0.25">
      <c r="B34" s="153"/>
      <c r="C34" s="153"/>
      <c r="D34" s="158">
        <f t="shared" si="6"/>
        <v>0</v>
      </c>
      <c r="E34" s="159">
        <v>0.2</v>
      </c>
      <c r="F34" s="183">
        <v>0</v>
      </c>
    </row>
    <row r="35" spans="1:7" hidden="1" outlineLevel="1" x14ac:dyDescent="0.25">
      <c r="B35" s="153"/>
      <c r="C35" s="153"/>
      <c r="D35" s="158">
        <f t="shared" si="6"/>
        <v>0</v>
      </c>
      <c r="E35" s="159">
        <v>0.2</v>
      </c>
      <c r="F35" s="183">
        <v>0</v>
      </c>
    </row>
    <row r="36" spans="1:7" ht="24.95" customHeight="1" x14ac:dyDescent="0.25">
      <c r="A36" s="167" t="s">
        <v>677</v>
      </c>
      <c r="B36" s="168" t="s">
        <v>646</v>
      </c>
      <c r="C36" s="167"/>
      <c r="D36" s="167"/>
      <c r="E36" s="167"/>
      <c r="F36" s="181">
        <f>G36/Flächen!$G$37</f>
        <v>3.3926296418628792</v>
      </c>
      <c r="G36" s="169">
        <f>SUM(F38:F41)</f>
        <v>719</v>
      </c>
    </row>
    <row r="37" spans="1:7" outlineLevel="1" x14ac:dyDescent="0.25">
      <c r="B37" s="155" t="s">
        <v>671</v>
      </c>
      <c r="C37" s="155" t="s">
        <v>270</v>
      </c>
      <c r="D37" s="156" t="s">
        <v>672</v>
      </c>
      <c r="E37" s="156" t="s">
        <v>667</v>
      </c>
      <c r="F37" s="182" t="s">
        <v>673</v>
      </c>
    </row>
    <row r="38" spans="1:7" ht="15.75" outlineLevel="1" x14ac:dyDescent="0.25">
      <c r="B38" s="161">
        <v>42753</v>
      </c>
      <c r="C38" s="157" t="s">
        <v>647</v>
      </c>
      <c r="D38" s="158">
        <f>F38/(1+E38)</f>
        <v>599.16666666666674</v>
      </c>
      <c r="E38" s="159">
        <v>0.2</v>
      </c>
      <c r="F38" s="183">
        <v>719</v>
      </c>
    </row>
    <row r="39" spans="1:7" outlineLevel="1" x14ac:dyDescent="0.25">
      <c r="B39" s="153"/>
      <c r="C39" s="153"/>
      <c r="D39" s="158">
        <f t="shared" ref="D39:D41" si="7">F39/(1+E39)</f>
        <v>0</v>
      </c>
      <c r="E39" s="159">
        <v>0.2</v>
      </c>
      <c r="F39" s="183">
        <v>0</v>
      </c>
    </row>
    <row r="40" spans="1:7" outlineLevel="1" x14ac:dyDescent="0.25">
      <c r="B40" s="153"/>
      <c r="C40" s="153"/>
      <c r="D40" s="158">
        <f t="shared" si="7"/>
        <v>0</v>
      </c>
      <c r="E40" s="159">
        <v>0.2</v>
      </c>
      <c r="F40" s="183">
        <v>0</v>
      </c>
    </row>
    <row r="41" spans="1:7" outlineLevel="1" x14ac:dyDescent="0.25">
      <c r="B41" s="153"/>
      <c r="C41" s="153"/>
      <c r="D41" s="158">
        <f t="shared" si="7"/>
        <v>0</v>
      </c>
      <c r="E41" s="159">
        <v>0.2</v>
      </c>
      <c r="F41" s="183">
        <v>0</v>
      </c>
    </row>
    <row r="42" spans="1:7" ht="24.95" customHeight="1" collapsed="1" x14ac:dyDescent="0.25">
      <c r="A42" s="167" t="s">
        <v>682</v>
      </c>
      <c r="B42" s="168" t="s">
        <v>679</v>
      </c>
      <c r="C42" s="167"/>
      <c r="D42" s="167"/>
      <c r="E42" s="167"/>
      <c r="F42" s="181">
        <f>G42/Flächen!$G$37</f>
        <v>5.7094323597414238</v>
      </c>
      <c r="G42" s="169">
        <f>SUM(F44:F47)</f>
        <v>1210</v>
      </c>
    </row>
    <row r="43" spans="1:7" hidden="1" outlineLevel="1" x14ac:dyDescent="0.25">
      <c r="B43" s="155" t="s">
        <v>671</v>
      </c>
      <c r="C43" s="155" t="s">
        <v>270</v>
      </c>
      <c r="D43" s="156" t="s">
        <v>672</v>
      </c>
      <c r="E43" s="156" t="s">
        <v>667</v>
      </c>
      <c r="F43" s="182" t="s">
        <v>673</v>
      </c>
    </row>
    <row r="44" spans="1:7" hidden="1" outlineLevel="1" x14ac:dyDescent="0.25">
      <c r="B44" s="161">
        <v>42758</v>
      </c>
      <c r="C44" s="153" t="s">
        <v>680</v>
      </c>
      <c r="D44" s="158">
        <f>F44/(1+E44)</f>
        <v>458.33333333333337</v>
      </c>
      <c r="E44" s="159">
        <v>0.2</v>
      </c>
      <c r="F44" s="183">
        <v>550</v>
      </c>
    </row>
    <row r="45" spans="1:7" hidden="1" outlineLevel="1" x14ac:dyDescent="0.25">
      <c r="B45" s="161">
        <v>42776</v>
      </c>
      <c r="C45" s="153" t="s">
        <v>681</v>
      </c>
      <c r="D45" s="158">
        <f t="shared" ref="D45:D47" si="8">F45/(1+E45)</f>
        <v>550</v>
      </c>
      <c r="E45" s="159">
        <v>0.2</v>
      </c>
      <c r="F45" s="183">
        <v>660</v>
      </c>
    </row>
    <row r="46" spans="1:7" hidden="1" outlineLevel="1" x14ac:dyDescent="0.25">
      <c r="B46" s="153"/>
      <c r="C46" s="153"/>
      <c r="D46" s="158">
        <f t="shared" si="8"/>
        <v>0</v>
      </c>
      <c r="E46" s="159">
        <v>0.2</v>
      </c>
      <c r="F46" s="183">
        <v>0</v>
      </c>
    </row>
    <row r="47" spans="1:7" hidden="1" outlineLevel="1" x14ac:dyDescent="0.25">
      <c r="B47" s="153"/>
      <c r="C47" s="153"/>
      <c r="D47" s="158">
        <f t="shared" si="8"/>
        <v>0</v>
      </c>
      <c r="E47" s="159">
        <v>0.2</v>
      </c>
      <c r="F47" s="183">
        <v>0</v>
      </c>
    </row>
    <row r="48" spans="1:7" ht="24.95" customHeight="1" collapsed="1" x14ac:dyDescent="0.25">
      <c r="A48" s="167" t="s">
        <v>592</v>
      </c>
      <c r="B48" s="168" t="s">
        <v>601</v>
      </c>
      <c r="C48" s="167"/>
      <c r="D48" s="167"/>
      <c r="E48" s="167"/>
      <c r="F48" s="181">
        <f>G48/Flächen!$G$37</f>
        <v>45.549945736799884</v>
      </c>
      <c r="G48" s="169">
        <f>SUM(F50:F100)</f>
        <v>9653.4</v>
      </c>
    </row>
    <row r="49" spans="2:6" hidden="1" outlineLevel="1" x14ac:dyDescent="0.25">
      <c r="B49" s="155" t="s">
        <v>671</v>
      </c>
      <c r="C49" s="155" t="s">
        <v>270</v>
      </c>
      <c r="D49" s="156" t="s">
        <v>672</v>
      </c>
      <c r="E49" s="156" t="s">
        <v>667</v>
      </c>
      <c r="F49" s="182" t="s">
        <v>673</v>
      </c>
    </row>
    <row r="50" spans="2:6" hidden="1" outlineLevel="1" x14ac:dyDescent="0.25">
      <c r="B50" s="161">
        <v>42675</v>
      </c>
      <c r="C50" s="166" t="s">
        <v>684</v>
      </c>
      <c r="D50" s="158">
        <f>F50/(1+E50)</f>
        <v>140.25000000000003</v>
      </c>
      <c r="E50" s="159">
        <v>0.2</v>
      </c>
      <c r="F50" s="183">
        <v>168.3</v>
      </c>
    </row>
    <row r="51" spans="2:6" hidden="1" outlineLevel="1" x14ac:dyDescent="0.25">
      <c r="B51" s="161">
        <v>42682</v>
      </c>
      <c r="C51" s="166" t="s">
        <v>684</v>
      </c>
      <c r="D51" s="158">
        <f t="shared" ref="D51:D98" si="9">F51/(1+E51)</f>
        <v>60.833333333333336</v>
      </c>
      <c r="E51" s="159">
        <v>0.2</v>
      </c>
      <c r="F51" s="183">
        <v>73</v>
      </c>
    </row>
    <row r="52" spans="2:6" hidden="1" outlineLevel="1" x14ac:dyDescent="0.25">
      <c r="B52" s="161">
        <v>42686</v>
      </c>
      <c r="C52" s="166" t="s">
        <v>684</v>
      </c>
      <c r="D52" s="158">
        <f t="shared" si="9"/>
        <v>5.916666666666667</v>
      </c>
      <c r="E52" s="159">
        <v>0.2</v>
      </c>
      <c r="F52" s="183">
        <v>7.1</v>
      </c>
    </row>
    <row r="53" spans="2:6" hidden="1" outlineLevel="1" x14ac:dyDescent="0.25">
      <c r="B53" s="161">
        <v>42686</v>
      </c>
      <c r="C53" s="166" t="s">
        <v>684</v>
      </c>
      <c r="D53" s="158">
        <f t="shared" si="9"/>
        <v>17.333333333333336</v>
      </c>
      <c r="E53" s="159">
        <v>0.2</v>
      </c>
      <c r="F53" s="183">
        <v>20.8</v>
      </c>
    </row>
    <row r="54" spans="2:6" hidden="1" outlineLevel="1" x14ac:dyDescent="0.25">
      <c r="B54" s="161">
        <v>42688</v>
      </c>
      <c r="C54" s="166" t="s">
        <v>684</v>
      </c>
      <c r="D54" s="158">
        <f t="shared" si="9"/>
        <v>76.166666666666671</v>
      </c>
      <c r="E54" s="159">
        <v>0.2</v>
      </c>
      <c r="F54" s="183">
        <v>91.4</v>
      </c>
    </row>
    <row r="55" spans="2:6" hidden="1" outlineLevel="1" x14ac:dyDescent="0.25">
      <c r="B55" s="161">
        <v>42691</v>
      </c>
      <c r="C55" s="166" t="s">
        <v>684</v>
      </c>
      <c r="D55" s="158">
        <f t="shared" si="9"/>
        <v>198.58333333333334</v>
      </c>
      <c r="E55" s="159">
        <v>0.2</v>
      </c>
      <c r="F55" s="183">
        <v>238.3</v>
      </c>
    </row>
    <row r="56" spans="2:6" hidden="1" outlineLevel="1" x14ac:dyDescent="0.25">
      <c r="B56" s="161">
        <v>42694</v>
      </c>
      <c r="C56" s="166" t="s">
        <v>684</v>
      </c>
      <c r="D56" s="158">
        <f t="shared" si="9"/>
        <v>145.5</v>
      </c>
      <c r="E56" s="159">
        <v>0.2</v>
      </c>
      <c r="F56" s="183">
        <v>174.6</v>
      </c>
    </row>
    <row r="57" spans="2:6" hidden="1" outlineLevel="1" x14ac:dyDescent="0.25">
      <c r="B57" s="161">
        <v>42702</v>
      </c>
      <c r="C57" s="166" t="s">
        <v>684</v>
      </c>
      <c r="D57" s="158">
        <f t="shared" si="9"/>
        <v>145.5</v>
      </c>
      <c r="E57" s="159">
        <v>0.2</v>
      </c>
      <c r="F57" s="183">
        <v>174.6</v>
      </c>
    </row>
    <row r="58" spans="2:6" hidden="1" outlineLevel="1" x14ac:dyDescent="0.25">
      <c r="B58" s="161">
        <v>42709</v>
      </c>
      <c r="C58" s="166" t="s">
        <v>684</v>
      </c>
      <c r="D58" s="158">
        <f t="shared" si="9"/>
        <v>26.416666666666668</v>
      </c>
      <c r="E58" s="159">
        <v>0.2</v>
      </c>
      <c r="F58" s="183">
        <v>31.7</v>
      </c>
    </row>
    <row r="59" spans="2:6" hidden="1" outlineLevel="1" x14ac:dyDescent="0.25">
      <c r="B59" s="161">
        <v>42711</v>
      </c>
      <c r="C59" s="166" t="s">
        <v>684</v>
      </c>
      <c r="D59" s="158">
        <f t="shared" si="9"/>
        <v>995.75000000000011</v>
      </c>
      <c r="E59" s="159">
        <v>0.2</v>
      </c>
      <c r="F59" s="183">
        <v>1194.9000000000001</v>
      </c>
    </row>
    <row r="60" spans="2:6" hidden="1" outlineLevel="1" x14ac:dyDescent="0.25">
      <c r="B60" s="161">
        <v>42711</v>
      </c>
      <c r="C60" s="166" t="s">
        <v>684</v>
      </c>
      <c r="D60" s="158">
        <f t="shared" si="9"/>
        <v>56.666666666666671</v>
      </c>
      <c r="E60" s="159">
        <v>0.2</v>
      </c>
      <c r="F60" s="183">
        <v>68</v>
      </c>
    </row>
    <row r="61" spans="2:6" hidden="1" outlineLevel="1" x14ac:dyDescent="0.25">
      <c r="B61" s="161">
        <v>42712</v>
      </c>
      <c r="C61" s="166" t="s">
        <v>684</v>
      </c>
      <c r="D61" s="158">
        <f t="shared" si="9"/>
        <v>60.583333333333336</v>
      </c>
      <c r="E61" s="159">
        <v>0.2</v>
      </c>
      <c r="F61" s="183">
        <v>72.7</v>
      </c>
    </row>
    <row r="62" spans="2:6" hidden="1" outlineLevel="1" x14ac:dyDescent="0.25">
      <c r="B62" s="161">
        <v>42717</v>
      </c>
      <c r="C62" s="166" t="s">
        <v>684</v>
      </c>
      <c r="D62" s="158">
        <f t="shared" si="9"/>
        <v>346.58333333333331</v>
      </c>
      <c r="E62" s="159">
        <v>0.2</v>
      </c>
      <c r="F62" s="183">
        <v>415.9</v>
      </c>
    </row>
    <row r="63" spans="2:6" hidden="1" outlineLevel="1" x14ac:dyDescent="0.25">
      <c r="B63" s="161">
        <v>42717</v>
      </c>
      <c r="C63" s="166" t="s">
        <v>684</v>
      </c>
      <c r="D63" s="158">
        <f t="shared" si="9"/>
        <v>5.916666666666667</v>
      </c>
      <c r="E63" s="159">
        <v>0.2</v>
      </c>
      <c r="F63" s="183">
        <v>7.1</v>
      </c>
    </row>
    <row r="64" spans="2:6" hidden="1" outlineLevel="1" x14ac:dyDescent="0.25">
      <c r="B64" s="161">
        <v>42718</v>
      </c>
      <c r="C64" s="166" t="s">
        <v>684</v>
      </c>
      <c r="D64" s="158">
        <f t="shared" si="9"/>
        <v>76.166666666666671</v>
      </c>
      <c r="E64" s="159">
        <v>0.2</v>
      </c>
      <c r="F64" s="183">
        <v>91.4</v>
      </c>
    </row>
    <row r="65" spans="2:6" hidden="1" outlineLevel="1" x14ac:dyDescent="0.25">
      <c r="B65" s="161">
        <v>42720</v>
      </c>
      <c r="C65" s="166" t="s">
        <v>684</v>
      </c>
      <c r="D65" s="158">
        <f t="shared" si="9"/>
        <v>183.91666666666666</v>
      </c>
      <c r="E65" s="159">
        <v>0.2</v>
      </c>
      <c r="F65" s="183">
        <v>220.7</v>
      </c>
    </row>
    <row r="66" spans="2:6" hidden="1" outlineLevel="1" x14ac:dyDescent="0.25">
      <c r="B66" s="161">
        <v>42723</v>
      </c>
      <c r="C66" s="166" t="s">
        <v>684</v>
      </c>
      <c r="D66" s="158">
        <f t="shared" si="9"/>
        <v>99.166666666666671</v>
      </c>
      <c r="E66" s="159">
        <v>0.2</v>
      </c>
      <c r="F66" s="183">
        <v>119</v>
      </c>
    </row>
    <row r="67" spans="2:6" hidden="1" outlineLevel="1" x14ac:dyDescent="0.25">
      <c r="B67" s="161">
        <v>42725</v>
      </c>
      <c r="C67" s="166" t="s">
        <v>684</v>
      </c>
      <c r="D67" s="158">
        <f t="shared" si="9"/>
        <v>-58.250000000000007</v>
      </c>
      <c r="E67" s="159">
        <v>0.2</v>
      </c>
      <c r="F67" s="183">
        <v>-69.900000000000006</v>
      </c>
    </row>
    <row r="68" spans="2:6" hidden="1" outlineLevel="1" x14ac:dyDescent="0.25">
      <c r="B68" s="161">
        <v>42725</v>
      </c>
      <c r="C68" s="166" t="s">
        <v>684</v>
      </c>
      <c r="D68" s="158">
        <f t="shared" si="9"/>
        <v>72.5</v>
      </c>
      <c r="E68" s="159">
        <v>0.2</v>
      </c>
      <c r="F68" s="183">
        <v>87</v>
      </c>
    </row>
    <row r="69" spans="2:6" hidden="1" outlineLevel="1" x14ac:dyDescent="0.25">
      <c r="B69" s="161">
        <v>42725</v>
      </c>
      <c r="C69" s="166" t="s">
        <v>684</v>
      </c>
      <c r="D69" s="158">
        <f t="shared" si="9"/>
        <v>56.666666666666671</v>
      </c>
      <c r="E69" s="159">
        <v>0.2</v>
      </c>
      <c r="F69" s="183">
        <v>68</v>
      </c>
    </row>
    <row r="70" spans="2:6" hidden="1" outlineLevel="1" x14ac:dyDescent="0.25">
      <c r="B70" s="161">
        <v>42725</v>
      </c>
      <c r="C70" s="166" t="s">
        <v>684</v>
      </c>
      <c r="D70" s="158">
        <f t="shared" si="9"/>
        <v>344.33333333333331</v>
      </c>
      <c r="E70" s="159">
        <v>0.2</v>
      </c>
      <c r="F70" s="183">
        <v>413.2</v>
      </c>
    </row>
    <row r="71" spans="2:6" hidden="1" outlineLevel="1" x14ac:dyDescent="0.25">
      <c r="B71" s="161">
        <v>42731</v>
      </c>
      <c r="C71" s="166" t="s">
        <v>684</v>
      </c>
      <c r="D71" s="158">
        <f t="shared" si="9"/>
        <v>66.5</v>
      </c>
      <c r="E71" s="159">
        <v>0.2</v>
      </c>
      <c r="F71" s="183">
        <v>79.8</v>
      </c>
    </row>
    <row r="72" spans="2:6" hidden="1" outlineLevel="1" x14ac:dyDescent="0.25">
      <c r="B72" s="161">
        <v>42734</v>
      </c>
      <c r="C72" s="166" t="s">
        <v>684</v>
      </c>
      <c r="D72" s="158">
        <f t="shared" si="9"/>
        <v>13.75</v>
      </c>
      <c r="E72" s="159">
        <v>0.2</v>
      </c>
      <c r="F72" s="183">
        <v>16.5</v>
      </c>
    </row>
    <row r="73" spans="2:6" hidden="1" outlineLevel="1" x14ac:dyDescent="0.25">
      <c r="B73" s="161">
        <v>42734</v>
      </c>
      <c r="C73" s="166" t="s">
        <v>684</v>
      </c>
      <c r="D73" s="158">
        <f t="shared" si="9"/>
        <v>-124.16666666666667</v>
      </c>
      <c r="E73" s="159">
        <v>0.2</v>
      </c>
      <c r="F73" s="183">
        <v>-149</v>
      </c>
    </row>
    <row r="74" spans="2:6" hidden="1" outlineLevel="1" x14ac:dyDescent="0.25">
      <c r="B74" s="161">
        <v>42735</v>
      </c>
      <c r="C74" s="166" t="s">
        <v>684</v>
      </c>
      <c r="D74" s="158">
        <f t="shared" si="9"/>
        <v>171.25</v>
      </c>
      <c r="E74" s="159">
        <v>0.2</v>
      </c>
      <c r="F74" s="183">
        <v>205.5</v>
      </c>
    </row>
    <row r="75" spans="2:6" hidden="1" outlineLevel="1" x14ac:dyDescent="0.25">
      <c r="B75" s="161">
        <v>42735</v>
      </c>
      <c r="C75" s="166" t="s">
        <v>684</v>
      </c>
      <c r="D75" s="158">
        <f t="shared" si="9"/>
        <v>158.33333333333334</v>
      </c>
      <c r="E75" s="159">
        <v>0.2</v>
      </c>
      <c r="F75" s="183">
        <v>190</v>
      </c>
    </row>
    <row r="76" spans="2:6" hidden="1" outlineLevel="1" x14ac:dyDescent="0.25">
      <c r="B76" s="161">
        <v>42737</v>
      </c>
      <c r="C76" s="166" t="s">
        <v>684</v>
      </c>
      <c r="D76" s="158">
        <f t="shared" si="9"/>
        <v>306.66666666666669</v>
      </c>
      <c r="E76" s="159">
        <v>0.2</v>
      </c>
      <c r="F76" s="183">
        <v>368</v>
      </c>
    </row>
    <row r="77" spans="2:6" hidden="1" outlineLevel="1" x14ac:dyDescent="0.25">
      <c r="B77" s="161">
        <v>42738</v>
      </c>
      <c r="C77" s="166" t="s">
        <v>684</v>
      </c>
      <c r="D77" s="158">
        <f t="shared" si="9"/>
        <v>75.416666666666671</v>
      </c>
      <c r="E77" s="159">
        <v>0.2</v>
      </c>
      <c r="F77" s="183">
        <v>90.5</v>
      </c>
    </row>
    <row r="78" spans="2:6" hidden="1" outlineLevel="1" x14ac:dyDescent="0.25">
      <c r="B78" s="161">
        <v>42758</v>
      </c>
      <c r="C78" s="166" t="s">
        <v>684</v>
      </c>
      <c r="D78" s="158">
        <f t="shared" si="9"/>
        <v>250</v>
      </c>
      <c r="E78" s="159">
        <v>0.2</v>
      </c>
      <c r="F78" s="183">
        <v>300</v>
      </c>
    </row>
    <row r="79" spans="2:6" hidden="1" outlineLevel="1" x14ac:dyDescent="0.25">
      <c r="B79" s="161">
        <v>42751</v>
      </c>
      <c r="C79" s="166" t="s">
        <v>684</v>
      </c>
      <c r="D79" s="158">
        <f t="shared" si="9"/>
        <v>199.16666666666669</v>
      </c>
      <c r="E79" s="159">
        <v>0.2</v>
      </c>
      <c r="F79" s="183">
        <v>239</v>
      </c>
    </row>
    <row r="80" spans="2:6" hidden="1" outlineLevel="1" x14ac:dyDescent="0.25">
      <c r="B80" s="161">
        <v>42751</v>
      </c>
      <c r="C80" s="166" t="s">
        <v>684</v>
      </c>
      <c r="D80" s="158">
        <f t="shared" si="9"/>
        <v>273.08333333333331</v>
      </c>
      <c r="E80" s="159">
        <v>0.2</v>
      </c>
      <c r="F80" s="183">
        <v>327.7</v>
      </c>
    </row>
    <row r="81" spans="2:6" hidden="1" outlineLevel="1" x14ac:dyDescent="0.25">
      <c r="B81" s="161">
        <v>42753</v>
      </c>
      <c r="C81" s="166" t="s">
        <v>684</v>
      </c>
      <c r="D81" s="158">
        <f t="shared" si="9"/>
        <v>97.083333333333343</v>
      </c>
      <c r="E81" s="159">
        <v>0.2</v>
      </c>
      <c r="F81" s="183">
        <v>116.5</v>
      </c>
    </row>
    <row r="82" spans="2:6" hidden="1" outlineLevel="1" x14ac:dyDescent="0.25">
      <c r="B82" s="161">
        <v>42755</v>
      </c>
      <c r="C82" s="166" t="s">
        <v>684</v>
      </c>
      <c r="D82" s="158">
        <f t="shared" si="9"/>
        <v>548.33333333333337</v>
      </c>
      <c r="E82" s="159">
        <v>0.2</v>
      </c>
      <c r="F82" s="183">
        <v>658</v>
      </c>
    </row>
    <row r="83" spans="2:6" hidden="1" outlineLevel="1" x14ac:dyDescent="0.25">
      <c r="B83" s="161">
        <v>42756</v>
      </c>
      <c r="C83" s="166" t="s">
        <v>684</v>
      </c>
      <c r="D83" s="158">
        <f t="shared" si="9"/>
        <v>283.66666666666669</v>
      </c>
      <c r="E83" s="159">
        <v>0.2</v>
      </c>
      <c r="F83" s="183">
        <v>340.4</v>
      </c>
    </row>
    <row r="84" spans="2:6" hidden="1" outlineLevel="1" x14ac:dyDescent="0.25">
      <c r="B84" s="161">
        <v>42758</v>
      </c>
      <c r="C84" s="166" t="s">
        <v>684</v>
      </c>
      <c r="D84" s="158">
        <f t="shared" si="9"/>
        <v>139.08333333333334</v>
      </c>
      <c r="E84" s="159">
        <v>0.2</v>
      </c>
      <c r="F84" s="183">
        <v>166.9</v>
      </c>
    </row>
    <row r="85" spans="2:6" hidden="1" outlineLevel="1" x14ac:dyDescent="0.25">
      <c r="B85" s="161">
        <v>42759</v>
      </c>
      <c r="C85" s="166" t="s">
        <v>684</v>
      </c>
      <c r="D85" s="158">
        <f t="shared" si="9"/>
        <v>764.91666666666663</v>
      </c>
      <c r="E85" s="159">
        <v>0.2</v>
      </c>
      <c r="F85" s="183">
        <v>917.9</v>
      </c>
    </row>
    <row r="86" spans="2:6" hidden="1" outlineLevel="1" x14ac:dyDescent="0.25">
      <c r="B86" s="161">
        <v>42761</v>
      </c>
      <c r="C86" s="166" t="s">
        <v>684</v>
      </c>
      <c r="D86" s="158">
        <f t="shared" si="9"/>
        <v>284</v>
      </c>
      <c r="E86" s="159">
        <v>0.2</v>
      </c>
      <c r="F86" s="183">
        <v>340.8</v>
      </c>
    </row>
    <row r="87" spans="2:6" hidden="1" outlineLevel="1" x14ac:dyDescent="0.25">
      <c r="B87" s="161">
        <v>42763</v>
      </c>
      <c r="C87" s="166" t="s">
        <v>684</v>
      </c>
      <c r="D87" s="158">
        <f t="shared" si="9"/>
        <v>26</v>
      </c>
      <c r="E87" s="159">
        <v>0.2</v>
      </c>
      <c r="F87" s="183">
        <v>31.2</v>
      </c>
    </row>
    <row r="88" spans="2:6" hidden="1" outlineLevel="1" x14ac:dyDescent="0.25">
      <c r="B88" s="161">
        <v>42763</v>
      </c>
      <c r="C88" s="166" t="s">
        <v>684</v>
      </c>
      <c r="D88" s="158">
        <f t="shared" si="9"/>
        <v>197.5</v>
      </c>
      <c r="E88" s="159">
        <v>0.2</v>
      </c>
      <c r="F88" s="183">
        <v>237</v>
      </c>
    </row>
    <row r="89" spans="2:6" hidden="1" outlineLevel="1" x14ac:dyDescent="0.25">
      <c r="B89" s="161">
        <v>42765</v>
      </c>
      <c r="C89" s="166" t="s">
        <v>684</v>
      </c>
      <c r="D89" s="158">
        <f t="shared" si="9"/>
        <v>152.5</v>
      </c>
      <c r="E89" s="159">
        <v>0.2</v>
      </c>
      <c r="F89" s="183">
        <v>183</v>
      </c>
    </row>
    <row r="90" spans="2:6" hidden="1" outlineLevel="1" x14ac:dyDescent="0.25">
      <c r="B90" s="161">
        <v>42767</v>
      </c>
      <c r="C90" s="166" t="s">
        <v>684</v>
      </c>
      <c r="D90" s="158">
        <f t="shared" si="9"/>
        <v>79.583333333333343</v>
      </c>
      <c r="E90" s="159">
        <v>0.2</v>
      </c>
      <c r="F90" s="183">
        <v>95.5</v>
      </c>
    </row>
    <row r="91" spans="2:6" hidden="1" outlineLevel="1" x14ac:dyDescent="0.25">
      <c r="B91" s="161">
        <v>42768</v>
      </c>
      <c r="C91" s="166" t="s">
        <v>684</v>
      </c>
      <c r="D91" s="158">
        <f t="shared" si="9"/>
        <v>357.08333333333337</v>
      </c>
      <c r="E91" s="159">
        <v>0.2</v>
      </c>
      <c r="F91" s="183">
        <v>428.5</v>
      </c>
    </row>
    <row r="92" spans="2:6" hidden="1" outlineLevel="1" x14ac:dyDescent="0.25">
      <c r="B92" s="161">
        <v>42768</v>
      </c>
      <c r="C92" s="166" t="s">
        <v>684</v>
      </c>
      <c r="D92" s="158">
        <f t="shared" si="9"/>
        <v>81.666666666666671</v>
      </c>
      <c r="E92" s="159">
        <v>0.2</v>
      </c>
      <c r="F92" s="183">
        <v>98</v>
      </c>
    </row>
    <row r="93" spans="2:6" hidden="1" outlineLevel="1" x14ac:dyDescent="0.25">
      <c r="B93" s="161">
        <v>42769</v>
      </c>
      <c r="C93" s="166" t="s">
        <v>684</v>
      </c>
      <c r="D93" s="158">
        <f t="shared" si="9"/>
        <v>116.91666666666669</v>
      </c>
      <c r="E93" s="159">
        <v>0.2</v>
      </c>
      <c r="F93" s="183">
        <v>140.30000000000001</v>
      </c>
    </row>
    <row r="94" spans="2:6" hidden="1" outlineLevel="1" x14ac:dyDescent="0.25">
      <c r="B94" s="161">
        <v>42772</v>
      </c>
      <c r="C94" s="166" t="s">
        <v>684</v>
      </c>
      <c r="D94" s="158">
        <f t="shared" si="9"/>
        <v>13.25</v>
      </c>
      <c r="E94" s="159">
        <v>0.2</v>
      </c>
      <c r="F94" s="183">
        <v>15.9</v>
      </c>
    </row>
    <row r="95" spans="2:6" hidden="1" outlineLevel="1" x14ac:dyDescent="0.25">
      <c r="B95" s="161">
        <v>42775</v>
      </c>
      <c r="C95" s="166" t="s">
        <v>684</v>
      </c>
      <c r="D95" s="158">
        <f t="shared" si="9"/>
        <v>99.75</v>
      </c>
      <c r="E95" s="159">
        <v>0.2</v>
      </c>
      <c r="F95" s="183">
        <v>119.7</v>
      </c>
    </row>
    <row r="96" spans="2:6" hidden="1" outlineLevel="1" x14ac:dyDescent="0.25">
      <c r="B96" s="161">
        <v>42776</v>
      </c>
      <c r="C96" s="166" t="s">
        <v>684</v>
      </c>
      <c r="D96" s="158">
        <f t="shared" si="9"/>
        <v>40</v>
      </c>
      <c r="E96" s="159">
        <v>0.2</v>
      </c>
      <c r="F96" s="183">
        <v>48</v>
      </c>
    </row>
    <row r="97" spans="1:7" hidden="1" outlineLevel="1" x14ac:dyDescent="0.25">
      <c r="B97" s="161">
        <v>42776</v>
      </c>
      <c r="C97" s="166" t="s">
        <v>684</v>
      </c>
      <c r="D97" s="158">
        <f t="shared" si="9"/>
        <v>316.66666666666669</v>
      </c>
      <c r="E97" s="159">
        <v>0.2</v>
      </c>
      <c r="F97" s="183">
        <v>380</v>
      </c>
    </row>
    <row r="98" spans="1:7" hidden="1" outlineLevel="1" x14ac:dyDescent="0.25">
      <c r="B98" s="161"/>
      <c r="C98" s="166"/>
      <c r="D98" s="158">
        <f t="shared" si="9"/>
        <v>0</v>
      </c>
      <c r="E98" s="159">
        <v>0.2</v>
      </c>
      <c r="F98" s="183">
        <v>0</v>
      </c>
    </row>
    <row r="99" spans="1:7" hidden="1" outlineLevel="1" x14ac:dyDescent="0.25">
      <c r="B99" s="161"/>
      <c r="C99" s="153"/>
      <c r="D99" s="158">
        <f t="shared" ref="D99:D100" si="10">F99/(1+E99)</f>
        <v>0</v>
      </c>
      <c r="E99" s="159">
        <v>0.2</v>
      </c>
      <c r="F99" s="183">
        <v>0</v>
      </c>
    </row>
    <row r="100" spans="1:7" hidden="1" outlineLevel="1" x14ac:dyDescent="0.25">
      <c r="B100" s="161"/>
      <c r="C100" s="153"/>
      <c r="D100" s="158">
        <f t="shared" si="10"/>
        <v>0</v>
      </c>
      <c r="E100" s="159">
        <v>0.2</v>
      </c>
      <c r="F100" s="183">
        <v>0</v>
      </c>
    </row>
    <row r="101" spans="1:7" ht="24.95" customHeight="1" collapsed="1" x14ac:dyDescent="0.25">
      <c r="A101" s="167" t="s">
        <v>592</v>
      </c>
      <c r="B101" s="168" t="s">
        <v>625</v>
      </c>
      <c r="C101" s="167"/>
      <c r="D101" s="167"/>
      <c r="E101" s="167"/>
      <c r="F101" s="181">
        <f>G101/Flächen!$G$37</f>
        <v>3.5615533430849804</v>
      </c>
      <c r="G101" s="169">
        <f>SUM(F103:F111)</f>
        <v>754.8</v>
      </c>
    </row>
    <row r="102" spans="1:7" hidden="1" outlineLevel="1" x14ac:dyDescent="0.25">
      <c r="B102" s="155" t="s">
        <v>671</v>
      </c>
      <c r="C102" s="155" t="s">
        <v>270</v>
      </c>
      <c r="D102" s="156" t="s">
        <v>672</v>
      </c>
      <c r="E102" s="156" t="s">
        <v>667</v>
      </c>
      <c r="F102" s="182" t="s">
        <v>673</v>
      </c>
    </row>
    <row r="103" spans="1:7" hidden="1" outlineLevel="1" x14ac:dyDescent="0.25">
      <c r="B103" s="161">
        <v>42737</v>
      </c>
      <c r="C103" s="166" t="s">
        <v>684</v>
      </c>
      <c r="D103" s="158">
        <f>F103/(1+E103)</f>
        <v>42</v>
      </c>
      <c r="E103" s="159">
        <v>0.2</v>
      </c>
      <c r="F103" s="183">
        <v>50.4</v>
      </c>
    </row>
    <row r="104" spans="1:7" hidden="1" outlineLevel="1" x14ac:dyDescent="0.25">
      <c r="B104" s="161">
        <v>42738</v>
      </c>
      <c r="C104" s="166" t="s">
        <v>684</v>
      </c>
      <c r="D104" s="158">
        <f t="shared" ref="D104:D106" si="11">F104/(1+E104)</f>
        <v>44.5</v>
      </c>
      <c r="E104" s="159">
        <v>1.2</v>
      </c>
      <c r="F104" s="183">
        <v>97.9</v>
      </c>
    </row>
    <row r="105" spans="1:7" hidden="1" outlineLevel="1" x14ac:dyDescent="0.25">
      <c r="B105" s="161">
        <v>42740</v>
      </c>
      <c r="C105" s="166" t="s">
        <v>684</v>
      </c>
      <c r="D105" s="158">
        <f t="shared" si="11"/>
        <v>25</v>
      </c>
      <c r="E105" s="159">
        <v>2.2000000000000002</v>
      </c>
      <c r="F105" s="183">
        <v>80</v>
      </c>
    </row>
    <row r="106" spans="1:7" hidden="1" outlineLevel="1" x14ac:dyDescent="0.25">
      <c r="B106" s="161">
        <v>42742</v>
      </c>
      <c r="C106" s="166" t="s">
        <v>684</v>
      </c>
      <c r="D106" s="158">
        <f t="shared" si="11"/>
        <v>70.428571428571431</v>
      </c>
      <c r="E106" s="159">
        <v>3.2</v>
      </c>
      <c r="F106" s="183">
        <v>295.8</v>
      </c>
    </row>
    <row r="107" spans="1:7" hidden="1" outlineLevel="1" x14ac:dyDescent="0.25">
      <c r="B107" s="161">
        <v>42759</v>
      </c>
      <c r="C107" s="166" t="s">
        <v>684</v>
      </c>
      <c r="D107" s="158">
        <f t="shared" ref="D107:D108" si="12">F107/(1+E107)</f>
        <v>30.75</v>
      </c>
      <c r="E107" s="159">
        <v>0.2</v>
      </c>
      <c r="F107" s="183">
        <v>36.9</v>
      </c>
    </row>
    <row r="108" spans="1:7" hidden="1" outlineLevel="1" x14ac:dyDescent="0.25">
      <c r="B108" s="161">
        <v>42760</v>
      </c>
      <c r="C108" s="166" t="s">
        <v>684</v>
      </c>
      <c r="D108" s="158">
        <f t="shared" si="12"/>
        <v>49.083333333333336</v>
      </c>
      <c r="E108" s="159">
        <v>0.2</v>
      </c>
      <c r="F108" s="183">
        <v>58.9</v>
      </c>
    </row>
    <row r="109" spans="1:7" hidden="1" outlineLevel="1" x14ac:dyDescent="0.25">
      <c r="B109" s="161">
        <v>42769</v>
      </c>
      <c r="C109" s="166" t="s">
        <v>684</v>
      </c>
      <c r="D109" s="158">
        <f>F109/(1+E109)</f>
        <v>112.41666666666667</v>
      </c>
      <c r="E109" s="159">
        <v>0.2</v>
      </c>
      <c r="F109" s="183">
        <v>134.9</v>
      </c>
    </row>
    <row r="110" spans="1:7" hidden="1" outlineLevel="1" x14ac:dyDescent="0.25">
      <c r="B110" s="161"/>
      <c r="C110" s="153"/>
      <c r="D110" s="158">
        <f t="shared" ref="D110:D111" si="13">F110/(1+E110)</f>
        <v>0</v>
      </c>
      <c r="E110" s="159">
        <v>0.2</v>
      </c>
      <c r="F110" s="183">
        <v>0</v>
      </c>
    </row>
    <row r="111" spans="1:7" hidden="1" outlineLevel="1" x14ac:dyDescent="0.25">
      <c r="B111" s="161"/>
      <c r="C111" s="153"/>
      <c r="D111" s="158">
        <f t="shared" si="13"/>
        <v>0</v>
      </c>
      <c r="E111" s="159">
        <v>0.2</v>
      </c>
      <c r="F111" s="183">
        <v>0</v>
      </c>
    </row>
    <row r="112" spans="1:7" ht="24.95" customHeight="1" collapsed="1" x14ac:dyDescent="0.25">
      <c r="A112" s="167" t="s">
        <v>592</v>
      </c>
      <c r="B112" s="168" t="s">
        <v>613</v>
      </c>
      <c r="C112" s="167"/>
      <c r="D112" s="167"/>
      <c r="E112" s="167"/>
      <c r="F112" s="181">
        <f>G112/Flächen!$G$37</f>
        <v>3.942339451705752</v>
      </c>
      <c r="G112" s="169">
        <f>SUM(F114:F130)</f>
        <v>835.5</v>
      </c>
    </row>
    <row r="113" spans="2:6" hidden="1" outlineLevel="1" x14ac:dyDescent="0.25">
      <c r="B113" s="155" t="s">
        <v>671</v>
      </c>
      <c r="C113" s="155" t="s">
        <v>270</v>
      </c>
      <c r="D113" s="156" t="s">
        <v>672</v>
      </c>
      <c r="E113" s="156" t="s">
        <v>667</v>
      </c>
      <c r="F113" s="156" t="s">
        <v>673</v>
      </c>
    </row>
    <row r="114" spans="2:6" ht="15.75" hidden="1" outlineLevel="1" x14ac:dyDescent="0.25">
      <c r="B114" s="161">
        <v>42700</v>
      </c>
      <c r="C114" s="166" t="s">
        <v>613</v>
      </c>
      <c r="D114" s="158">
        <f>F114/(1+E114)</f>
        <v>47.666666666666671</v>
      </c>
      <c r="E114" s="159">
        <v>0.2</v>
      </c>
      <c r="F114" s="160">
        <v>57.2</v>
      </c>
    </row>
    <row r="115" spans="2:6" ht="15.75" hidden="1" outlineLevel="1" x14ac:dyDescent="0.25">
      <c r="B115" s="161">
        <v>42714</v>
      </c>
      <c r="C115" s="166" t="s">
        <v>613</v>
      </c>
      <c r="D115" s="158">
        <f t="shared" ref="D115:D128" si="14">F115/(1+E115)</f>
        <v>19.416666666666668</v>
      </c>
      <c r="E115" s="159">
        <v>0.2</v>
      </c>
      <c r="F115" s="160">
        <v>23.3</v>
      </c>
    </row>
    <row r="116" spans="2:6" ht="15.75" hidden="1" outlineLevel="1" x14ac:dyDescent="0.25">
      <c r="B116" s="161">
        <v>42686</v>
      </c>
      <c r="C116" s="166" t="s">
        <v>613</v>
      </c>
      <c r="D116" s="158">
        <f t="shared" si="14"/>
        <v>10.916666666666666</v>
      </c>
      <c r="E116" s="159">
        <v>0.2</v>
      </c>
      <c r="F116" s="160">
        <v>13.1</v>
      </c>
    </row>
    <row r="117" spans="2:6" ht="15.75" hidden="1" outlineLevel="1" x14ac:dyDescent="0.25">
      <c r="B117" s="161">
        <v>42721</v>
      </c>
      <c r="C117" s="166" t="s">
        <v>613</v>
      </c>
      <c r="D117" s="158">
        <f t="shared" si="14"/>
        <v>51.666666666666671</v>
      </c>
      <c r="E117" s="159">
        <v>0.2</v>
      </c>
      <c r="F117" s="160">
        <v>62</v>
      </c>
    </row>
    <row r="118" spans="2:6" ht="15.75" hidden="1" outlineLevel="1" x14ac:dyDescent="0.25">
      <c r="B118" s="161">
        <v>42721</v>
      </c>
      <c r="C118" s="166" t="s">
        <v>613</v>
      </c>
      <c r="D118" s="158">
        <f t="shared" si="14"/>
        <v>72.000000000000014</v>
      </c>
      <c r="E118" s="159">
        <v>0.2</v>
      </c>
      <c r="F118" s="160">
        <v>86.4</v>
      </c>
    </row>
    <row r="119" spans="2:6" ht="15.75" hidden="1" outlineLevel="1" x14ac:dyDescent="0.25">
      <c r="B119" s="161">
        <v>42740</v>
      </c>
      <c r="C119" s="166" t="s">
        <v>613</v>
      </c>
      <c r="D119" s="158">
        <f t="shared" si="14"/>
        <v>-20</v>
      </c>
      <c r="E119" s="159">
        <v>0.2</v>
      </c>
      <c r="F119" s="160">
        <v>-24</v>
      </c>
    </row>
    <row r="120" spans="2:6" ht="15.75" hidden="1" outlineLevel="1" x14ac:dyDescent="0.25">
      <c r="B120" s="161">
        <v>42740</v>
      </c>
      <c r="C120" s="166" t="s">
        <v>613</v>
      </c>
      <c r="D120" s="158">
        <f t="shared" si="14"/>
        <v>15</v>
      </c>
      <c r="E120" s="159">
        <v>0.2</v>
      </c>
      <c r="F120" s="160">
        <v>18</v>
      </c>
    </row>
    <row r="121" spans="2:6" ht="15.75" hidden="1" outlineLevel="1" x14ac:dyDescent="0.25">
      <c r="B121" s="161">
        <v>42755</v>
      </c>
      <c r="C121" s="166" t="s">
        <v>613</v>
      </c>
      <c r="D121" s="158">
        <f t="shared" si="14"/>
        <v>181.33333333333334</v>
      </c>
      <c r="E121" s="159">
        <v>0.2</v>
      </c>
      <c r="F121" s="160">
        <v>217.6</v>
      </c>
    </row>
    <row r="122" spans="2:6" ht="15.75" hidden="1" outlineLevel="1" x14ac:dyDescent="0.25">
      <c r="B122" s="161">
        <v>42763</v>
      </c>
      <c r="C122" s="166" t="s">
        <v>613</v>
      </c>
      <c r="D122" s="158">
        <f t="shared" si="14"/>
        <v>181.33333333333334</v>
      </c>
      <c r="E122" s="159">
        <v>0.2</v>
      </c>
      <c r="F122" s="160">
        <v>217.6</v>
      </c>
    </row>
    <row r="123" spans="2:6" ht="15.75" hidden="1" outlineLevel="1" x14ac:dyDescent="0.25">
      <c r="B123" s="161">
        <v>42763</v>
      </c>
      <c r="C123" s="166" t="s">
        <v>613</v>
      </c>
      <c r="D123" s="158">
        <f t="shared" si="14"/>
        <v>50</v>
      </c>
      <c r="E123" s="159">
        <v>0.2</v>
      </c>
      <c r="F123" s="160">
        <v>60</v>
      </c>
    </row>
    <row r="124" spans="2:6" ht="15.75" hidden="1" outlineLevel="1" x14ac:dyDescent="0.25">
      <c r="B124" s="161">
        <v>42763</v>
      </c>
      <c r="C124" s="166" t="s">
        <v>613</v>
      </c>
      <c r="D124" s="158">
        <f t="shared" si="14"/>
        <v>-56.666666666666671</v>
      </c>
      <c r="E124" s="159">
        <v>0.2</v>
      </c>
      <c r="F124" s="160">
        <v>-68</v>
      </c>
    </row>
    <row r="125" spans="2:6" ht="15.75" hidden="1" outlineLevel="1" x14ac:dyDescent="0.25">
      <c r="B125" s="161">
        <v>42769</v>
      </c>
      <c r="C125" s="166" t="s">
        <v>613</v>
      </c>
      <c r="D125" s="158">
        <f t="shared" si="14"/>
        <v>89.166666666666671</v>
      </c>
      <c r="E125" s="159">
        <v>0.2</v>
      </c>
      <c r="F125" s="160">
        <v>107</v>
      </c>
    </row>
    <row r="126" spans="2:6" ht="15.75" hidden="1" outlineLevel="1" x14ac:dyDescent="0.25">
      <c r="B126" s="161">
        <v>42773</v>
      </c>
      <c r="C126" s="166" t="s">
        <v>613</v>
      </c>
      <c r="D126" s="158">
        <f t="shared" si="14"/>
        <v>39</v>
      </c>
      <c r="E126" s="159">
        <v>0.2</v>
      </c>
      <c r="F126" s="160">
        <v>46.8</v>
      </c>
    </row>
    <row r="127" spans="2:6" ht="15.75" hidden="1" outlineLevel="1" x14ac:dyDescent="0.25">
      <c r="B127" s="161">
        <v>42774</v>
      </c>
      <c r="C127" s="166" t="s">
        <v>613</v>
      </c>
      <c r="D127" s="158">
        <f t="shared" si="14"/>
        <v>8.5</v>
      </c>
      <c r="E127" s="159">
        <v>0.2</v>
      </c>
      <c r="F127" s="160">
        <v>10.199999999999999</v>
      </c>
    </row>
    <row r="128" spans="2:6" ht="15.75" hidden="1" outlineLevel="1" x14ac:dyDescent="0.25">
      <c r="B128" s="161">
        <v>42773</v>
      </c>
      <c r="C128" s="166" t="s">
        <v>613</v>
      </c>
      <c r="D128" s="158">
        <f t="shared" si="14"/>
        <v>6.9166666666666679</v>
      </c>
      <c r="E128" s="159">
        <v>0.2</v>
      </c>
      <c r="F128" s="160">
        <v>8.3000000000000007</v>
      </c>
    </row>
    <row r="129" spans="1:7" ht="15.75" hidden="1" outlineLevel="1" x14ac:dyDescent="0.25">
      <c r="B129" s="161"/>
      <c r="C129" s="153"/>
      <c r="D129" s="158">
        <f t="shared" ref="D129:D130" si="15">F129/(1+E129)</f>
        <v>0</v>
      </c>
      <c r="E129" s="159">
        <v>0.2</v>
      </c>
      <c r="F129" s="160">
        <v>0</v>
      </c>
    </row>
    <row r="130" spans="1:7" ht="15.75" hidden="1" outlineLevel="1" x14ac:dyDescent="0.25">
      <c r="B130" s="161"/>
      <c r="C130" s="153"/>
      <c r="D130" s="158">
        <f t="shared" si="15"/>
        <v>0</v>
      </c>
      <c r="E130" s="159">
        <v>0.2</v>
      </c>
      <c r="F130" s="160">
        <v>0</v>
      </c>
    </row>
    <row r="131" spans="1:7" ht="24.95" customHeight="1" collapsed="1" x14ac:dyDescent="0.25">
      <c r="A131" s="167" t="s">
        <v>584</v>
      </c>
      <c r="B131" s="168" t="s">
        <v>668</v>
      </c>
      <c r="C131" s="167"/>
      <c r="D131" s="167"/>
      <c r="E131" s="167"/>
      <c r="F131" s="180">
        <f>E133</f>
        <v>12</v>
      </c>
      <c r="G131" s="169">
        <f>SUM(F133:F143)</f>
        <v>2550</v>
      </c>
    </row>
    <row r="132" spans="1:7" hidden="1" outlineLevel="1" x14ac:dyDescent="0.25">
      <c r="B132" s="155" t="s">
        <v>671</v>
      </c>
      <c r="C132" s="155" t="s">
        <v>270</v>
      </c>
      <c r="D132" s="156" t="s">
        <v>666</v>
      </c>
      <c r="E132" s="156" t="s">
        <v>688</v>
      </c>
      <c r="F132" s="156" t="s">
        <v>687</v>
      </c>
    </row>
    <row r="133" spans="1:7" ht="15.75" hidden="1" outlineLevel="1" x14ac:dyDescent="0.25">
      <c r="B133" s="161">
        <v>42752</v>
      </c>
      <c r="C133" s="166" t="s">
        <v>684</v>
      </c>
      <c r="D133" s="170">
        <v>16</v>
      </c>
      <c r="E133" s="338">
        <f>G131/SUM(D133:D143)</f>
        <v>12</v>
      </c>
      <c r="F133" s="160">
        <v>192</v>
      </c>
    </row>
    <row r="134" spans="1:7" ht="15.75" hidden="1" outlineLevel="1" x14ac:dyDescent="0.25">
      <c r="B134" s="161">
        <v>42753</v>
      </c>
      <c r="C134" s="166" t="s">
        <v>684</v>
      </c>
      <c r="D134" s="170">
        <v>14</v>
      </c>
      <c r="E134" s="338"/>
      <c r="F134" s="160">
        <v>168</v>
      </c>
    </row>
    <row r="135" spans="1:7" ht="15.75" hidden="1" outlineLevel="1" x14ac:dyDescent="0.25">
      <c r="B135" s="161">
        <v>42754</v>
      </c>
      <c r="C135" s="166" t="s">
        <v>684</v>
      </c>
      <c r="D135" s="170">
        <v>23</v>
      </c>
      <c r="E135" s="338"/>
      <c r="F135" s="160">
        <v>276</v>
      </c>
    </row>
    <row r="136" spans="1:7" ht="15.75" hidden="1" outlineLevel="1" x14ac:dyDescent="0.25">
      <c r="B136" s="161">
        <v>42755</v>
      </c>
      <c r="C136" s="166" t="s">
        <v>684</v>
      </c>
      <c r="D136" s="170">
        <v>26</v>
      </c>
      <c r="E136" s="338"/>
      <c r="F136" s="160">
        <v>312</v>
      </c>
    </row>
    <row r="137" spans="1:7" ht="15.75" hidden="1" outlineLevel="1" x14ac:dyDescent="0.25">
      <c r="B137" s="161">
        <v>42756</v>
      </c>
      <c r="C137" s="166" t="s">
        <v>684</v>
      </c>
      <c r="D137" s="170">
        <v>17</v>
      </c>
      <c r="E137" s="338"/>
      <c r="F137" s="160">
        <v>204</v>
      </c>
    </row>
    <row r="138" spans="1:7" ht="15.75" hidden="1" outlineLevel="1" x14ac:dyDescent="0.25">
      <c r="B138" s="161">
        <v>42758</v>
      </c>
      <c r="C138" s="166" t="s">
        <v>684</v>
      </c>
      <c r="D138" s="170">
        <v>20</v>
      </c>
      <c r="E138" s="338"/>
      <c r="F138" s="160">
        <v>240</v>
      </c>
    </row>
    <row r="139" spans="1:7" ht="15.75" hidden="1" outlineLevel="1" x14ac:dyDescent="0.25">
      <c r="B139" s="161">
        <v>42759</v>
      </c>
      <c r="C139" s="166" t="s">
        <v>684</v>
      </c>
      <c r="D139" s="170">
        <v>25</v>
      </c>
      <c r="E139" s="338"/>
      <c r="F139" s="160">
        <v>300</v>
      </c>
    </row>
    <row r="140" spans="1:7" ht="15.75" hidden="1" outlineLevel="1" x14ac:dyDescent="0.25">
      <c r="B140" s="161">
        <v>42760</v>
      </c>
      <c r="C140" s="166" t="s">
        <v>684</v>
      </c>
      <c r="D140" s="170">
        <v>21</v>
      </c>
      <c r="E140" s="338"/>
      <c r="F140" s="160">
        <v>252</v>
      </c>
    </row>
    <row r="141" spans="1:7" ht="15.75" hidden="1" outlineLevel="1" x14ac:dyDescent="0.25">
      <c r="B141" s="161">
        <v>42761</v>
      </c>
      <c r="C141" s="166" t="s">
        <v>684</v>
      </c>
      <c r="D141" s="170">
        <v>18</v>
      </c>
      <c r="E141" s="338"/>
      <c r="F141" s="160">
        <v>216</v>
      </c>
    </row>
    <row r="142" spans="1:7" ht="15.75" hidden="1" outlineLevel="1" x14ac:dyDescent="0.25">
      <c r="B142" s="161">
        <v>42762</v>
      </c>
      <c r="C142" s="166" t="s">
        <v>684</v>
      </c>
      <c r="D142" s="170">
        <v>7</v>
      </c>
      <c r="E142" s="338"/>
      <c r="F142" s="160">
        <v>84</v>
      </c>
    </row>
    <row r="143" spans="1:7" ht="15.75" hidden="1" outlineLevel="1" x14ac:dyDescent="0.25">
      <c r="B143" s="161">
        <v>42763</v>
      </c>
      <c r="C143" s="166" t="s">
        <v>684</v>
      </c>
      <c r="D143" s="170">
        <v>25.5</v>
      </c>
      <c r="E143" s="338"/>
      <c r="F143" s="160">
        <v>306</v>
      </c>
    </row>
    <row r="144" spans="1:7" ht="24.95" customHeight="1" collapsed="1" x14ac:dyDescent="0.25">
      <c r="A144" s="167" t="s">
        <v>584</v>
      </c>
      <c r="B144" s="168" t="s">
        <v>617</v>
      </c>
      <c r="C144" s="167"/>
      <c r="D144" s="167"/>
      <c r="E144" s="167"/>
      <c r="F144" s="180">
        <f>E146</f>
        <v>15</v>
      </c>
      <c r="G144" s="169">
        <f>SUM(F146:F152)</f>
        <v>1462.5</v>
      </c>
    </row>
    <row r="145" spans="1:7" hidden="1" outlineLevel="1" x14ac:dyDescent="0.25">
      <c r="B145" s="155" t="s">
        <v>671</v>
      </c>
      <c r="C145" s="155" t="s">
        <v>270</v>
      </c>
      <c r="D145" s="156" t="s">
        <v>666</v>
      </c>
      <c r="E145" s="156" t="s">
        <v>688</v>
      </c>
      <c r="F145" s="156" t="s">
        <v>687</v>
      </c>
    </row>
    <row r="146" spans="1:7" ht="15.75" hidden="1" outlineLevel="1" x14ac:dyDescent="0.25">
      <c r="B146" s="161">
        <v>42705</v>
      </c>
      <c r="C146" s="166" t="s">
        <v>684</v>
      </c>
      <c r="D146" s="170">
        <v>8</v>
      </c>
      <c r="E146" s="338">
        <f>G144/SUM(D146:D152)</f>
        <v>15</v>
      </c>
      <c r="F146" s="160">
        <v>120</v>
      </c>
    </row>
    <row r="147" spans="1:7" ht="15.75" hidden="1" outlineLevel="1" x14ac:dyDescent="0.25">
      <c r="B147" s="161">
        <v>42710</v>
      </c>
      <c r="C147" s="166" t="s">
        <v>684</v>
      </c>
      <c r="D147" s="170">
        <v>6</v>
      </c>
      <c r="E147" s="338"/>
      <c r="F147" s="160">
        <v>90</v>
      </c>
    </row>
    <row r="148" spans="1:7" ht="15.75" hidden="1" outlineLevel="1" x14ac:dyDescent="0.25">
      <c r="B148" s="161">
        <v>42719</v>
      </c>
      <c r="C148" s="166" t="s">
        <v>684</v>
      </c>
      <c r="D148" s="170">
        <v>21</v>
      </c>
      <c r="E148" s="338"/>
      <c r="F148" s="160">
        <v>315</v>
      </c>
    </row>
    <row r="149" spans="1:7" ht="15.75" hidden="1" outlineLevel="1" x14ac:dyDescent="0.25">
      <c r="B149" s="161">
        <v>42726</v>
      </c>
      <c r="C149" s="166" t="s">
        <v>684</v>
      </c>
      <c r="D149" s="170">
        <v>21</v>
      </c>
      <c r="E149" s="338"/>
      <c r="F149" s="160">
        <v>315</v>
      </c>
    </row>
    <row r="150" spans="1:7" ht="15.75" hidden="1" outlineLevel="1" x14ac:dyDescent="0.25">
      <c r="B150" s="161">
        <v>42732</v>
      </c>
      <c r="C150" s="166" t="s">
        <v>684</v>
      </c>
      <c r="D150" s="170">
        <v>8</v>
      </c>
      <c r="E150" s="338"/>
      <c r="F150" s="160">
        <v>120</v>
      </c>
    </row>
    <row r="151" spans="1:7" ht="15.75" hidden="1" outlineLevel="1" x14ac:dyDescent="0.25">
      <c r="B151" s="161">
        <v>42747</v>
      </c>
      <c r="C151" s="166" t="s">
        <v>684</v>
      </c>
      <c r="D151" s="170">
        <v>23.5</v>
      </c>
      <c r="E151" s="338"/>
      <c r="F151" s="160">
        <v>352.5</v>
      </c>
    </row>
    <row r="152" spans="1:7" ht="15.75" hidden="1" outlineLevel="1" x14ac:dyDescent="0.25">
      <c r="B152" s="161">
        <v>42758</v>
      </c>
      <c r="C152" s="166" t="s">
        <v>684</v>
      </c>
      <c r="D152" s="170">
        <v>10</v>
      </c>
      <c r="E152" s="338"/>
      <c r="F152" s="160">
        <v>150</v>
      </c>
    </row>
    <row r="153" spans="1:7" ht="24.95" customHeight="1" x14ac:dyDescent="0.25">
      <c r="A153" s="167" t="s">
        <v>584</v>
      </c>
      <c r="B153" s="168" t="s">
        <v>669</v>
      </c>
      <c r="C153" s="167"/>
      <c r="D153" s="167"/>
      <c r="E153" s="167"/>
      <c r="F153" s="180">
        <f>E155</f>
        <v>10.570824524312897</v>
      </c>
      <c r="G153" s="169">
        <f>F155</f>
        <v>5000</v>
      </c>
    </row>
    <row r="154" spans="1:7" outlineLevel="1" x14ac:dyDescent="0.25">
      <c r="B154" s="155" t="s">
        <v>671</v>
      </c>
      <c r="C154" s="155" t="s">
        <v>270</v>
      </c>
      <c r="D154" s="156" t="s">
        <v>666</v>
      </c>
      <c r="E154" s="156" t="s">
        <v>688</v>
      </c>
      <c r="F154" s="156" t="s">
        <v>687</v>
      </c>
    </row>
    <row r="155" spans="1:7" ht="15.75" customHeight="1" outlineLevel="1" x14ac:dyDescent="0.25">
      <c r="B155" s="161">
        <v>42680</v>
      </c>
      <c r="C155" s="166" t="s">
        <v>684</v>
      </c>
      <c r="D155" s="170">
        <v>5</v>
      </c>
      <c r="E155" s="340">
        <f>G153/SUM(D155:D195)</f>
        <v>10.570824524312897</v>
      </c>
      <c r="F155" s="339">
        <v>5000</v>
      </c>
    </row>
    <row r="156" spans="1:7" ht="15.75" customHeight="1" outlineLevel="1" x14ac:dyDescent="0.25">
      <c r="B156" s="161">
        <v>42705</v>
      </c>
      <c r="C156" s="166" t="s">
        <v>684</v>
      </c>
      <c r="D156" s="170">
        <v>8</v>
      </c>
      <c r="E156" s="340"/>
      <c r="F156" s="339"/>
    </row>
    <row r="157" spans="1:7" ht="15.75" customHeight="1" outlineLevel="1" x14ac:dyDescent="0.25">
      <c r="B157" s="161">
        <v>42710</v>
      </c>
      <c r="C157" s="166" t="s">
        <v>684</v>
      </c>
      <c r="D157" s="170">
        <v>6</v>
      </c>
      <c r="E157" s="340"/>
      <c r="F157" s="339"/>
    </row>
    <row r="158" spans="1:7" ht="15.75" customHeight="1" outlineLevel="1" x14ac:dyDescent="0.25">
      <c r="B158" s="161">
        <v>42711</v>
      </c>
      <c r="C158" s="166" t="s">
        <v>684</v>
      </c>
      <c r="D158" s="170">
        <v>5</v>
      </c>
      <c r="E158" s="340"/>
      <c r="F158" s="339"/>
    </row>
    <row r="159" spans="1:7" ht="15.75" customHeight="1" outlineLevel="1" x14ac:dyDescent="0.25">
      <c r="B159" s="161">
        <v>42719</v>
      </c>
      <c r="C159" s="166" t="s">
        <v>684</v>
      </c>
      <c r="D159" s="170">
        <v>26</v>
      </c>
      <c r="E159" s="340"/>
      <c r="F159" s="339"/>
    </row>
    <row r="160" spans="1:7" ht="15.75" customHeight="1" outlineLevel="1" x14ac:dyDescent="0.25">
      <c r="B160" s="161">
        <v>42720</v>
      </c>
      <c r="C160" s="166" t="s">
        <v>684</v>
      </c>
      <c r="D160" s="170">
        <v>7</v>
      </c>
      <c r="E160" s="340"/>
      <c r="F160" s="339"/>
    </row>
    <row r="161" spans="2:6" ht="15.75" customHeight="1" outlineLevel="1" x14ac:dyDescent="0.25">
      <c r="B161" s="161">
        <v>42722</v>
      </c>
      <c r="C161" s="166" t="s">
        <v>684</v>
      </c>
      <c r="D161" s="170">
        <v>12</v>
      </c>
      <c r="E161" s="340"/>
      <c r="F161" s="339"/>
    </row>
    <row r="162" spans="2:6" ht="15.75" customHeight="1" outlineLevel="1" x14ac:dyDescent="0.25">
      <c r="B162" s="161">
        <v>42723</v>
      </c>
      <c r="C162" s="166" t="s">
        <v>684</v>
      </c>
      <c r="D162" s="170">
        <v>12</v>
      </c>
      <c r="E162" s="340"/>
      <c r="F162" s="339"/>
    </row>
    <row r="163" spans="2:6" ht="15.75" customHeight="1" outlineLevel="1" x14ac:dyDescent="0.25">
      <c r="B163" s="161">
        <v>42726</v>
      </c>
      <c r="C163" s="166" t="s">
        <v>684</v>
      </c>
      <c r="D163" s="170">
        <v>26</v>
      </c>
      <c r="E163" s="340"/>
      <c r="F163" s="339"/>
    </row>
    <row r="164" spans="2:6" ht="15.75" customHeight="1" outlineLevel="1" x14ac:dyDescent="0.25">
      <c r="B164" s="161">
        <v>42731</v>
      </c>
      <c r="C164" s="166" t="s">
        <v>684</v>
      </c>
      <c r="D164" s="170">
        <v>8</v>
      </c>
      <c r="E164" s="340"/>
      <c r="F164" s="339"/>
    </row>
    <row r="165" spans="2:6" ht="15.75" customHeight="1" outlineLevel="1" x14ac:dyDescent="0.25">
      <c r="B165" s="161">
        <v>42733</v>
      </c>
      <c r="C165" s="166" t="s">
        <v>684</v>
      </c>
      <c r="D165" s="170">
        <v>22</v>
      </c>
      <c r="E165" s="340"/>
      <c r="F165" s="339"/>
    </row>
    <row r="166" spans="2:6" ht="15.75" customHeight="1" outlineLevel="1" x14ac:dyDescent="0.25">
      <c r="B166" s="161">
        <v>42735</v>
      </c>
      <c r="C166" s="166" t="s">
        <v>684</v>
      </c>
      <c r="D166" s="170">
        <v>10.5</v>
      </c>
      <c r="E166" s="340"/>
      <c r="F166" s="339"/>
    </row>
    <row r="167" spans="2:6" ht="15.75" customHeight="1" outlineLevel="1" x14ac:dyDescent="0.25">
      <c r="B167" s="161">
        <v>42739</v>
      </c>
      <c r="C167" s="166" t="s">
        <v>684</v>
      </c>
      <c r="D167" s="170">
        <v>12</v>
      </c>
      <c r="E167" s="340"/>
      <c r="F167" s="339"/>
    </row>
    <row r="168" spans="2:6" ht="15.75" customHeight="1" outlineLevel="1" x14ac:dyDescent="0.25">
      <c r="B168" s="161">
        <v>42741</v>
      </c>
      <c r="C168" s="166" t="s">
        <v>684</v>
      </c>
      <c r="D168" s="170">
        <v>13.5</v>
      </c>
      <c r="E168" s="340"/>
      <c r="F168" s="339"/>
    </row>
    <row r="169" spans="2:6" ht="15.75" customHeight="1" outlineLevel="1" x14ac:dyDescent="0.25">
      <c r="B169" s="161">
        <v>42743</v>
      </c>
      <c r="C169" s="166" t="s">
        <v>684</v>
      </c>
      <c r="D169" s="170">
        <v>10</v>
      </c>
      <c r="E169" s="340"/>
      <c r="F169" s="339"/>
    </row>
    <row r="170" spans="2:6" ht="15.75" customHeight="1" outlineLevel="1" x14ac:dyDescent="0.25">
      <c r="B170" s="161">
        <v>42744</v>
      </c>
      <c r="C170" s="166" t="s">
        <v>684</v>
      </c>
      <c r="D170" s="170">
        <v>14.5</v>
      </c>
      <c r="E170" s="340"/>
      <c r="F170" s="339"/>
    </row>
    <row r="171" spans="2:6" ht="15.75" customHeight="1" outlineLevel="1" x14ac:dyDescent="0.25">
      <c r="B171" s="161">
        <v>42745</v>
      </c>
      <c r="C171" s="166" t="s">
        <v>684</v>
      </c>
      <c r="D171" s="170">
        <v>12</v>
      </c>
      <c r="E171" s="340"/>
      <c r="F171" s="339"/>
    </row>
    <row r="172" spans="2:6" ht="15.75" customHeight="1" outlineLevel="1" x14ac:dyDescent="0.25">
      <c r="B172" s="161">
        <v>42747</v>
      </c>
      <c r="C172" s="166" t="s">
        <v>684</v>
      </c>
      <c r="D172" s="170">
        <v>26</v>
      </c>
      <c r="E172" s="340"/>
      <c r="F172" s="339"/>
    </row>
    <row r="173" spans="2:6" ht="15.75" customHeight="1" outlineLevel="1" x14ac:dyDescent="0.25">
      <c r="B173" s="161">
        <v>42751</v>
      </c>
      <c r="C173" s="166" t="s">
        <v>684</v>
      </c>
      <c r="D173" s="170">
        <v>12.5</v>
      </c>
      <c r="E173" s="340"/>
      <c r="F173" s="339"/>
    </row>
    <row r="174" spans="2:6" ht="15.75" customHeight="1" outlineLevel="1" x14ac:dyDescent="0.25">
      <c r="B174" s="161">
        <v>42753</v>
      </c>
      <c r="C174" s="166" t="s">
        <v>684</v>
      </c>
      <c r="D174" s="170">
        <v>15.5</v>
      </c>
      <c r="E174" s="340"/>
      <c r="F174" s="339"/>
    </row>
    <row r="175" spans="2:6" ht="15.75" customHeight="1" outlineLevel="1" x14ac:dyDescent="0.25">
      <c r="B175" s="161">
        <v>42754</v>
      </c>
      <c r="C175" s="166" t="s">
        <v>684</v>
      </c>
      <c r="D175" s="170">
        <v>12</v>
      </c>
      <c r="E175" s="340"/>
      <c r="F175" s="339"/>
    </row>
    <row r="176" spans="2:6" ht="15.75" customHeight="1" outlineLevel="1" x14ac:dyDescent="0.25">
      <c r="B176" s="161">
        <v>42755</v>
      </c>
      <c r="C176" s="166" t="s">
        <v>684</v>
      </c>
      <c r="D176" s="170">
        <v>14.5</v>
      </c>
      <c r="E176" s="340"/>
      <c r="F176" s="339"/>
    </row>
    <row r="177" spans="2:6" ht="15.75" customHeight="1" outlineLevel="1" x14ac:dyDescent="0.25">
      <c r="B177" s="161">
        <v>42756</v>
      </c>
      <c r="C177" s="166" t="s">
        <v>684</v>
      </c>
      <c r="D177" s="170">
        <v>16</v>
      </c>
      <c r="E177" s="340"/>
      <c r="F177" s="339"/>
    </row>
    <row r="178" spans="2:6" ht="15.75" customHeight="1" outlineLevel="1" x14ac:dyDescent="0.25">
      <c r="B178" s="161">
        <v>42757</v>
      </c>
      <c r="C178" s="166" t="s">
        <v>684</v>
      </c>
      <c r="D178" s="170">
        <v>15</v>
      </c>
      <c r="E178" s="340"/>
      <c r="F178" s="339"/>
    </row>
    <row r="179" spans="2:6" ht="15.75" customHeight="1" outlineLevel="1" x14ac:dyDescent="0.25">
      <c r="B179" s="161">
        <v>42758</v>
      </c>
      <c r="C179" s="166" t="s">
        <v>684</v>
      </c>
      <c r="D179" s="170">
        <v>11.5</v>
      </c>
      <c r="E179" s="340"/>
      <c r="F179" s="339"/>
    </row>
    <row r="180" spans="2:6" ht="15.75" customHeight="1" outlineLevel="1" x14ac:dyDescent="0.25">
      <c r="B180" s="161">
        <v>42759</v>
      </c>
      <c r="C180" s="166" t="s">
        <v>684</v>
      </c>
      <c r="D180" s="170">
        <v>14</v>
      </c>
      <c r="E180" s="340"/>
      <c r="F180" s="339"/>
    </row>
    <row r="181" spans="2:6" ht="15.75" customHeight="1" outlineLevel="1" x14ac:dyDescent="0.25">
      <c r="B181" s="161">
        <v>42760</v>
      </c>
      <c r="C181" s="166" t="s">
        <v>684</v>
      </c>
      <c r="D181" s="170">
        <v>13</v>
      </c>
      <c r="E181" s="340"/>
      <c r="F181" s="339"/>
    </row>
    <row r="182" spans="2:6" ht="15.75" customHeight="1" outlineLevel="1" x14ac:dyDescent="0.25">
      <c r="B182" s="161">
        <v>42761</v>
      </c>
      <c r="C182" s="166" t="s">
        <v>684</v>
      </c>
      <c r="D182" s="170">
        <v>12.5</v>
      </c>
      <c r="E182" s="340"/>
      <c r="F182" s="339"/>
    </row>
    <row r="183" spans="2:6" ht="15.75" customHeight="1" outlineLevel="1" x14ac:dyDescent="0.25">
      <c r="B183" s="161">
        <v>42762</v>
      </c>
      <c r="C183" s="166" t="s">
        <v>684</v>
      </c>
      <c r="D183" s="170">
        <v>9</v>
      </c>
      <c r="E183" s="340"/>
      <c r="F183" s="339"/>
    </row>
    <row r="184" spans="2:6" ht="15.75" customHeight="1" outlineLevel="1" x14ac:dyDescent="0.25">
      <c r="B184" s="161">
        <v>42765</v>
      </c>
      <c r="C184" s="166" t="s">
        <v>684</v>
      </c>
      <c r="D184" s="170">
        <v>6</v>
      </c>
      <c r="E184" s="340"/>
      <c r="F184" s="339"/>
    </row>
    <row r="185" spans="2:6" ht="15.75" customHeight="1" outlineLevel="1" x14ac:dyDescent="0.25">
      <c r="B185" s="161">
        <v>42766</v>
      </c>
      <c r="C185" s="166" t="s">
        <v>684</v>
      </c>
      <c r="D185" s="170">
        <v>5</v>
      </c>
      <c r="E185" s="340"/>
      <c r="F185" s="339"/>
    </row>
    <row r="186" spans="2:6" ht="15.75" customHeight="1" outlineLevel="1" x14ac:dyDescent="0.25">
      <c r="B186" s="161">
        <v>42767</v>
      </c>
      <c r="C186" s="166" t="s">
        <v>684</v>
      </c>
      <c r="D186" s="170">
        <v>13</v>
      </c>
      <c r="E186" s="340"/>
      <c r="F186" s="339"/>
    </row>
    <row r="187" spans="2:6" ht="15.75" customHeight="1" outlineLevel="1" x14ac:dyDescent="0.25">
      <c r="B187" s="161">
        <v>42768</v>
      </c>
      <c r="C187" s="166" t="s">
        <v>684</v>
      </c>
      <c r="D187" s="170">
        <v>6</v>
      </c>
      <c r="E187" s="340"/>
      <c r="F187" s="339"/>
    </row>
    <row r="188" spans="2:6" ht="15.75" customHeight="1" outlineLevel="1" x14ac:dyDescent="0.25">
      <c r="B188" s="161">
        <v>42769</v>
      </c>
      <c r="C188" s="166" t="s">
        <v>684</v>
      </c>
      <c r="D188" s="170">
        <v>9</v>
      </c>
      <c r="E188" s="340"/>
      <c r="F188" s="339"/>
    </row>
    <row r="189" spans="2:6" ht="15.75" customHeight="1" outlineLevel="1" x14ac:dyDescent="0.25">
      <c r="B189" s="161">
        <v>42770</v>
      </c>
      <c r="C189" s="166" t="s">
        <v>684</v>
      </c>
      <c r="D189" s="170">
        <v>4</v>
      </c>
      <c r="E189" s="340"/>
      <c r="F189" s="339"/>
    </row>
    <row r="190" spans="2:6" ht="15.75" customHeight="1" outlineLevel="1" x14ac:dyDescent="0.25">
      <c r="B190" s="161">
        <v>42772</v>
      </c>
      <c r="C190" s="166" t="s">
        <v>684</v>
      </c>
      <c r="D190" s="170">
        <v>11</v>
      </c>
      <c r="E190" s="340"/>
      <c r="F190" s="339"/>
    </row>
    <row r="191" spans="2:6" ht="15.75" customHeight="1" outlineLevel="1" x14ac:dyDescent="0.25">
      <c r="B191" s="161">
        <v>42775</v>
      </c>
      <c r="C191" s="166" t="s">
        <v>684</v>
      </c>
      <c r="D191" s="170">
        <v>10</v>
      </c>
      <c r="E191" s="340"/>
      <c r="F191" s="339"/>
    </row>
    <row r="192" spans="2:6" ht="15.75" customHeight="1" outlineLevel="1" x14ac:dyDescent="0.25">
      <c r="B192" s="161">
        <v>42779</v>
      </c>
      <c r="C192" s="166" t="s">
        <v>684</v>
      </c>
      <c r="D192" s="170">
        <v>7</v>
      </c>
      <c r="E192" s="340"/>
      <c r="F192" s="339"/>
    </row>
    <row r="193" spans="2:6" ht="15.75" customHeight="1" outlineLevel="1" x14ac:dyDescent="0.25">
      <c r="B193" s="161">
        <v>42781</v>
      </c>
      <c r="C193" s="166" t="s">
        <v>684</v>
      </c>
      <c r="D193" s="170">
        <v>10</v>
      </c>
      <c r="E193" s="340"/>
      <c r="F193" s="339"/>
    </row>
    <row r="194" spans="2:6" ht="15.75" customHeight="1" outlineLevel="1" x14ac:dyDescent="0.25">
      <c r="B194" s="161">
        <v>42789</v>
      </c>
      <c r="C194" s="166" t="s">
        <v>684</v>
      </c>
      <c r="D194" s="170">
        <v>6</v>
      </c>
      <c r="E194" s="340"/>
      <c r="F194" s="339"/>
    </row>
    <row r="195" spans="2:6" ht="15.75" customHeight="1" outlineLevel="1" x14ac:dyDescent="0.25">
      <c r="B195" s="161">
        <v>42791</v>
      </c>
      <c r="C195" s="166" t="s">
        <v>684</v>
      </c>
      <c r="D195" s="170">
        <v>5</v>
      </c>
      <c r="E195" s="340"/>
      <c r="F195" s="339"/>
    </row>
  </sheetData>
  <mergeCells count="4">
    <mergeCell ref="E146:E152"/>
    <mergeCell ref="E133:E143"/>
    <mergeCell ref="F155:F195"/>
    <mergeCell ref="E155:E195"/>
  </mergeCells>
  <pageMargins left="0.7" right="0.7" top="0.78740157499999996" bottom="0.78740157499999996" header="0.3" footer="0.3"/>
  <pageSetup paperSize="9" scale="70" fitToHeight="0" orientation="portrait" r:id="rId1"/>
  <ignoredErrors>
    <ignoredError sqref="G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34998626667073579"/>
    <pageSetUpPr fitToPage="1"/>
  </sheetPr>
  <dimension ref="A1:M85"/>
  <sheetViews>
    <sheetView showGridLines="0" topLeftCell="A22" workbookViewId="0">
      <selection activeCell="B26" sqref="B26:B79"/>
    </sheetView>
  </sheetViews>
  <sheetFormatPr baseColWidth="10" defaultColWidth="10.7109375" defaultRowHeight="15" x14ac:dyDescent="0.25"/>
  <cols>
    <col min="1" max="1" width="19.5703125" style="185" customWidth="1"/>
    <col min="2" max="3" width="5.140625" style="185" customWidth="1"/>
    <col min="4" max="4" width="38.28515625" style="185" customWidth="1"/>
    <col min="5" max="5" width="9.5703125" style="185" customWidth="1"/>
    <col min="6" max="6" width="8.28515625" style="185" customWidth="1"/>
    <col min="7" max="7" width="9.140625" style="185" customWidth="1"/>
    <col min="8" max="8" width="9.28515625" style="185" customWidth="1"/>
    <col min="9" max="9" width="7.7109375" style="185" customWidth="1"/>
    <col min="10" max="10" width="9.7109375" style="185" customWidth="1"/>
    <col min="11" max="11" width="10" style="185" customWidth="1"/>
    <col min="12" max="12" width="16.28515625" style="185" customWidth="1"/>
    <col min="13" max="13" width="13" style="185" customWidth="1"/>
    <col min="14" max="14" width="10.7109375" style="185"/>
    <col min="15" max="15" width="14.7109375" style="185" customWidth="1"/>
    <col min="16" max="16384" width="10.7109375" style="185"/>
  </cols>
  <sheetData>
    <row r="1" spans="1:12" ht="21" x14ac:dyDescent="0.35">
      <c r="A1" s="200" t="s">
        <v>725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4" spans="1:12" ht="15" customHeight="1" x14ac:dyDescent="0.3">
      <c r="A4" s="198" t="s">
        <v>247</v>
      </c>
      <c r="D4" s="202" t="s">
        <v>40</v>
      </c>
      <c r="E4" s="202"/>
      <c r="F4" s="202"/>
      <c r="G4" s="202"/>
      <c r="H4" s="199"/>
      <c r="I4" s="199"/>
      <c r="J4" s="199"/>
      <c r="K4" s="199"/>
      <c r="L4" s="203">
        <f>Flächen!$G$23</f>
        <v>73.359999999999985</v>
      </c>
    </row>
    <row r="5" spans="1:12" ht="18.75" x14ac:dyDescent="0.3">
      <c r="D5" s="202" t="s">
        <v>592</v>
      </c>
      <c r="E5" s="199"/>
      <c r="F5" s="199"/>
      <c r="G5" s="199"/>
      <c r="H5" s="199"/>
      <c r="I5" s="199"/>
      <c r="J5" s="199"/>
      <c r="K5" s="199"/>
      <c r="L5" s="204">
        <f>SUMIF(Tabelle15[Art],D5,Tabelle15[kg gesamt])</f>
        <v>1705</v>
      </c>
    </row>
    <row r="6" spans="1:12" ht="18.75" x14ac:dyDescent="0.3">
      <c r="D6" s="208" t="s">
        <v>584</v>
      </c>
      <c r="E6" s="209"/>
      <c r="F6" s="209"/>
      <c r="G6" s="209"/>
      <c r="H6" s="209"/>
      <c r="I6" s="209"/>
      <c r="J6" s="209"/>
      <c r="K6" s="209"/>
      <c r="L6" s="210">
        <f>SUMIF(Tabelle15[Art],D6,Tabelle15[Az])</f>
        <v>90</v>
      </c>
    </row>
    <row r="7" spans="1:12" ht="18.75" x14ac:dyDescent="0.3">
      <c r="D7" s="202" t="s">
        <v>728</v>
      </c>
      <c r="E7" s="199"/>
      <c r="F7" s="199"/>
      <c r="G7" s="199"/>
      <c r="H7" s="199"/>
      <c r="I7" s="199"/>
      <c r="J7" s="199"/>
      <c r="K7" s="199"/>
      <c r="L7" s="211">
        <f>L13/L21</f>
        <v>0.85397977564159722</v>
      </c>
    </row>
    <row r="8" spans="1:12" ht="18.75" x14ac:dyDescent="0.3">
      <c r="D8" s="202" t="s">
        <v>729</v>
      </c>
      <c r="E8" s="199"/>
      <c r="F8" s="199"/>
      <c r="G8" s="199"/>
      <c r="H8" s="199"/>
      <c r="I8" s="199"/>
      <c r="J8" s="199"/>
      <c r="K8" s="199"/>
      <c r="L8" s="211">
        <f>L17/L21</f>
        <v>0.14602022435840273</v>
      </c>
    </row>
    <row r="10" spans="1:12" ht="18.75" x14ac:dyDescent="0.3">
      <c r="A10" s="198" t="s">
        <v>727</v>
      </c>
    </row>
    <row r="11" spans="1:12" ht="15.75" x14ac:dyDescent="0.25">
      <c r="B11" s="293" t="s">
        <v>706</v>
      </c>
      <c r="C11" s="197"/>
      <c r="D11" s="212" t="s">
        <v>592</v>
      </c>
      <c r="E11" s="212"/>
      <c r="F11" s="212"/>
      <c r="G11" s="212"/>
      <c r="H11" s="212"/>
      <c r="I11" s="212"/>
      <c r="J11" s="212"/>
      <c r="K11" s="212"/>
      <c r="L11" s="213">
        <f t="array" ref="L11">SUM(IF(Tabelle15[Status]=$B11,IF(Tabelle15[Art]=D$11,Tabelle15[Preis, brutto])))</f>
        <v>1015.8900000000001</v>
      </c>
    </row>
    <row r="12" spans="1:12" ht="15.75" x14ac:dyDescent="0.25">
      <c r="B12" s="294"/>
      <c r="C12" s="197"/>
      <c r="D12" s="214" t="s">
        <v>584</v>
      </c>
      <c r="E12" s="214"/>
      <c r="F12" s="214"/>
      <c r="G12" s="214"/>
      <c r="H12" s="214"/>
      <c r="I12" s="214"/>
      <c r="J12" s="214"/>
      <c r="K12" s="214"/>
      <c r="L12" s="215">
        <f t="array" ref="L12">SUM(IF(Tabelle15[Status]=$B11,IF(Tabelle15[Art]=D$12,Tabelle15[Preis, brutto])))</f>
        <v>2814.79</v>
      </c>
    </row>
    <row r="13" spans="1:12" ht="15.75" x14ac:dyDescent="0.25">
      <c r="B13" s="294"/>
      <c r="C13" s="197"/>
      <c r="D13" s="212" t="s">
        <v>445</v>
      </c>
      <c r="E13" s="212"/>
      <c r="F13" s="212"/>
      <c r="G13" s="212"/>
      <c r="H13" s="212"/>
      <c r="I13" s="212"/>
      <c r="J13" s="212"/>
      <c r="K13" s="212"/>
      <c r="L13" s="213">
        <f>SUM(L11:L12)</f>
        <v>3830.6800000000003</v>
      </c>
    </row>
    <row r="14" spans="1:12" ht="15.75" x14ac:dyDescent="0.25">
      <c r="B14" s="294"/>
      <c r="C14" s="197"/>
      <c r="D14" s="197"/>
      <c r="E14" s="197"/>
      <c r="F14" s="197"/>
      <c r="G14" s="197"/>
      <c r="H14" s="197"/>
      <c r="I14" s="197"/>
      <c r="J14" s="197"/>
      <c r="K14" s="197"/>
      <c r="L14" s="197"/>
    </row>
    <row r="15" spans="1:12" ht="15.75" x14ac:dyDescent="0.25">
      <c r="B15" s="293" t="s">
        <v>618</v>
      </c>
      <c r="C15" s="197"/>
      <c r="D15" s="212" t="s">
        <v>592</v>
      </c>
      <c r="E15" s="212"/>
      <c r="F15" s="212"/>
      <c r="G15" s="212"/>
      <c r="H15" s="212"/>
      <c r="I15" s="212"/>
      <c r="J15" s="212"/>
      <c r="K15" s="212"/>
      <c r="L15" s="213">
        <f t="array" ref="L15">SUM(IF(Tabelle15[Status]=$B15,IF(Tabelle15[Art]=D$15,Tabelle15[Preis, brutto])))</f>
        <v>200</v>
      </c>
    </row>
    <row r="16" spans="1:12" ht="15.75" x14ac:dyDescent="0.25">
      <c r="A16" s="197"/>
      <c r="B16" s="197"/>
      <c r="C16" s="197"/>
      <c r="D16" s="214" t="s">
        <v>584</v>
      </c>
      <c r="E16" s="214"/>
      <c r="F16" s="214"/>
      <c r="G16" s="214"/>
      <c r="H16" s="214"/>
      <c r="I16" s="214"/>
      <c r="J16" s="214"/>
      <c r="K16" s="214"/>
      <c r="L16" s="215">
        <f t="array" ref="L16">SUM(IF(Tabelle15[Status]=$B15,IF(Tabelle15[Art]=D$16,Tabelle15[Preis, brutto])))</f>
        <v>455</v>
      </c>
    </row>
    <row r="17" spans="1:13" ht="15.75" x14ac:dyDescent="0.25">
      <c r="A17" s="197"/>
      <c r="B17" s="197"/>
      <c r="C17" s="197"/>
      <c r="D17" s="212" t="s">
        <v>445</v>
      </c>
      <c r="E17" s="212"/>
      <c r="F17" s="212"/>
      <c r="G17" s="212"/>
      <c r="H17" s="212"/>
      <c r="I17" s="212"/>
      <c r="J17" s="212"/>
      <c r="K17" s="212"/>
      <c r="L17" s="213">
        <f>SUM(L15:L16)</f>
        <v>655</v>
      </c>
    </row>
    <row r="19" spans="1:13" ht="18.75" x14ac:dyDescent="0.3">
      <c r="D19" s="202" t="s">
        <v>592</v>
      </c>
      <c r="E19" s="216"/>
      <c r="F19" s="216"/>
      <c r="G19" s="216"/>
      <c r="H19" s="216"/>
      <c r="I19" s="216"/>
      <c r="J19" s="216"/>
      <c r="K19" s="216"/>
      <c r="L19" s="207">
        <f>SUMIF(Tabelle15[Art],D19,Tabelle15[Preis, brutto])</f>
        <v>1215.8900000000001</v>
      </c>
    </row>
    <row r="20" spans="1:13" ht="18.75" x14ac:dyDescent="0.3">
      <c r="D20" s="205" t="s">
        <v>584</v>
      </c>
      <c r="E20" s="217"/>
      <c r="F20" s="217"/>
      <c r="G20" s="217"/>
      <c r="H20" s="217"/>
      <c r="I20" s="217"/>
      <c r="J20" s="217"/>
      <c r="K20" s="217"/>
      <c r="L20" s="206">
        <f>SUMIF(Tabelle15[Art],D20,Tabelle15[Preis, brutto])</f>
        <v>3269.79</v>
      </c>
    </row>
    <row r="21" spans="1:13" ht="21" x14ac:dyDescent="0.35">
      <c r="D21" s="277" t="s">
        <v>445</v>
      </c>
      <c r="E21" s="278"/>
      <c r="F21" s="278"/>
      <c r="G21" s="278"/>
      <c r="H21" s="278"/>
      <c r="I21" s="278"/>
      <c r="J21" s="278"/>
      <c r="K21" s="278"/>
      <c r="L21" s="279">
        <f>SUM(L19:L20)</f>
        <v>4485.68</v>
      </c>
    </row>
    <row r="24" spans="1:13" ht="18.75" x14ac:dyDescent="0.3">
      <c r="A24" s="196" t="s">
        <v>725</v>
      </c>
      <c r="B24" s="194"/>
      <c r="C24" s="194"/>
      <c r="D24" s="194"/>
      <c r="E24" s="194"/>
      <c r="F24" s="195"/>
      <c r="G24" s="195"/>
      <c r="H24" s="195"/>
      <c r="I24" s="195"/>
      <c r="J24" s="195"/>
      <c r="K24" s="194"/>
      <c r="L24" s="194"/>
      <c r="M24" s="193">
        <f>SUM(L26:L81)</f>
        <v>4485.68</v>
      </c>
    </row>
    <row r="25" spans="1:13" x14ac:dyDescent="0.25">
      <c r="A25" s="186" t="s">
        <v>593</v>
      </c>
      <c r="B25" s="186" t="s">
        <v>724</v>
      </c>
      <c r="C25" s="186" t="s">
        <v>1</v>
      </c>
      <c r="D25" s="186" t="s">
        <v>269</v>
      </c>
      <c r="E25" s="186" t="s">
        <v>723</v>
      </c>
      <c r="F25" s="186" t="s">
        <v>596</v>
      </c>
      <c r="G25" s="186" t="s">
        <v>722</v>
      </c>
      <c r="H25" s="186" t="s">
        <v>721</v>
      </c>
      <c r="I25" s="186" t="s">
        <v>720</v>
      </c>
      <c r="J25" s="186" t="s">
        <v>737</v>
      </c>
      <c r="K25" s="192" t="s">
        <v>2</v>
      </c>
      <c r="L25" s="192" t="s">
        <v>719</v>
      </c>
    </row>
    <row r="26" spans="1:13" x14ac:dyDescent="0.25">
      <c r="A26" s="190">
        <v>43105</v>
      </c>
      <c r="B26" s="185">
        <v>4</v>
      </c>
      <c r="C26" s="185" t="s">
        <v>606</v>
      </c>
      <c r="D26" s="185" t="s">
        <v>705</v>
      </c>
      <c r="E26" s="186" t="s">
        <v>607</v>
      </c>
      <c r="F26" s="186" t="s">
        <v>584</v>
      </c>
      <c r="G26" s="186"/>
      <c r="H26" s="189"/>
      <c r="I26" s="186" t="s">
        <v>706</v>
      </c>
      <c r="J26" s="186"/>
      <c r="K26" s="188">
        <v>35</v>
      </c>
      <c r="L26" s="187">
        <f t="shared" ref="L26:L61" si="0">B26*K26</f>
        <v>140</v>
      </c>
    </row>
    <row r="27" spans="1:13" hidden="1" x14ac:dyDescent="0.25">
      <c r="A27" s="190">
        <v>43108</v>
      </c>
      <c r="B27" s="185">
        <v>1</v>
      </c>
      <c r="C27" s="185" t="s">
        <v>708</v>
      </c>
      <c r="D27" s="185" t="s">
        <v>707</v>
      </c>
      <c r="E27" s="186" t="s">
        <v>601</v>
      </c>
      <c r="F27" s="186" t="s">
        <v>592</v>
      </c>
      <c r="G27" s="189">
        <v>25</v>
      </c>
      <c r="H27" s="189">
        <f>Tabelle15[[#This Row],[Az]]*Tabelle15[[#This Row],[Gebinde]]</f>
        <v>25</v>
      </c>
      <c r="I27" s="186" t="s">
        <v>706</v>
      </c>
      <c r="J27" s="186" t="s">
        <v>738</v>
      </c>
      <c r="K27" s="191">
        <v>8.48</v>
      </c>
      <c r="L27" s="187">
        <f t="shared" si="0"/>
        <v>8.48</v>
      </c>
    </row>
    <row r="28" spans="1:13" hidden="1" x14ac:dyDescent="0.25">
      <c r="A28" s="190">
        <v>43108</v>
      </c>
      <c r="B28" s="185">
        <v>1</v>
      </c>
      <c r="C28" s="185" t="s">
        <v>708</v>
      </c>
      <c r="D28" s="185" t="s">
        <v>470</v>
      </c>
      <c r="E28" s="186" t="s">
        <v>601</v>
      </c>
      <c r="F28" s="186" t="s">
        <v>592</v>
      </c>
      <c r="G28" s="189">
        <v>25</v>
      </c>
      <c r="H28" s="189">
        <f>Tabelle15[[#This Row],[Az]]*Tabelle15[[#This Row],[Gebinde]]</f>
        <v>25</v>
      </c>
      <c r="I28" s="186" t="s">
        <v>706</v>
      </c>
      <c r="J28" s="186" t="s">
        <v>738</v>
      </c>
      <c r="K28" s="191">
        <v>13.89</v>
      </c>
      <c r="L28" s="187">
        <f t="shared" si="0"/>
        <v>13.89</v>
      </c>
    </row>
    <row r="29" spans="1:13" hidden="1" x14ac:dyDescent="0.25">
      <c r="A29" s="190">
        <v>43108</v>
      </c>
      <c r="B29" s="185">
        <v>1</v>
      </c>
      <c r="C29" s="185" t="s">
        <v>708</v>
      </c>
      <c r="D29" s="185" t="s">
        <v>709</v>
      </c>
      <c r="E29" s="186" t="s">
        <v>601</v>
      </c>
      <c r="F29" s="186" t="s">
        <v>592</v>
      </c>
      <c r="G29" s="189">
        <v>25</v>
      </c>
      <c r="H29" s="189">
        <f>Tabelle15[[#This Row],[Az]]*Tabelle15[[#This Row],[Gebinde]]</f>
        <v>25</v>
      </c>
      <c r="I29" s="186" t="s">
        <v>706</v>
      </c>
      <c r="J29" s="186" t="s">
        <v>738</v>
      </c>
      <c r="K29" s="191">
        <v>10.89</v>
      </c>
      <c r="L29" s="187">
        <f t="shared" si="0"/>
        <v>10.89</v>
      </c>
    </row>
    <row r="30" spans="1:13" hidden="1" x14ac:dyDescent="0.25">
      <c r="A30" s="190">
        <v>43108</v>
      </c>
      <c r="B30" s="185">
        <v>1</v>
      </c>
      <c r="C30" s="185" t="s">
        <v>708</v>
      </c>
      <c r="D30" s="185" t="s">
        <v>718</v>
      </c>
      <c r="E30" s="186" t="s">
        <v>601</v>
      </c>
      <c r="F30" s="186" t="s">
        <v>592</v>
      </c>
      <c r="G30" s="189">
        <v>25</v>
      </c>
      <c r="H30" s="189">
        <f>Tabelle15[[#This Row],[Az]]*Tabelle15[[#This Row],[Gebinde]]</f>
        <v>25</v>
      </c>
      <c r="I30" s="186" t="s">
        <v>706</v>
      </c>
      <c r="J30" s="186" t="s">
        <v>738</v>
      </c>
      <c r="K30" s="191">
        <v>12.84</v>
      </c>
      <c r="L30" s="187">
        <f t="shared" si="0"/>
        <v>12.84</v>
      </c>
    </row>
    <row r="31" spans="1:13" hidden="1" x14ac:dyDescent="0.25">
      <c r="A31" s="190">
        <v>43108</v>
      </c>
      <c r="B31" s="185">
        <v>3</v>
      </c>
      <c r="C31" s="185" t="s">
        <v>708</v>
      </c>
      <c r="D31" s="185" t="s">
        <v>710</v>
      </c>
      <c r="E31" s="186" t="s">
        <v>601</v>
      </c>
      <c r="F31" s="186" t="s">
        <v>592</v>
      </c>
      <c r="G31" s="189">
        <v>40</v>
      </c>
      <c r="H31" s="189">
        <f>Tabelle15[[#This Row],[Az]]*Tabelle15[[#This Row],[Gebinde]]</f>
        <v>120</v>
      </c>
      <c r="I31" s="186" t="s">
        <v>706</v>
      </c>
      <c r="J31" s="186" t="s">
        <v>738</v>
      </c>
      <c r="K31" s="191">
        <v>3.09</v>
      </c>
      <c r="L31" s="187">
        <f t="shared" si="0"/>
        <v>9.27</v>
      </c>
    </row>
    <row r="32" spans="1:13" hidden="1" x14ac:dyDescent="0.25">
      <c r="A32" s="190">
        <v>43108</v>
      </c>
      <c r="B32" s="185">
        <v>1</v>
      </c>
      <c r="C32" s="185" t="s">
        <v>717</v>
      </c>
      <c r="D32" s="185" t="s">
        <v>716</v>
      </c>
      <c r="E32" s="186" t="s">
        <v>601</v>
      </c>
      <c r="F32" s="186" t="s">
        <v>592</v>
      </c>
      <c r="G32" s="189"/>
      <c r="H32" s="189"/>
      <c r="I32" s="186" t="s">
        <v>706</v>
      </c>
      <c r="J32" s="186" t="s">
        <v>738</v>
      </c>
      <c r="K32" s="191">
        <v>29.95</v>
      </c>
      <c r="L32" s="187">
        <f t="shared" si="0"/>
        <v>29.95</v>
      </c>
    </row>
    <row r="33" spans="1:12" hidden="1" x14ac:dyDescent="0.25">
      <c r="A33" s="190">
        <v>43108</v>
      </c>
      <c r="B33" s="185">
        <v>1</v>
      </c>
      <c r="C33" s="185" t="s">
        <v>708</v>
      </c>
      <c r="D33" s="185" t="s">
        <v>715</v>
      </c>
      <c r="E33" s="186" t="s">
        <v>601</v>
      </c>
      <c r="F33" s="186" t="s">
        <v>592</v>
      </c>
      <c r="G33" s="189">
        <v>25</v>
      </c>
      <c r="H33" s="189">
        <f>Tabelle15[[#This Row],[Az]]*Tabelle15[[#This Row],[Gebinde]]</f>
        <v>25</v>
      </c>
      <c r="I33" s="186" t="s">
        <v>706</v>
      </c>
      <c r="J33" s="186" t="s">
        <v>738</v>
      </c>
      <c r="K33" s="191">
        <v>4.9000000000000004</v>
      </c>
      <c r="L33" s="187">
        <f t="shared" si="0"/>
        <v>4.9000000000000004</v>
      </c>
    </row>
    <row r="34" spans="1:12" hidden="1" x14ac:dyDescent="0.25">
      <c r="A34" s="190">
        <v>43108</v>
      </c>
      <c r="B34" s="185">
        <v>1</v>
      </c>
      <c r="C34" s="185" t="s">
        <v>279</v>
      </c>
      <c r="D34" s="185" t="s">
        <v>711</v>
      </c>
      <c r="E34" s="186" t="s">
        <v>601</v>
      </c>
      <c r="F34" s="186" t="s">
        <v>592</v>
      </c>
      <c r="G34" s="189"/>
      <c r="H34" s="189"/>
      <c r="I34" s="186" t="s">
        <v>706</v>
      </c>
      <c r="J34" s="186" t="s">
        <v>738</v>
      </c>
      <c r="K34" s="187">
        <v>63.04</v>
      </c>
      <c r="L34" s="187">
        <f t="shared" si="0"/>
        <v>63.04</v>
      </c>
    </row>
    <row r="35" spans="1:12" x14ac:dyDescent="0.25">
      <c r="A35" s="190">
        <v>43108</v>
      </c>
      <c r="B35" s="185">
        <v>13</v>
      </c>
      <c r="C35" s="185" t="s">
        <v>606</v>
      </c>
      <c r="D35" s="185" t="s">
        <v>705</v>
      </c>
      <c r="E35" s="186" t="s">
        <v>607</v>
      </c>
      <c r="F35" s="186" t="s">
        <v>584</v>
      </c>
      <c r="G35" s="186"/>
      <c r="H35" s="189"/>
      <c r="I35" s="186" t="s">
        <v>706</v>
      </c>
      <c r="J35" s="186"/>
      <c r="K35" s="188">
        <v>35</v>
      </c>
      <c r="L35" s="187">
        <f t="shared" si="0"/>
        <v>455</v>
      </c>
    </row>
    <row r="36" spans="1:12" x14ac:dyDescent="0.25">
      <c r="A36" s="190">
        <v>43109</v>
      </c>
      <c r="B36" s="185">
        <v>9</v>
      </c>
      <c r="C36" s="185" t="s">
        <v>606</v>
      </c>
      <c r="D36" s="185" t="s">
        <v>566</v>
      </c>
      <c r="E36" s="186" t="s">
        <v>607</v>
      </c>
      <c r="F36" s="186" t="s">
        <v>584</v>
      </c>
      <c r="G36" s="186"/>
      <c r="H36" s="189"/>
      <c r="I36" s="186" t="s">
        <v>706</v>
      </c>
      <c r="J36" s="186"/>
      <c r="K36" s="188">
        <v>35</v>
      </c>
      <c r="L36" s="187">
        <f t="shared" si="0"/>
        <v>315</v>
      </c>
    </row>
    <row r="37" spans="1:12" hidden="1" x14ac:dyDescent="0.25">
      <c r="A37" s="190">
        <v>43111</v>
      </c>
      <c r="B37" s="185">
        <v>1</v>
      </c>
      <c r="C37" s="185" t="s">
        <v>708</v>
      </c>
      <c r="D37" s="185" t="s">
        <v>709</v>
      </c>
      <c r="E37" s="186" t="s">
        <v>601</v>
      </c>
      <c r="F37" s="186" t="s">
        <v>592</v>
      </c>
      <c r="G37" s="189">
        <v>25</v>
      </c>
      <c r="H37" s="189">
        <f>Tabelle15[[#This Row],[Az]]*Tabelle15[[#This Row],[Gebinde]]</f>
        <v>25</v>
      </c>
      <c r="I37" s="186" t="s">
        <v>706</v>
      </c>
      <c r="J37" s="186" t="s">
        <v>738</v>
      </c>
      <c r="K37" s="191">
        <v>10.89</v>
      </c>
      <c r="L37" s="187">
        <f t="shared" si="0"/>
        <v>10.89</v>
      </c>
    </row>
    <row r="38" spans="1:12" hidden="1" x14ac:dyDescent="0.25">
      <c r="A38" s="190">
        <v>43111</v>
      </c>
      <c r="B38" s="185">
        <v>4</v>
      </c>
      <c r="C38" s="185" t="s">
        <v>708</v>
      </c>
      <c r="D38" s="185" t="s">
        <v>710</v>
      </c>
      <c r="E38" s="186" t="s">
        <v>601</v>
      </c>
      <c r="F38" s="186" t="s">
        <v>592</v>
      </c>
      <c r="G38" s="189">
        <v>40</v>
      </c>
      <c r="H38" s="189">
        <f>Tabelle15[[#This Row],[Az]]*Tabelle15[[#This Row],[Gebinde]]</f>
        <v>160</v>
      </c>
      <c r="I38" s="186" t="s">
        <v>706</v>
      </c>
      <c r="J38" s="186" t="s">
        <v>738</v>
      </c>
      <c r="K38" s="191">
        <v>3.09</v>
      </c>
      <c r="L38" s="187">
        <f t="shared" si="0"/>
        <v>12.36</v>
      </c>
    </row>
    <row r="39" spans="1:12" hidden="1" x14ac:dyDescent="0.25">
      <c r="A39" s="190">
        <v>43111</v>
      </c>
      <c r="B39" s="185">
        <v>1</v>
      </c>
      <c r="C39" s="185" t="s">
        <v>708</v>
      </c>
      <c r="D39" s="185" t="s">
        <v>470</v>
      </c>
      <c r="E39" s="186" t="s">
        <v>601</v>
      </c>
      <c r="F39" s="186" t="s">
        <v>592</v>
      </c>
      <c r="G39" s="189">
        <v>25</v>
      </c>
      <c r="H39" s="189">
        <f>Tabelle15[[#This Row],[Az]]*Tabelle15[[#This Row],[Gebinde]]</f>
        <v>25</v>
      </c>
      <c r="I39" s="186" t="s">
        <v>706</v>
      </c>
      <c r="J39" s="186" t="s">
        <v>738</v>
      </c>
      <c r="K39" s="191">
        <v>13.89</v>
      </c>
      <c r="L39" s="187">
        <f t="shared" si="0"/>
        <v>13.89</v>
      </c>
    </row>
    <row r="40" spans="1:12" hidden="1" x14ac:dyDescent="0.25">
      <c r="A40" s="190">
        <v>43111</v>
      </c>
      <c r="B40" s="185">
        <v>3</v>
      </c>
      <c r="C40" s="185" t="s">
        <v>708</v>
      </c>
      <c r="D40" s="185" t="s">
        <v>707</v>
      </c>
      <c r="E40" s="186" t="s">
        <v>601</v>
      </c>
      <c r="F40" s="186" t="s">
        <v>592</v>
      </c>
      <c r="G40" s="189">
        <v>25</v>
      </c>
      <c r="H40" s="189">
        <f>Tabelle15[[#This Row],[Az]]*Tabelle15[[#This Row],[Gebinde]]</f>
        <v>75</v>
      </c>
      <c r="I40" s="186" t="s">
        <v>706</v>
      </c>
      <c r="J40" s="186" t="s">
        <v>738</v>
      </c>
      <c r="K40" s="191">
        <v>8.48</v>
      </c>
      <c r="L40" s="187">
        <f t="shared" si="0"/>
        <v>25.44</v>
      </c>
    </row>
    <row r="41" spans="1:12" hidden="1" x14ac:dyDescent="0.25">
      <c r="A41" s="190">
        <v>43111</v>
      </c>
      <c r="B41" s="185">
        <v>1</v>
      </c>
      <c r="C41" s="185" t="s">
        <v>279</v>
      </c>
      <c r="D41" s="185" t="s">
        <v>711</v>
      </c>
      <c r="E41" s="186" t="s">
        <v>601</v>
      </c>
      <c r="F41" s="186" t="s">
        <v>592</v>
      </c>
      <c r="G41" s="189"/>
      <c r="H41" s="189"/>
      <c r="I41" s="186" t="s">
        <v>706</v>
      </c>
      <c r="J41" s="186" t="s">
        <v>738</v>
      </c>
      <c r="K41" s="187">
        <v>58.19</v>
      </c>
      <c r="L41" s="187">
        <f t="shared" si="0"/>
        <v>58.19</v>
      </c>
    </row>
    <row r="42" spans="1:12" x14ac:dyDescent="0.25">
      <c r="A42" s="190">
        <v>43111</v>
      </c>
      <c r="B42" s="185">
        <v>12</v>
      </c>
      <c r="C42" s="185" t="s">
        <v>606</v>
      </c>
      <c r="D42" s="185" t="s">
        <v>705</v>
      </c>
      <c r="E42" s="186" t="s">
        <v>607</v>
      </c>
      <c r="F42" s="186" t="s">
        <v>584</v>
      </c>
      <c r="G42" s="186"/>
      <c r="H42" s="189"/>
      <c r="I42" s="186" t="s">
        <v>706</v>
      </c>
      <c r="J42" s="186"/>
      <c r="K42" s="188">
        <v>35</v>
      </c>
      <c r="L42" s="187">
        <f t="shared" si="0"/>
        <v>420</v>
      </c>
    </row>
    <row r="43" spans="1:12" x14ac:dyDescent="0.25">
      <c r="A43" s="190">
        <v>43112</v>
      </c>
      <c r="B43" s="185">
        <v>10</v>
      </c>
      <c r="C43" s="185" t="s">
        <v>606</v>
      </c>
      <c r="D43" s="185" t="s">
        <v>714</v>
      </c>
      <c r="E43" s="186" t="s">
        <v>607</v>
      </c>
      <c r="F43" s="186" t="s">
        <v>584</v>
      </c>
      <c r="G43" s="186"/>
      <c r="H43" s="189"/>
      <c r="I43" s="186" t="s">
        <v>706</v>
      </c>
      <c r="J43" s="186"/>
      <c r="K43" s="188">
        <v>35</v>
      </c>
      <c r="L43" s="187">
        <f t="shared" si="0"/>
        <v>350</v>
      </c>
    </row>
    <row r="44" spans="1:12" hidden="1" x14ac:dyDescent="0.25">
      <c r="A44" s="190">
        <v>43113</v>
      </c>
      <c r="B44" s="185">
        <v>3</v>
      </c>
      <c r="C44" s="185" t="s">
        <v>708</v>
      </c>
      <c r="D44" s="185" t="s">
        <v>707</v>
      </c>
      <c r="E44" s="186" t="s">
        <v>601</v>
      </c>
      <c r="F44" s="186" t="s">
        <v>592</v>
      </c>
      <c r="G44" s="189">
        <v>25</v>
      </c>
      <c r="H44" s="189">
        <f>Tabelle15[[#This Row],[Az]]*Tabelle15[[#This Row],[Gebinde]]</f>
        <v>75</v>
      </c>
      <c r="I44" s="186" t="s">
        <v>706</v>
      </c>
      <c r="J44" s="186" t="s">
        <v>738</v>
      </c>
      <c r="K44" s="191">
        <v>4</v>
      </c>
      <c r="L44" s="187">
        <f t="shared" si="0"/>
        <v>12</v>
      </c>
    </row>
    <row r="45" spans="1:12" hidden="1" x14ac:dyDescent="0.25">
      <c r="A45" s="190">
        <v>43113</v>
      </c>
      <c r="B45" s="185">
        <v>1</v>
      </c>
      <c r="C45" s="185" t="s">
        <v>708</v>
      </c>
      <c r="D45" s="185" t="s">
        <v>707</v>
      </c>
      <c r="E45" s="186" t="s">
        <v>601</v>
      </c>
      <c r="F45" s="186" t="s">
        <v>592</v>
      </c>
      <c r="G45" s="189">
        <v>25</v>
      </c>
      <c r="H45" s="189">
        <f>Tabelle15[[#This Row],[Az]]*Tabelle15[[#This Row],[Gebinde]]</f>
        <v>25</v>
      </c>
      <c r="I45" s="186" t="s">
        <v>706</v>
      </c>
      <c r="J45" s="186" t="s">
        <v>738</v>
      </c>
      <c r="K45" s="191">
        <v>8.48</v>
      </c>
      <c r="L45" s="187">
        <f t="shared" si="0"/>
        <v>8.48</v>
      </c>
    </row>
    <row r="46" spans="1:12" hidden="1" x14ac:dyDescent="0.25">
      <c r="A46" s="190">
        <v>43113</v>
      </c>
      <c r="B46" s="185">
        <v>2</v>
      </c>
      <c r="C46" s="185" t="s">
        <v>708</v>
      </c>
      <c r="D46" s="185" t="s">
        <v>713</v>
      </c>
      <c r="E46" s="186" t="s">
        <v>601</v>
      </c>
      <c r="F46" s="186" t="s">
        <v>592</v>
      </c>
      <c r="G46" s="189">
        <v>25</v>
      </c>
      <c r="H46" s="189">
        <f>Tabelle15[[#This Row],[Az]]*Tabelle15[[#This Row],[Gebinde]]</f>
        <v>50</v>
      </c>
      <c r="I46" s="186" t="s">
        <v>706</v>
      </c>
      <c r="J46" s="186" t="s">
        <v>738</v>
      </c>
      <c r="K46" s="191">
        <v>16.95</v>
      </c>
      <c r="L46" s="187">
        <f t="shared" si="0"/>
        <v>33.9</v>
      </c>
    </row>
    <row r="47" spans="1:12" hidden="1" x14ac:dyDescent="0.25">
      <c r="A47" s="190">
        <v>43113</v>
      </c>
      <c r="B47" s="185">
        <v>2</v>
      </c>
      <c r="C47" s="185" t="s">
        <v>708</v>
      </c>
      <c r="D47" s="185" t="s">
        <v>709</v>
      </c>
      <c r="E47" s="186" t="s">
        <v>601</v>
      </c>
      <c r="F47" s="186" t="s">
        <v>592</v>
      </c>
      <c r="G47" s="189">
        <v>25</v>
      </c>
      <c r="H47" s="189">
        <f>Tabelle15[[#This Row],[Az]]*Tabelle15[[#This Row],[Gebinde]]</f>
        <v>50</v>
      </c>
      <c r="I47" s="186" t="s">
        <v>706</v>
      </c>
      <c r="J47" s="186" t="s">
        <v>738</v>
      </c>
      <c r="K47" s="191">
        <v>10.89</v>
      </c>
      <c r="L47" s="187">
        <f t="shared" si="0"/>
        <v>21.78</v>
      </c>
    </row>
    <row r="48" spans="1:12" hidden="1" x14ac:dyDescent="0.25">
      <c r="A48" s="190">
        <v>43113</v>
      </c>
      <c r="B48" s="185">
        <v>1</v>
      </c>
      <c r="C48" s="185" t="s">
        <v>279</v>
      </c>
      <c r="D48" s="185" t="s">
        <v>711</v>
      </c>
      <c r="E48" s="186" t="s">
        <v>601</v>
      </c>
      <c r="F48" s="186" t="s">
        <v>592</v>
      </c>
      <c r="G48" s="189"/>
      <c r="H48" s="189"/>
      <c r="I48" s="186" t="s">
        <v>706</v>
      </c>
      <c r="J48" s="186" t="s">
        <v>738</v>
      </c>
      <c r="K48" s="187">
        <v>2.4900000000000002</v>
      </c>
      <c r="L48" s="187">
        <f t="shared" si="0"/>
        <v>2.4900000000000002</v>
      </c>
    </row>
    <row r="49" spans="1:12" hidden="1" x14ac:dyDescent="0.25">
      <c r="A49" s="190">
        <v>43116</v>
      </c>
      <c r="B49" s="185">
        <v>1</v>
      </c>
      <c r="C49" s="185" t="s">
        <v>708</v>
      </c>
      <c r="D49" s="185" t="s">
        <v>712</v>
      </c>
      <c r="E49" s="186" t="s">
        <v>601</v>
      </c>
      <c r="F49" s="186" t="s">
        <v>592</v>
      </c>
      <c r="G49" s="189">
        <v>25</v>
      </c>
      <c r="H49" s="189">
        <f>Tabelle15[[#This Row],[Az]]*Tabelle15[[#This Row],[Gebinde]]</f>
        <v>25</v>
      </c>
      <c r="I49" s="186" t="s">
        <v>706</v>
      </c>
      <c r="J49" s="186" t="s">
        <v>738</v>
      </c>
      <c r="K49" s="191">
        <v>10.89</v>
      </c>
      <c r="L49" s="187">
        <f t="shared" si="0"/>
        <v>10.89</v>
      </c>
    </row>
    <row r="50" spans="1:12" hidden="1" x14ac:dyDescent="0.25">
      <c r="A50" s="190">
        <v>43116</v>
      </c>
      <c r="B50" s="185">
        <v>4</v>
      </c>
      <c r="C50" s="185" t="s">
        <v>708</v>
      </c>
      <c r="D50" s="185" t="s">
        <v>707</v>
      </c>
      <c r="E50" s="186" t="s">
        <v>601</v>
      </c>
      <c r="F50" s="186" t="s">
        <v>592</v>
      </c>
      <c r="G50" s="189">
        <v>25</v>
      </c>
      <c r="H50" s="189">
        <f>Tabelle15[[#This Row],[Az]]*Tabelle15[[#This Row],[Gebinde]]</f>
        <v>100</v>
      </c>
      <c r="I50" s="186" t="s">
        <v>706</v>
      </c>
      <c r="J50" s="186" t="s">
        <v>738</v>
      </c>
      <c r="K50" s="191">
        <v>8.48</v>
      </c>
      <c r="L50" s="187">
        <f t="shared" si="0"/>
        <v>33.92</v>
      </c>
    </row>
    <row r="51" spans="1:12" hidden="1" x14ac:dyDescent="0.25">
      <c r="A51" s="190">
        <v>43116</v>
      </c>
      <c r="B51" s="185">
        <v>4</v>
      </c>
      <c r="C51" s="185" t="s">
        <v>708</v>
      </c>
      <c r="D51" s="185" t="s">
        <v>710</v>
      </c>
      <c r="E51" s="186" t="s">
        <v>601</v>
      </c>
      <c r="F51" s="186" t="s">
        <v>592</v>
      </c>
      <c r="G51" s="189">
        <v>40</v>
      </c>
      <c r="H51" s="189">
        <f>Tabelle15[[#This Row],[Az]]*Tabelle15[[#This Row],[Gebinde]]</f>
        <v>160</v>
      </c>
      <c r="I51" s="186" t="s">
        <v>706</v>
      </c>
      <c r="J51" s="186" t="s">
        <v>738</v>
      </c>
      <c r="K51" s="191">
        <v>3.09</v>
      </c>
      <c r="L51" s="187">
        <f t="shared" si="0"/>
        <v>12.36</v>
      </c>
    </row>
    <row r="52" spans="1:12" hidden="1" x14ac:dyDescent="0.25">
      <c r="A52" s="190">
        <v>43116</v>
      </c>
      <c r="B52" s="185">
        <v>1</v>
      </c>
      <c r="C52" s="185" t="s">
        <v>279</v>
      </c>
      <c r="D52" s="185" t="s">
        <v>711</v>
      </c>
      <c r="E52" s="186" t="s">
        <v>601</v>
      </c>
      <c r="F52" s="186" t="s">
        <v>592</v>
      </c>
      <c r="G52" s="189"/>
      <c r="H52" s="189"/>
      <c r="I52" s="186" t="s">
        <v>706</v>
      </c>
      <c r="J52" s="186" t="s">
        <v>738</v>
      </c>
      <c r="K52" s="187">
        <v>34.68</v>
      </c>
      <c r="L52" s="187">
        <f t="shared" si="0"/>
        <v>34.68</v>
      </c>
    </row>
    <row r="53" spans="1:12" x14ac:dyDescent="0.25">
      <c r="A53" s="190">
        <v>43116</v>
      </c>
      <c r="B53" s="185">
        <v>9</v>
      </c>
      <c r="C53" s="185" t="s">
        <v>606</v>
      </c>
      <c r="D53" s="185" t="s">
        <v>705</v>
      </c>
      <c r="E53" s="186" t="s">
        <v>607</v>
      </c>
      <c r="F53" s="186" t="s">
        <v>584</v>
      </c>
      <c r="G53" s="186"/>
      <c r="H53" s="189"/>
      <c r="I53" s="186" t="s">
        <v>706</v>
      </c>
      <c r="J53" s="186"/>
      <c r="K53" s="188">
        <v>35</v>
      </c>
      <c r="L53" s="187">
        <f t="shared" si="0"/>
        <v>315</v>
      </c>
    </row>
    <row r="54" spans="1:12" hidden="1" x14ac:dyDescent="0.25">
      <c r="A54" s="190">
        <v>43120</v>
      </c>
      <c r="B54" s="185">
        <v>2</v>
      </c>
      <c r="C54" s="185" t="s">
        <v>708</v>
      </c>
      <c r="D54" s="185" t="s">
        <v>707</v>
      </c>
      <c r="E54" s="186" t="s">
        <v>601</v>
      </c>
      <c r="F54" s="186" t="s">
        <v>592</v>
      </c>
      <c r="G54" s="189">
        <v>25</v>
      </c>
      <c r="H54" s="189">
        <f>Tabelle15[[#This Row],[Az]]*Tabelle15[[#This Row],[Gebinde]]</f>
        <v>50</v>
      </c>
      <c r="I54" s="186" t="s">
        <v>706</v>
      </c>
      <c r="J54" s="186" t="s">
        <v>738</v>
      </c>
      <c r="K54" s="191">
        <v>8.48</v>
      </c>
      <c r="L54" s="187">
        <f t="shared" si="0"/>
        <v>16.96</v>
      </c>
    </row>
    <row r="55" spans="1:12" hidden="1" x14ac:dyDescent="0.25">
      <c r="A55" s="190">
        <v>43120</v>
      </c>
      <c r="B55" s="185">
        <v>3</v>
      </c>
      <c r="C55" s="185" t="s">
        <v>708</v>
      </c>
      <c r="D55" s="185" t="s">
        <v>710</v>
      </c>
      <c r="E55" s="186" t="s">
        <v>601</v>
      </c>
      <c r="F55" s="186" t="s">
        <v>592</v>
      </c>
      <c r="G55" s="189">
        <v>40</v>
      </c>
      <c r="H55" s="189">
        <f>Tabelle15[[#This Row],[Az]]*Tabelle15[[#This Row],[Gebinde]]</f>
        <v>120</v>
      </c>
      <c r="I55" s="186" t="s">
        <v>706</v>
      </c>
      <c r="J55" s="186" t="s">
        <v>738</v>
      </c>
      <c r="K55" s="191">
        <v>3.09</v>
      </c>
      <c r="L55" s="187">
        <f t="shared" si="0"/>
        <v>9.27</v>
      </c>
    </row>
    <row r="56" spans="1:12" hidden="1" x14ac:dyDescent="0.25">
      <c r="A56" s="190">
        <v>43120</v>
      </c>
      <c r="B56" s="185">
        <v>2</v>
      </c>
      <c r="C56" s="185" t="s">
        <v>708</v>
      </c>
      <c r="D56" s="185" t="s">
        <v>404</v>
      </c>
      <c r="E56" s="186" t="s">
        <v>601</v>
      </c>
      <c r="F56" s="186" t="s">
        <v>592</v>
      </c>
      <c r="G56" s="189">
        <v>40</v>
      </c>
      <c r="H56" s="189">
        <f>Tabelle15[[#This Row],[Az]]*Tabelle15[[#This Row],[Gebinde]]</f>
        <v>80</v>
      </c>
      <c r="I56" s="186" t="s">
        <v>706</v>
      </c>
      <c r="J56" s="186" t="s">
        <v>738</v>
      </c>
      <c r="K56" s="191">
        <v>3.09</v>
      </c>
      <c r="L56" s="187">
        <f t="shared" si="0"/>
        <v>6.18</v>
      </c>
    </row>
    <row r="57" spans="1:12" x14ac:dyDescent="0.25">
      <c r="A57" s="190">
        <v>43123</v>
      </c>
      <c r="B57" s="185">
        <v>12</v>
      </c>
      <c r="C57" s="185" t="s">
        <v>606</v>
      </c>
      <c r="D57" s="185" t="s">
        <v>705</v>
      </c>
      <c r="E57" s="186" t="s">
        <v>607</v>
      </c>
      <c r="F57" s="186" t="s">
        <v>584</v>
      </c>
      <c r="G57" s="186"/>
      <c r="H57" s="189"/>
      <c r="I57" s="186" t="s">
        <v>706</v>
      </c>
      <c r="J57" s="186"/>
      <c r="K57" s="188">
        <v>35</v>
      </c>
      <c r="L57" s="187">
        <f t="shared" ref="L57" si="1">B57*K57</f>
        <v>420</v>
      </c>
    </row>
    <row r="58" spans="1:12" hidden="1" x14ac:dyDescent="0.25">
      <c r="A58" s="190">
        <v>43123</v>
      </c>
      <c r="B58" s="185">
        <v>3</v>
      </c>
      <c r="C58" s="185" t="s">
        <v>708</v>
      </c>
      <c r="D58" s="185" t="s">
        <v>707</v>
      </c>
      <c r="E58" s="186" t="s">
        <v>601</v>
      </c>
      <c r="F58" s="186" t="s">
        <v>592</v>
      </c>
      <c r="G58" s="189">
        <v>25</v>
      </c>
      <c r="H58" s="189">
        <f>Tabelle15[[#This Row],[Az]]*Tabelle15[[#This Row],[Gebinde]]</f>
        <v>75</v>
      </c>
      <c r="I58" s="186" t="s">
        <v>706</v>
      </c>
      <c r="J58" s="186" t="s">
        <v>738</v>
      </c>
      <c r="K58" s="191">
        <v>8.48</v>
      </c>
      <c r="L58" s="187">
        <f t="shared" si="0"/>
        <v>25.44</v>
      </c>
    </row>
    <row r="59" spans="1:12" hidden="1" x14ac:dyDescent="0.25">
      <c r="A59" s="190">
        <v>43123</v>
      </c>
      <c r="B59" s="185">
        <v>1</v>
      </c>
      <c r="C59" s="185" t="s">
        <v>708</v>
      </c>
      <c r="D59" s="185" t="s">
        <v>470</v>
      </c>
      <c r="E59" s="186" t="s">
        <v>601</v>
      </c>
      <c r="F59" s="186" t="s">
        <v>592</v>
      </c>
      <c r="G59" s="189">
        <v>25</v>
      </c>
      <c r="H59" s="189">
        <f>Tabelle15[[#This Row],[Az]]*Tabelle15[[#This Row],[Gebinde]]</f>
        <v>25</v>
      </c>
      <c r="I59" s="186" t="s">
        <v>706</v>
      </c>
      <c r="J59" s="186" t="s">
        <v>738</v>
      </c>
      <c r="K59" s="191">
        <v>13.89</v>
      </c>
      <c r="L59" s="187">
        <f t="shared" si="0"/>
        <v>13.89</v>
      </c>
    </row>
    <row r="60" spans="1:12" hidden="1" x14ac:dyDescent="0.25">
      <c r="A60" s="190">
        <v>43123</v>
      </c>
      <c r="B60" s="185">
        <v>2</v>
      </c>
      <c r="C60" s="185" t="s">
        <v>708</v>
      </c>
      <c r="D60" s="185" t="s">
        <v>709</v>
      </c>
      <c r="E60" s="186" t="s">
        <v>601</v>
      </c>
      <c r="F60" s="186" t="s">
        <v>592</v>
      </c>
      <c r="G60" s="189">
        <v>25</v>
      </c>
      <c r="H60" s="189">
        <f>Tabelle15[[#This Row],[Az]]*Tabelle15[[#This Row],[Gebinde]]</f>
        <v>50</v>
      </c>
      <c r="I60" s="186" t="s">
        <v>706</v>
      </c>
      <c r="J60" s="186" t="s">
        <v>738</v>
      </c>
      <c r="K60" s="191">
        <v>10.89</v>
      </c>
      <c r="L60" s="187">
        <f t="shared" si="0"/>
        <v>21.78</v>
      </c>
    </row>
    <row r="61" spans="1:12" hidden="1" x14ac:dyDescent="0.25">
      <c r="A61" s="190">
        <v>43123</v>
      </c>
      <c r="B61" s="185">
        <v>2</v>
      </c>
      <c r="C61" s="185" t="s">
        <v>708</v>
      </c>
      <c r="D61" s="185" t="s">
        <v>404</v>
      </c>
      <c r="E61" s="186" t="s">
        <v>601</v>
      </c>
      <c r="F61" s="186" t="s">
        <v>592</v>
      </c>
      <c r="G61" s="189">
        <v>40</v>
      </c>
      <c r="H61" s="189">
        <f>Tabelle15[[#This Row],[Az]]*Tabelle15[[#This Row],[Gebinde]]</f>
        <v>80</v>
      </c>
      <c r="I61" s="186" t="s">
        <v>706</v>
      </c>
      <c r="J61" s="186" t="s">
        <v>738</v>
      </c>
      <c r="K61" s="191">
        <v>3.09</v>
      </c>
      <c r="L61" s="187">
        <f t="shared" si="0"/>
        <v>6.18</v>
      </c>
    </row>
    <row r="62" spans="1:12" hidden="1" x14ac:dyDescent="0.25">
      <c r="A62" s="190">
        <v>43127</v>
      </c>
      <c r="B62" s="185">
        <v>4</v>
      </c>
      <c r="C62" s="185" t="s">
        <v>708</v>
      </c>
      <c r="D62" s="185" t="s">
        <v>404</v>
      </c>
      <c r="E62" s="186" t="s">
        <v>601</v>
      </c>
      <c r="F62" s="186" t="s">
        <v>592</v>
      </c>
      <c r="G62" s="189">
        <v>40</v>
      </c>
      <c r="H62" s="189">
        <f>Tabelle15[[#This Row],[Az]]*Tabelle15[[#This Row],[Gebinde]]</f>
        <v>160</v>
      </c>
      <c r="I62" s="186" t="s">
        <v>706</v>
      </c>
      <c r="J62" s="186" t="s">
        <v>739</v>
      </c>
      <c r="K62" s="191">
        <v>3.09</v>
      </c>
      <c r="L62" s="187">
        <f>B62*K62</f>
        <v>12.36</v>
      </c>
    </row>
    <row r="63" spans="1:12" hidden="1" x14ac:dyDescent="0.25">
      <c r="A63" s="190">
        <v>43127</v>
      </c>
      <c r="B63" s="185">
        <v>1</v>
      </c>
      <c r="C63" s="185" t="s">
        <v>708</v>
      </c>
      <c r="D63" s="185" t="s">
        <v>713</v>
      </c>
      <c r="E63" s="186" t="s">
        <v>601</v>
      </c>
      <c r="F63" s="186" t="s">
        <v>592</v>
      </c>
      <c r="G63" s="189">
        <v>25</v>
      </c>
      <c r="H63" s="189">
        <f>Tabelle15[[#This Row],[Az]]*Tabelle15[[#This Row],[Gebinde]]</f>
        <v>25</v>
      </c>
      <c r="I63" s="186" t="s">
        <v>706</v>
      </c>
      <c r="J63" s="186" t="s">
        <v>739</v>
      </c>
      <c r="K63" s="191">
        <v>16.95</v>
      </c>
      <c r="L63" s="187">
        <f>B63*K63</f>
        <v>16.95</v>
      </c>
    </row>
    <row r="64" spans="1:12" hidden="1" x14ac:dyDescent="0.25">
      <c r="A64" s="190">
        <v>43127</v>
      </c>
      <c r="B64" s="185">
        <v>1</v>
      </c>
      <c r="C64" s="185" t="s">
        <v>708</v>
      </c>
      <c r="D64" s="185" t="s">
        <v>709</v>
      </c>
      <c r="E64" s="186" t="s">
        <v>601</v>
      </c>
      <c r="F64" s="186" t="s">
        <v>592</v>
      </c>
      <c r="G64" s="189">
        <v>25</v>
      </c>
      <c r="H64" s="189">
        <f>Tabelle15[[#This Row],[Az]]*Tabelle15[[#This Row],[Gebinde]]</f>
        <v>25</v>
      </c>
      <c r="I64" s="186" t="s">
        <v>706</v>
      </c>
      <c r="J64" s="186" t="s">
        <v>739</v>
      </c>
      <c r="K64" s="191">
        <v>10.89</v>
      </c>
      <c r="L64" s="187">
        <f>B64*K64</f>
        <v>10.89</v>
      </c>
    </row>
    <row r="65" spans="1:12" hidden="1" x14ac:dyDescent="0.25">
      <c r="A65" s="190">
        <v>43127</v>
      </c>
      <c r="B65" s="185">
        <v>4</v>
      </c>
      <c r="C65" s="185" t="s">
        <v>708</v>
      </c>
      <c r="D65" s="185" t="s">
        <v>736</v>
      </c>
      <c r="E65" s="186" t="s">
        <v>601</v>
      </c>
      <c r="F65" s="186" t="s">
        <v>592</v>
      </c>
      <c r="G65" s="189"/>
      <c r="H65" s="189"/>
      <c r="I65" s="186" t="s">
        <v>706</v>
      </c>
      <c r="J65" s="186" t="s">
        <v>739</v>
      </c>
      <c r="K65" s="191">
        <v>0.69</v>
      </c>
      <c r="L65" s="187">
        <f t="shared" ref="L65:L66" si="2">B65*K65</f>
        <v>2.76</v>
      </c>
    </row>
    <row r="66" spans="1:12" x14ac:dyDescent="0.25">
      <c r="A66" s="190">
        <v>43127</v>
      </c>
      <c r="B66" s="185">
        <v>5</v>
      </c>
      <c r="C66" s="185" t="s">
        <v>606</v>
      </c>
      <c r="D66" s="185" t="s">
        <v>705</v>
      </c>
      <c r="E66" s="186" t="s">
        <v>607</v>
      </c>
      <c r="F66" s="186" t="s">
        <v>584</v>
      </c>
      <c r="G66" s="186"/>
      <c r="H66" s="189"/>
      <c r="I66" s="186" t="s">
        <v>706</v>
      </c>
      <c r="J66" s="186"/>
      <c r="K66" s="188">
        <v>35</v>
      </c>
      <c r="L66" s="187">
        <f t="shared" si="2"/>
        <v>175</v>
      </c>
    </row>
    <row r="67" spans="1:12" hidden="1" x14ac:dyDescent="0.25">
      <c r="A67" s="190"/>
      <c r="E67" s="186"/>
      <c r="F67" s="186"/>
      <c r="G67" s="189"/>
      <c r="H67" s="189"/>
      <c r="I67" s="186"/>
      <c r="J67" s="186"/>
      <c r="K67" s="191"/>
      <c r="L67" s="187"/>
    </row>
    <row r="68" spans="1:12" hidden="1" x14ac:dyDescent="0.25">
      <c r="A68" s="190">
        <v>43133</v>
      </c>
      <c r="B68" s="185">
        <v>1</v>
      </c>
      <c r="C68" s="185" t="s">
        <v>279</v>
      </c>
      <c r="D68" s="185" t="s">
        <v>711</v>
      </c>
      <c r="E68" s="186" t="s">
        <v>601</v>
      </c>
      <c r="F68" s="186" t="s">
        <v>592</v>
      </c>
      <c r="G68" s="189"/>
      <c r="H68" s="189"/>
      <c r="I68" s="186" t="s">
        <v>706</v>
      </c>
      <c r="J68" s="186"/>
      <c r="K68" s="191">
        <v>70.22</v>
      </c>
      <c r="L68" s="187">
        <f t="shared" ref="L68:L74" si="3">B68*K68</f>
        <v>70.22</v>
      </c>
    </row>
    <row r="69" spans="1:12" x14ac:dyDescent="0.25">
      <c r="A69" s="190">
        <v>43134</v>
      </c>
      <c r="B69" s="185">
        <v>1</v>
      </c>
      <c r="C69" s="185" t="s">
        <v>279</v>
      </c>
      <c r="D69" s="185" t="s">
        <v>711</v>
      </c>
      <c r="E69" s="186" t="s">
        <v>601</v>
      </c>
      <c r="F69" s="186" t="s">
        <v>584</v>
      </c>
      <c r="G69" s="189"/>
      <c r="H69" s="189"/>
      <c r="I69" s="186" t="s">
        <v>706</v>
      </c>
      <c r="J69" s="186"/>
      <c r="K69" s="191">
        <v>88.67</v>
      </c>
      <c r="L69" s="187">
        <f t="shared" si="3"/>
        <v>88.67</v>
      </c>
    </row>
    <row r="70" spans="1:12" x14ac:dyDescent="0.25">
      <c r="A70" s="190">
        <v>43136</v>
      </c>
      <c r="B70" s="185">
        <v>1</v>
      </c>
      <c r="C70" s="185" t="s">
        <v>279</v>
      </c>
      <c r="D70" s="185" t="s">
        <v>711</v>
      </c>
      <c r="E70" s="186" t="s">
        <v>601</v>
      </c>
      <c r="F70" s="186" t="s">
        <v>584</v>
      </c>
      <c r="G70" s="189"/>
      <c r="H70" s="189"/>
      <c r="I70" s="186" t="s">
        <v>706</v>
      </c>
      <c r="J70" s="186"/>
      <c r="K70" s="191">
        <v>88.67</v>
      </c>
      <c r="L70" s="187">
        <f t="shared" si="3"/>
        <v>88.67</v>
      </c>
    </row>
    <row r="71" spans="1:12" hidden="1" x14ac:dyDescent="0.25">
      <c r="A71" s="190">
        <v>43137</v>
      </c>
      <c r="B71" s="185">
        <v>1</v>
      </c>
      <c r="C71" s="185" t="s">
        <v>279</v>
      </c>
      <c r="D71" s="185" t="s">
        <v>711</v>
      </c>
      <c r="E71" s="186" t="s">
        <v>601</v>
      </c>
      <c r="F71" s="186" t="s">
        <v>592</v>
      </c>
      <c r="G71" s="189"/>
      <c r="H71" s="189"/>
      <c r="I71" s="186" t="s">
        <v>706</v>
      </c>
      <c r="J71" s="186"/>
      <c r="K71" s="191">
        <v>141.63</v>
      </c>
      <c r="L71" s="187">
        <f t="shared" si="3"/>
        <v>141.63</v>
      </c>
    </row>
    <row r="72" spans="1:12" x14ac:dyDescent="0.25">
      <c r="A72" s="190">
        <v>43146</v>
      </c>
      <c r="B72" s="185">
        <v>1</v>
      </c>
      <c r="C72" s="185" t="s">
        <v>279</v>
      </c>
      <c r="D72" s="185" t="s">
        <v>711</v>
      </c>
      <c r="E72" s="186" t="s">
        <v>601</v>
      </c>
      <c r="F72" s="186" t="s">
        <v>584</v>
      </c>
      <c r="G72" s="189"/>
      <c r="H72" s="189"/>
      <c r="I72" s="186" t="s">
        <v>706</v>
      </c>
      <c r="J72" s="186"/>
      <c r="K72" s="191">
        <v>47.45</v>
      </c>
      <c r="L72" s="187">
        <f t="shared" si="3"/>
        <v>47.45</v>
      </c>
    </row>
    <row r="73" spans="1:12" hidden="1" x14ac:dyDescent="0.25">
      <c r="A73" s="190">
        <v>43146</v>
      </c>
      <c r="B73" s="185">
        <v>1</v>
      </c>
      <c r="C73" s="185" t="s">
        <v>279</v>
      </c>
      <c r="D73" s="185" t="s">
        <v>711</v>
      </c>
      <c r="E73" s="186" t="s">
        <v>601</v>
      </c>
      <c r="F73" s="186" t="s">
        <v>592</v>
      </c>
      <c r="G73" s="189"/>
      <c r="H73" s="189"/>
      <c r="I73" s="186" t="s">
        <v>706</v>
      </c>
      <c r="J73" s="186"/>
      <c r="K73" s="191">
        <v>119.07</v>
      </c>
      <c r="L73" s="187">
        <f t="shared" si="3"/>
        <v>119.07</v>
      </c>
    </row>
    <row r="74" spans="1:12" hidden="1" x14ac:dyDescent="0.25">
      <c r="A74" s="190">
        <v>43158</v>
      </c>
      <c r="B74" s="185">
        <v>1</v>
      </c>
      <c r="C74" s="185" t="s">
        <v>279</v>
      </c>
      <c r="D74" s="185" t="s">
        <v>711</v>
      </c>
      <c r="E74" s="186" t="s">
        <v>601</v>
      </c>
      <c r="F74" s="186" t="s">
        <v>592</v>
      </c>
      <c r="G74" s="189"/>
      <c r="H74" s="189"/>
      <c r="I74" s="186" t="s">
        <v>706</v>
      </c>
      <c r="J74" s="186"/>
      <c r="K74" s="191">
        <v>97.78</v>
      </c>
      <c r="L74" s="187">
        <f t="shared" si="3"/>
        <v>97.78</v>
      </c>
    </row>
    <row r="75" spans="1:12" hidden="1" x14ac:dyDescent="0.25">
      <c r="A75" s="190"/>
      <c r="E75" s="186"/>
      <c r="F75" s="186"/>
      <c r="G75" s="189"/>
      <c r="H75" s="189"/>
      <c r="I75" s="186"/>
      <c r="J75" s="186"/>
      <c r="K75" s="191"/>
      <c r="L75" s="187"/>
    </row>
    <row r="76" spans="1:12" hidden="1" x14ac:dyDescent="0.25">
      <c r="A76" s="190"/>
      <c r="B76" s="185">
        <v>1</v>
      </c>
      <c r="C76" s="185" t="s">
        <v>279</v>
      </c>
      <c r="D76" s="185" t="s">
        <v>711</v>
      </c>
      <c r="E76" s="186" t="s">
        <v>601</v>
      </c>
      <c r="F76" s="186" t="s">
        <v>592</v>
      </c>
      <c r="G76" s="189"/>
      <c r="H76" s="189"/>
      <c r="I76" s="186" t="s">
        <v>618</v>
      </c>
      <c r="J76" s="186"/>
      <c r="K76" s="191">
        <v>200</v>
      </c>
      <c r="L76" s="187">
        <f t="shared" ref="L76:L77" si="4">B76*K76</f>
        <v>200</v>
      </c>
    </row>
    <row r="77" spans="1:12" x14ac:dyDescent="0.25">
      <c r="A77" s="190"/>
      <c r="B77" s="185">
        <v>5</v>
      </c>
      <c r="C77" s="185" t="s">
        <v>606</v>
      </c>
      <c r="D77" s="185" t="s">
        <v>773</v>
      </c>
      <c r="E77" s="186" t="s">
        <v>607</v>
      </c>
      <c r="F77" s="186" t="s">
        <v>584</v>
      </c>
      <c r="G77" s="186"/>
      <c r="H77" s="189"/>
      <c r="I77" s="186" t="s">
        <v>618</v>
      </c>
      <c r="J77" s="186"/>
      <c r="K77" s="188">
        <v>35</v>
      </c>
      <c r="L77" s="187">
        <f t="shared" si="4"/>
        <v>175</v>
      </c>
    </row>
    <row r="78" spans="1:12" x14ac:dyDescent="0.25">
      <c r="A78" s="190"/>
      <c r="B78" s="185">
        <v>3</v>
      </c>
      <c r="C78" s="185" t="s">
        <v>606</v>
      </c>
      <c r="D78" s="185" t="s">
        <v>774</v>
      </c>
      <c r="E78" s="186" t="s">
        <v>607</v>
      </c>
      <c r="F78" s="186" t="s">
        <v>584</v>
      </c>
      <c r="G78" s="186"/>
      <c r="H78" s="189"/>
      <c r="I78" s="186" t="s">
        <v>618</v>
      </c>
      <c r="J78" s="186"/>
      <c r="K78" s="188">
        <v>35</v>
      </c>
      <c r="L78" s="187">
        <f t="shared" ref="L78:L79" si="5">B78*K78</f>
        <v>105</v>
      </c>
    </row>
    <row r="79" spans="1:12" x14ac:dyDescent="0.25">
      <c r="A79" s="190"/>
      <c r="B79" s="185">
        <v>5</v>
      </c>
      <c r="C79" s="185" t="s">
        <v>606</v>
      </c>
      <c r="D79" s="185" t="s">
        <v>27</v>
      </c>
      <c r="E79" s="186" t="s">
        <v>607</v>
      </c>
      <c r="F79" s="186" t="s">
        <v>584</v>
      </c>
      <c r="G79" s="186"/>
      <c r="H79" s="189"/>
      <c r="I79" s="186" t="s">
        <v>618</v>
      </c>
      <c r="J79" s="186"/>
      <c r="K79" s="188">
        <v>35</v>
      </c>
      <c r="L79" s="187">
        <f t="shared" si="5"/>
        <v>175</v>
      </c>
    </row>
    <row r="80" spans="1:12" hidden="1" x14ac:dyDescent="0.25">
      <c r="A80" s="190"/>
      <c r="E80" s="186"/>
      <c r="F80" s="186"/>
      <c r="G80" s="186"/>
      <c r="H80" s="189"/>
      <c r="I80" s="186"/>
      <c r="J80" s="226"/>
      <c r="K80" s="188"/>
      <c r="L80" s="187"/>
    </row>
    <row r="81" spans="1:12" hidden="1" x14ac:dyDescent="0.25">
      <c r="A81" s="190"/>
      <c r="E81" s="186"/>
      <c r="F81" s="186"/>
      <c r="G81" s="186"/>
      <c r="H81" s="189"/>
      <c r="I81" s="186"/>
      <c r="J81" s="186"/>
      <c r="K81" s="188"/>
      <c r="L81" s="187"/>
    </row>
    <row r="82" spans="1:12" x14ac:dyDescent="0.25">
      <c r="A82" s="280" t="s">
        <v>291</v>
      </c>
      <c r="B82" s="281"/>
      <c r="C82" s="281"/>
      <c r="D82" s="281"/>
      <c r="E82" s="281"/>
      <c r="F82" s="282"/>
      <c r="G82" s="282"/>
      <c r="H82" s="283">
        <f>SUBTOTAL(109,Tabelle15[kg gesamt])</f>
        <v>0</v>
      </c>
      <c r="I82" s="282"/>
      <c r="J82" s="282"/>
      <c r="K82" s="281"/>
      <c r="L82" s="284">
        <f>SUBTOTAL(109,Tabelle15[Preis, brutto])</f>
        <v>3269.79</v>
      </c>
    </row>
    <row r="83" spans="1:12" x14ac:dyDescent="0.25">
      <c r="F83" s="186"/>
      <c r="G83" s="186"/>
      <c r="H83" s="186"/>
      <c r="I83" s="186"/>
      <c r="J83" s="186"/>
    </row>
    <row r="84" spans="1:12" x14ac:dyDescent="0.25">
      <c r="F84" s="186"/>
      <c r="G84" s="186"/>
      <c r="H84" s="186"/>
      <c r="I84" s="186"/>
      <c r="J84" s="186"/>
    </row>
    <row r="85" spans="1:12" x14ac:dyDescent="0.25">
      <c r="F85" s="186"/>
      <c r="G85" s="186"/>
      <c r="H85" s="186"/>
      <c r="I85" s="186"/>
      <c r="J85" s="186"/>
    </row>
  </sheetData>
  <pageMargins left="0.7" right="0.7" top="0.78740157499999996" bottom="0.78740157499999996" header="0.3" footer="0.3"/>
  <pageSetup paperSize="9" scale="54" fitToHeight="0" orientation="portrait" r:id="rId1"/>
  <ignoredErrors>
    <ignoredError sqref="L19:L20 L5:L6 M24 L11:L16" emptyCellReference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34998626667073579"/>
    <pageSetUpPr fitToPage="1"/>
  </sheetPr>
  <dimension ref="A1:R100"/>
  <sheetViews>
    <sheetView showGridLines="0" topLeftCell="A24" zoomScale="85" zoomScaleNormal="85" workbookViewId="0">
      <selection activeCell="B91" sqref="B67:B91"/>
    </sheetView>
  </sheetViews>
  <sheetFormatPr baseColWidth="10" defaultColWidth="10.7109375" defaultRowHeight="15" x14ac:dyDescent="0.25"/>
  <cols>
    <col min="1" max="1" width="12.140625" style="185" customWidth="1"/>
    <col min="2" max="2" width="7.28515625" style="185" customWidth="1"/>
    <col min="3" max="3" width="5.140625" style="185" customWidth="1"/>
    <col min="4" max="4" width="45.5703125" style="185" customWidth="1"/>
    <col min="5" max="6" width="9.5703125" style="185" customWidth="1"/>
    <col min="7" max="7" width="8.28515625" style="185" customWidth="1"/>
    <col min="8" max="8" width="5.42578125" style="185" customWidth="1"/>
    <col min="9" max="10" width="4.140625" style="185" customWidth="1"/>
    <col min="11" max="11" width="6.42578125" style="185" customWidth="1"/>
    <col min="12" max="13" width="7.140625" style="185" customWidth="1"/>
    <col min="14" max="14" width="9.28515625" style="185" customWidth="1"/>
    <col min="15" max="15" width="5.28515625" style="185" customWidth="1"/>
    <col min="16" max="16" width="10" style="185" customWidth="1"/>
    <col min="17" max="17" width="16.28515625" style="185" customWidth="1"/>
    <col min="18" max="18" width="13" style="185" customWidth="1"/>
    <col min="19" max="19" width="10.7109375" style="185"/>
    <col min="20" max="20" width="14.7109375" style="185" customWidth="1"/>
    <col min="21" max="16384" width="10.7109375" style="185"/>
  </cols>
  <sheetData>
    <row r="1" spans="1:17" ht="21" x14ac:dyDescent="0.35">
      <c r="A1" s="200" t="s">
        <v>766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</row>
    <row r="3" spans="1:17" ht="15" customHeight="1" x14ac:dyDescent="0.3">
      <c r="A3" s="198" t="s">
        <v>247</v>
      </c>
      <c r="D3" s="202" t="s">
        <v>40</v>
      </c>
      <c r="E3" s="202"/>
      <c r="F3" s="202"/>
      <c r="G3" s="202"/>
      <c r="H3" s="202"/>
      <c r="I3" s="202"/>
      <c r="J3" s="202"/>
      <c r="K3" s="202"/>
      <c r="L3" s="202"/>
      <c r="M3" s="202"/>
      <c r="N3" s="199"/>
      <c r="O3" s="199"/>
      <c r="P3" s="313">
        <f>Q20/Q3</f>
        <v>170.23012499999999</v>
      </c>
      <c r="Q3" s="203">
        <v>80</v>
      </c>
    </row>
    <row r="4" spans="1:17" ht="18.75" x14ac:dyDescent="0.3">
      <c r="D4" s="20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4"/>
    </row>
    <row r="5" spans="1:17" ht="18.75" x14ac:dyDescent="0.3">
      <c r="D5" s="208" t="s">
        <v>584</v>
      </c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10">
        <f>SUMIF(Tabelle157[Art],D5,Tabelle157[Az])</f>
        <v>221.40000000000003</v>
      </c>
    </row>
    <row r="6" spans="1:17" ht="18.75" x14ac:dyDescent="0.3">
      <c r="D6" s="202" t="s">
        <v>728</v>
      </c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211">
        <f>Q12/Q20</f>
        <v>1</v>
      </c>
    </row>
    <row r="7" spans="1:17" ht="18.75" x14ac:dyDescent="0.3">
      <c r="D7" s="202" t="s">
        <v>729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211">
        <f>Q16/Q20</f>
        <v>0</v>
      </c>
    </row>
    <row r="9" spans="1:17" ht="18.75" x14ac:dyDescent="0.3">
      <c r="A9" s="198" t="s">
        <v>727</v>
      </c>
    </row>
    <row r="10" spans="1:17" ht="15.75" x14ac:dyDescent="0.25">
      <c r="B10" s="293" t="s">
        <v>706</v>
      </c>
      <c r="C10" s="197"/>
      <c r="D10" s="212" t="s">
        <v>592</v>
      </c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3">
        <f t="array" ref="Q10">SUM(IF(Tabelle157[Status]=$B10,IF(Tabelle157[Art]=D$10,Tabelle157[Preis, brutto])))</f>
        <v>5866.9100000000008</v>
      </c>
    </row>
    <row r="11" spans="1:17" ht="15.75" x14ac:dyDescent="0.25">
      <c r="B11" s="294"/>
      <c r="C11" s="197"/>
      <c r="D11" s="214" t="s">
        <v>584</v>
      </c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5">
        <f t="array" ref="Q11">SUM(IF(Tabelle157[Status]=$B10,IF(Tabelle157[Art]=D$11,Tabelle157[Preis, brutto])))</f>
        <v>7751.5</v>
      </c>
    </row>
    <row r="12" spans="1:17" ht="15.75" x14ac:dyDescent="0.25">
      <c r="B12" s="294"/>
      <c r="C12" s="197"/>
      <c r="D12" s="212" t="s">
        <v>445</v>
      </c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3">
        <f>SUM(Q10:Q11)</f>
        <v>13618.41</v>
      </c>
    </row>
    <row r="13" spans="1:17" ht="15.75" x14ac:dyDescent="0.25">
      <c r="B13" s="294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</row>
    <row r="14" spans="1:17" ht="15.75" x14ac:dyDescent="0.25">
      <c r="B14" s="293" t="s">
        <v>618</v>
      </c>
      <c r="C14" s="197"/>
      <c r="D14" s="212" t="s">
        <v>592</v>
      </c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3">
        <f t="array" ref="Q14">SUM(IF(Tabelle157[Status]=$B14,IF(Tabelle157[Art]=D$14,Tabelle157[Preis, brutto])))</f>
        <v>0</v>
      </c>
    </row>
    <row r="15" spans="1:17" ht="15.75" x14ac:dyDescent="0.25">
      <c r="A15" s="197"/>
      <c r="B15" s="197"/>
      <c r="C15" s="197"/>
      <c r="D15" s="214" t="s">
        <v>584</v>
      </c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5">
        <f t="array" ref="Q15">SUM(IF(Tabelle157[Status]=$B14,IF(Tabelle157[Art]=D$15,Tabelle157[Preis, brutto])))</f>
        <v>0</v>
      </c>
    </row>
    <row r="16" spans="1:17" ht="15.75" x14ac:dyDescent="0.25">
      <c r="A16" s="197"/>
      <c r="B16" s="197"/>
      <c r="C16" s="197"/>
      <c r="D16" s="212" t="s">
        <v>445</v>
      </c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3">
        <f>SUM(Q14:Q15)</f>
        <v>0</v>
      </c>
    </row>
    <row r="18" spans="1:18" ht="18.75" x14ac:dyDescent="0.3">
      <c r="D18" s="202" t="s">
        <v>592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07">
        <f>SUMIF(Tabelle157[Art],D18,Tabelle157[Preis, brutto])</f>
        <v>5866.9100000000008</v>
      </c>
    </row>
    <row r="19" spans="1:18" ht="18.75" x14ac:dyDescent="0.3">
      <c r="D19" s="205" t="s">
        <v>584</v>
      </c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06">
        <f>SUMIF(Tabelle157[Art],D19,Tabelle157[Preis, brutto])</f>
        <v>7751.5</v>
      </c>
    </row>
    <row r="20" spans="1:18" ht="21" x14ac:dyDescent="0.35">
      <c r="D20" s="277" t="s">
        <v>46</v>
      </c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9">
        <f>SUM(Q18:Q19)</f>
        <v>13618.41</v>
      </c>
    </row>
    <row r="23" spans="1:18" ht="18.75" x14ac:dyDescent="0.3">
      <c r="A23" s="196" t="s">
        <v>752</v>
      </c>
      <c r="B23" s="194"/>
      <c r="C23" s="194"/>
      <c r="D23" s="194"/>
      <c r="E23" s="194"/>
      <c r="F23" s="194"/>
      <c r="G23" s="195"/>
      <c r="H23" s="195"/>
      <c r="I23" s="195"/>
      <c r="J23" s="195"/>
      <c r="K23" s="195"/>
      <c r="L23" s="195"/>
      <c r="M23" s="195"/>
      <c r="N23" s="195"/>
      <c r="O23" s="195"/>
      <c r="P23" s="194"/>
      <c r="Q23" s="194"/>
      <c r="R23" s="224">
        <f>SUM(Q25:Q92)</f>
        <v>13618.41</v>
      </c>
    </row>
    <row r="24" spans="1:18" x14ac:dyDescent="0.25">
      <c r="A24" s="186" t="s">
        <v>593</v>
      </c>
      <c r="B24" s="186" t="s">
        <v>724</v>
      </c>
      <c r="C24" s="186" t="s">
        <v>1</v>
      </c>
      <c r="D24" s="186" t="s">
        <v>269</v>
      </c>
      <c r="E24" s="186" t="s">
        <v>723</v>
      </c>
      <c r="F24" s="186" t="s">
        <v>698</v>
      </c>
      <c r="G24" s="186" t="s">
        <v>596</v>
      </c>
      <c r="H24" s="227" t="s">
        <v>741</v>
      </c>
      <c r="I24" s="227" t="s">
        <v>742</v>
      </c>
      <c r="J24" s="227" t="s">
        <v>740</v>
      </c>
      <c r="K24" s="227" t="s">
        <v>743</v>
      </c>
      <c r="L24" s="227" t="s">
        <v>745</v>
      </c>
      <c r="M24" s="186" t="s">
        <v>722</v>
      </c>
      <c r="N24" s="186" t="s">
        <v>721</v>
      </c>
      <c r="O24" s="186" t="s">
        <v>720</v>
      </c>
      <c r="P24" s="192" t="s">
        <v>2</v>
      </c>
      <c r="Q24" s="192" t="s">
        <v>719</v>
      </c>
    </row>
    <row r="25" spans="1:18" hidden="1" x14ac:dyDescent="0.25">
      <c r="A25" s="289">
        <v>43140</v>
      </c>
      <c r="B25" s="228">
        <v>1</v>
      </c>
      <c r="C25" s="228" t="s">
        <v>279</v>
      </c>
      <c r="D25" s="231" t="s">
        <v>711</v>
      </c>
      <c r="E25" s="226"/>
      <c r="F25" s="256"/>
      <c r="G25" s="226" t="s">
        <v>592</v>
      </c>
      <c r="H25" s="256"/>
      <c r="I25" s="256"/>
      <c r="J25" s="256"/>
      <c r="K25" s="286"/>
      <c r="L25" s="287"/>
      <c r="M25" s="273"/>
      <c r="N25" s="257"/>
      <c r="O25" s="226" t="s">
        <v>706</v>
      </c>
      <c r="P25" s="288">
        <v>38.450000000000003</v>
      </c>
      <c r="Q25" s="237">
        <f>B25*P25</f>
        <v>38.450000000000003</v>
      </c>
    </row>
    <row r="26" spans="1:18" hidden="1" x14ac:dyDescent="0.25">
      <c r="A26" s="289">
        <v>43152</v>
      </c>
      <c r="B26" s="228">
        <v>500</v>
      </c>
      <c r="C26" s="228" t="s">
        <v>763</v>
      </c>
      <c r="D26" s="231" t="s">
        <v>764</v>
      </c>
      <c r="E26" s="226" t="s">
        <v>639</v>
      </c>
      <c r="F26" s="226"/>
      <c r="G26" s="226" t="s">
        <v>592</v>
      </c>
      <c r="H26" s="226"/>
      <c r="I26" s="226"/>
      <c r="J26" s="226"/>
      <c r="K26" s="226"/>
      <c r="L26" s="234"/>
      <c r="M26" s="230"/>
      <c r="N26" s="236"/>
      <c r="O26" s="226" t="s">
        <v>706</v>
      </c>
      <c r="P26" s="290">
        <v>6.8000000000000005E-2</v>
      </c>
      <c r="Q26" s="237">
        <f t="shared" ref="Q26:Q28" si="0">B26*P26</f>
        <v>34</v>
      </c>
    </row>
    <row r="27" spans="1:18" hidden="1" x14ac:dyDescent="0.25">
      <c r="A27" s="289">
        <v>43152</v>
      </c>
      <c r="B27" s="228">
        <v>40</v>
      </c>
      <c r="C27" s="228" t="s">
        <v>3</v>
      </c>
      <c r="D27" s="231" t="s">
        <v>404</v>
      </c>
      <c r="E27" s="226" t="s">
        <v>625</v>
      </c>
      <c r="F27" s="226"/>
      <c r="G27" s="226" t="s">
        <v>592</v>
      </c>
      <c r="H27" s="226"/>
      <c r="I27" s="226"/>
      <c r="J27" s="226"/>
      <c r="K27" s="226"/>
      <c r="L27" s="234"/>
      <c r="M27" s="230"/>
      <c r="N27" s="236"/>
      <c r="O27" s="226" t="s">
        <v>706</v>
      </c>
      <c r="P27" s="290">
        <v>3.1</v>
      </c>
      <c r="Q27" s="237">
        <f>B27*P27</f>
        <v>124</v>
      </c>
    </row>
    <row r="28" spans="1:18" hidden="1" x14ac:dyDescent="0.25">
      <c r="A28" s="289">
        <v>43153</v>
      </c>
      <c r="B28" s="228">
        <v>1</v>
      </c>
      <c r="C28" s="228" t="s">
        <v>279</v>
      </c>
      <c r="D28" s="231" t="s">
        <v>711</v>
      </c>
      <c r="E28" s="226" t="s">
        <v>601</v>
      </c>
      <c r="F28" s="256"/>
      <c r="G28" s="226" t="s">
        <v>592</v>
      </c>
      <c r="H28" s="256"/>
      <c r="I28" s="256"/>
      <c r="J28" s="256"/>
      <c r="K28" s="286"/>
      <c r="L28" s="287"/>
      <c r="M28" s="273"/>
      <c r="N28" s="257"/>
      <c r="O28" s="226" t="s">
        <v>706</v>
      </c>
      <c r="P28" s="288">
        <v>45.49</v>
      </c>
      <c r="Q28" s="237">
        <f t="shared" si="0"/>
        <v>45.49</v>
      </c>
    </row>
    <row r="29" spans="1:18" hidden="1" x14ac:dyDescent="0.25">
      <c r="A29" s="289">
        <v>43169</v>
      </c>
      <c r="B29" s="228">
        <v>1</v>
      </c>
      <c r="C29" s="228" t="s">
        <v>708</v>
      </c>
      <c r="D29" s="231" t="s">
        <v>709</v>
      </c>
      <c r="E29" s="226" t="s">
        <v>601</v>
      </c>
      <c r="F29" s="256"/>
      <c r="G29" s="226" t="s">
        <v>592</v>
      </c>
      <c r="H29" s="256"/>
      <c r="I29" s="256"/>
      <c r="J29" s="256"/>
      <c r="K29" s="286"/>
      <c r="L29" s="287"/>
      <c r="M29" s="273"/>
      <c r="N29" s="257"/>
      <c r="O29" s="226" t="s">
        <v>706</v>
      </c>
      <c r="P29" s="288">
        <v>12.99</v>
      </c>
      <c r="Q29" s="237">
        <f>B29*P29</f>
        <v>12.99</v>
      </c>
    </row>
    <row r="30" spans="1:18" hidden="1" x14ac:dyDescent="0.25">
      <c r="A30" s="289">
        <v>43171</v>
      </c>
      <c r="B30" s="228">
        <v>1</v>
      </c>
      <c r="C30" s="228" t="s">
        <v>3</v>
      </c>
      <c r="D30" s="231" t="s">
        <v>757</v>
      </c>
      <c r="E30" s="226" t="s">
        <v>601</v>
      </c>
      <c r="F30" s="256"/>
      <c r="G30" s="226" t="s">
        <v>592</v>
      </c>
      <c r="H30" s="256"/>
      <c r="I30" s="256"/>
      <c r="J30" s="256"/>
      <c r="K30" s="286"/>
      <c r="L30" s="287"/>
      <c r="M30" s="273"/>
      <c r="N30" s="257"/>
      <c r="O30" s="226" t="s">
        <v>706</v>
      </c>
      <c r="P30" s="288">
        <v>6.95</v>
      </c>
      <c r="Q30" s="237">
        <f t="shared" ref="Q30" si="1">B30*P30</f>
        <v>6.95</v>
      </c>
    </row>
    <row r="31" spans="1:18" hidden="1" x14ac:dyDescent="0.25">
      <c r="A31" s="289">
        <v>43171</v>
      </c>
      <c r="B31" s="228">
        <v>1</v>
      </c>
      <c r="C31" s="228" t="s">
        <v>758</v>
      </c>
      <c r="D31" s="231" t="s">
        <v>759</v>
      </c>
      <c r="E31" s="226" t="s">
        <v>601</v>
      </c>
      <c r="F31" s="226"/>
      <c r="G31" s="226" t="s">
        <v>592</v>
      </c>
      <c r="H31" s="226"/>
      <c r="I31" s="226"/>
      <c r="J31" s="226"/>
      <c r="K31" s="226"/>
      <c r="L31" s="234"/>
      <c r="M31" s="230"/>
      <c r="N31" s="236"/>
      <c r="O31" s="226" t="s">
        <v>706</v>
      </c>
      <c r="P31" s="290">
        <v>29.9</v>
      </c>
      <c r="Q31" s="237">
        <f>B31*P31</f>
        <v>29.9</v>
      </c>
    </row>
    <row r="32" spans="1:18" hidden="1" x14ac:dyDescent="0.25">
      <c r="A32" s="289">
        <v>43171</v>
      </c>
      <c r="B32" s="228">
        <v>1</v>
      </c>
      <c r="C32" s="228" t="s">
        <v>279</v>
      </c>
      <c r="D32" s="231" t="s">
        <v>711</v>
      </c>
      <c r="E32" s="226" t="s">
        <v>601</v>
      </c>
      <c r="F32" s="256"/>
      <c r="G32" s="226" t="s">
        <v>592</v>
      </c>
      <c r="H32" s="256"/>
      <c r="I32" s="256"/>
      <c r="J32" s="256"/>
      <c r="K32" s="286"/>
      <c r="L32" s="287"/>
      <c r="M32" s="273"/>
      <c r="N32" s="257"/>
      <c r="O32" s="226" t="s">
        <v>706</v>
      </c>
      <c r="P32" s="288">
        <v>34</v>
      </c>
      <c r="Q32" s="237">
        <f t="shared" ref="Q32" si="2">B32*P32</f>
        <v>34</v>
      </c>
    </row>
    <row r="33" spans="1:17" hidden="1" x14ac:dyDescent="0.25">
      <c r="A33" s="285">
        <v>43190</v>
      </c>
      <c r="B33" s="228">
        <v>111.25</v>
      </c>
      <c r="C33" s="228" t="s">
        <v>267</v>
      </c>
      <c r="D33" s="231" t="s">
        <v>768</v>
      </c>
      <c r="E33" s="226"/>
      <c r="F33" s="226"/>
      <c r="G33" s="226" t="s">
        <v>592</v>
      </c>
      <c r="H33" s="226"/>
      <c r="I33" s="226"/>
      <c r="J33" s="226"/>
      <c r="K33" s="240"/>
      <c r="L33" s="241"/>
      <c r="M33" s="230"/>
      <c r="N33" s="236"/>
      <c r="O33" s="226" t="s">
        <v>706</v>
      </c>
      <c r="P33" s="244">
        <v>25.617977528089888</v>
      </c>
      <c r="Q33" s="237">
        <f>B33*P33</f>
        <v>2850</v>
      </c>
    </row>
    <row r="34" spans="1:17" hidden="1" x14ac:dyDescent="0.25">
      <c r="A34" s="285">
        <v>43190</v>
      </c>
      <c r="B34" s="228">
        <v>1</v>
      </c>
      <c r="C34" s="228" t="s">
        <v>279</v>
      </c>
      <c r="D34" s="231" t="s">
        <v>769</v>
      </c>
      <c r="E34" s="226"/>
      <c r="F34" s="226"/>
      <c r="G34" s="226" t="s">
        <v>592</v>
      </c>
      <c r="H34" s="226"/>
      <c r="I34" s="226"/>
      <c r="J34" s="226"/>
      <c r="K34" s="240"/>
      <c r="L34" s="241"/>
      <c r="M34" s="230"/>
      <c r="N34" s="236"/>
      <c r="O34" s="226" t="s">
        <v>706</v>
      </c>
      <c r="P34" s="244">
        <v>70</v>
      </c>
      <c r="Q34" s="237">
        <f>B34*P34</f>
        <v>70</v>
      </c>
    </row>
    <row r="35" spans="1:17" hidden="1" x14ac:dyDescent="0.25">
      <c r="A35" s="289">
        <v>43173</v>
      </c>
      <c r="B35" s="228">
        <v>150</v>
      </c>
      <c r="C35" s="228" t="s">
        <v>745</v>
      </c>
      <c r="D35" s="231" t="s">
        <v>746</v>
      </c>
      <c r="E35" s="226" t="s">
        <v>625</v>
      </c>
      <c r="F35" s="256"/>
      <c r="G35" s="226" t="s">
        <v>592</v>
      </c>
      <c r="H35" s="256"/>
      <c r="I35" s="256"/>
      <c r="J35" s="256"/>
      <c r="K35" s="286"/>
      <c r="L35" s="287"/>
      <c r="M35" s="273"/>
      <c r="N35" s="257"/>
      <c r="O35" s="226" t="s">
        <v>706</v>
      </c>
      <c r="P35" s="288">
        <v>5</v>
      </c>
      <c r="Q35" s="237">
        <f t="shared" ref="Q35:Q52" si="3">B35*P35</f>
        <v>750</v>
      </c>
    </row>
    <row r="36" spans="1:17" hidden="1" x14ac:dyDescent="0.25">
      <c r="A36" s="289">
        <v>43173</v>
      </c>
      <c r="B36" s="228">
        <v>10</v>
      </c>
      <c r="C36" s="228" t="s">
        <v>3</v>
      </c>
      <c r="D36" s="231" t="s">
        <v>753</v>
      </c>
      <c r="E36" s="226" t="s">
        <v>625</v>
      </c>
      <c r="F36" s="226"/>
      <c r="G36" s="226" t="s">
        <v>592</v>
      </c>
      <c r="H36" s="226"/>
      <c r="I36" s="226"/>
      <c r="J36" s="226"/>
      <c r="K36" s="226"/>
      <c r="L36" s="234"/>
      <c r="M36" s="230"/>
      <c r="N36" s="236"/>
      <c r="O36" s="226" t="s">
        <v>706</v>
      </c>
      <c r="P36" s="290">
        <v>4.99</v>
      </c>
      <c r="Q36" s="237">
        <f t="shared" si="3"/>
        <v>49.900000000000006</v>
      </c>
    </row>
    <row r="37" spans="1:17" hidden="1" x14ac:dyDescent="0.25">
      <c r="A37" s="289">
        <v>43173</v>
      </c>
      <c r="B37" s="228">
        <v>6</v>
      </c>
      <c r="C37" s="228" t="s">
        <v>745</v>
      </c>
      <c r="D37" s="231" t="s">
        <v>754</v>
      </c>
      <c r="E37" s="226" t="s">
        <v>625</v>
      </c>
      <c r="F37" s="256"/>
      <c r="G37" s="226" t="s">
        <v>592</v>
      </c>
      <c r="H37" s="256"/>
      <c r="I37" s="256"/>
      <c r="J37" s="256"/>
      <c r="K37" s="286"/>
      <c r="L37" s="287"/>
      <c r="M37" s="273"/>
      <c r="N37" s="257"/>
      <c r="O37" s="226" t="s">
        <v>706</v>
      </c>
      <c r="P37" s="288">
        <v>9.9</v>
      </c>
      <c r="Q37" s="237">
        <f t="shared" si="3"/>
        <v>59.400000000000006</v>
      </c>
    </row>
    <row r="38" spans="1:17" hidden="1" x14ac:dyDescent="0.25">
      <c r="A38" s="289">
        <v>43173</v>
      </c>
      <c r="B38" s="228">
        <v>30</v>
      </c>
      <c r="C38" s="228" t="s">
        <v>745</v>
      </c>
      <c r="D38" s="231" t="s">
        <v>755</v>
      </c>
      <c r="E38" s="226" t="s">
        <v>625</v>
      </c>
      <c r="F38" s="226"/>
      <c r="G38" s="226" t="s">
        <v>592</v>
      </c>
      <c r="H38" s="226"/>
      <c r="I38" s="226"/>
      <c r="J38" s="226"/>
      <c r="K38" s="226"/>
      <c r="L38" s="234"/>
      <c r="M38" s="230"/>
      <c r="N38" s="236"/>
      <c r="O38" s="226" t="s">
        <v>706</v>
      </c>
      <c r="P38" s="290">
        <v>6</v>
      </c>
      <c r="Q38" s="237">
        <f t="shared" si="3"/>
        <v>180</v>
      </c>
    </row>
    <row r="39" spans="1:17" hidden="1" x14ac:dyDescent="0.25">
      <c r="A39" s="289">
        <v>43173</v>
      </c>
      <c r="B39" s="228">
        <v>1</v>
      </c>
      <c r="C39" s="228" t="s">
        <v>279</v>
      </c>
      <c r="D39" s="231" t="s">
        <v>781</v>
      </c>
      <c r="E39" s="226" t="s">
        <v>625</v>
      </c>
      <c r="F39" s="256"/>
      <c r="G39" s="226" t="s">
        <v>592</v>
      </c>
      <c r="H39" s="256"/>
      <c r="I39" s="256"/>
      <c r="J39" s="256"/>
      <c r="K39" s="286"/>
      <c r="L39" s="287"/>
      <c r="M39" s="273"/>
      <c r="N39" s="257"/>
      <c r="O39" s="226" t="s">
        <v>706</v>
      </c>
      <c r="P39" s="288">
        <v>9</v>
      </c>
      <c r="Q39" s="237">
        <f t="shared" si="3"/>
        <v>9</v>
      </c>
    </row>
    <row r="40" spans="1:17" hidden="1" x14ac:dyDescent="0.25">
      <c r="A40" s="289">
        <v>43173</v>
      </c>
      <c r="B40" s="228">
        <v>1</v>
      </c>
      <c r="C40" s="228" t="s">
        <v>279</v>
      </c>
      <c r="D40" s="231" t="s">
        <v>762</v>
      </c>
      <c r="E40" s="226" t="s">
        <v>625</v>
      </c>
      <c r="F40" s="226"/>
      <c r="G40" s="226" t="s">
        <v>592</v>
      </c>
      <c r="H40" s="226"/>
      <c r="I40" s="226"/>
      <c r="J40" s="226"/>
      <c r="K40" s="226"/>
      <c r="L40" s="234"/>
      <c r="M40" s="230"/>
      <c r="N40" s="236"/>
      <c r="O40" s="226" t="s">
        <v>706</v>
      </c>
      <c r="P40" s="290">
        <v>13.35</v>
      </c>
      <c r="Q40" s="237">
        <f t="shared" ref="Q40" si="4">B40*P40</f>
        <v>13.35</v>
      </c>
    </row>
    <row r="41" spans="1:17" hidden="1" x14ac:dyDescent="0.25">
      <c r="A41" s="289">
        <v>43175</v>
      </c>
      <c r="B41" s="228">
        <v>6</v>
      </c>
      <c r="C41" s="228" t="s">
        <v>3</v>
      </c>
      <c r="D41" s="231" t="s">
        <v>765</v>
      </c>
      <c r="E41" s="226" t="s">
        <v>625</v>
      </c>
      <c r="F41" s="226"/>
      <c r="G41" s="226" t="s">
        <v>592</v>
      </c>
      <c r="H41" s="226"/>
      <c r="I41" s="226"/>
      <c r="J41" s="226"/>
      <c r="K41" s="226"/>
      <c r="L41" s="234"/>
      <c r="M41" s="230"/>
      <c r="N41" s="236"/>
      <c r="O41" s="226" t="s">
        <v>706</v>
      </c>
      <c r="P41" s="290">
        <v>1.79</v>
      </c>
      <c r="Q41" s="237">
        <f t="shared" ref="Q41" si="5">B41*P41</f>
        <v>10.74</v>
      </c>
    </row>
    <row r="42" spans="1:17" hidden="1" x14ac:dyDescent="0.25">
      <c r="A42" s="289">
        <v>43180</v>
      </c>
      <c r="B42" s="228">
        <v>2</v>
      </c>
      <c r="C42" s="228" t="s">
        <v>758</v>
      </c>
      <c r="D42" s="231" t="s">
        <v>759</v>
      </c>
      <c r="E42" s="226" t="s">
        <v>601</v>
      </c>
      <c r="F42" s="226"/>
      <c r="G42" s="226" t="s">
        <v>592</v>
      </c>
      <c r="H42" s="226"/>
      <c r="I42" s="226"/>
      <c r="J42" s="226"/>
      <c r="K42" s="226"/>
      <c r="L42" s="234"/>
      <c r="M42" s="230"/>
      <c r="N42" s="236"/>
      <c r="O42" s="226" t="s">
        <v>706</v>
      </c>
      <c r="P42" s="290">
        <v>29.9</v>
      </c>
      <c r="Q42" s="237">
        <f>B42*P42</f>
        <v>59.8</v>
      </c>
    </row>
    <row r="43" spans="1:17" hidden="1" x14ac:dyDescent="0.25">
      <c r="A43" s="289">
        <v>43180</v>
      </c>
      <c r="B43" s="228">
        <v>2</v>
      </c>
      <c r="C43" s="228" t="s">
        <v>3</v>
      </c>
      <c r="D43" s="231" t="s">
        <v>757</v>
      </c>
      <c r="E43" s="226" t="s">
        <v>601</v>
      </c>
      <c r="F43" s="256"/>
      <c r="G43" s="226" t="s">
        <v>592</v>
      </c>
      <c r="H43" s="256"/>
      <c r="I43" s="256"/>
      <c r="J43" s="256"/>
      <c r="K43" s="286"/>
      <c r="L43" s="287"/>
      <c r="M43" s="273"/>
      <c r="N43" s="257"/>
      <c r="O43" s="226" t="s">
        <v>706</v>
      </c>
      <c r="P43" s="288">
        <v>6.95</v>
      </c>
      <c r="Q43" s="237">
        <f t="shared" ref="Q43:Q45" si="6">B43*P43</f>
        <v>13.9</v>
      </c>
    </row>
    <row r="44" spans="1:17" hidden="1" x14ac:dyDescent="0.25">
      <c r="A44" s="289">
        <v>43180</v>
      </c>
      <c r="B44" s="228">
        <v>1</v>
      </c>
      <c r="C44" s="228" t="s">
        <v>758</v>
      </c>
      <c r="D44" s="231" t="s">
        <v>749</v>
      </c>
      <c r="E44" s="226" t="s">
        <v>601</v>
      </c>
      <c r="F44" s="226"/>
      <c r="G44" s="226" t="s">
        <v>592</v>
      </c>
      <c r="H44" s="226"/>
      <c r="I44" s="226"/>
      <c r="J44" s="226"/>
      <c r="K44" s="226"/>
      <c r="L44" s="234"/>
      <c r="M44" s="230"/>
      <c r="N44" s="236"/>
      <c r="O44" s="226" t="s">
        <v>706</v>
      </c>
      <c r="P44" s="290">
        <v>15.5</v>
      </c>
      <c r="Q44" s="237">
        <f t="shared" si="6"/>
        <v>15.5</v>
      </c>
    </row>
    <row r="45" spans="1:17" hidden="1" x14ac:dyDescent="0.25">
      <c r="A45" s="289">
        <v>43180</v>
      </c>
      <c r="B45" s="228">
        <v>1</v>
      </c>
      <c r="C45" s="228" t="s">
        <v>279</v>
      </c>
      <c r="D45" s="231" t="s">
        <v>711</v>
      </c>
      <c r="E45" s="226" t="s">
        <v>601</v>
      </c>
      <c r="F45" s="256"/>
      <c r="G45" s="226" t="s">
        <v>592</v>
      </c>
      <c r="H45" s="256"/>
      <c r="I45" s="256"/>
      <c r="J45" s="256"/>
      <c r="K45" s="286"/>
      <c r="L45" s="287"/>
      <c r="M45" s="273"/>
      <c r="N45" s="257"/>
      <c r="O45" s="226" t="s">
        <v>706</v>
      </c>
      <c r="P45" s="288">
        <v>15</v>
      </c>
      <c r="Q45" s="237">
        <f t="shared" si="6"/>
        <v>15</v>
      </c>
    </row>
    <row r="46" spans="1:17" hidden="1" x14ac:dyDescent="0.25">
      <c r="A46" s="289">
        <v>43182</v>
      </c>
      <c r="B46" s="228">
        <v>2000</v>
      </c>
      <c r="C46" s="228" t="s">
        <v>3</v>
      </c>
      <c r="D46" s="231" t="s">
        <v>749</v>
      </c>
      <c r="E46" s="226" t="s">
        <v>622</v>
      </c>
      <c r="F46" s="226"/>
      <c r="G46" s="226" t="s">
        <v>592</v>
      </c>
      <c r="H46" s="226"/>
      <c r="I46" s="226"/>
      <c r="J46" s="226"/>
      <c r="K46" s="226"/>
      <c r="L46" s="234"/>
      <c r="M46" s="230"/>
      <c r="N46" s="236"/>
      <c r="O46" s="226" t="s">
        <v>706</v>
      </c>
      <c r="P46" s="288">
        <v>5.4510000000000003E-2</v>
      </c>
      <c r="Q46" s="237">
        <f t="shared" ref="Q46" si="7">B46*P46</f>
        <v>109.02000000000001</v>
      </c>
    </row>
    <row r="47" spans="1:17" hidden="1" x14ac:dyDescent="0.25">
      <c r="A47" s="289">
        <v>43182</v>
      </c>
      <c r="B47" s="228">
        <v>1200</v>
      </c>
      <c r="C47" s="228" t="s">
        <v>3</v>
      </c>
      <c r="D47" s="231" t="s">
        <v>756</v>
      </c>
      <c r="E47" s="226" t="s">
        <v>622</v>
      </c>
      <c r="F47" s="226"/>
      <c r="G47" s="226" t="s">
        <v>592</v>
      </c>
      <c r="H47" s="256"/>
      <c r="I47" s="256"/>
      <c r="J47" s="256"/>
      <c r="K47" s="286"/>
      <c r="L47" s="287"/>
      <c r="M47" s="273"/>
      <c r="N47" s="236"/>
      <c r="O47" s="226" t="s">
        <v>706</v>
      </c>
      <c r="P47" s="288">
        <v>7.6499999999999999E-2</v>
      </c>
      <c r="Q47" s="237">
        <f>B47*P47</f>
        <v>91.8</v>
      </c>
    </row>
    <row r="48" spans="1:17" hidden="1" x14ac:dyDescent="0.25">
      <c r="A48" s="289">
        <v>43182</v>
      </c>
      <c r="B48" s="228">
        <v>1</v>
      </c>
      <c r="C48" s="228" t="s">
        <v>758</v>
      </c>
      <c r="D48" s="231" t="s">
        <v>756</v>
      </c>
      <c r="E48" s="226" t="s">
        <v>601</v>
      </c>
      <c r="F48" s="256"/>
      <c r="G48" s="226" t="s">
        <v>592</v>
      </c>
      <c r="H48" s="256"/>
      <c r="I48" s="256"/>
      <c r="J48" s="256"/>
      <c r="K48" s="286"/>
      <c r="L48" s="287"/>
      <c r="M48" s="273"/>
      <c r="N48" s="257"/>
      <c r="O48" s="226" t="s">
        <v>706</v>
      </c>
      <c r="P48" s="288">
        <v>21.95</v>
      </c>
      <c r="Q48" s="237">
        <f t="shared" si="3"/>
        <v>21.95</v>
      </c>
    </row>
    <row r="49" spans="1:17" hidden="1" x14ac:dyDescent="0.25">
      <c r="A49" s="289">
        <v>43182</v>
      </c>
      <c r="B49" s="228">
        <v>2</v>
      </c>
      <c r="C49" s="228" t="s">
        <v>758</v>
      </c>
      <c r="D49" s="231" t="s">
        <v>759</v>
      </c>
      <c r="E49" s="226" t="s">
        <v>601</v>
      </c>
      <c r="F49" s="226"/>
      <c r="G49" s="226" t="s">
        <v>592</v>
      </c>
      <c r="H49" s="226"/>
      <c r="I49" s="226"/>
      <c r="J49" s="226"/>
      <c r="K49" s="226"/>
      <c r="L49" s="234"/>
      <c r="M49" s="230"/>
      <c r="N49" s="236"/>
      <c r="O49" s="226" t="s">
        <v>706</v>
      </c>
      <c r="P49" s="290">
        <v>29.9</v>
      </c>
      <c r="Q49" s="237">
        <f>B49*P49</f>
        <v>59.8</v>
      </c>
    </row>
    <row r="50" spans="1:17" hidden="1" x14ac:dyDescent="0.25">
      <c r="A50" s="289">
        <v>43182</v>
      </c>
      <c r="B50" s="228">
        <v>1</v>
      </c>
      <c r="C50" s="228" t="s">
        <v>3</v>
      </c>
      <c r="D50" s="231" t="s">
        <v>757</v>
      </c>
      <c r="E50" s="226" t="s">
        <v>601</v>
      </c>
      <c r="F50" s="256"/>
      <c r="G50" s="226" t="s">
        <v>592</v>
      </c>
      <c r="H50" s="256"/>
      <c r="I50" s="256"/>
      <c r="J50" s="256"/>
      <c r="K50" s="286"/>
      <c r="L50" s="287"/>
      <c r="M50" s="273"/>
      <c r="N50" s="257"/>
      <c r="O50" s="226" t="s">
        <v>706</v>
      </c>
      <c r="P50" s="288">
        <v>6.95</v>
      </c>
      <c r="Q50" s="237">
        <f t="shared" si="3"/>
        <v>6.95</v>
      </c>
    </row>
    <row r="51" spans="1:17" hidden="1" x14ac:dyDescent="0.25">
      <c r="A51" s="289">
        <v>43182</v>
      </c>
      <c r="B51" s="228">
        <v>1</v>
      </c>
      <c r="C51" s="228" t="s">
        <v>758</v>
      </c>
      <c r="D51" s="231" t="s">
        <v>749</v>
      </c>
      <c r="E51" s="226" t="s">
        <v>601</v>
      </c>
      <c r="F51" s="226"/>
      <c r="G51" s="226" t="s">
        <v>592</v>
      </c>
      <c r="H51" s="226"/>
      <c r="I51" s="226"/>
      <c r="J51" s="226"/>
      <c r="K51" s="226"/>
      <c r="L51" s="234"/>
      <c r="M51" s="230"/>
      <c r="N51" s="236"/>
      <c r="O51" s="226" t="s">
        <v>706</v>
      </c>
      <c r="P51" s="290">
        <v>15.5</v>
      </c>
      <c r="Q51" s="237">
        <f t="shared" si="3"/>
        <v>15.5</v>
      </c>
    </row>
    <row r="52" spans="1:17" hidden="1" x14ac:dyDescent="0.25">
      <c r="A52" s="289">
        <v>43182</v>
      </c>
      <c r="B52" s="228">
        <v>1</v>
      </c>
      <c r="C52" s="228" t="s">
        <v>279</v>
      </c>
      <c r="D52" s="231" t="s">
        <v>711</v>
      </c>
      <c r="E52" s="226" t="s">
        <v>601</v>
      </c>
      <c r="F52" s="256"/>
      <c r="G52" s="226" t="s">
        <v>592</v>
      </c>
      <c r="H52" s="256"/>
      <c r="I52" s="256"/>
      <c r="J52" s="256"/>
      <c r="K52" s="286"/>
      <c r="L52" s="287"/>
      <c r="M52" s="273"/>
      <c r="N52" s="257"/>
      <c r="O52" s="226" t="s">
        <v>706</v>
      </c>
      <c r="P52" s="288">
        <v>59.05</v>
      </c>
      <c r="Q52" s="237">
        <f t="shared" si="3"/>
        <v>59.05</v>
      </c>
    </row>
    <row r="53" spans="1:17" hidden="1" x14ac:dyDescent="0.25">
      <c r="A53" s="289">
        <v>43182</v>
      </c>
      <c r="B53" s="228">
        <v>2000</v>
      </c>
      <c r="C53" s="228" t="s">
        <v>3</v>
      </c>
      <c r="D53" s="231" t="s">
        <v>789</v>
      </c>
      <c r="E53" s="226" t="s">
        <v>622</v>
      </c>
      <c r="F53" s="256"/>
      <c r="G53" s="256" t="s">
        <v>592</v>
      </c>
      <c r="H53" s="256"/>
      <c r="I53" s="256"/>
      <c r="J53" s="256"/>
      <c r="K53" s="286"/>
      <c r="L53" s="287"/>
      <c r="M53" s="273"/>
      <c r="N53" s="257"/>
      <c r="O53" s="256" t="s">
        <v>706</v>
      </c>
      <c r="P53" s="288">
        <v>7.9500000000000001E-2</v>
      </c>
      <c r="Q53" s="237">
        <f>B53*P53</f>
        <v>159</v>
      </c>
    </row>
    <row r="54" spans="1:17" hidden="1" x14ac:dyDescent="0.25">
      <c r="A54" s="289">
        <v>43185</v>
      </c>
      <c r="B54" s="228">
        <v>1</v>
      </c>
      <c r="C54" s="228" t="s">
        <v>3</v>
      </c>
      <c r="D54" s="231" t="s">
        <v>757</v>
      </c>
      <c r="E54" s="226" t="s">
        <v>601</v>
      </c>
      <c r="F54" s="256"/>
      <c r="G54" s="226" t="s">
        <v>592</v>
      </c>
      <c r="H54" s="256"/>
      <c r="I54" s="256"/>
      <c r="J54" s="256"/>
      <c r="K54" s="286"/>
      <c r="L54" s="287"/>
      <c r="M54" s="273"/>
      <c r="N54" s="257"/>
      <c r="O54" s="226" t="s">
        <v>706</v>
      </c>
      <c r="P54" s="288">
        <v>6.95</v>
      </c>
      <c r="Q54" s="237">
        <f t="shared" ref="Q54:Q55" si="8">B54*P54</f>
        <v>6.95</v>
      </c>
    </row>
    <row r="55" spans="1:17" hidden="1" x14ac:dyDescent="0.25">
      <c r="A55" s="289">
        <v>43185</v>
      </c>
      <c r="B55" s="228">
        <v>1</v>
      </c>
      <c r="C55" s="228" t="s">
        <v>279</v>
      </c>
      <c r="D55" s="231" t="s">
        <v>711</v>
      </c>
      <c r="E55" s="226" t="s">
        <v>601</v>
      </c>
      <c r="F55" s="226"/>
      <c r="G55" s="226" t="s">
        <v>592</v>
      </c>
      <c r="H55" s="226"/>
      <c r="I55" s="226"/>
      <c r="J55" s="226"/>
      <c r="K55" s="226"/>
      <c r="L55" s="234"/>
      <c r="M55" s="230"/>
      <c r="N55" s="236"/>
      <c r="O55" s="226" t="s">
        <v>706</v>
      </c>
      <c r="P55" s="290">
        <v>21.3</v>
      </c>
      <c r="Q55" s="237">
        <f t="shared" si="8"/>
        <v>21.3</v>
      </c>
    </row>
    <row r="56" spans="1:17" hidden="1" x14ac:dyDescent="0.25">
      <c r="A56" s="289">
        <v>43186</v>
      </c>
      <c r="B56" s="228">
        <v>1</v>
      </c>
      <c r="C56" s="228" t="s">
        <v>279</v>
      </c>
      <c r="D56" s="231" t="s">
        <v>711</v>
      </c>
      <c r="E56" s="226" t="s">
        <v>601</v>
      </c>
      <c r="F56" s="226"/>
      <c r="G56" s="226" t="s">
        <v>592</v>
      </c>
      <c r="H56" s="226"/>
      <c r="I56" s="226"/>
      <c r="J56" s="226"/>
      <c r="K56" s="226"/>
      <c r="L56" s="234"/>
      <c r="M56" s="230"/>
      <c r="N56" s="236"/>
      <c r="O56" s="226" t="s">
        <v>706</v>
      </c>
      <c r="P56" s="290">
        <v>10</v>
      </c>
      <c r="Q56" s="237">
        <f t="shared" ref="Q56" si="9">B56*P56</f>
        <v>10</v>
      </c>
    </row>
    <row r="57" spans="1:17" hidden="1" x14ac:dyDescent="0.25">
      <c r="A57" s="289">
        <v>43186</v>
      </c>
      <c r="B57" s="228">
        <v>1</v>
      </c>
      <c r="C57" s="228" t="s">
        <v>279</v>
      </c>
      <c r="D57" s="231" t="s">
        <v>780</v>
      </c>
      <c r="E57" s="226" t="s">
        <v>622</v>
      </c>
      <c r="F57" s="256"/>
      <c r="G57" s="256" t="s">
        <v>592</v>
      </c>
      <c r="H57" s="256"/>
      <c r="I57" s="256"/>
      <c r="J57" s="256"/>
      <c r="K57" s="286"/>
      <c r="L57" s="287"/>
      <c r="M57" s="273"/>
      <c r="N57" s="257"/>
      <c r="O57" s="256" t="s">
        <v>706</v>
      </c>
      <c r="P57" s="288">
        <v>159</v>
      </c>
      <c r="Q57" s="237">
        <f t="shared" ref="Q57:Q62" si="10">B57*P57</f>
        <v>159</v>
      </c>
    </row>
    <row r="58" spans="1:17" hidden="1" x14ac:dyDescent="0.25">
      <c r="A58" s="289">
        <v>43190</v>
      </c>
      <c r="B58" s="228">
        <v>1</v>
      </c>
      <c r="C58" s="228" t="s">
        <v>279</v>
      </c>
      <c r="D58" s="231" t="s">
        <v>790</v>
      </c>
      <c r="E58" s="226" t="s">
        <v>622</v>
      </c>
      <c r="F58" s="256"/>
      <c r="G58" s="256" t="s">
        <v>592</v>
      </c>
      <c r="H58" s="256"/>
      <c r="I58" s="256"/>
      <c r="J58" s="256"/>
      <c r="K58" s="286"/>
      <c r="L58" s="287"/>
      <c r="M58" s="273"/>
      <c r="N58" s="257"/>
      <c r="O58" s="256" t="s">
        <v>706</v>
      </c>
      <c r="P58" s="288">
        <v>22.39</v>
      </c>
      <c r="Q58" s="237">
        <f t="shared" si="10"/>
        <v>22.39</v>
      </c>
    </row>
    <row r="59" spans="1:17" hidden="1" x14ac:dyDescent="0.25">
      <c r="A59" s="289">
        <v>43190</v>
      </c>
      <c r="B59" s="228">
        <v>1</v>
      </c>
      <c r="C59" s="228" t="s">
        <v>279</v>
      </c>
      <c r="D59" s="231" t="s">
        <v>791</v>
      </c>
      <c r="E59" s="226" t="s">
        <v>622</v>
      </c>
      <c r="F59" s="256"/>
      <c r="G59" s="256" t="s">
        <v>592</v>
      </c>
      <c r="H59" s="256"/>
      <c r="I59" s="256"/>
      <c r="J59" s="256"/>
      <c r="K59" s="286"/>
      <c r="L59" s="287"/>
      <c r="M59" s="273"/>
      <c r="N59" s="257"/>
      <c r="O59" s="256" t="s">
        <v>706</v>
      </c>
      <c r="P59" s="288">
        <v>22.39</v>
      </c>
      <c r="Q59" s="237">
        <f t="shared" si="10"/>
        <v>22.39</v>
      </c>
    </row>
    <row r="60" spans="1:17" hidden="1" x14ac:dyDescent="0.25">
      <c r="A60" s="289">
        <v>43193</v>
      </c>
      <c r="B60" s="228">
        <v>1</v>
      </c>
      <c r="C60" s="228" t="s">
        <v>279</v>
      </c>
      <c r="D60" s="231" t="s">
        <v>711</v>
      </c>
      <c r="E60" s="226" t="s">
        <v>601</v>
      </c>
      <c r="F60" s="226"/>
      <c r="G60" s="226" t="s">
        <v>592</v>
      </c>
      <c r="H60" s="226"/>
      <c r="I60" s="226"/>
      <c r="J60" s="226"/>
      <c r="K60" s="226"/>
      <c r="L60" s="234"/>
      <c r="M60" s="230"/>
      <c r="N60" s="236"/>
      <c r="O60" s="226" t="s">
        <v>706</v>
      </c>
      <c r="P60" s="290">
        <v>226.52</v>
      </c>
      <c r="Q60" s="237">
        <f t="shared" si="10"/>
        <v>226.52</v>
      </c>
    </row>
    <row r="61" spans="1:17" hidden="1" x14ac:dyDescent="0.25">
      <c r="A61" s="289">
        <v>43195</v>
      </c>
      <c r="B61" s="228">
        <v>5</v>
      </c>
      <c r="C61" s="228" t="s">
        <v>3</v>
      </c>
      <c r="D61" s="231" t="s">
        <v>753</v>
      </c>
      <c r="E61" s="226" t="s">
        <v>779</v>
      </c>
      <c r="F61" s="226"/>
      <c r="G61" s="226" t="s">
        <v>592</v>
      </c>
      <c r="H61" s="226"/>
      <c r="I61" s="226"/>
      <c r="J61" s="226"/>
      <c r="K61" s="226"/>
      <c r="L61" s="234"/>
      <c r="M61" s="230"/>
      <c r="N61" s="236"/>
      <c r="O61" s="226" t="s">
        <v>706</v>
      </c>
      <c r="P61" s="290">
        <v>4.49</v>
      </c>
      <c r="Q61" s="237">
        <f t="shared" si="10"/>
        <v>22.450000000000003</v>
      </c>
    </row>
    <row r="62" spans="1:17" hidden="1" x14ac:dyDescent="0.25">
      <c r="A62" s="289">
        <v>43195</v>
      </c>
      <c r="B62" s="228">
        <v>1</v>
      </c>
      <c r="C62" s="228" t="s">
        <v>279</v>
      </c>
      <c r="D62" s="231" t="s">
        <v>711</v>
      </c>
      <c r="E62" s="226" t="s">
        <v>601</v>
      </c>
      <c r="F62" s="226"/>
      <c r="G62" s="226" t="s">
        <v>592</v>
      </c>
      <c r="H62" s="226"/>
      <c r="I62" s="226"/>
      <c r="J62" s="226"/>
      <c r="K62" s="226"/>
      <c r="L62" s="234"/>
      <c r="M62" s="230"/>
      <c r="N62" s="236"/>
      <c r="O62" s="226" t="s">
        <v>706</v>
      </c>
      <c r="P62" s="290">
        <v>100.8</v>
      </c>
      <c r="Q62" s="237">
        <f t="shared" si="10"/>
        <v>100.8</v>
      </c>
    </row>
    <row r="63" spans="1:17" hidden="1" x14ac:dyDescent="0.25">
      <c r="A63" s="289">
        <v>43196</v>
      </c>
      <c r="B63" s="228">
        <v>1</v>
      </c>
      <c r="C63" s="228" t="s">
        <v>279</v>
      </c>
      <c r="D63" s="231" t="s">
        <v>711</v>
      </c>
      <c r="E63" s="226" t="s">
        <v>625</v>
      </c>
      <c r="F63" s="226"/>
      <c r="G63" s="226" t="s">
        <v>592</v>
      </c>
      <c r="H63" s="226"/>
      <c r="I63" s="226"/>
      <c r="J63" s="226"/>
      <c r="K63" s="226"/>
      <c r="L63" s="234"/>
      <c r="M63" s="230"/>
      <c r="N63" s="236"/>
      <c r="O63" s="226" t="s">
        <v>706</v>
      </c>
      <c r="P63" s="290">
        <v>79.95</v>
      </c>
      <c r="Q63" s="237">
        <f t="shared" ref="Q63" si="11">B63*P63</f>
        <v>79.95</v>
      </c>
    </row>
    <row r="64" spans="1:17" hidden="1" x14ac:dyDescent="0.25">
      <c r="A64" s="289">
        <v>43207</v>
      </c>
      <c r="B64" s="228">
        <v>1</v>
      </c>
      <c r="C64" s="228" t="s">
        <v>279</v>
      </c>
      <c r="D64" s="231" t="s">
        <v>711</v>
      </c>
      <c r="E64" s="226" t="s">
        <v>601</v>
      </c>
      <c r="F64" s="226"/>
      <c r="G64" s="226" t="s">
        <v>592</v>
      </c>
      <c r="H64" s="226"/>
      <c r="I64" s="226"/>
      <c r="J64" s="226"/>
      <c r="K64" s="226"/>
      <c r="L64" s="234"/>
      <c r="M64" s="230"/>
      <c r="N64" s="236"/>
      <c r="O64" s="226" t="s">
        <v>706</v>
      </c>
      <c r="P64" s="290">
        <v>76.11</v>
      </c>
      <c r="Q64" s="237">
        <f>B64*P64</f>
        <v>76.11</v>
      </c>
    </row>
    <row r="65" spans="1:17" hidden="1" x14ac:dyDescent="0.25">
      <c r="A65" s="289">
        <v>43199</v>
      </c>
      <c r="B65" s="228">
        <v>1</v>
      </c>
      <c r="C65" s="228" t="s">
        <v>279</v>
      </c>
      <c r="D65" s="231" t="s">
        <v>711</v>
      </c>
      <c r="E65" s="226" t="s">
        <v>601</v>
      </c>
      <c r="F65" s="226"/>
      <c r="G65" s="226" t="s">
        <v>592</v>
      </c>
      <c r="H65" s="226"/>
      <c r="I65" s="226"/>
      <c r="J65" s="226"/>
      <c r="K65" s="226"/>
      <c r="L65" s="234"/>
      <c r="M65" s="230"/>
      <c r="N65" s="236"/>
      <c r="O65" s="226" t="s">
        <v>706</v>
      </c>
      <c r="P65" s="290">
        <v>173.61</v>
      </c>
      <c r="Q65" s="237">
        <f>B65*P65</f>
        <v>173.61</v>
      </c>
    </row>
    <row r="66" spans="1:17" hidden="1" x14ac:dyDescent="0.25">
      <c r="A66" s="229"/>
      <c r="B66" s="228"/>
      <c r="C66" s="228"/>
      <c r="D66" s="231"/>
      <c r="E66" s="226"/>
      <c r="F66" s="226"/>
      <c r="G66" s="226"/>
      <c r="H66" s="226"/>
      <c r="I66" s="226"/>
      <c r="J66" s="226"/>
      <c r="K66" s="226"/>
      <c r="L66" s="226"/>
      <c r="M66" s="226"/>
      <c r="N66" s="236"/>
      <c r="O66" s="226"/>
      <c r="P66" s="226"/>
      <c r="Q66" s="226"/>
    </row>
    <row r="67" spans="1:17" x14ac:dyDescent="0.25">
      <c r="A67" s="289">
        <v>43127</v>
      </c>
      <c r="B67" s="228">
        <v>4.5</v>
      </c>
      <c r="C67" s="228" t="s">
        <v>606</v>
      </c>
      <c r="D67" s="231" t="s">
        <v>750</v>
      </c>
      <c r="E67" s="226" t="s">
        <v>607</v>
      </c>
      <c r="F67" s="226"/>
      <c r="G67" s="226" t="s">
        <v>584</v>
      </c>
      <c r="H67" s="226"/>
      <c r="I67" s="226"/>
      <c r="J67" s="226"/>
      <c r="K67" s="226"/>
      <c r="L67" s="234"/>
      <c r="M67" s="230"/>
      <c r="N67" s="236"/>
      <c r="O67" s="226" t="s">
        <v>706</v>
      </c>
      <c r="P67" s="290">
        <v>35</v>
      </c>
      <c r="Q67" s="237">
        <f t="shared" ref="Q67:Q79" si="12">B67*P67</f>
        <v>157.5</v>
      </c>
    </row>
    <row r="68" spans="1:17" x14ac:dyDescent="0.25">
      <c r="A68" s="289">
        <v>43133</v>
      </c>
      <c r="B68" s="228">
        <v>11.5</v>
      </c>
      <c r="C68" s="228" t="s">
        <v>606</v>
      </c>
      <c r="D68" s="231" t="s">
        <v>750</v>
      </c>
      <c r="E68" s="226" t="s">
        <v>607</v>
      </c>
      <c r="F68" s="226"/>
      <c r="G68" s="226" t="s">
        <v>584</v>
      </c>
      <c r="H68" s="226"/>
      <c r="I68" s="226"/>
      <c r="J68" s="226"/>
      <c r="K68" s="226"/>
      <c r="L68" s="234"/>
      <c r="M68" s="230"/>
      <c r="N68" s="236"/>
      <c r="O68" s="226" t="s">
        <v>706</v>
      </c>
      <c r="P68" s="290">
        <v>35</v>
      </c>
      <c r="Q68" s="237">
        <f t="shared" si="12"/>
        <v>402.5</v>
      </c>
    </row>
    <row r="69" spans="1:17" x14ac:dyDescent="0.25">
      <c r="A69" s="289">
        <v>43137</v>
      </c>
      <c r="B69" s="228">
        <v>11.4</v>
      </c>
      <c r="C69" s="228" t="s">
        <v>606</v>
      </c>
      <c r="D69" s="231" t="s">
        <v>750</v>
      </c>
      <c r="E69" s="226" t="s">
        <v>607</v>
      </c>
      <c r="F69" s="226"/>
      <c r="G69" s="226" t="s">
        <v>584</v>
      </c>
      <c r="H69" s="226"/>
      <c r="I69" s="226"/>
      <c r="J69" s="226"/>
      <c r="K69" s="226"/>
      <c r="L69" s="234"/>
      <c r="M69" s="230"/>
      <c r="N69" s="236"/>
      <c r="O69" s="226" t="s">
        <v>706</v>
      </c>
      <c r="P69" s="290">
        <v>35</v>
      </c>
      <c r="Q69" s="237">
        <f t="shared" si="12"/>
        <v>399</v>
      </c>
    </row>
    <row r="70" spans="1:17" x14ac:dyDescent="0.25">
      <c r="A70" s="289">
        <v>43140</v>
      </c>
      <c r="B70" s="228">
        <v>11.4</v>
      </c>
      <c r="C70" s="228" t="s">
        <v>606</v>
      </c>
      <c r="D70" s="231" t="s">
        <v>750</v>
      </c>
      <c r="E70" s="226" t="s">
        <v>607</v>
      </c>
      <c r="F70" s="226"/>
      <c r="G70" s="226" t="s">
        <v>584</v>
      </c>
      <c r="H70" s="226"/>
      <c r="I70" s="226"/>
      <c r="J70" s="226"/>
      <c r="K70" s="226"/>
      <c r="L70" s="234"/>
      <c r="M70" s="230"/>
      <c r="N70" s="236"/>
      <c r="O70" s="226" t="s">
        <v>706</v>
      </c>
      <c r="P70" s="290">
        <v>35</v>
      </c>
      <c r="Q70" s="237">
        <f t="shared" si="12"/>
        <v>399</v>
      </c>
    </row>
    <row r="71" spans="1:17" x14ac:dyDescent="0.25">
      <c r="A71" s="289">
        <v>43141</v>
      </c>
      <c r="B71" s="228">
        <v>7.3</v>
      </c>
      <c r="C71" s="228" t="s">
        <v>606</v>
      </c>
      <c r="D71" s="231" t="s">
        <v>750</v>
      </c>
      <c r="E71" s="226" t="s">
        <v>607</v>
      </c>
      <c r="F71" s="226"/>
      <c r="G71" s="226" t="s">
        <v>584</v>
      </c>
      <c r="H71" s="226"/>
      <c r="I71" s="226"/>
      <c r="J71" s="226"/>
      <c r="K71" s="226"/>
      <c r="L71" s="234"/>
      <c r="M71" s="230"/>
      <c r="N71" s="236"/>
      <c r="O71" s="226" t="s">
        <v>706</v>
      </c>
      <c r="P71" s="290">
        <v>35</v>
      </c>
      <c r="Q71" s="237">
        <f t="shared" si="12"/>
        <v>255.5</v>
      </c>
    </row>
    <row r="72" spans="1:17" x14ac:dyDescent="0.25">
      <c r="A72" s="289">
        <v>43146</v>
      </c>
      <c r="B72" s="228">
        <v>8.4</v>
      </c>
      <c r="C72" s="228" t="s">
        <v>606</v>
      </c>
      <c r="D72" s="231" t="s">
        <v>750</v>
      </c>
      <c r="E72" s="226" t="s">
        <v>607</v>
      </c>
      <c r="F72" s="226"/>
      <c r="G72" s="226" t="s">
        <v>584</v>
      </c>
      <c r="H72" s="226"/>
      <c r="I72" s="226"/>
      <c r="J72" s="226"/>
      <c r="K72" s="226"/>
      <c r="L72" s="234"/>
      <c r="M72" s="230"/>
      <c r="N72" s="236"/>
      <c r="O72" s="226" t="s">
        <v>706</v>
      </c>
      <c r="P72" s="290">
        <v>35</v>
      </c>
      <c r="Q72" s="237">
        <f t="shared" si="12"/>
        <v>294</v>
      </c>
    </row>
    <row r="73" spans="1:17" x14ac:dyDescent="0.25">
      <c r="A73" s="289">
        <v>43152</v>
      </c>
      <c r="B73" s="228">
        <v>5</v>
      </c>
      <c r="C73" s="228" t="s">
        <v>606</v>
      </c>
      <c r="D73" s="231" t="s">
        <v>750</v>
      </c>
      <c r="E73" s="226" t="s">
        <v>607</v>
      </c>
      <c r="F73" s="226"/>
      <c r="G73" s="226" t="s">
        <v>584</v>
      </c>
      <c r="H73" s="226"/>
      <c r="I73" s="226"/>
      <c r="J73" s="226"/>
      <c r="K73" s="226"/>
      <c r="L73" s="234"/>
      <c r="M73" s="230"/>
      <c r="N73" s="236"/>
      <c r="O73" s="226" t="s">
        <v>706</v>
      </c>
      <c r="P73" s="290">
        <v>35</v>
      </c>
      <c r="Q73" s="237">
        <f t="shared" si="12"/>
        <v>175</v>
      </c>
    </row>
    <row r="74" spans="1:17" x14ac:dyDescent="0.25">
      <c r="A74" s="289">
        <v>43158</v>
      </c>
      <c r="B74" s="228">
        <v>10</v>
      </c>
      <c r="C74" s="228" t="s">
        <v>606</v>
      </c>
      <c r="D74" s="231" t="s">
        <v>750</v>
      </c>
      <c r="E74" s="226" t="s">
        <v>607</v>
      </c>
      <c r="F74" s="226"/>
      <c r="G74" s="226" t="s">
        <v>584</v>
      </c>
      <c r="H74" s="226"/>
      <c r="I74" s="226"/>
      <c r="J74" s="226"/>
      <c r="K74" s="226"/>
      <c r="L74" s="234"/>
      <c r="M74" s="230"/>
      <c r="N74" s="236"/>
      <c r="O74" s="226" t="s">
        <v>706</v>
      </c>
      <c r="P74" s="290">
        <v>35</v>
      </c>
      <c r="Q74" s="237">
        <f t="shared" si="12"/>
        <v>350</v>
      </c>
    </row>
    <row r="75" spans="1:17" s="228" customFormat="1" x14ac:dyDescent="0.25">
      <c r="A75" s="289">
        <v>43171</v>
      </c>
      <c r="B75" s="228">
        <v>9</v>
      </c>
      <c r="C75" s="228" t="s">
        <v>606</v>
      </c>
      <c r="D75" s="231" t="s">
        <v>750</v>
      </c>
      <c r="E75" s="226" t="s">
        <v>607</v>
      </c>
      <c r="F75" s="226"/>
      <c r="G75" s="226" t="s">
        <v>584</v>
      </c>
      <c r="H75" s="226"/>
      <c r="I75" s="226"/>
      <c r="J75" s="226"/>
      <c r="K75" s="226"/>
      <c r="L75" s="234"/>
      <c r="M75" s="230"/>
      <c r="N75" s="236"/>
      <c r="O75" s="226" t="s">
        <v>706</v>
      </c>
      <c r="P75" s="290">
        <v>35</v>
      </c>
      <c r="Q75" s="237">
        <f t="shared" si="12"/>
        <v>315</v>
      </c>
    </row>
    <row r="76" spans="1:17" s="228" customFormat="1" x14ac:dyDescent="0.25">
      <c r="A76" s="289">
        <v>43173</v>
      </c>
      <c r="B76" s="228">
        <v>7.2</v>
      </c>
      <c r="C76" s="228" t="s">
        <v>606</v>
      </c>
      <c r="D76" s="231" t="s">
        <v>750</v>
      </c>
      <c r="E76" s="226" t="s">
        <v>607</v>
      </c>
      <c r="F76" s="226"/>
      <c r="G76" s="226" t="s">
        <v>584</v>
      </c>
      <c r="H76" s="226"/>
      <c r="I76" s="226"/>
      <c r="J76" s="226"/>
      <c r="K76" s="226"/>
      <c r="L76" s="234"/>
      <c r="M76" s="230"/>
      <c r="N76" s="236"/>
      <c r="O76" s="226" t="s">
        <v>706</v>
      </c>
      <c r="P76" s="290">
        <v>35</v>
      </c>
      <c r="Q76" s="237">
        <f t="shared" si="12"/>
        <v>252</v>
      </c>
    </row>
    <row r="77" spans="1:17" s="228" customFormat="1" x14ac:dyDescent="0.25">
      <c r="A77" s="289">
        <v>43173</v>
      </c>
      <c r="B77" s="228">
        <v>1</v>
      </c>
      <c r="C77" s="228" t="s">
        <v>279</v>
      </c>
      <c r="D77" s="231" t="s">
        <v>761</v>
      </c>
      <c r="E77" s="226" t="s">
        <v>607</v>
      </c>
      <c r="F77" s="226"/>
      <c r="G77" s="226" t="s">
        <v>584</v>
      </c>
      <c r="H77" s="256"/>
      <c r="I77" s="256"/>
      <c r="J77" s="256"/>
      <c r="K77" s="286"/>
      <c r="L77" s="287"/>
      <c r="M77" s="273"/>
      <c r="N77" s="257"/>
      <c r="O77" s="226" t="s">
        <v>706</v>
      </c>
      <c r="P77" s="288">
        <v>7.5</v>
      </c>
      <c r="Q77" s="237">
        <f t="shared" si="12"/>
        <v>7.5</v>
      </c>
    </row>
    <row r="78" spans="1:17" s="228" customFormat="1" x14ac:dyDescent="0.25">
      <c r="A78" s="289">
        <v>43180</v>
      </c>
      <c r="B78" s="228">
        <v>10.3</v>
      </c>
      <c r="C78" s="228" t="s">
        <v>606</v>
      </c>
      <c r="D78" s="231" t="s">
        <v>750</v>
      </c>
      <c r="E78" s="226" t="s">
        <v>607</v>
      </c>
      <c r="F78" s="226"/>
      <c r="G78" s="226" t="s">
        <v>584</v>
      </c>
      <c r="H78" s="226"/>
      <c r="I78" s="226"/>
      <c r="J78" s="226"/>
      <c r="K78" s="226"/>
      <c r="L78" s="234"/>
      <c r="M78" s="230"/>
      <c r="N78" s="236"/>
      <c r="O78" s="226" t="s">
        <v>706</v>
      </c>
      <c r="P78" s="290">
        <v>35</v>
      </c>
      <c r="Q78" s="237">
        <f t="shared" si="12"/>
        <v>360.5</v>
      </c>
    </row>
    <row r="79" spans="1:17" s="228" customFormat="1" x14ac:dyDescent="0.25">
      <c r="A79" s="289">
        <v>43180</v>
      </c>
      <c r="B79" s="228">
        <v>1</v>
      </c>
      <c r="C79" s="228" t="s">
        <v>279</v>
      </c>
      <c r="D79" s="231" t="s">
        <v>760</v>
      </c>
      <c r="E79" s="226" t="s">
        <v>607</v>
      </c>
      <c r="F79" s="226"/>
      <c r="G79" s="226" t="s">
        <v>584</v>
      </c>
      <c r="H79" s="256"/>
      <c r="I79" s="256"/>
      <c r="J79" s="256"/>
      <c r="K79" s="286"/>
      <c r="L79" s="287"/>
      <c r="M79" s="273"/>
      <c r="N79" s="257"/>
      <c r="O79" s="226" t="s">
        <v>706</v>
      </c>
      <c r="P79" s="288">
        <v>65</v>
      </c>
      <c r="Q79" s="237">
        <f t="shared" si="12"/>
        <v>65</v>
      </c>
    </row>
    <row r="80" spans="1:17" s="228" customFormat="1" x14ac:dyDescent="0.25">
      <c r="A80" s="289">
        <v>43183</v>
      </c>
      <c r="B80" s="228">
        <v>10.1</v>
      </c>
      <c r="C80" s="228" t="s">
        <v>606</v>
      </c>
      <c r="D80" s="231" t="s">
        <v>750</v>
      </c>
      <c r="E80" s="226" t="s">
        <v>607</v>
      </c>
      <c r="F80" s="226"/>
      <c r="G80" s="226" t="s">
        <v>584</v>
      </c>
      <c r="H80" s="226"/>
      <c r="I80" s="226"/>
      <c r="J80" s="226"/>
      <c r="K80" s="226"/>
      <c r="L80" s="234"/>
      <c r="M80" s="230"/>
      <c r="N80" s="236"/>
      <c r="O80" s="226" t="s">
        <v>706</v>
      </c>
      <c r="P80" s="290">
        <v>35</v>
      </c>
      <c r="Q80" s="237">
        <f t="shared" ref="Q80:Q82" si="13">B80*P80</f>
        <v>353.5</v>
      </c>
    </row>
    <row r="81" spans="1:17" s="228" customFormat="1" x14ac:dyDescent="0.25">
      <c r="A81" s="289">
        <v>43186</v>
      </c>
      <c r="B81" s="228">
        <v>13</v>
      </c>
      <c r="C81" s="228" t="s">
        <v>606</v>
      </c>
      <c r="D81" s="231" t="s">
        <v>750</v>
      </c>
      <c r="E81" s="226" t="s">
        <v>607</v>
      </c>
      <c r="F81" s="226"/>
      <c r="G81" s="226" t="s">
        <v>584</v>
      </c>
      <c r="H81" s="226"/>
      <c r="I81" s="226"/>
      <c r="J81" s="226"/>
      <c r="K81" s="226"/>
      <c r="L81" s="234"/>
      <c r="M81" s="230"/>
      <c r="N81" s="236"/>
      <c r="O81" s="226" t="s">
        <v>706</v>
      </c>
      <c r="P81" s="290">
        <v>35</v>
      </c>
      <c r="Q81" s="237">
        <f t="shared" si="13"/>
        <v>455</v>
      </c>
    </row>
    <row r="82" spans="1:17" s="228" customFormat="1" x14ac:dyDescent="0.25">
      <c r="A82" s="289">
        <v>43187</v>
      </c>
      <c r="B82" s="228">
        <v>6.2</v>
      </c>
      <c r="C82" s="228" t="s">
        <v>606</v>
      </c>
      <c r="D82" s="231" t="s">
        <v>750</v>
      </c>
      <c r="E82" s="226" t="s">
        <v>607</v>
      </c>
      <c r="F82" s="226"/>
      <c r="G82" s="226" t="s">
        <v>584</v>
      </c>
      <c r="H82" s="226"/>
      <c r="I82" s="226"/>
      <c r="J82" s="226"/>
      <c r="K82" s="226"/>
      <c r="L82" s="234"/>
      <c r="M82" s="230"/>
      <c r="N82" s="236"/>
      <c r="O82" s="226" t="s">
        <v>706</v>
      </c>
      <c r="P82" s="290">
        <v>35</v>
      </c>
      <c r="Q82" s="237">
        <f t="shared" si="13"/>
        <v>217</v>
      </c>
    </row>
    <row r="83" spans="1:17" s="228" customFormat="1" x14ac:dyDescent="0.25">
      <c r="A83" s="289">
        <v>43193</v>
      </c>
      <c r="B83" s="228">
        <v>13</v>
      </c>
      <c r="C83" s="228" t="s">
        <v>606</v>
      </c>
      <c r="D83" s="231" t="s">
        <v>750</v>
      </c>
      <c r="E83" s="226" t="s">
        <v>607</v>
      </c>
      <c r="F83" s="226"/>
      <c r="G83" s="226" t="s">
        <v>584</v>
      </c>
      <c r="H83" s="226"/>
      <c r="I83" s="226"/>
      <c r="J83" s="226"/>
      <c r="K83" s="226"/>
      <c r="L83" s="234"/>
      <c r="M83" s="230"/>
      <c r="N83" s="236"/>
      <c r="O83" s="226" t="s">
        <v>706</v>
      </c>
      <c r="P83" s="290">
        <v>35</v>
      </c>
      <c r="Q83" s="237">
        <f t="shared" ref="Q83" si="14">B83*P83</f>
        <v>455</v>
      </c>
    </row>
    <row r="84" spans="1:17" s="228" customFormat="1" x14ac:dyDescent="0.25">
      <c r="A84" s="289">
        <v>43194</v>
      </c>
      <c r="B84" s="228">
        <v>10</v>
      </c>
      <c r="C84" s="228" t="s">
        <v>606</v>
      </c>
      <c r="D84" s="231" t="s">
        <v>750</v>
      </c>
      <c r="E84" s="226" t="s">
        <v>607</v>
      </c>
      <c r="F84" s="226"/>
      <c r="G84" s="226" t="s">
        <v>584</v>
      </c>
      <c r="H84" s="226"/>
      <c r="I84" s="226"/>
      <c r="J84" s="226"/>
      <c r="K84" s="226"/>
      <c r="L84" s="234"/>
      <c r="M84" s="230"/>
      <c r="N84" s="236"/>
      <c r="O84" s="226" t="s">
        <v>706</v>
      </c>
      <c r="P84" s="290">
        <v>35</v>
      </c>
      <c r="Q84" s="237">
        <f t="shared" ref="Q84" si="15">B84*P84</f>
        <v>350</v>
      </c>
    </row>
    <row r="85" spans="1:17" s="228" customFormat="1" x14ac:dyDescent="0.25">
      <c r="A85" s="289">
        <v>43197</v>
      </c>
      <c r="B85" s="228">
        <v>11.9</v>
      </c>
      <c r="C85" s="228" t="s">
        <v>606</v>
      </c>
      <c r="D85" s="231" t="s">
        <v>46</v>
      </c>
      <c r="E85" s="226" t="s">
        <v>607</v>
      </c>
      <c r="F85" s="226"/>
      <c r="G85" s="226" t="s">
        <v>584</v>
      </c>
      <c r="H85" s="226"/>
      <c r="I85" s="226"/>
      <c r="J85" s="226"/>
      <c r="K85" s="226"/>
      <c r="L85" s="234"/>
      <c r="M85" s="230"/>
      <c r="N85" s="236"/>
      <c r="O85" s="226" t="s">
        <v>706</v>
      </c>
      <c r="P85" s="290">
        <v>35</v>
      </c>
      <c r="Q85" s="237">
        <f t="shared" ref="Q85" si="16">B85*P85</f>
        <v>416.5</v>
      </c>
    </row>
    <row r="86" spans="1:17" s="228" customFormat="1" x14ac:dyDescent="0.25">
      <c r="A86" s="289">
        <v>43198</v>
      </c>
      <c r="B86" s="228">
        <v>10.3</v>
      </c>
      <c r="C86" s="228" t="s">
        <v>606</v>
      </c>
      <c r="D86" s="231" t="s">
        <v>46</v>
      </c>
      <c r="E86" s="226" t="s">
        <v>607</v>
      </c>
      <c r="F86" s="226"/>
      <c r="G86" s="226" t="s">
        <v>584</v>
      </c>
      <c r="H86" s="226"/>
      <c r="I86" s="226"/>
      <c r="J86" s="226"/>
      <c r="K86" s="226"/>
      <c r="L86" s="234"/>
      <c r="M86" s="230"/>
      <c r="N86" s="236"/>
      <c r="O86" s="226" t="s">
        <v>706</v>
      </c>
      <c r="P86" s="290">
        <v>35</v>
      </c>
      <c r="Q86" s="237">
        <f t="shared" ref="Q86" si="17">B86*P86</f>
        <v>360.5</v>
      </c>
    </row>
    <row r="87" spans="1:17" s="228" customFormat="1" x14ac:dyDescent="0.25">
      <c r="A87" s="289">
        <v>43199</v>
      </c>
      <c r="B87" s="228">
        <v>12</v>
      </c>
      <c r="C87" s="228" t="s">
        <v>606</v>
      </c>
      <c r="D87" s="231" t="s">
        <v>46</v>
      </c>
      <c r="E87" s="226" t="s">
        <v>607</v>
      </c>
      <c r="F87" s="226"/>
      <c r="G87" s="226" t="s">
        <v>584</v>
      </c>
      <c r="H87" s="226"/>
      <c r="I87" s="226"/>
      <c r="J87" s="226"/>
      <c r="K87" s="226"/>
      <c r="L87" s="234"/>
      <c r="M87" s="230"/>
      <c r="N87" s="236"/>
      <c r="O87" s="226" t="s">
        <v>706</v>
      </c>
      <c r="P87" s="290">
        <v>35</v>
      </c>
      <c r="Q87" s="237">
        <f t="shared" ref="Q87" si="18">B87*P87</f>
        <v>420</v>
      </c>
    </row>
    <row r="88" spans="1:17" s="228" customFormat="1" x14ac:dyDescent="0.25">
      <c r="A88" s="289">
        <v>43200</v>
      </c>
      <c r="B88" s="228">
        <v>13</v>
      </c>
      <c r="C88" s="228" t="s">
        <v>606</v>
      </c>
      <c r="D88" s="231" t="s">
        <v>46</v>
      </c>
      <c r="E88" s="226" t="s">
        <v>607</v>
      </c>
      <c r="F88" s="226"/>
      <c r="G88" s="226" t="s">
        <v>584</v>
      </c>
      <c r="H88" s="226"/>
      <c r="I88" s="226"/>
      <c r="J88" s="226"/>
      <c r="K88" s="226"/>
      <c r="L88" s="234"/>
      <c r="M88" s="230"/>
      <c r="N88" s="236"/>
      <c r="O88" s="226" t="s">
        <v>706</v>
      </c>
      <c r="P88" s="290">
        <v>35</v>
      </c>
      <c r="Q88" s="237">
        <f t="shared" ref="Q88" si="19">B88*P88</f>
        <v>455</v>
      </c>
    </row>
    <row r="89" spans="1:17" s="228" customFormat="1" x14ac:dyDescent="0.25">
      <c r="A89" s="289">
        <v>43201</v>
      </c>
      <c r="B89" s="228">
        <v>8</v>
      </c>
      <c r="C89" s="228" t="s">
        <v>606</v>
      </c>
      <c r="D89" s="231" t="s">
        <v>46</v>
      </c>
      <c r="E89" s="226" t="s">
        <v>607</v>
      </c>
      <c r="F89" s="226"/>
      <c r="G89" s="226" t="s">
        <v>584</v>
      </c>
      <c r="H89" s="226"/>
      <c r="I89" s="226"/>
      <c r="J89" s="226"/>
      <c r="K89" s="226"/>
      <c r="L89" s="234"/>
      <c r="M89" s="230"/>
      <c r="N89" s="236"/>
      <c r="O89" s="226" t="s">
        <v>706</v>
      </c>
      <c r="P89" s="290">
        <v>35</v>
      </c>
      <c r="Q89" s="237">
        <f t="shared" ref="Q89" si="20">B89*P89</f>
        <v>280</v>
      </c>
    </row>
    <row r="90" spans="1:17" s="228" customFormat="1" x14ac:dyDescent="0.25">
      <c r="A90" s="289">
        <v>43202</v>
      </c>
      <c r="B90" s="228">
        <v>5.8</v>
      </c>
      <c r="C90" s="228" t="s">
        <v>606</v>
      </c>
      <c r="D90" s="231" t="s">
        <v>46</v>
      </c>
      <c r="E90" s="226" t="s">
        <v>607</v>
      </c>
      <c r="F90" s="226"/>
      <c r="G90" s="226" t="s">
        <v>584</v>
      </c>
      <c r="H90" s="226"/>
      <c r="I90" s="226"/>
      <c r="J90" s="226"/>
      <c r="K90" s="226"/>
      <c r="L90" s="234"/>
      <c r="M90" s="230"/>
      <c r="N90" s="236"/>
      <c r="O90" s="226" t="s">
        <v>706</v>
      </c>
      <c r="P90" s="290">
        <v>35</v>
      </c>
      <c r="Q90" s="237">
        <f t="shared" ref="Q90" si="21">B90*P90</f>
        <v>203</v>
      </c>
    </row>
    <row r="91" spans="1:17" s="228" customFormat="1" x14ac:dyDescent="0.25">
      <c r="A91" s="289">
        <v>43207</v>
      </c>
      <c r="B91" s="228">
        <v>10.1</v>
      </c>
      <c r="C91" s="228" t="s">
        <v>606</v>
      </c>
      <c r="D91" s="231" t="s">
        <v>46</v>
      </c>
      <c r="E91" s="226" t="s">
        <v>607</v>
      </c>
      <c r="F91" s="226"/>
      <c r="G91" s="226" t="s">
        <v>584</v>
      </c>
      <c r="H91" s="226"/>
      <c r="I91" s="226"/>
      <c r="J91" s="226"/>
      <c r="K91" s="226"/>
      <c r="L91" s="234"/>
      <c r="M91" s="230"/>
      <c r="N91" s="236"/>
      <c r="O91" s="226" t="s">
        <v>706</v>
      </c>
      <c r="P91" s="290">
        <v>35</v>
      </c>
      <c r="Q91" s="237">
        <f t="shared" ref="Q91" si="22">B91*P91</f>
        <v>353.5</v>
      </c>
    </row>
    <row r="92" spans="1:17" s="228" customFormat="1" hidden="1" x14ac:dyDescent="0.25">
      <c r="A92" s="289"/>
      <c r="D92" s="235"/>
      <c r="E92" s="226"/>
      <c r="F92" s="256"/>
      <c r="G92" s="256"/>
      <c r="H92" s="256"/>
      <c r="I92" s="256"/>
      <c r="J92" s="256"/>
      <c r="K92" s="286"/>
      <c r="L92" s="287"/>
      <c r="M92" s="273"/>
      <c r="N92" s="257"/>
      <c r="O92" s="256"/>
      <c r="P92" s="288"/>
      <c r="Q92" s="237"/>
    </row>
    <row r="93" spans="1:17" x14ac:dyDescent="0.25">
      <c r="A93" s="280" t="s">
        <v>291</v>
      </c>
      <c r="B93" s="281"/>
      <c r="C93" s="281"/>
      <c r="D93" s="281"/>
      <c r="E93" s="281"/>
      <c r="F93" s="281"/>
      <c r="G93" s="282"/>
      <c r="H93" s="282"/>
      <c r="I93" s="282"/>
      <c r="J93" s="282"/>
      <c r="K93" s="282"/>
      <c r="L93" s="282"/>
      <c r="M93" s="282"/>
      <c r="N93" s="283"/>
      <c r="O93" s="282"/>
      <c r="P93" s="281"/>
      <c r="Q93" s="284">
        <f>SUBTOTAL(109,Tabelle157[Preis, brutto])</f>
        <v>7751.5</v>
      </c>
    </row>
    <row r="94" spans="1:17" x14ac:dyDescent="0.25">
      <c r="G94" s="186"/>
      <c r="H94" s="186"/>
      <c r="I94" s="186"/>
      <c r="J94" s="186"/>
      <c r="K94" s="186"/>
      <c r="L94" s="186"/>
      <c r="M94" s="186"/>
      <c r="N94" s="186"/>
      <c r="O94" s="186"/>
    </row>
    <row r="95" spans="1:17" x14ac:dyDescent="0.25">
      <c r="G95" s="186"/>
      <c r="H95" s="186"/>
      <c r="I95" s="186"/>
      <c r="J95" s="186"/>
      <c r="K95" s="186"/>
      <c r="L95" s="186"/>
      <c r="M95" s="186"/>
      <c r="N95" s="186"/>
      <c r="O95" s="186"/>
    </row>
    <row r="96" spans="1:17" x14ac:dyDescent="0.25">
      <c r="G96" s="186"/>
      <c r="H96" s="186"/>
      <c r="I96" s="186"/>
      <c r="J96" s="186"/>
      <c r="K96" s="186"/>
      <c r="L96" s="186"/>
      <c r="M96" s="186"/>
      <c r="N96" s="186"/>
      <c r="O96" s="186"/>
    </row>
    <row r="100" spans="6:12" x14ac:dyDescent="0.25">
      <c r="F100" s="304"/>
      <c r="G100" s="304"/>
      <c r="H100" s="304"/>
      <c r="K100" s="304"/>
      <c r="L100" s="304"/>
    </row>
  </sheetData>
  <pageMargins left="0.7" right="0.7" top="0.78740157499999996" bottom="0.78740157499999996" header="0.3" footer="0.3"/>
  <pageSetup paperSize="9" scale="70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34998626667073579"/>
    <pageSetUpPr fitToPage="1"/>
  </sheetPr>
  <dimension ref="A1:R58"/>
  <sheetViews>
    <sheetView showGridLines="0" topLeftCell="A37" zoomScale="70" zoomScaleNormal="70" workbookViewId="0">
      <selection activeCell="D38" sqref="D38"/>
    </sheetView>
  </sheetViews>
  <sheetFormatPr baseColWidth="10" defaultColWidth="10.7109375" defaultRowHeight="15" x14ac:dyDescent="0.25"/>
  <cols>
    <col min="1" max="1" width="12.140625" style="185" customWidth="1"/>
    <col min="2" max="3" width="5.140625" style="185" customWidth="1"/>
    <col min="4" max="4" width="45.5703125" style="185" customWidth="1"/>
    <col min="5" max="6" width="9.5703125" style="185" customWidth="1"/>
    <col min="7" max="7" width="8.28515625" style="185" customWidth="1"/>
    <col min="8" max="8" width="5.42578125" style="185" customWidth="1"/>
    <col min="9" max="10" width="4.140625" style="185" customWidth="1"/>
    <col min="11" max="11" width="6.42578125" style="185" customWidth="1"/>
    <col min="12" max="13" width="7.140625" style="185" customWidth="1"/>
    <col min="14" max="14" width="9.28515625" style="185" customWidth="1"/>
    <col min="15" max="15" width="5.28515625" style="185" customWidth="1"/>
    <col min="16" max="16" width="10" style="185" customWidth="1"/>
    <col min="17" max="17" width="16.28515625" style="185" customWidth="1"/>
    <col min="18" max="18" width="13" style="185" customWidth="1"/>
    <col min="19" max="19" width="10.7109375" style="185"/>
    <col min="20" max="20" width="14.7109375" style="185" customWidth="1"/>
    <col min="21" max="16384" width="10.7109375" style="185"/>
  </cols>
  <sheetData>
    <row r="1" spans="1:17" ht="21" x14ac:dyDescent="0.35">
      <c r="A1" s="200" t="s">
        <v>767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</row>
    <row r="3" spans="1:17" ht="15" customHeight="1" x14ac:dyDescent="0.3">
      <c r="A3" s="198" t="s">
        <v>247</v>
      </c>
      <c r="D3" s="202" t="s">
        <v>40</v>
      </c>
      <c r="E3" s="202"/>
      <c r="F3" s="202"/>
      <c r="G3" s="202"/>
      <c r="H3" s="202"/>
      <c r="I3" s="202"/>
      <c r="J3" s="202"/>
      <c r="K3" s="202"/>
      <c r="L3" s="202"/>
      <c r="M3" s="202"/>
      <c r="N3" s="199"/>
      <c r="O3" s="199"/>
      <c r="P3" s="199"/>
      <c r="Q3" s="203">
        <v>15</v>
      </c>
    </row>
    <row r="4" spans="1:17" ht="18.75" x14ac:dyDescent="0.3">
      <c r="D4" s="20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4"/>
    </row>
    <row r="5" spans="1:17" ht="18.75" x14ac:dyDescent="0.3">
      <c r="D5" s="208" t="s">
        <v>584</v>
      </c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10">
        <f>SUMIF(Tabelle1576[Art],D5,Tabelle1576[Az])</f>
        <v>69.7</v>
      </c>
    </row>
    <row r="6" spans="1:17" ht="18.75" x14ac:dyDescent="0.3">
      <c r="D6" s="202" t="s">
        <v>728</v>
      </c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211">
        <f>Q12/Q20</f>
        <v>0.73759320487511459</v>
      </c>
    </row>
    <row r="7" spans="1:17" ht="18.75" x14ac:dyDescent="0.3">
      <c r="D7" s="202" t="s">
        <v>729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211">
        <f>Q16/Q20</f>
        <v>0.26240679512488541</v>
      </c>
    </row>
    <row r="9" spans="1:17" ht="18.75" x14ac:dyDescent="0.3">
      <c r="A9" s="198" t="s">
        <v>727</v>
      </c>
    </row>
    <row r="10" spans="1:17" ht="15.75" x14ac:dyDescent="0.25">
      <c r="B10" s="293" t="s">
        <v>706</v>
      </c>
      <c r="C10" s="197"/>
      <c r="D10" s="212" t="s">
        <v>592</v>
      </c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3">
        <f t="array" ref="Q10">SUM(IF(Tabelle1576[Status]=$B10,IF(Tabelle1576[Art]=D$10,Tabelle1576[Preis, brutto])))</f>
        <v>1914.6400000000003</v>
      </c>
    </row>
    <row r="11" spans="1:17" ht="15.75" x14ac:dyDescent="0.25">
      <c r="B11" s="294"/>
      <c r="C11" s="197"/>
      <c r="D11" s="214" t="s">
        <v>584</v>
      </c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5">
        <f t="array" ref="Q11">SUM(IF(Tabelle1576[Status]=$B10,IF(Tabelle1576[Art]=D$11,Tabelle1576[Preis, brutto])))</f>
        <v>1739.5</v>
      </c>
    </row>
    <row r="12" spans="1:17" ht="15.75" x14ac:dyDescent="0.25">
      <c r="B12" s="294"/>
      <c r="C12" s="197"/>
      <c r="D12" s="212" t="s">
        <v>445</v>
      </c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3">
        <f>SUM(Q10:Q11)</f>
        <v>3654.1400000000003</v>
      </c>
    </row>
    <row r="13" spans="1:17" ht="15.75" x14ac:dyDescent="0.25">
      <c r="B13" s="294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</row>
    <row r="14" spans="1:17" ht="15.75" x14ac:dyDescent="0.25">
      <c r="B14" s="293" t="s">
        <v>618</v>
      </c>
      <c r="C14" s="197"/>
      <c r="D14" s="212" t="s">
        <v>592</v>
      </c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3">
        <f t="array" ref="Q14">SUM(IF(Tabelle1576[Status]=$B14,IF(Tabelle1576[Art]=D$14,Tabelle1576[Preis, brutto])))</f>
        <v>600</v>
      </c>
    </row>
    <row r="15" spans="1:17" ht="15.75" x14ac:dyDescent="0.25">
      <c r="A15" s="197"/>
      <c r="B15" s="197"/>
      <c r="C15" s="197"/>
      <c r="D15" s="214" t="s">
        <v>584</v>
      </c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5">
        <f t="array" ref="Q15">SUM(IF(Tabelle1576[Status]=$B14,IF(Tabelle1576[Art]=D$15,Tabelle1576[Preis, brutto])))</f>
        <v>700</v>
      </c>
    </row>
    <row r="16" spans="1:17" ht="15.75" x14ac:dyDescent="0.25">
      <c r="A16" s="197"/>
      <c r="B16" s="197"/>
      <c r="C16" s="197"/>
      <c r="D16" s="212" t="s">
        <v>445</v>
      </c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3">
        <f>SUM(Q14:Q15)</f>
        <v>1300</v>
      </c>
    </row>
    <row r="18" spans="1:18" ht="18.75" x14ac:dyDescent="0.3">
      <c r="D18" s="202" t="s">
        <v>592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07">
        <f>SUMIF(Tabelle1576[Art],D18,Tabelle1576[Preis, brutto])</f>
        <v>2514.6400000000003</v>
      </c>
    </row>
    <row r="19" spans="1:18" ht="18.75" x14ac:dyDescent="0.3">
      <c r="D19" s="205" t="s">
        <v>584</v>
      </c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06">
        <f>SUMIF(Tabelle1576[Art],D19,Tabelle1576[Preis, brutto])</f>
        <v>2439.5</v>
      </c>
    </row>
    <row r="20" spans="1:18" ht="21" x14ac:dyDescent="0.35">
      <c r="D20" s="277" t="s">
        <v>445</v>
      </c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9">
        <f>SUM(Q18:Q19)</f>
        <v>4954.1400000000003</v>
      </c>
    </row>
    <row r="22" spans="1:18" ht="18.75" x14ac:dyDescent="0.3">
      <c r="A22" s="196" t="s">
        <v>752</v>
      </c>
      <c r="B22" s="194"/>
      <c r="C22" s="194"/>
      <c r="D22" s="194"/>
      <c r="E22" s="194"/>
      <c r="F22" s="194"/>
      <c r="G22" s="195"/>
      <c r="H22" s="195"/>
      <c r="I22" s="195"/>
      <c r="J22" s="195"/>
      <c r="K22" s="195"/>
      <c r="L22" s="195"/>
      <c r="M22" s="195"/>
      <c r="N22" s="195"/>
      <c r="O22" s="195"/>
      <c r="P22" s="194"/>
      <c r="Q22" s="194"/>
      <c r="R22" s="224">
        <f>SUM(Q24:Q54)</f>
        <v>4954.1400000000003</v>
      </c>
    </row>
    <row r="23" spans="1:18" x14ac:dyDescent="0.25">
      <c r="A23" s="186" t="s">
        <v>593</v>
      </c>
      <c r="B23" s="186" t="s">
        <v>724</v>
      </c>
      <c r="C23" s="186" t="s">
        <v>1</v>
      </c>
      <c r="D23" s="186" t="s">
        <v>269</v>
      </c>
      <c r="E23" s="186" t="s">
        <v>723</v>
      </c>
      <c r="F23" s="186" t="s">
        <v>698</v>
      </c>
      <c r="G23" s="186" t="s">
        <v>596</v>
      </c>
      <c r="H23" s="227" t="s">
        <v>741</v>
      </c>
      <c r="I23" s="227" t="s">
        <v>742</v>
      </c>
      <c r="J23" s="227" t="s">
        <v>740</v>
      </c>
      <c r="K23" s="227" t="s">
        <v>743</v>
      </c>
      <c r="L23" s="227" t="s">
        <v>745</v>
      </c>
      <c r="M23" s="186" t="s">
        <v>722</v>
      </c>
      <c r="N23" s="186" t="s">
        <v>721</v>
      </c>
      <c r="O23" s="186" t="s">
        <v>720</v>
      </c>
      <c r="P23" s="192" t="s">
        <v>2</v>
      </c>
      <c r="Q23" s="192" t="s">
        <v>719</v>
      </c>
    </row>
    <row r="24" spans="1:18" x14ac:dyDescent="0.25">
      <c r="A24" s="300">
        <v>43173</v>
      </c>
      <c r="B24" s="185">
        <v>10</v>
      </c>
      <c r="C24" s="185" t="s">
        <v>3</v>
      </c>
      <c r="D24" s="231" t="s">
        <v>753</v>
      </c>
      <c r="E24" s="186" t="s">
        <v>625</v>
      </c>
      <c r="F24" s="186"/>
      <c r="G24" s="186" t="s">
        <v>592</v>
      </c>
      <c r="H24" s="186"/>
      <c r="I24" s="186"/>
      <c r="J24" s="186"/>
      <c r="K24" s="226"/>
      <c r="L24" s="234"/>
      <c r="M24" s="230"/>
      <c r="N24" s="236"/>
      <c r="O24" s="186" t="s">
        <v>706</v>
      </c>
      <c r="P24" s="243">
        <v>4.99</v>
      </c>
      <c r="Q24" s="187">
        <f t="shared" ref="Q24:Q27" si="0">B24*P24</f>
        <v>49.900000000000006</v>
      </c>
    </row>
    <row r="25" spans="1:18" x14ac:dyDescent="0.25">
      <c r="A25" s="300">
        <v>43173</v>
      </c>
      <c r="B25" s="185">
        <v>6</v>
      </c>
      <c r="C25" s="185" t="s">
        <v>745</v>
      </c>
      <c r="D25" s="231" t="s">
        <v>754</v>
      </c>
      <c r="E25" s="186" t="s">
        <v>625</v>
      </c>
      <c r="F25" s="256"/>
      <c r="G25" s="186" t="s">
        <v>592</v>
      </c>
      <c r="H25" s="256"/>
      <c r="I25" s="256"/>
      <c r="J25" s="256"/>
      <c r="K25" s="226"/>
      <c r="L25" s="234"/>
      <c r="M25" s="275"/>
      <c r="N25" s="276"/>
      <c r="O25" s="186" t="s">
        <v>706</v>
      </c>
      <c r="P25" s="274">
        <v>9.9</v>
      </c>
      <c r="Q25" s="187">
        <f t="shared" si="0"/>
        <v>59.400000000000006</v>
      </c>
    </row>
    <row r="26" spans="1:18" x14ac:dyDescent="0.25">
      <c r="A26" s="300">
        <v>43185</v>
      </c>
      <c r="B26" s="185">
        <v>1</v>
      </c>
      <c r="C26" s="185" t="s">
        <v>279</v>
      </c>
      <c r="D26" s="231" t="s">
        <v>711</v>
      </c>
      <c r="E26" s="186"/>
      <c r="F26" s="186"/>
      <c r="G26" s="186" t="s">
        <v>592</v>
      </c>
      <c r="H26" s="186"/>
      <c r="I26" s="186"/>
      <c r="J26" s="186"/>
      <c r="K26" s="226"/>
      <c r="L26" s="234"/>
      <c r="M26" s="230"/>
      <c r="N26" s="236"/>
      <c r="O26" s="186" t="s">
        <v>706</v>
      </c>
      <c r="P26" s="243">
        <v>21.3</v>
      </c>
      <c r="Q26" s="187">
        <f t="shared" si="0"/>
        <v>21.3</v>
      </c>
    </row>
    <row r="27" spans="1:18" x14ac:dyDescent="0.25">
      <c r="A27" s="301">
        <v>43193</v>
      </c>
      <c r="B27" s="185">
        <v>1</v>
      </c>
      <c r="C27" s="185" t="s">
        <v>279</v>
      </c>
      <c r="D27" s="231" t="s">
        <v>711</v>
      </c>
      <c r="E27" s="186" t="s">
        <v>601</v>
      </c>
      <c r="F27" s="186"/>
      <c r="G27" s="186" t="s">
        <v>592</v>
      </c>
      <c r="H27" s="186"/>
      <c r="I27" s="186"/>
      <c r="J27" s="186"/>
      <c r="K27" s="226"/>
      <c r="L27" s="234"/>
      <c r="M27" s="230"/>
      <c r="N27" s="236"/>
      <c r="O27" s="186" t="s">
        <v>706</v>
      </c>
      <c r="P27" s="243">
        <v>226.52</v>
      </c>
      <c r="Q27" s="187">
        <f t="shared" si="0"/>
        <v>226.52</v>
      </c>
    </row>
    <row r="28" spans="1:18" x14ac:dyDescent="0.25">
      <c r="A28" s="301">
        <v>43195</v>
      </c>
      <c r="B28" s="185">
        <v>1</v>
      </c>
      <c r="C28" s="185" t="s">
        <v>279</v>
      </c>
      <c r="D28" s="231" t="s">
        <v>711</v>
      </c>
      <c r="E28" s="186"/>
      <c r="F28" s="186"/>
      <c r="G28" s="186" t="s">
        <v>592</v>
      </c>
      <c r="H28" s="186"/>
      <c r="I28" s="186"/>
      <c r="J28" s="186"/>
      <c r="K28" s="226"/>
      <c r="L28" s="234"/>
      <c r="M28" s="230"/>
      <c r="N28" s="236"/>
      <c r="O28" s="186" t="s">
        <v>706</v>
      </c>
      <c r="P28" s="243">
        <v>53.75</v>
      </c>
      <c r="Q28" s="187">
        <f t="shared" ref="Q28" si="1">B28*P28</f>
        <v>53.75</v>
      </c>
    </row>
    <row r="29" spans="1:18" x14ac:dyDescent="0.25">
      <c r="A29" s="301">
        <v>43195</v>
      </c>
      <c r="B29" s="185">
        <v>1</v>
      </c>
      <c r="C29" s="185" t="s">
        <v>279</v>
      </c>
      <c r="D29" s="231" t="s">
        <v>711</v>
      </c>
      <c r="E29" s="186" t="s">
        <v>601</v>
      </c>
      <c r="F29" s="186"/>
      <c r="G29" s="186" t="s">
        <v>592</v>
      </c>
      <c r="H29" s="186"/>
      <c r="I29" s="186"/>
      <c r="J29" s="186"/>
      <c r="K29" s="226"/>
      <c r="L29" s="234"/>
      <c r="M29" s="230"/>
      <c r="N29" s="236"/>
      <c r="O29" s="186" t="s">
        <v>706</v>
      </c>
      <c r="P29" s="243">
        <v>100.8</v>
      </c>
      <c r="Q29" s="187">
        <f t="shared" ref="Q29" si="2">B29*P29</f>
        <v>100.8</v>
      </c>
    </row>
    <row r="30" spans="1:18" x14ac:dyDescent="0.25">
      <c r="A30" s="301">
        <v>43196</v>
      </c>
      <c r="B30" s="185">
        <v>5</v>
      </c>
      <c r="C30" s="185" t="s">
        <v>3</v>
      </c>
      <c r="D30" s="231" t="s">
        <v>753</v>
      </c>
      <c r="E30" s="186" t="s">
        <v>625</v>
      </c>
      <c r="F30" s="186"/>
      <c r="G30" s="186" t="s">
        <v>592</v>
      </c>
      <c r="H30" s="186"/>
      <c r="I30" s="186"/>
      <c r="J30" s="186"/>
      <c r="K30" s="226"/>
      <c r="L30" s="234"/>
      <c r="M30" s="230"/>
      <c r="N30" s="236"/>
      <c r="O30" s="186" t="s">
        <v>706</v>
      </c>
      <c r="P30" s="243">
        <v>4.99</v>
      </c>
      <c r="Q30" s="187">
        <f t="shared" ref="Q30" si="3">B30*P30</f>
        <v>24.950000000000003</v>
      </c>
    </row>
    <row r="31" spans="1:18" x14ac:dyDescent="0.25">
      <c r="A31" s="301">
        <v>43196</v>
      </c>
      <c r="B31" s="185">
        <v>5</v>
      </c>
      <c r="C31" s="185" t="s">
        <v>3</v>
      </c>
      <c r="D31" s="231" t="s">
        <v>404</v>
      </c>
      <c r="E31" s="186" t="s">
        <v>625</v>
      </c>
      <c r="F31" s="186"/>
      <c r="G31" s="186" t="s">
        <v>592</v>
      </c>
      <c r="H31" s="186"/>
      <c r="I31" s="186"/>
      <c r="J31" s="186"/>
      <c r="K31" s="226"/>
      <c r="L31" s="234"/>
      <c r="M31" s="230"/>
      <c r="N31" s="236"/>
      <c r="O31" s="186" t="s">
        <v>706</v>
      </c>
      <c r="P31" s="243">
        <v>3.09</v>
      </c>
      <c r="Q31" s="187">
        <f t="shared" ref="Q31" si="4">B31*P31</f>
        <v>15.45</v>
      </c>
    </row>
    <row r="32" spans="1:18" x14ac:dyDescent="0.25">
      <c r="A32" s="301">
        <v>43196</v>
      </c>
      <c r="B32" s="185">
        <v>4</v>
      </c>
      <c r="C32" s="185" t="s">
        <v>3</v>
      </c>
      <c r="D32" s="231" t="s">
        <v>777</v>
      </c>
      <c r="E32" s="186" t="s">
        <v>625</v>
      </c>
      <c r="F32" s="186"/>
      <c r="G32" s="186" t="s">
        <v>592</v>
      </c>
      <c r="H32" s="186"/>
      <c r="I32" s="186"/>
      <c r="J32" s="186"/>
      <c r="K32" s="226"/>
      <c r="L32" s="234"/>
      <c r="M32" s="230"/>
      <c r="N32" s="236"/>
      <c r="O32" s="186" t="s">
        <v>706</v>
      </c>
      <c r="P32" s="243">
        <v>4.99</v>
      </c>
      <c r="Q32" s="187">
        <f t="shared" ref="Q32" si="5">B32*P32</f>
        <v>19.96</v>
      </c>
    </row>
    <row r="33" spans="1:17" x14ac:dyDescent="0.25">
      <c r="A33" s="301">
        <v>43196</v>
      </c>
      <c r="B33" s="231">
        <v>10</v>
      </c>
      <c r="C33" s="231" t="s">
        <v>3</v>
      </c>
      <c r="D33" s="231" t="s">
        <v>748</v>
      </c>
      <c r="E33" s="232" t="s">
        <v>625</v>
      </c>
      <c r="F33" s="232" t="s">
        <v>744</v>
      </c>
      <c r="G33" s="186" t="s">
        <v>592</v>
      </c>
      <c r="H33" s="226">
        <v>10</v>
      </c>
      <c r="I33" s="226">
        <v>10</v>
      </c>
      <c r="J33" s="232">
        <v>280</v>
      </c>
      <c r="K33" s="240"/>
      <c r="L33" s="238">
        <f>(Tabelle1576[[#This Row],[Länge]]*Tabelle1576[[#This Row],[Az]])/100</f>
        <v>28</v>
      </c>
      <c r="M33" s="230"/>
      <c r="N33" s="236"/>
      <c r="O33" s="186" t="s">
        <v>706</v>
      </c>
      <c r="P33" s="242">
        <v>7.6</v>
      </c>
      <c r="Q33" s="239">
        <f>L33*P33</f>
        <v>212.79999999999998</v>
      </c>
    </row>
    <row r="34" spans="1:17" x14ac:dyDescent="0.25">
      <c r="A34" s="301">
        <v>43196</v>
      </c>
      <c r="B34" s="231">
        <v>1</v>
      </c>
      <c r="C34" s="231" t="s">
        <v>3</v>
      </c>
      <c r="D34" s="231" t="s">
        <v>748</v>
      </c>
      <c r="E34" s="232" t="s">
        <v>625</v>
      </c>
      <c r="F34" s="232" t="s">
        <v>744</v>
      </c>
      <c r="G34" s="186" t="s">
        <v>592</v>
      </c>
      <c r="H34" s="226">
        <v>10</v>
      </c>
      <c r="I34" s="226">
        <v>10</v>
      </c>
      <c r="J34" s="232">
        <v>500</v>
      </c>
      <c r="K34" s="240"/>
      <c r="L34" s="238">
        <f>(Tabelle1576[[#This Row],[Länge]]*Tabelle1576[[#This Row],[Az]])/100</f>
        <v>5</v>
      </c>
      <c r="M34" s="230"/>
      <c r="N34" s="236"/>
      <c r="O34" s="186" t="s">
        <v>706</v>
      </c>
      <c r="P34" s="242">
        <v>7.6</v>
      </c>
      <c r="Q34" s="239">
        <f>L34*P34</f>
        <v>38</v>
      </c>
    </row>
    <row r="35" spans="1:17" x14ac:dyDescent="0.25">
      <c r="A35" s="301">
        <v>43196</v>
      </c>
      <c r="B35" s="231">
        <v>7</v>
      </c>
      <c r="C35" s="231" t="s">
        <v>3</v>
      </c>
      <c r="D35" s="231" t="s">
        <v>775</v>
      </c>
      <c r="E35" s="232" t="s">
        <v>625</v>
      </c>
      <c r="F35" s="232" t="s">
        <v>744</v>
      </c>
      <c r="G35" s="186" t="s">
        <v>592</v>
      </c>
      <c r="H35" s="226">
        <v>10</v>
      </c>
      <c r="I35" s="226">
        <v>16</v>
      </c>
      <c r="J35" s="232">
        <v>280</v>
      </c>
      <c r="K35" s="240"/>
      <c r="L35" s="238">
        <f>(Tabelle1576[[#This Row],[Länge]]*Tabelle1576[[#This Row],[Az]])/100</f>
        <v>19.600000000000001</v>
      </c>
      <c r="M35" s="230"/>
      <c r="N35" s="236"/>
      <c r="O35" s="186" t="s">
        <v>706</v>
      </c>
      <c r="P35" s="242">
        <v>9.8000000000000007</v>
      </c>
      <c r="Q35" s="239">
        <f>L35*P35</f>
        <v>192.08000000000004</v>
      </c>
    </row>
    <row r="36" spans="1:17" x14ac:dyDescent="0.25">
      <c r="A36" s="301">
        <v>43196</v>
      </c>
      <c r="B36" s="231">
        <v>1</v>
      </c>
      <c r="C36" s="231" t="s">
        <v>3</v>
      </c>
      <c r="D36" s="231" t="s">
        <v>776</v>
      </c>
      <c r="E36" s="232" t="s">
        <v>625</v>
      </c>
      <c r="F36" s="232" t="s">
        <v>744</v>
      </c>
      <c r="G36" s="186" t="s">
        <v>592</v>
      </c>
      <c r="H36" s="226">
        <v>10</v>
      </c>
      <c r="I36" s="226">
        <v>20</v>
      </c>
      <c r="J36" s="232">
        <v>500</v>
      </c>
      <c r="K36" s="240"/>
      <c r="L36" s="238">
        <f>(Tabelle1576[[#This Row],[Länge]]*Tabelle1576[[#This Row],[Az]])/100</f>
        <v>5</v>
      </c>
      <c r="M36" s="230"/>
      <c r="N36" s="236"/>
      <c r="O36" s="186" t="s">
        <v>706</v>
      </c>
      <c r="P36" s="242">
        <v>15.3</v>
      </c>
      <c r="Q36" s="239">
        <f>L36*P36*Tabelle1576[[#This Row],[Az]]</f>
        <v>76.5</v>
      </c>
    </row>
    <row r="37" spans="1:17" x14ac:dyDescent="0.25">
      <c r="A37" s="306">
        <v>43199</v>
      </c>
      <c r="B37" s="185">
        <v>1</v>
      </c>
      <c r="C37" s="185" t="s">
        <v>279</v>
      </c>
      <c r="D37" s="231" t="s">
        <v>711</v>
      </c>
      <c r="E37" s="308" t="s">
        <v>601</v>
      </c>
      <c r="F37" s="308"/>
      <c r="G37" s="308" t="s">
        <v>592</v>
      </c>
      <c r="H37" s="308"/>
      <c r="I37" s="308"/>
      <c r="J37" s="308"/>
      <c r="K37" s="246"/>
      <c r="L37" s="247"/>
      <c r="M37" s="248"/>
      <c r="N37" s="249"/>
      <c r="O37" s="308" t="s">
        <v>706</v>
      </c>
      <c r="P37" s="310">
        <v>150</v>
      </c>
      <c r="Q37" s="311">
        <f>B37*P37</f>
        <v>150</v>
      </c>
    </row>
    <row r="38" spans="1:17" x14ac:dyDescent="0.25">
      <c r="A38" s="301">
        <v>43203</v>
      </c>
      <c r="B38" s="231">
        <v>8</v>
      </c>
      <c r="C38" s="231" t="s">
        <v>3</v>
      </c>
      <c r="D38" s="231" t="s">
        <v>782</v>
      </c>
      <c r="E38" s="232" t="s">
        <v>788</v>
      </c>
      <c r="F38" s="232"/>
      <c r="G38" s="186" t="s">
        <v>592</v>
      </c>
      <c r="H38" s="232"/>
      <c r="I38" s="232"/>
      <c r="J38" s="226"/>
      <c r="K38" s="240"/>
      <c r="L38" s="238"/>
      <c r="M38" s="230"/>
      <c r="N38" s="236"/>
      <c r="O38" s="186" t="s">
        <v>706</v>
      </c>
      <c r="P38" s="242">
        <v>17.489999999999998</v>
      </c>
      <c r="Q38" s="239">
        <f>Tabelle1576[[#This Row],[Pos.Preis]]*Tabelle1576[[#This Row],[Az]]</f>
        <v>139.91999999999999</v>
      </c>
    </row>
    <row r="39" spans="1:17" x14ac:dyDescent="0.25">
      <c r="A39" s="301">
        <v>43173</v>
      </c>
      <c r="B39" s="228">
        <v>1</v>
      </c>
      <c r="C39" s="228" t="s">
        <v>279</v>
      </c>
      <c r="D39" s="231" t="s">
        <v>781</v>
      </c>
      <c r="E39" s="226" t="s">
        <v>625</v>
      </c>
      <c r="F39" s="256"/>
      <c r="G39" s="226" t="s">
        <v>592</v>
      </c>
      <c r="H39" s="256"/>
      <c r="I39" s="256"/>
      <c r="J39" s="256"/>
      <c r="K39" s="286"/>
      <c r="L39" s="287"/>
      <c r="M39" s="273"/>
      <c r="N39" s="257"/>
      <c r="O39" s="226" t="s">
        <v>706</v>
      </c>
      <c r="P39" s="288">
        <v>21</v>
      </c>
      <c r="Q39" s="237">
        <f t="shared" ref="Q39:Q40" si="6">B39*P39</f>
        <v>21</v>
      </c>
    </row>
    <row r="40" spans="1:17" x14ac:dyDescent="0.25">
      <c r="A40" s="301">
        <v>43196</v>
      </c>
      <c r="B40" s="185">
        <v>4</v>
      </c>
      <c r="C40" s="185" t="s">
        <v>3</v>
      </c>
      <c r="D40" s="231" t="s">
        <v>753</v>
      </c>
      <c r="E40" s="186" t="s">
        <v>601</v>
      </c>
      <c r="F40" s="186"/>
      <c r="G40" s="186" t="s">
        <v>592</v>
      </c>
      <c r="H40" s="186"/>
      <c r="I40" s="186"/>
      <c r="J40" s="186"/>
      <c r="K40" s="226"/>
      <c r="L40" s="234"/>
      <c r="M40" s="230"/>
      <c r="N40" s="236"/>
      <c r="O40" s="186" t="s">
        <v>706</v>
      </c>
      <c r="P40" s="243">
        <v>4.99</v>
      </c>
      <c r="Q40" s="187">
        <f t="shared" si="6"/>
        <v>19.96</v>
      </c>
    </row>
    <row r="41" spans="1:17" x14ac:dyDescent="0.25">
      <c r="A41" s="301">
        <v>43213</v>
      </c>
      <c r="B41" s="231">
        <v>2</v>
      </c>
      <c r="C41" s="231" t="s">
        <v>3</v>
      </c>
      <c r="D41" s="231" t="s">
        <v>748</v>
      </c>
      <c r="E41" s="232" t="s">
        <v>625</v>
      </c>
      <c r="F41" s="232" t="s">
        <v>744</v>
      </c>
      <c r="G41" s="186" t="s">
        <v>592</v>
      </c>
      <c r="H41" s="226">
        <v>10</v>
      </c>
      <c r="I41" s="226">
        <v>10</v>
      </c>
      <c r="J41" s="232">
        <v>270</v>
      </c>
      <c r="K41" s="240"/>
      <c r="L41" s="238">
        <f>(Tabelle1576[[#This Row],[Länge]]*Tabelle1576[[#This Row],[Az]])/100</f>
        <v>5.4</v>
      </c>
      <c r="M41" s="230"/>
      <c r="N41" s="236"/>
      <c r="O41" s="186" t="s">
        <v>706</v>
      </c>
      <c r="P41" s="242">
        <v>7.6</v>
      </c>
      <c r="Q41" s="239">
        <f>L41*P41</f>
        <v>41.04</v>
      </c>
    </row>
    <row r="42" spans="1:17" x14ac:dyDescent="0.25">
      <c r="A42" s="301">
        <v>43213</v>
      </c>
      <c r="B42" s="185">
        <v>1</v>
      </c>
      <c r="C42" s="185" t="s">
        <v>279</v>
      </c>
      <c r="D42" s="231" t="s">
        <v>711</v>
      </c>
      <c r="E42" s="186" t="s">
        <v>601</v>
      </c>
      <c r="F42" s="186"/>
      <c r="G42" s="186" t="s">
        <v>592</v>
      </c>
      <c r="H42" s="186"/>
      <c r="I42" s="186"/>
      <c r="J42" s="186"/>
      <c r="K42" s="186"/>
      <c r="L42" s="233"/>
      <c r="M42" s="225"/>
      <c r="N42" s="189"/>
      <c r="O42" s="186" t="s">
        <v>706</v>
      </c>
      <c r="P42" s="242">
        <v>111.33</v>
      </c>
      <c r="Q42" s="187">
        <f>B42*P42</f>
        <v>111.33</v>
      </c>
    </row>
    <row r="43" spans="1:17" x14ac:dyDescent="0.25">
      <c r="A43" s="301">
        <v>43214</v>
      </c>
      <c r="B43" s="231">
        <v>2</v>
      </c>
      <c r="C43" s="231" t="s">
        <v>3</v>
      </c>
      <c r="D43" s="231" t="s">
        <v>785</v>
      </c>
      <c r="E43" s="232" t="s">
        <v>625</v>
      </c>
      <c r="F43" s="232" t="s">
        <v>744</v>
      </c>
      <c r="G43" s="186" t="s">
        <v>592</v>
      </c>
      <c r="H43" s="226"/>
      <c r="I43" s="226"/>
      <c r="J43" s="232"/>
      <c r="K43" s="240"/>
      <c r="L43" s="238"/>
      <c r="M43" s="230"/>
      <c r="N43" s="236"/>
      <c r="O43" s="186" t="s">
        <v>706</v>
      </c>
      <c r="P43" s="242">
        <v>5.5</v>
      </c>
      <c r="Q43" s="187">
        <f>B43*P43</f>
        <v>11</v>
      </c>
    </row>
    <row r="44" spans="1:17" x14ac:dyDescent="0.25">
      <c r="A44" s="301">
        <v>43214</v>
      </c>
      <c r="B44" s="185">
        <v>1</v>
      </c>
      <c r="C44" s="185" t="s">
        <v>279</v>
      </c>
      <c r="D44" s="231" t="s">
        <v>711</v>
      </c>
      <c r="E44" s="186" t="s">
        <v>601</v>
      </c>
      <c r="F44" s="186"/>
      <c r="G44" s="186" t="s">
        <v>592</v>
      </c>
      <c r="H44" s="186"/>
      <c r="I44" s="186"/>
      <c r="J44" s="186"/>
      <c r="K44" s="186"/>
      <c r="L44" s="233"/>
      <c r="M44" s="225"/>
      <c r="N44" s="189"/>
      <c r="O44" s="186" t="s">
        <v>706</v>
      </c>
      <c r="P44" s="242">
        <v>83.62</v>
      </c>
      <c r="Q44" s="187">
        <f>B44*P44</f>
        <v>83.62</v>
      </c>
    </row>
    <row r="45" spans="1:17" x14ac:dyDescent="0.25">
      <c r="A45" s="301">
        <v>43216</v>
      </c>
      <c r="B45" s="231">
        <v>8</v>
      </c>
      <c r="C45" s="231" t="s">
        <v>3</v>
      </c>
      <c r="D45" s="231" t="s">
        <v>782</v>
      </c>
      <c r="E45" s="232" t="s">
        <v>788</v>
      </c>
      <c r="F45" s="232"/>
      <c r="G45" s="186" t="s">
        <v>592</v>
      </c>
      <c r="H45" s="232"/>
      <c r="I45" s="232"/>
      <c r="J45" s="226"/>
      <c r="K45" s="240"/>
      <c r="L45" s="238"/>
      <c r="M45" s="230"/>
      <c r="N45" s="236"/>
      <c r="O45" s="186" t="s">
        <v>706</v>
      </c>
      <c r="P45" s="242">
        <v>17.489999999999998</v>
      </c>
      <c r="Q45" s="239">
        <f>Tabelle1576[[#This Row],[Pos.Preis]]*Tabelle1576[[#This Row],[Az]]</f>
        <v>139.91999999999999</v>
      </c>
    </row>
    <row r="46" spans="1:17" x14ac:dyDescent="0.25">
      <c r="A46" s="301">
        <v>43218</v>
      </c>
      <c r="B46" s="185">
        <v>1</v>
      </c>
      <c r="C46" s="185" t="s">
        <v>279</v>
      </c>
      <c r="D46" s="231" t="s">
        <v>711</v>
      </c>
      <c r="E46" s="226" t="s">
        <v>625</v>
      </c>
      <c r="F46" s="256"/>
      <c r="G46" s="226" t="s">
        <v>592</v>
      </c>
      <c r="H46" s="256"/>
      <c r="I46" s="256"/>
      <c r="J46" s="256"/>
      <c r="K46" s="286"/>
      <c r="L46" s="287"/>
      <c r="M46" s="273"/>
      <c r="N46" s="257"/>
      <c r="O46" s="226" t="s">
        <v>706</v>
      </c>
      <c r="P46" s="288">
        <v>50</v>
      </c>
      <c r="Q46" s="237">
        <f t="shared" ref="Q46" si="7">B46*P46</f>
        <v>50</v>
      </c>
    </row>
    <row r="47" spans="1:17" x14ac:dyDescent="0.25">
      <c r="A47" s="301">
        <v>43218</v>
      </c>
      <c r="B47" s="185">
        <v>1</v>
      </c>
      <c r="C47" s="185" t="s">
        <v>279</v>
      </c>
      <c r="D47" s="231" t="s">
        <v>792</v>
      </c>
      <c r="E47" s="226" t="s">
        <v>625</v>
      </c>
      <c r="F47" s="256"/>
      <c r="G47" s="226" t="s">
        <v>592</v>
      </c>
      <c r="H47" s="256"/>
      <c r="I47" s="256"/>
      <c r="J47" s="256"/>
      <c r="K47" s="286"/>
      <c r="L47" s="287"/>
      <c r="M47" s="273"/>
      <c r="N47" s="257"/>
      <c r="O47" s="226" t="s">
        <v>706</v>
      </c>
      <c r="P47" s="288">
        <v>55.44</v>
      </c>
      <c r="Q47" s="237">
        <f t="shared" ref="Q47" si="8">B47*P47</f>
        <v>55.44</v>
      </c>
    </row>
    <row r="48" spans="1:17" x14ac:dyDescent="0.25">
      <c r="A48" s="301"/>
      <c r="B48" s="231">
        <v>20</v>
      </c>
      <c r="C48" s="231" t="s">
        <v>267</v>
      </c>
      <c r="D48" s="231" t="s">
        <v>751</v>
      </c>
      <c r="E48" s="232" t="s">
        <v>625</v>
      </c>
      <c r="F48" s="232" t="s">
        <v>744</v>
      </c>
      <c r="G48" s="186" t="s">
        <v>592</v>
      </c>
      <c r="H48" s="232"/>
      <c r="I48" s="232"/>
      <c r="J48" s="226"/>
      <c r="K48" s="240"/>
      <c r="L48" s="238"/>
      <c r="M48" s="230"/>
      <c r="N48" s="236"/>
      <c r="O48" s="186" t="s">
        <v>618</v>
      </c>
      <c r="P48" s="242">
        <v>30</v>
      </c>
      <c r="Q48" s="239">
        <f>Tabelle1576[[#This Row],[Pos.Preis]]*Tabelle1576[[#This Row],[Az]]</f>
        <v>600</v>
      </c>
    </row>
    <row r="49" spans="1:17" x14ac:dyDescent="0.25">
      <c r="A49" s="301"/>
      <c r="B49" s="235"/>
      <c r="C49" s="235"/>
      <c r="D49" s="231"/>
      <c r="E49" s="302"/>
      <c r="F49" s="226"/>
      <c r="G49" s="186"/>
      <c r="H49" s="226"/>
      <c r="I49" s="226"/>
      <c r="J49" s="226"/>
      <c r="K49" s="236"/>
      <c r="L49" s="236"/>
      <c r="M49" s="236"/>
      <c r="N49" s="236"/>
      <c r="O49" s="186"/>
      <c r="P49" s="305"/>
      <c r="Q49" s="303"/>
    </row>
    <row r="50" spans="1:17" s="228" customFormat="1" x14ac:dyDescent="0.25">
      <c r="A50" s="301">
        <v>43211</v>
      </c>
      <c r="B50" s="185">
        <v>14</v>
      </c>
      <c r="C50" s="185" t="s">
        <v>606</v>
      </c>
      <c r="D50" s="231" t="s">
        <v>747</v>
      </c>
      <c r="E50" s="186" t="s">
        <v>607</v>
      </c>
      <c r="F50" s="186"/>
      <c r="G50" s="186" t="s">
        <v>584</v>
      </c>
      <c r="H50" s="186"/>
      <c r="I50" s="186"/>
      <c r="J50" s="186"/>
      <c r="K50" s="186"/>
      <c r="L50" s="233"/>
      <c r="M50" s="225"/>
      <c r="N50" s="189"/>
      <c r="O50" s="186" t="s">
        <v>706</v>
      </c>
      <c r="P50" s="243">
        <v>35</v>
      </c>
      <c r="Q50" s="187">
        <f t="shared" ref="Q50" si="9">B50*P50</f>
        <v>490</v>
      </c>
    </row>
    <row r="51" spans="1:17" s="228" customFormat="1" x14ac:dyDescent="0.25">
      <c r="A51" s="301">
        <v>43212</v>
      </c>
      <c r="B51" s="185">
        <v>10.1</v>
      </c>
      <c r="C51" s="185" t="s">
        <v>606</v>
      </c>
      <c r="D51" s="231" t="s">
        <v>747</v>
      </c>
      <c r="E51" s="186" t="s">
        <v>607</v>
      </c>
      <c r="F51" s="186"/>
      <c r="G51" s="186" t="s">
        <v>584</v>
      </c>
      <c r="H51" s="186"/>
      <c r="I51" s="186"/>
      <c r="J51" s="186"/>
      <c r="K51" s="186"/>
      <c r="L51" s="233"/>
      <c r="M51" s="225"/>
      <c r="N51" s="189"/>
      <c r="O51" s="186" t="s">
        <v>706</v>
      </c>
      <c r="P51" s="243">
        <v>35</v>
      </c>
      <c r="Q51" s="187">
        <f t="shared" ref="Q51" si="10">B51*P51</f>
        <v>353.5</v>
      </c>
    </row>
    <row r="52" spans="1:17" s="228" customFormat="1" x14ac:dyDescent="0.25">
      <c r="A52" s="301">
        <v>43214</v>
      </c>
      <c r="B52" s="185">
        <v>11.1</v>
      </c>
      <c r="C52" s="185" t="s">
        <v>606</v>
      </c>
      <c r="D52" s="231" t="s">
        <v>747</v>
      </c>
      <c r="E52" s="186" t="s">
        <v>607</v>
      </c>
      <c r="F52" s="186"/>
      <c r="G52" s="186" t="s">
        <v>584</v>
      </c>
      <c r="H52" s="186"/>
      <c r="I52" s="186"/>
      <c r="J52" s="186"/>
      <c r="K52" s="186"/>
      <c r="L52" s="233"/>
      <c r="M52" s="225"/>
      <c r="N52" s="189"/>
      <c r="O52" s="186" t="s">
        <v>706</v>
      </c>
      <c r="P52" s="243">
        <v>35</v>
      </c>
      <c r="Q52" s="187">
        <f t="shared" ref="Q52" si="11">B52*P52</f>
        <v>388.5</v>
      </c>
    </row>
    <row r="53" spans="1:17" s="228" customFormat="1" x14ac:dyDescent="0.25">
      <c r="A53" s="301">
        <v>43215</v>
      </c>
      <c r="B53" s="185">
        <v>14.5</v>
      </c>
      <c r="C53" s="185" t="s">
        <v>606</v>
      </c>
      <c r="D53" s="231" t="s">
        <v>747</v>
      </c>
      <c r="E53" s="186" t="s">
        <v>607</v>
      </c>
      <c r="F53" s="186"/>
      <c r="G53" s="186" t="s">
        <v>584</v>
      </c>
      <c r="H53" s="186"/>
      <c r="I53" s="186"/>
      <c r="J53" s="186"/>
      <c r="K53" s="186"/>
      <c r="L53" s="233"/>
      <c r="M53" s="225"/>
      <c r="N53" s="189"/>
      <c r="O53" s="186" t="s">
        <v>706</v>
      </c>
      <c r="P53" s="243">
        <v>35</v>
      </c>
      <c r="Q53" s="187">
        <f t="shared" ref="Q53" si="12">B53*P53</f>
        <v>507.5</v>
      </c>
    </row>
    <row r="54" spans="1:17" s="228" customFormat="1" x14ac:dyDescent="0.25">
      <c r="A54" s="301"/>
      <c r="B54" s="245">
        <v>20</v>
      </c>
      <c r="C54" s="245" t="s">
        <v>606</v>
      </c>
      <c r="D54" s="235" t="s">
        <v>747</v>
      </c>
      <c r="E54" s="246" t="s">
        <v>607</v>
      </c>
      <c r="F54" s="246"/>
      <c r="G54" s="246" t="s">
        <v>584</v>
      </c>
      <c r="H54" s="246"/>
      <c r="I54" s="246"/>
      <c r="J54" s="246"/>
      <c r="K54" s="246"/>
      <c r="L54" s="247"/>
      <c r="M54" s="248"/>
      <c r="N54" s="249"/>
      <c r="O54" s="246" t="s">
        <v>618</v>
      </c>
      <c r="P54" s="250">
        <v>35</v>
      </c>
      <c r="Q54" s="251">
        <f t="shared" ref="Q54" si="13">B54*P54</f>
        <v>700</v>
      </c>
    </row>
    <row r="55" spans="1:17" x14ac:dyDescent="0.25">
      <c r="A55" s="314" t="s">
        <v>291</v>
      </c>
      <c r="B55" s="315"/>
      <c r="C55" s="315"/>
      <c r="D55" s="315"/>
      <c r="E55" s="315"/>
      <c r="F55" s="315"/>
      <c r="G55" s="316"/>
      <c r="H55" s="316"/>
      <c r="I55" s="316"/>
      <c r="J55" s="316"/>
      <c r="K55" s="316"/>
      <c r="L55" s="316"/>
      <c r="M55" s="316"/>
      <c r="N55" s="317"/>
      <c r="O55" s="316"/>
      <c r="P55" s="315"/>
      <c r="Q55" s="318">
        <f>SUBTOTAL(109,Tabelle1576[Preis, brutto])</f>
        <v>4954.1400000000003</v>
      </c>
    </row>
    <row r="56" spans="1:17" x14ac:dyDescent="0.25">
      <c r="G56" s="186"/>
      <c r="H56" s="186"/>
      <c r="I56" s="186"/>
      <c r="J56" s="186"/>
      <c r="K56" s="186"/>
      <c r="L56" s="186"/>
      <c r="M56" s="186"/>
      <c r="N56" s="186"/>
      <c r="O56" s="186"/>
    </row>
    <row r="57" spans="1:17" x14ac:dyDescent="0.25">
      <c r="G57" s="186"/>
      <c r="H57" s="186"/>
      <c r="I57" s="186"/>
      <c r="J57" s="186"/>
      <c r="K57" s="186"/>
      <c r="L57" s="186"/>
      <c r="M57" s="186"/>
      <c r="N57" s="186"/>
      <c r="O57" s="186"/>
    </row>
    <row r="58" spans="1:17" x14ac:dyDescent="0.25">
      <c r="G58" s="186"/>
      <c r="H58" s="186"/>
      <c r="I58" s="186"/>
      <c r="J58" s="186"/>
      <c r="K58" s="186"/>
      <c r="L58" s="186"/>
      <c r="M58" s="186"/>
      <c r="N58" s="186"/>
      <c r="O58" s="186"/>
    </row>
  </sheetData>
  <pageMargins left="0.7" right="0.7" top="0.78740157499999996" bottom="0.78740157499999996" header="0.3" footer="0.3"/>
  <pageSetup paperSize="9" scale="76" fitToHeight="0" orientation="landscape" r:id="rId1"/>
  <ignoredErrors>
    <ignoredError sqref="L33:L36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34998626667073579"/>
    <pageSetUpPr fitToPage="1"/>
  </sheetPr>
  <dimension ref="A1:R31"/>
  <sheetViews>
    <sheetView showGridLines="0" topLeftCell="A22" workbookViewId="0">
      <selection activeCell="A26" sqref="A26:Q26"/>
    </sheetView>
  </sheetViews>
  <sheetFormatPr baseColWidth="10" defaultColWidth="10.7109375" defaultRowHeight="15" x14ac:dyDescent="0.25"/>
  <cols>
    <col min="1" max="1" width="12.140625" style="185" customWidth="1"/>
    <col min="2" max="3" width="5.140625" style="185" customWidth="1"/>
    <col min="4" max="4" width="45.5703125" style="185" customWidth="1"/>
    <col min="5" max="6" width="9.5703125" style="185" customWidth="1"/>
    <col min="7" max="7" width="8.28515625" style="185" customWidth="1"/>
    <col min="8" max="8" width="5.42578125" style="185" customWidth="1"/>
    <col min="9" max="10" width="4.140625" style="185" customWidth="1"/>
    <col min="11" max="11" width="6.42578125" style="185" customWidth="1"/>
    <col min="12" max="13" width="7.140625" style="185" customWidth="1"/>
    <col min="14" max="14" width="9.28515625" style="185" customWidth="1"/>
    <col min="15" max="15" width="5.28515625" style="185" customWidth="1"/>
    <col min="16" max="16" width="10" style="185" customWidth="1"/>
    <col min="17" max="17" width="16.28515625" style="185" customWidth="1"/>
    <col min="18" max="18" width="13" style="185" customWidth="1"/>
    <col min="19" max="19" width="10.7109375" style="185"/>
    <col min="20" max="20" width="14.7109375" style="185" customWidth="1"/>
    <col min="21" max="16384" width="10.7109375" style="185"/>
  </cols>
  <sheetData>
    <row r="1" spans="1:17" ht="21" x14ac:dyDescent="0.35">
      <c r="A1" s="200" t="s">
        <v>767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</row>
    <row r="3" spans="1:17" ht="15" customHeight="1" x14ac:dyDescent="0.3">
      <c r="A3" s="198" t="s">
        <v>247</v>
      </c>
      <c r="D3" s="202" t="s">
        <v>40</v>
      </c>
      <c r="E3" s="202"/>
      <c r="F3" s="202"/>
      <c r="G3" s="202"/>
      <c r="H3" s="202"/>
      <c r="I3" s="202"/>
      <c r="J3" s="202"/>
      <c r="K3" s="202"/>
      <c r="L3" s="202"/>
      <c r="M3" s="202"/>
      <c r="N3" s="199"/>
      <c r="O3" s="199"/>
      <c r="P3" s="199"/>
      <c r="Q3" s="203">
        <v>15</v>
      </c>
    </row>
    <row r="4" spans="1:17" ht="18.75" x14ac:dyDescent="0.3">
      <c r="D4" s="20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4"/>
    </row>
    <row r="5" spans="1:17" ht="18.75" x14ac:dyDescent="0.3">
      <c r="D5" s="208" t="s">
        <v>584</v>
      </c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10">
        <f>SUMIF(Tabelle15768[Art],D5,Tabelle15768[Az])</f>
        <v>0</v>
      </c>
    </row>
    <row r="6" spans="1:17" ht="18.75" x14ac:dyDescent="0.3">
      <c r="D6" s="202" t="s">
        <v>728</v>
      </c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211">
        <f>Q12/Q20</f>
        <v>1</v>
      </c>
    </row>
    <row r="7" spans="1:17" ht="18.75" x14ac:dyDescent="0.3">
      <c r="D7" s="202" t="s">
        <v>729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211">
        <f>Q16/Q20</f>
        <v>0</v>
      </c>
    </row>
    <row r="9" spans="1:17" ht="18.75" x14ac:dyDescent="0.3">
      <c r="A9" s="198" t="s">
        <v>727</v>
      </c>
    </row>
    <row r="10" spans="1:17" ht="15.75" x14ac:dyDescent="0.25">
      <c r="B10" s="293" t="s">
        <v>706</v>
      </c>
      <c r="C10" s="197"/>
      <c r="D10" s="212" t="s">
        <v>592</v>
      </c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3">
        <f t="array" ref="Q10">SUM(IF(Tabelle15768[Status]=$B10,IF(Tabelle15768[Art]=D$10,Tabelle15768[Preis, brutto])))</f>
        <v>120.26</v>
      </c>
    </row>
    <row r="11" spans="1:17" ht="15.75" x14ac:dyDescent="0.25">
      <c r="B11" s="294"/>
      <c r="C11" s="197"/>
      <c r="D11" s="214" t="s">
        <v>584</v>
      </c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5">
        <f t="array" ref="Q11">SUM(IF(Tabelle15768[Status]=$B10,IF(Tabelle15768[Art]=D$11,Tabelle15768[Preis, brutto])))</f>
        <v>0</v>
      </c>
    </row>
    <row r="12" spans="1:17" ht="15.75" x14ac:dyDescent="0.25">
      <c r="B12" s="294"/>
      <c r="C12" s="197"/>
      <c r="D12" s="212" t="s">
        <v>445</v>
      </c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3">
        <f>SUM(Q10:Q11)</f>
        <v>120.26</v>
      </c>
    </row>
    <row r="13" spans="1:17" ht="15.75" x14ac:dyDescent="0.25">
      <c r="B13" s="294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</row>
    <row r="14" spans="1:17" ht="15.75" x14ac:dyDescent="0.25">
      <c r="B14" s="293" t="s">
        <v>618</v>
      </c>
      <c r="C14" s="197"/>
      <c r="D14" s="212" t="s">
        <v>592</v>
      </c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3">
        <f t="array" ref="Q14">SUM(IF(Tabelle15768[Status]=$B14,IF(Tabelle15768[Art]=D$14,Tabelle15768[Preis, brutto])))</f>
        <v>0</v>
      </c>
    </row>
    <row r="15" spans="1:17" ht="15.75" x14ac:dyDescent="0.25">
      <c r="A15" s="197"/>
      <c r="B15" s="197"/>
      <c r="C15" s="197"/>
      <c r="D15" s="214" t="s">
        <v>584</v>
      </c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5">
        <f t="array" ref="Q15">SUM(IF(Tabelle15768[Status]=$B14,IF(Tabelle15768[Art]=D$15,Tabelle15768[Preis, brutto])))</f>
        <v>0</v>
      </c>
    </row>
    <row r="16" spans="1:17" ht="15.75" x14ac:dyDescent="0.25">
      <c r="A16" s="197"/>
      <c r="B16" s="197"/>
      <c r="C16" s="197"/>
      <c r="D16" s="212" t="s">
        <v>445</v>
      </c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3">
        <f>SUM(Q14:Q15)</f>
        <v>0</v>
      </c>
    </row>
    <row r="18" spans="1:18" ht="18.75" x14ac:dyDescent="0.3">
      <c r="D18" s="202" t="s">
        <v>592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07">
        <f>SUMIF(Tabelle15768[Art],D18,Tabelle15768[Preis, brutto])</f>
        <v>120.26</v>
      </c>
    </row>
    <row r="19" spans="1:18" ht="18.75" x14ac:dyDescent="0.3">
      <c r="D19" s="205" t="s">
        <v>584</v>
      </c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06">
        <f>SUMIF(Tabelle15768[Art],D19,Tabelle15768[Preis, brutto])</f>
        <v>0</v>
      </c>
    </row>
    <row r="20" spans="1:18" ht="21" x14ac:dyDescent="0.35">
      <c r="D20" s="277" t="s">
        <v>445</v>
      </c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9">
        <f>SUM(Q18:Q19)</f>
        <v>120.26</v>
      </c>
    </row>
    <row r="22" spans="1:18" ht="18.75" x14ac:dyDescent="0.3">
      <c r="A22" s="196" t="s">
        <v>752</v>
      </c>
      <c r="B22" s="194"/>
      <c r="C22" s="194"/>
      <c r="D22" s="194"/>
      <c r="E22" s="194"/>
      <c r="F22" s="194"/>
      <c r="G22" s="195"/>
      <c r="H22" s="195"/>
      <c r="I22" s="195"/>
      <c r="J22" s="195"/>
      <c r="K22" s="195"/>
      <c r="L22" s="195"/>
      <c r="M22" s="195"/>
      <c r="N22" s="195"/>
      <c r="O22" s="195"/>
      <c r="P22" s="194"/>
      <c r="Q22" s="194"/>
      <c r="R22" s="224">
        <f>SUM(Q24:Q27)</f>
        <v>120.26</v>
      </c>
    </row>
    <row r="23" spans="1:18" x14ac:dyDescent="0.25">
      <c r="A23" s="186" t="s">
        <v>593</v>
      </c>
      <c r="B23" s="186" t="s">
        <v>724</v>
      </c>
      <c r="C23" s="186" t="s">
        <v>1</v>
      </c>
      <c r="D23" s="186" t="s">
        <v>269</v>
      </c>
      <c r="E23" s="186" t="s">
        <v>723</v>
      </c>
      <c r="F23" s="186" t="s">
        <v>698</v>
      </c>
      <c r="G23" s="186" t="s">
        <v>596</v>
      </c>
      <c r="H23" s="309" t="s">
        <v>741</v>
      </c>
      <c r="I23" s="309" t="s">
        <v>742</v>
      </c>
      <c r="J23" s="309" t="s">
        <v>740</v>
      </c>
      <c r="K23" s="309" t="s">
        <v>743</v>
      </c>
      <c r="L23" s="309" t="s">
        <v>745</v>
      </c>
      <c r="M23" s="186" t="s">
        <v>722</v>
      </c>
      <c r="N23" s="186" t="s">
        <v>721</v>
      </c>
      <c r="O23" s="186" t="s">
        <v>720</v>
      </c>
      <c r="P23" s="192" t="s">
        <v>2</v>
      </c>
      <c r="Q23" s="192" t="s">
        <v>719</v>
      </c>
    </row>
    <row r="24" spans="1:18" x14ac:dyDescent="0.25">
      <c r="A24" s="306">
        <v>43196</v>
      </c>
      <c r="B24" s="307">
        <v>20</v>
      </c>
      <c r="C24" s="307" t="s">
        <v>3</v>
      </c>
      <c r="D24" s="235" t="s">
        <v>778</v>
      </c>
      <c r="E24" s="308" t="s">
        <v>625</v>
      </c>
      <c r="F24" s="308"/>
      <c r="G24" s="308" t="s">
        <v>592</v>
      </c>
      <c r="H24" s="308"/>
      <c r="I24" s="308"/>
      <c r="J24" s="308"/>
      <c r="K24" s="246"/>
      <c r="L24" s="247"/>
      <c r="M24" s="248"/>
      <c r="N24" s="249"/>
      <c r="O24" s="308" t="s">
        <v>706</v>
      </c>
      <c r="P24" s="310">
        <v>3.39</v>
      </c>
      <c r="Q24" s="311">
        <f t="shared" ref="Q24" si="0">B24*P24</f>
        <v>67.8</v>
      </c>
    </row>
    <row r="25" spans="1:18" x14ac:dyDescent="0.25">
      <c r="A25" s="306">
        <v>43199</v>
      </c>
      <c r="B25" s="307">
        <v>2</v>
      </c>
      <c r="C25" s="307" t="s">
        <v>3</v>
      </c>
      <c r="D25" s="235" t="s">
        <v>787</v>
      </c>
      <c r="E25" s="308" t="s">
        <v>601</v>
      </c>
      <c r="F25" s="308"/>
      <c r="G25" s="308" t="s">
        <v>592</v>
      </c>
      <c r="H25" s="308"/>
      <c r="I25" s="308"/>
      <c r="J25" s="308"/>
      <c r="K25" s="246"/>
      <c r="L25" s="247"/>
      <c r="M25" s="248"/>
      <c r="N25" s="249"/>
      <c r="O25" s="308" t="s">
        <v>706</v>
      </c>
      <c r="P25" s="310">
        <v>6.99</v>
      </c>
      <c r="Q25" s="311">
        <f>B25*P25</f>
        <v>13.98</v>
      </c>
    </row>
    <row r="26" spans="1:18" s="228" customFormat="1" x14ac:dyDescent="0.25">
      <c r="A26" s="306">
        <v>43199</v>
      </c>
      <c r="B26" s="307">
        <v>4</v>
      </c>
      <c r="C26" s="307" t="s">
        <v>3</v>
      </c>
      <c r="D26" s="235" t="s">
        <v>786</v>
      </c>
      <c r="E26" s="308" t="s">
        <v>601</v>
      </c>
      <c r="F26" s="308"/>
      <c r="G26" s="308" t="s">
        <v>592</v>
      </c>
      <c r="H26" s="308"/>
      <c r="I26" s="308"/>
      <c r="J26" s="308"/>
      <c r="K26" s="246"/>
      <c r="L26" s="247"/>
      <c r="M26" s="248"/>
      <c r="N26" s="249"/>
      <c r="O26" s="308" t="s">
        <v>706</v>
      </c>
      <c r="P26" s="310">
        <v>2.75</v>
      </c>
      <c r="Q26" s="311">
        <f>B26*P26</f>
        <v>11</v>
      </c>
    </row>
    <row r="27" spans="1:18" s="228" customFormat="1" x14ac:dyDescent="0.25">
      <c r="A27" s="312">
        <v>43214</v>
      </c>
      <c r="B27" s="307">
        <v>12</v>
      </c>
      <c r="C27" s="307" t="s">
        <v>708</v>
      </c>
      <c r="D27" s="235" t="s">
        <v>778</v>
      </c>
      <c r="E27" s="308" t="s">
        <v>625</v>
      </c>
      <c r="F27" s="308"/>
      <c r="G27" s="308" t="s">
        <v>592</v>
      </c>
      <c r="H27" s="308"/>
      <c r="I27" s="308"/>
      <c r="J27" s="308"/>
      <c r="K27" s="246"/>
      <c r="L27" s="247"/>
      <c r="M27" s="248"/>
      <c r="N27" s="249"/>
      <c r="O27" s="308" t="s">
        <v>706</v>
      </c>
      <c r="P27" s="310">
        <v>2.29</v>
      </c>
      <c r="Q27" s="311">
        <f t="shared" ref="Q27" si="1">B27*P27</f>
        <v>27.48</v>
      </c>
    </row>
    <row r="28" spans="1:18" x14ac:dyDescent="0.25">
      <c r="A28" s="280" t="s">
        <v>291</v>
      </c>
      <c r="B28" s="281"/>
      <c r="C28" s="281"/>
      <c r="D28" s="281"/>
      <c r="E28" s="281"/>
      <c r="F28" s="281"/>
      <c r="G28" s="282"/>
      <c r="H28" s="282"/>
      <c r="I28" s="282"/>
      <c r="J28" s="282"/>
      <c r="K28" s="282"/>
      <c r="L28" s="282"/>
      <c r="M28" s="282"/>
      <c r="N28" s="283"/>
      <c r="O28" s="282"/>
      <c r="P28" s="281"/>
      <c r="Q28" s="284">
        <f>SUBTOTAL(109,Tabelle15768[Preis, brutto])</f>
        <v>120.26</v>
      </c>
    </row>
    <row r="29" spans="1:18" x14ac:dyDescent="0.25">
      <c r="G29" s="186"/>
      <c r="H29" s="186"/>
      <c r="I29" s="186"/>
      <c r="J29" s="186"/>
      <c r="K29" s="186"/>
      <c r="L29" s="186"/>
      <c r="M29" s="186"/>
      <c r="N29" s="186"/>
      <c r="O29" s="186"/>
    </row>
    <row r="30" spans="1:18" x14ac:dyDescent="0.25">
      <c r="G30" s="186"/>
      <c r="H30" s="186"/>
      <c r="I30" s="186"/>
      <c r="J30" s="186"/>
      <c r="K30" s="186"/>
      <c r="L30" s="186"/>
      <c r="M30" s="186"/>
      <c r="N30" s="186"/>
      <c r="O30" s="186"/>
    </row>
    <row r="31" spans="1:18" x14ac:dyDescent="0.25">
      <c r="G31" s="186"/>
      <c r="H31" s="186"/>
      <c r="I31" s="186"/>
      <c r="J31" s="186"/>
      <c r="K31" s="186"/>
      <c r="L31" s="186"/>
      <c r="M31" s="186"/>
      <c r="N31" s="186"/>
      <c r="O31" s="186"/>
    </row>
  </sheetData>
  <pageMargins left="0.7" right="0.7" top="0.78740157499999996" bottom="0.78740157499999996" header="0.3" footer="0.3"/>
  <pageSetup paperSize="9" scale="76" fitToHeight="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18"/>
  <sheetViews>
    <sheetView showGridLines="0" tabSelected="1" topLeftCell="A156" zoomScaleNormal="100" workbookViewId="0">
      <selection activeCell="G189" sqref="G189"/>
    </sheetView>
  </sheetViews>
  <sheetFormatPr baseColWidth="10" defaultRowHeight="15" x14ac:dyDescent="0.25"/>
  <cols>
    <col min="3" max="3" width="7.7109375" customWidth="1"/>
    <col min="4" max="4" width="13.140625" customWidth="1"/>
    <col min="5" max="5" width="29.7109375" customWidth="1"/>
    <col min="6" max="6" width="20.85546875" customWidth="1"/>
    <col min="7" max="7" width="12" customWidth="1"/>
    <col min="9" max="9" width="16.5703125" customWidth="1"/>
  </cols>
  <sheetData>
    <row r="1" spans="1:11" x14ac:dyDescent="0.25">
      <c r="A1" t="s">
        <v>593</v>
      </c>
      <c r="B1" t="s">
        <v>594</v>
      </c>
      <c r="C1" t="s">
        <v>1</v>
      </c>
      <c r="D1" t="s">
        <v>264</v>
      </c>
      <c r="E1" t="s">
        <v>269</v>
      </c>
      <c r="F1" t="s">
        <v>595</v>
      </c>
      <c r="G1" t="s">
        <v>596</v>
      </c>
      <c r="H1" t="s">
        <v>597</v>
      </c>
      <c r="I1" t="s">
        <v>598</v>
      </c>
      <c r="J1" t="s">
        <v>599</v>
      </c>
      <c r="K1" t="s">
        <v>2</v>
      </c>
    </row>
    <row r="2" spans="1:11" hidden="1" x14ac:dyDescent="0.25">
      <c r="A2" s="135">
        <v>42675</v>
      </c>
      <c r="B2">
        <v>1</v>
      </c>
      <c r="C2" t="s">
        <v>600</v>
      </c>
      <c r="D2" s="136" t="s">
        <v>608</v>
      </c>
      <c r="E2" t="s">
        <v>601</v>
      </c>
      <c r="F2" s="136" t="s">
        <v>602</v>
      </c>
      <c r="G2" s="136" t="s">
        <v>592</v>
      </c>
      <c r="H2" s="136" t="s">
        <v>674</v>
      </c>
      <c r="I2" s="136" t="s">
        <v>605</v>
      </c>
      <c r="J2" s="137">
        <v>168.3</v>
      </c>
      <c r="K2" s="120">
        <f>Tabelle2[[#This Row],[Anz]]*Tabelle2[[#This Row],[EH-Preis]]</f>
        <v>168.3</v>
      </c>
    </row>
    <row r="3" spans="1:11" x14ac:dyDescent="0.25">
      <c r="A3" s="135">
        <v>42680</v>
      </c>
      <c r="B3">
        <v>5</v>
      </c>
      <c r="C3" t="s">
        <v>606</v>
      </c>
      <c r="D3" s="136" t="s">
        <v>608</v>
      </c>
      <c r="E3" t="s">
        <v>607</v>
      </c>
      <c r="F3" s="136" t="s">
        <v>584</v>
      </c>
      <c r="G3" s="136" t="s">
        <v>584</v>
      </c>
      <c r="H3" s="136" t="s">
        <v>674</v>
      </c>
      <c r="I3" s="136" t="s">
        <v>609</v>
      </c>
      <c r="J3" s="137">
        <v>25</v>
      </c>
      <c r="K3" s="120">
        <f>Tabelle2[[#This Row],[Anz]]*Tabelle2[[#This Row],[EH-Preis]]</f>
        <v>125</v>
      </c>
    </row>
    <row r="4" spans="1:11" hidden="1" x14ac:dyDescent="0.25">
      <c r="A4" s="135">
        <v>42682</v>
      </c>
      <c r="B4">
        <v>1</v>
      </c>
      <c r="C4" t="s">
        <v>600</v>
      </c>
      <c r="D4" s="136" t="s">
        <v>608</v>
      </c>
      <c r="E4" t="s">
        <v>601</v>
      </c>
      <c r="F4" s="136" t="s">
        <v>610</v>
      </c>
      <c r="G4" s="136" t="s">
        <v>592</v>
      </c>
      <c r="H4" s="136" t="s">
        <v>674</v>
      </c>
      <c r="I4" s="136" t="s">
        <v>605</v>
      </c>
      <c r="J4" s="137">
        <v>73</v>
      </c>
      <c r="K4" s="120">
        <f>Tabelle2[[#This Row],[Anz]]*Tabelle2[[#This Row],[EH-Preis]]</f>
        <v>73</v>
      </c>
    </row>
    <row r="5" spans="1:11" hidden="1" x14ac:dyDescent="0.25">
      <c r="A5" s="135">
        <v>42686</v>
      </c>
      <c r="B5">
        <v>1</v>
      </c>
      <c r="C5" t="s">
        <v>600</v>
      </c>
      <c r="D5" s="136" t="s">
        <v>608</v>
      </c>
      <c r="E5" t="s">
        <v>601</v>
      </c>
      <c r="F5" s="136" t="s">
        <v>602</v>
      </c>
      <c r="G5" s="136" t="s">
        <v>592</v>
      </c>
      <c r="H5" s="136" t="s">
        <v>674</v>
      </c>
      <c r="I5" s="136" t="s">
        <v>605</v>
      </c>
      <c r="J5" s="137">
        <v>7.1</v>
      </c>
      <c r="K5" s="120">
        <f>Tabelle2[[#This Row],[Anz]]*Tabelle2[[#This Row],[EH-Preis]]</f>
        <v>7.1</v>
      </c>
    </row>
    <row r="6" spans="1:11" x14ac:dyDescent="0.25">
      <c r="A6" s="135">
        <v>42686</v>
      </c>
      <c r="B6">
        <v>1</v>
      </c>
      <c r="C6" t="s">
        <v>600</v>
      </c>
      <c r="D6" s="136" t="s">
        <v>608</v>
      </c>
      <c r="E6" t="s">
        <v>601</v>
      </c>
      <c r="F6" s="136" t="s">
        <v>602</v>
      </c>
      <c r="G6" s="136" t="s">
        <v>592</v>
      </c>
      <c r="H6" s="136" t="s">
        <v>674</v>
      </c>
      <c r="I6" s="136" t="s">
        <v>611</v>
      </c>
      <c r="J6" s="137">
        <v>20.8</v>
      </c>
      <c r="K6" s="120">
        <f>Tabelle2[[#This Row],[Anz]]*Tabelle2[[#This Row],[EH-Preis]]</f>
        <v>20.8</v>
      </c>
    </row>
    <row r="7" spans="1:11" hidden="1" x14ac:dyDescent="0.25">
      <c r="A7" s="135">
        <v>42688</v>
      </c>
      <c r="B7">
        <v>1</v>
      </c>
      <c r="C7" t="s">
        <v>600</v>
      </c>
      <c r="D7" s="136" t="s">
        <v>608</v>
      </c>
      <c r="E7" t="s">
        <v>601</v>
      </c>
      <c r="F7" s="136" t="s">
        <v>602</v>
      </c>
      <c r="G7" s="136" t="s">
        <v>592</v>
      </c>
      <c r="H7" s="136" t="s">
        <v>674</v>
      </c>
      <c r="I7" s="136" t="s">
        <v>605</v>
      </c>
      <c r="J7" s="137">
        <v>91.4</v>
      </c>
      <c r="K7" s="120">
        <f>Tabelle2[[#This Row],[Anz]]*Tabelle2[[#This Row],[EH-Preis]]</f>
        <v>91.4</v>
      </c>
    </row>
    <row r="8" spans="1:11" hidden="1" x14ac:dyDescent="0.25">
      <c r="A8" s="135">
        <v>42691</v>
      </c>
      <c r="B8">
        <v>1</v>
      </c>
      <c r="C8" t="s">
        <v>600</v>
      </c>
      <c r="D8" s="136" t="s">
        <v>608</v>
      </c>
      <c r="E8" t="s">
        <v>601</v>
      </c>
      <c r="F8" s="136" t="s">
        <v>607</v>
      </c>
      <c r="G8" s="136" t="s">
        <v>592</v>
      </c>
      <c r="H8" s="136" t="s">
        <v>674</v>
      </c>
      <c r="I8" s="136" t="s">
        <v>612</v>
      </c>
      <c r="J8" s="137">
        <v>238.3</v>
      </c>
      <c r="K8" s="120">
        <f>Tabelle2[[#This Row],[Anz]]*Tabelle2[[#This Row],[EH-Preis]]</f>
        <v>238.3</v>
      </c>
    </row>
    <row r="9" spans="1:11" hidden="1" x14ac:dyDescent="0.25">
      <c r="A9" s="135">
        <v>42694</v>
      </c>
      <c r="B9">
        <v>1</v>
      </c>
      <c r="C9" t="s">
        <v>600</v>
      </c>
      <c r="D9" s="136" t="s">
        <v>608</v>
      </c>
      <c r="E9" t="s">
        <v>601</v>
      </c>
      <c r="F9" s="136" t="s">
        <v>602</v>
      </c>
      <c r="G9" s="136" t="s">
        <v>592</v>
      </c>
      <c r="H9" s="136" t="s">
        <v>674</v>
      </c>
      <c r="I9" s="136" t="s">
        <v>612</v>
      </c>
      <c r="J9" s="137">
        <v>174.6</v>
      </c>
      <c r="K9" s="120">
        <f>Tabelle2[[#This Row],[Anz]]*Tabelle2[[#This Row],[EH-Preis]]</f>
        <v>174.6</v>
      </c>
    </row>
    <row r="10" spans="1:11" x14ac:dyDescent="0.25">
      <c r="A10" s="135">
        <v>42700</v>
      </c>
      <c r="B10">
        <v>1</v>
      </c>
      <c r="C10" t="s">
        <v>600</v>
      </c>
      <c r="D10" s="136" t="s">
        <v>604</v>
      </c>
      <c r="E10" t="s">
        <v>613</v>
      </c>
      <c r="F10" s="136" t="s">
        <v>602</v>
      </c>
      <c r="G10" s="136" t="s">
        <v>592</v>
      </c>
      <c r="H10" s="136" t="s">
        <v>603</v>
      </c>
      <c r="I10" s="136" t="s">
        <v>611</v>
      </c>
      <c r="J10" s="137">
        <v>57.2</v>
      </c>
      <c r="K10" s="120">
        <f>Tabelle2[[#This Row],[Anz]]*Tabelle2[[#This Row],[EH-Preis]]</f>
        <v>57.2</v>
      </c>
    </row>
    <row r="11" spans="1:11" hidden="1" x14ac:dyDescent="0.25">
      <c r="A11" s="135">
        <v>42702</v>
      </c>
      <c r="B11">
        <v>1</v>
      </c>
      <c r="C11" t="s">
        <v>600</v>
      </c>
      <c r="D11" s="136" t="s">
        <v>604</v>
      </c>
      <c r="E11" t="s">
        <v>601</v>
      </c>
      <c r="F11" s="136" t="s">
        <v>602</v>
      </c>
      <c r="G11" s="136" t="s">
        <v>592</v>
      </c>
      <c r="H11" s="136" t="s">
        <v>674</v>
      </c>
      <c r="I11" s="136" t="s">
        <v>605</v>
      </c>
      <c r="J11" s="137">
        <v>174.6</v>
      </c>
      <c r="K11" s="120">
        <f>Tabelle2[[#This Row],[Anz]]*Tabelle2[[#This Row],[EH-Preis]]</f>
        <v>174.6</v>
      </c>
    </row>
    <row r="12" spans="1:11" hidden="1" x14ac:dyDescent="0.25">
      <c r="A12" s="135">
        <v>42705</v>
      </c>
      <c r="B12">
        <v>170</v>
      </c>
      <c r="C12" t="s">
        <v>614</v>
      </c>
      <c r="D12" s="136" t="s">
        <v>464</v>
      </c>
      <c r="E12" t="s">
        <v>615</v>
      </c>
      <c r="F12" s="136" t="s">
        <v>616</v>
      </c>
      <c r="G12" s="136" t="s">
        <v>592</v>
      </c>
      <c r="H12" s="136" t="s">
        <v>603</v>
      </c>
      <c r="I12" s="136" t="s">
        <v>612</v>
      </c>
      <c r="J12" s="137">
        <v>0.2</v>
      </c>
      <c r="K12" s="120">
        <f>Tabelle2[[#This Row],[Anz]]*Tabelle2[[#This Row],[EH-Preis]]</f>
        <v>34</v>
      </c>
    </row>
    <row r="13" spans="1:11" hidden="1" x14ac:dyDescent="0.25">
      <c r="A13" s="135">
        <v>42705</v>
      </c>
      <c r="B13">
        <v>8</v>
      </c>
      <c r="C13" t="s">
        <v>606</v>
      </c>
      <c r="D13" s="136" t="s">
        <v>604</v>
      </c>
      <c r="E13" t="s">
        <v>617</v>
      </c>
      <c r="F13" s="136" t="s">
        <v>584</v>
      </c>
      <c r="G13" s="136" t="s">
        <v>584</v>
      </c>
      <c r="H13" s="136" t="s">
        <v>603</v>
      </c>
      <c r="I13" s="136" t="s">
        <v>617</v>
      </c>
      <c r="J13" s="137">
        <v>15</v>
      </c>
      <c r="K13" s="120">
        <f>Tabelle2[[#This Row],[Anz]]*Tabelle2[[#This Row],[EH-Preis]]</f>
        <v>120</v>
      </c>
    </row>
    <row r="14" spans="1:11" x14ac:dyDescent="0.25">
      <c r="A14" s="135">
        <v>42705</v>
      </c>
      <c r="B14">
        <v>8</v>
      </c>
      <c r="C14" t="s">
        <v>606</v>
      </c>
      <c r="D14" s="136" t="s">
        <v>608</v>
      </c>
      <c r="E14" t="s">
        <v>607</v>
      </c>
      <c r="F14" s="136" t="s">
        <v>584</v>
      </c>
      <c r="G14" s="136" t="s">
        <v>584</v>
      </c>
      <c r="H14" s="136" t="s">
        <v>674</v>
      </c>
      <c r="I14" s="136" t="s">
        <v>609</v>
      </c>
      <c r="J14" s="137">
        <v>25</v>
      </c>
      <c r="K14" s="120">
        <f>Tabelle2[[#This Row],[Anz]]*Tabelle2[[#This Row],[EH-Preis]]</f>
        <v>200</v>
      </c>
    </row>
    <row r="15" spans="1:11" hidden="1" x14ac:dyDescent="0.25">
      <c r="A15" s="135">
        <v>42710</v>
      </c>
      <c r="B15">
        <v>6</v>
      </c>
      <c r="C15" t="s">
        <v>606</v>
      </c>
      <c r="D15" s="136" t="s">
        <v>604</v>
      </c>
      <c r="E15" t="s">
        <v>617</v>
      </c>
      <c r="F15" s="136" t="s">
        <v>584</v>
      </c>
      <c r="G15" s="136" t="s">
        <v>584</v>
      </c>
      <c r="H15" s="136" t="s">
        <v>603</v>
      </c>
      <c r="I15" s="136" t="s">
        <v>617</v>
      </c>
      <c r="J15" s="137">
        <v>15</v>
      </c>
      <c r="K15" s="120">
        <f>Tabelle2[[#This Row],[Anz]]*Tabelle2[[#This Row],[EH-Preis]]</f>
        <v>90</v>
      </c>
    </row>
    <row r="16" spans="1:11" x14ac:dyDescent="0.25">
      <c r="A16" s="135">
        <v>42710</v>
      </c>
      <c r="B16">
        <v>6</v>
      </c>
      <c r="C16" t="s">
        <v>606</v>
      </c>
      <c r="D16" s="136" t="s">
        <v>464</v>
      </c>
      <c r="E16" t="s">
        <v>607</v>
      </c>
      <c r="F16" s="136" t="s">
        <v>584</v>
      </c>
      <c r="G16" s="136" t="s">
        <v>584</v>
      </c>
      <c r="H16" s="136" t="s">
        <v>674</v>
      </c>
      <c r="I16" s="136" t="s">
        <v>609</v>
      </c>
      <c r="J16" s="137">
        <v>25</v>
      </c>
      <c r="K16" s="120">
        <f>Tabelle2[[#This Row],[Anz]]*Tabelle2[[#This Row],[EH-Preis]]</f>
        <v>150</v>
      </c>
    </row>
    <row r="17" spans="1:11" x14ac:dyDescent="0.25">
      <c r="A17" s="135">
        <v>42711</v>
      </c>
      <c r="B17">
        <v>5</v>
      </c>
      <c r="C17" t="s">
        <v>606</v>
      </c>
      <c r="D17" s="136" t="s">
        <v>464</v>
      </c>
      <c r="E17" t="s">
        <v>607</v>
      </c>
      <c r="F17" s="136" t="s">
        <v>584</v>
      </c>
      <c r="G17" s="136" t="s">
        <v>584</v>
      </c>
      <c r="H17" s="136" t="s">
        <v>674</v>
      </c>
      <c r="I17" s="136" t="s">
        <v>609</v>
      </c>
      <c r="J17" s="137">
        <v>25</v>
      </c>
      <c r="K17" s="120">
        <f>Tabelle2[[#This Row],[Anz]]*Tabelle2[[#This Row],[EH-Preis]]</f>
        <v>125</v>
      </c>
    </row>
    <row r="18" spans="1:11" hidden="1" x14ac:dyDescent="0.25">
      <c r="A18" s="135">
        <v>42709</v>
      </c>
      <c r="B18">
        <v>1</v>
      </c>
      <c r="C18" t="s">
        <v>600</v>
      </c>
      <c r="D18" s="136" t="s">
        <v>604</v>
      </c>
      <c r="E18" t="s">
        <v>601</v>
      </c>
      <c r="F18" s="136" t="s">
        <v>610</v>
      </c>
      <c r="G18" s="136" t="s">
        <v>592</v>
      </c>
      <c r="H18" s="136" t="s">
        <v>674</v>
      </c>
      <c r="I18" s="136" t="s">
        <v>605</v>
      </c>
      <c r="J18" s="137">
        <v>31.7</v>
      </c>
      <c r="K18" s="120">
        <f>Tabelle2[[#This Row],[Anz]]*Tabelle2[[#This Row],[EH-Preis]]</f>
        <v>31.7</v>
      </c>
    </row>
    <row r="19" spans="1:11" hidden="1" x14ac:dyDescent="0.25">
      <c r="A19" s="135">
        <v>42711</v>
      </c>
      <c r="B19">
        <v>1</v>
      </c>
      <c r="C19" t="s">
        <v>600</v>
      </c>
      <c r="D19" s="136" t="s">
        <v>604</v>
      </c>
      <c r="E19" t="s">
        <v>601</v>
      </c>
      <c r="F19" s="136" t="s">
        <v>610</v>
      </c>
      <c r="G19" s="136" t="s">
        <v>592</v>
      </c>
      <c r="H19" s="136" t="s">
        <v>674</v>
      </c>
      <c r="I19" s="136" t="s">
        <v>605</v>
      </c>
      <c r="J19" s="137">
        <v>1194.9000000000001</v>
      </c>
      <c r="K19" s="120">
        <f>Tabelle2[[#This Row],[Anz]]*Tabelle2[[#This Row],[EH-Preis]]</f>
        <v>1194.9000000000001</v>
      </c>
    </row>
    <row r="20" spans="1:11" hidden="1" x14ac:dyDescent="0.25">
      <c r="A20" s="135">
        <v>42711</v>
      </c>
      <c r="B20">
        <v>1</v>
      </c>
      <c r="C20" t="s">
        <v>600</v>
      </c>
      <c r="D20" s="136" t="s">
        <v>604</v>
      </c>
      <c r="E20" t="s">
        <v>601</v>
      </c>
      <c r="F20" s="136" t="s">
        <v>610</v>
      </c>
      <c r="G20" s="136" t="s">
        <v>592</v>
      </c>
      <c r="H20" s="136" t="s">
        <v>674</v>
      </c>
      <c r="I20" s="136" t="s">
        <v>605</v>
      </c>
      <c r="J20" s="137">
        <v>68</v>
      </c>
      <c r="K20" s="120">
        <f>Tabelle2[[#This Row],[Anz]]*Tabelle2[[#This Row],[EH-Preis]]</f>
        <v>68</v>
      </c>
    </row>
    <row r="21" spans="1:11" x14ac:dyDescent="0.25">
      <c r="A21" s="135">
        <v>42714</v>
      </c>
      <c r="B21">
        <v>1</v>
      </c>
      <c r="C21" t="s">
        <v>600</v>
      </c>
      <c r="D21" s="136" t="s">
        <v>604</v>
      </c>
      <c r="E21" t="s">
        <v>613</v>
      </c>
      <c r="F21" s="136" t="s">
        <v>602</v>
      </c>
      <c r="G21" s="136" t="s">
        <v>592</v>
      </c>
      <c r="H21" s="136" t="s">
        <v>603</v>
      </c>
      <c r="I21" s="136" t="s">
        <v>611</v>
      </c>
      <c r="J21" s="137">
        <v>23.3</v>
      </c>
      <c r="K21" s="120">
        <f>Tabelle2[[#This Row],[Anz]]*Tabelle2[[#This Row],[EH-Preis]]</f>
        <v>23.3</v>
      </c>
    </row>
    <row r="22" spans="1:11" x14ac:dyDescent="0.25">
      <c r="A22" s="135">
        <v>42686</v>
      </c>
      <c r="B22">
        <v>1</v>
      </c>
      <c r="C22" t="s">
        <v>600</v>
      </c>
      <c r="D22" s="136" t="s">
        <v>604</v>
      </c>
      <c r="E22" t="s">
        <v>613</v>
      </c>
      <c r="F22" s="136" t="s">
        <v>602</v>
      </c>
      <c r="G22" s="136" t="s">
        <v>592</v>
      </c>
      <c r="H22" s="136" t="s">
        <v>603</v>
      </c>
      <c r="I22" s="136" t="s">
        <v>611</v>
      </c>
      <c r="J22" s="137">
        <v>13.1</v>
      </c>
      <c r="K22" s="120">
        <f>Tabelle2[[#This Row],[Anz]]*Tabelle2[[#This Row],[EH-Preis]]</f>
        <v>13.1</v>
      </c>
    </row>
    <row r="23" spans="1:11" hidden="1" x14ac:dyDescent="0.25">
      <c r="A23" s="135">
        <v>42712</v>
      </c>
      <c r="B23">
        <v>1</v>
      </c>
      <c r="C23" t="s">
        <v>600</v>
      </c>
      <c r="D23" s="136" t="s">
        <v>604</v>
      </c>
      <c r="E23" t="s">
        <v>601</v>
      </c>
      <c r="F23" s="136" t="s">
        <v>610</v>
      </c>
      <c r="G23" s="136" t="s">
        <v>592</v>
      </c>
      <c r="H23" s="136" t="s">
        <v>674</v>
      </c>
      <c r="I23" s="136" t="s">
        <v>605</v>
      </c>
      <c r="J23" s="137">
        <v>72.7</v>
      </c>
      <c r="K23" s="120">
        <f>Tabelle2[[#This Row],[Anz]]*Tabelle2[[#This Row],[EH-Preis]]</f>
        <v>72.7</v>
      </c>
    </row>
    <row r="24" spans="1:11" hidden="1" x14ac:dyDescent="0.25">
      <c r="A24" s="135">
        <v>42718</v>
      </c>
      <c r="B24">
        <v>170</v>
      </c>
      <c r="C24" t="s">
        <v>614</v>
      </c>
      <c r="D24" s="136" t="s">
        <v>464</v>
      </c>
      <c r="E24" t="s">
        <v>615</v>
      </c>
      <c r="F24" s="136" t="s">
        <v>616</v>
      </c>
      <c r="G24" s="136" t="s">
        <v>592</v>
      </c>
      <c r="H24" s="136" t="s">
        <v>603</v>
      </c>
      <c r="I24" s="136" t="s">
        <v>612</v>
      </c>
      <c r="J24" s="137">
        <v>0.2</v>
      </c>
      <c r="K24" s="120">
        <f>Tabelle2[[#This Row],[Anz]]*Tabelle2[[#This Row],[EH-Preis]]</f>
        <v>34</v>
      </c>
    </row>
    <row r="25" spans="1:11" hidden="1" x14ac:dyDescent="0.25">
      <c r="A25" s="135">
        <v>42719</v>
      </c>
      <c r="B25">
        <v>21</v>
      </c>
      <c r="C25" t="s">
        <v>606</v>
      </c>
      <c r="D25" s="136" t="s">
        <v>608</v>
      </c>
      <c r="E25" t="s">
        <v>617</v>
      </c>
      <c r="F25" s="136" t="s">
        <v>584</v>
      </c>
      <c r="G25" s="136" t="s">
        <v>584</v>
      </c>
      <c r="H25" s="136" t="s">
        <v>618</v>
      </c>
      <c r="I25" s="136" t="s">
        <v>617</v>
      </c>
      <c r="J25" s="137">
        <v>15</v>
      </c>
      <c r="K25" s="120">
        <f>Tabelle2[[#This Row],[Anz]]*Tabelle2[[#This Row],[EH-Preis]]</f>
        <v>315</v>
      </c>
    </row>
    <row r="26" spans="1:11" x14ac:dyDescent="0.25">
      <c r="A26" s="135">
        <v>42719</v>
      </c>
      <c r="B26">
        <v>26</v>
      </c>
      <c r="C26" t="s">
        <v>606</v>
      </c>
      <c r="D26" s="136" t="s">
        <v>608</v>
      </c>
      <c r="E26" t="s">
        <v>607</v>
      </c>
      <c r="F26" s="136" t="s">
        <v>584</v>
      </c>
      <c r="G26" s="136" t="s">
        <v>584</v>
      </c>
      <c r="H26" s="136" t="s">
        <v>674</v>
      </c>
      <c r="I26" s="136" t="s">
        <v>609</v>
      </c>
      <c r="J26" s="137">
        <v>25</v>
      </c>
      <c r="K26" s="120">
        <f>Tabelle2[[#This Row],[Anz]]*Tabelle2[[#This Row],[EH-Preis]]</f>
        <v>650</v>
      </c>
    </row>
    <row r="27" spans="1:11" hidden="1" x14ac:dyDescent="0.25">
      <c r="A27" s="135">
        <v>42720</v>
      </c>
      <c r="B27">
        <v>170</v>
      </c>
      <c r="C27" t="s">
        <v>614</v>
      </c>
      <c r="D27" s="136" t="s">
        <v>464</v>
      </c>
      <c r="E27" t="s">
        <v>615</v>
      </c>
      <c r="F27" s="136" t="s">
        <v>616</v>
      </c>
      <c r="G27" s="136" t="s">
        <v>592</v>
      </c>
      <c r="H27" s="136" t="s">
        <v>603</v>
      </c>
      <c r="I27" s="136" t="s">
        <v>612</v>
      </c>
      <c r="J27" s="137">
        <v>0.2</v>
      </c>
      <c r="K27" s="120">
        <f>Tabelle2[[#This Row],[Anz]]*Tabelle2[[#This Row],[EH-Preis]]</f>
        <v>34</v>
      </c>
    </row>
    <row r="28" spans="1:11" x14ac:dyDescent="0.25">
      <c r="A28" s="135">
        <v>42720</v>
      </c>
      <c r="B28">
        <v>7</v>
      </c>
      <c r="C28" t="s">
        <v>606</v>
      </c>
      <c r="D28" s="136" t="s">
        <v>608</v>
      </c>
      <c r="E28" t="s">
        <v>607</v>
      </c>
      <c r="F28" s="136" t="s">
        <v>584</v>
      </c>
      <c r="G28" s="136" t="s">
        <v>584</v>
      </c>
      <c r="H28" s="136" t="s">
        <v>674</v>
      </c>
      <c r="I28" s="136" t="s">
        <v>609</v>
      </c>
      <c r="J28" s="137">
        <v>25</v>
      </c>
      <c r="K28" s="120">
        <f>Tabelle2[[#This Row],[Anz]]*Tabelle2[[#This Row],[EH-Preis]]</f>
        <v>175</v>
      </c>
    </row>
    <row r="29" spans="1:11" hidden="1" x14ac:dyDescent="0.25">
      <c r="A29" s="135">
        <v>42717</v>
      </c>
      <c r="B29">
        <v>1</v>
      </c>
      <c r="C29" t="s">
        <v>600</v>
      </c>
      <c r="D29" s="136" t="s">
        <v>604</v>
      </c>
      <c r="E29" t="s">
        <v>601</v>
      </c>
      <c r="F29" s="136" t="s">
        <v>610</v>
      </c>
      <c r="G29" s="136" t="s">
        <v>592</v>
      </c>
      <c r="H29" s="136" t="s">
        <v>674</v>
      </c>
      <c r="I29" s="136" t="s">
        <v>605</v>
      </c>
      <c r="J29" s="137">
        <v>415.9</v>
      </c>
      <c r="K29" s="120">
        <f>Tabelle2[[#This Row],[Anz]]*Tabelle2[[#This Row],[EH-Preis]]</f>
        <v>415.9</v>
      </c>
    </row>
    <row r="30" spans="1:11" hidden="1" x14ac:dyDescent="0.25">
      <c r="A30" s="135">
        <v>42717</v>
      </c>
      <c r="B30">
        <v>1</v>
      </c>
      <c r="C30" t="s">
        <v>600</v>
      </c>
      <c r="D30" s="136" t="s">
        <v>604</v>
      </c>
      <c r="E30" t="s">
        <v>601</v>
      </c>
      <c r="F30" s="136" t="s">
        <v>610</v>
      </c>
      <c r="G30" s="136" t="s">
        <v>592</v>
      </c>
      <c r="H30" s="136" t="s">
        <v>674</v>
      </c>
      <c r="I30" s="136" t="s">
        <v>605</v>
      </c>
      <c r="J30" s="137">
        <v>7.1</v>
      </c>
      <c r="K30" s="120">
        <f>Tabelle2[[#This Row],[Anz]]*Tabelle2[[#This Row],[EH-Preis]]</f>
        <v>7.1</v>
      </c>
    </row>
    <row r="31" spans="1:11" hidden="1" x14ac:dyDescent="0.25">
      <c r="A31" s="135">
        <v>42718</v>
      </c>
      <c r="B31">
        <v>1</v>
      </c>
      <c r="C31" t="s">
        <v>600</v>
      </c>
      <c r="D31" s="136" t="s">
        <v>604</v>
      </c>
      <c r="E31" t="s">
        <v>601</v>
      </c>
      <c r="F31" s="136" t="s">
        <v>610</v>
      </c>
      <c r="G31" s="136" t="s">
        <v>592</v>
      </c>
      <c r="H31" s="136" t="s">
        <v>674</v>
      </c>
      <c r="I31" s="136" t="s">
        <v>605</v>
      </c>
      <c r="J31" s="137">
        <v>91.4</v>
      </c>
      <c r="K31" s="120">
        <f>Tabelle2[[#This Row],[Anz]]*Tabelle2[[#This Row],[EH-Preis]]</f>
        <v>91.4</v>
      </c>
    </row>
    <row r="32" spans="1:11" hidden="1" x14ac:dyDescent="0.25">
      <c r="A32" s="135">
        <v>42720</v>
      </c>
      <c r="B32">
        <v>1</v>
      </c>
      <c r="C32" t="s">
        <v>600</v>
      </c>
      <c r="D32" s="136" t="s">
        <v>604</v>
      </c>
      <c r="E32" t="s">
        <v>601</v>
      </c>
      <c r="F32" s="136" t="s">
        <v>610</v>
      </c>
      <c r="G32" s="136" t="s">
        <v>592</v>
      </c>
      <c r="H32" s="136" t="s">
        <v>674</v>
      </c>
      <c r="I32" s="136" t="s">
        <v>605</v>
      </c>
      <c r="J32" s="137">
        <v>220.7</v>
      </c>
      <c r="K32" s="120">
        <f>Tabelle2[[#This Row],[Anz]]*Tabelle2[[#This Row],[EH-Preis]]</f>
        <v>220.7</v>
      </c>
    </row>
    <row r="33" spans="1:11" x14ac:dyDescent="0.25">
      <c r="A33" s="135">
        <v>42721</v>
      </c>
      <c r="B33">
        <v>1</v>
      </c>
      <c r="C33" t="s">
        <v>600</v>
      </c>
      <c r="D33" s="136" t="s">
        <v>604</v>
      </c>
      <c r="E33" t="s">
        <v>613</v>
      </c>
      <c r="F33" s="136" t="s">
        <v>602</v>
      </c>
      <c r="G33" s="136" t="s">
        <v>592</v>
      </c>
      <c r="H33" s="136" t="s">
        <v>603</v>
      </c>
      <c r="I33" s="136" t="s">
        <v>611</v>
      </c>
      <c r="J33" s="137">
        <v>62</v>
      </c>
      <c r="K33" s="120">
        <f>Tabelle2[[#This Row],[Anz]]*Tabelle2[[#This Row],[EH-Preis]]</f>
        <v>62</v>
      </c>
    </row>
    <row r="34" spans="1:11" x14ac:dyDescent="0.25">
      <c r="A34" s="135">
        <v>42721</v>
      </c>
      <c r="B34">
        <v>1</v>
      </c>
      <c r="C34" t="s">
        <v>600</v>
      </c>
      <c r="D34" s="136" t="s">
        <v>604</v>
      </c>
      <c r="E34" t="s">
        <v>613</v>
      </c>
      <c r="F34" s="136" t="s">
        <v>602</v>
      </c>
      <c r="G34" s="136" t="s">
        <v>592</v>
      </c>
      <c r="H34" s="136" t="s">
        <v>603</v>
      </c>
      <c r="I34" s="136" t="s">
        <v>611</v>
      </c>
      <c r="J34" s="137">
        <v>86.4</v>
      </c>
      <c r="K34" s="120">
        <f>Tabelle2[[#This Row],[Anz]]*Tabelle2[[#This Row],[EH-Preis]]</f>
        <v>86.4</v>
      </c>
    </row>
    <row r="35" spans="1:11" hidden="1" x14ac:dyDescent="0.25">
      <c r="A35" s="135">
        <v>42722</v>
      </c>
      <c r="B35">
        <v>170</v>
      </c>
      <c r="C35" t="s">
        <v>614</v>
      </c>
      <c r="D35" s="136" t="s">
        <v>464</v>
      </c>
      <c r="E35" t="s">
        <v>615</v>
      </c>
      <c r="F35" s="136" t="s">
        <v>616</v>
      </c>
      <c r="G35" s="136" t="s">
        <v>592</v>
      </c>
      <c r="H35" s="136" t="s">
        <v>603</v>
      </c>
      <c r="I35" s="136" t="s">
        <v>612</v>
      </c>
      <c r="J35" s="137">
        <v>0.2</v>
      </c>
      <c r="K35" s="120">
        <f>Tabelle2[[#This Row],[Anz]]*Tabelle2[[#This Row],[EH-Preis]]</f>
        <v>34</v>
      </c>
    </row>
    <row r="36" spans="1:11" x14ac:dyDescent="0.25">
      <c r="A36" s="135">
        <v>42722</v>
      </c>
      <c r="B36">
        <v>12</v>
      </c>
      <c r="C36" t="s">
        <v>606</v>
      </c>
      <c r="D36" s="136" t="s">
        <v>608</v>
      </c>
      <c r="E36" t="s">
        <v>607</v>
      </c>
      <c r="F36" s="136" t="s">
        <v>584</v>
      </c>
      <c r="G36" s="136" t="s">
        <v>584</v>
      </c>
      <c r="H36" s="136" t="s">
        <v>674</v>
      </c>
      <c r="I36" s="136" t="s">
        <v>609</v>
      </c>
      <c r="J36" s="137">
        <v>25</v>
      </c>
      <c r="K36" s="120">
        <f>Tabelle2[[#This Row],[Anz]]*Tabelle2[[#This Row],[EH-Preis]]</f>
        <v>300</v>
      </c>
    </row>
    <row r="37" spans="1:11" hidden="1" x14ac:dyDescent="0.25">
      <c r="A37" s="135">
        <v>42723</v>
      </c>
      <c r="B37">
        <v>170</v>
      </c>
      <c r="C37" t="s">
        <v>614</v>
      </c>
      <c r="D37" s="136" t="s">
        <v>464</v>
      </c>
      <c r="E37" t="s">
        <v>615</v>
      </c>
      <c r="F37" s="136" t="s">
        <v>616</v>
      </c>
      <c r="G37" s="136" t="s">
        <v>592</v>
      </c>
      <c r="H37" s="136" t="s">
        <v>603</v>
      </c>
      <c r="I37" s="136" t="s">
        <v>612</v>
      </c>
      <c r="J37" s="137">
        <v>0.2</v>
      </c>
      <c r="K37" s="120">
        <f>Tabelle2[[#This Row],[Anz]]*Tabelle2[[#This Row],[EH-Preis]]</f>
        <v>34</v>
      </c>
    </row>
    <row r="38" spans="1:11" x14ac:dyDescent="0.25">
      <c r="A38" s="135">
        <v>42723</v>
      </c>
      <c r="B38">
        <v>12</v>
      </c>
      <c r="C38" t="s">
        <v>606</v>
      </c>
      <c r="D38" s="136" t="s">
        <v>608</v>
      </c>
      <c r="E38" t="s">
        <v>607</v>
      </c>
      <c r="F38" s="136" t="s">
        <v>584</v>
      </c>
      <c r="G38" s="136" t="s">
        <v>584</v>
      </c>
      <c r="H38" s="136" t="s">
        <v>674</v>
      </c>
      <c r="I38" s="136" t="s">
        <v>609</v>
      </c>
      <c r="J38" s="137">
        <v>25</v>
      </c>
      <c r="K38" s="120">
        <f>Tabelle2[[#This Row],[Anz]]*Tabelle2[[#This Row],[EH-Preis]]</f>
        <v>300</v>
      </c>
    </row>
    <row r="39" spans="1:11" hidden="1" x14ac:dyDescent="0.25">
      <c r="A39" s="135">
        <v>42723</v>
      </c>
      <c r="B39">
        <v>1</v>
      </c>
      <c r="C39" t="s">
        <v>600</v>
      </c>
      <c r="D39" s="136" t="s">
        <v>604</v>
      </c>
      <c r="E39" t="s">
        <v>601</v>
      </c>
      <c r="F39" s="136" t="s">
        <v>610</v>
      </c>
      <c r="G39" s="136" t="s">
        <v>592</v>
      </c>
      <c r="H39" s="136" t="s">
        <v>674</v>
      </c>
      <c r="I39" s="136" t="s">
        <v>605</v>
      </c>
      <c r="J39" s="137">
        <v>119</v>
      </c>
      <c r="K39" s="120">
        <f>Tabelle2[[#This Row],[Anz]]*Tabelle2[[#This Row],[EH-Preis]]</f>
        <v>119</v>
      </c>
    </row>
    <row r="40" spans="1:11" hidden="1" x14ac:dyDescent="0.25">
      <c r="A40" s="135">
        <v>42725</v>
      </c>
      <c r="B40">
        <v>1</v>
      </c>
      <c r="C40" t="s">
        <v>600</v>
      </c>
      <c r="D40" s="136" t="s">
        <v>604</v>
      </c>
      <c r="E40" t="s">
        <v>601</v>
      </c>
      <c r="F40" s="136" t="s">
        <v>610</v>
      </c>
      <c r="G40" s="136" t="s">
        <v>592</v>
      </c>
      <c r="H40" s="136" t="s">
        <v>674</v>
      </c>
      <c r="I40" s="136" t="s">
        <v>605</v>
      </c>
      <c r="J40" s="137">
        <v>-69.900000000000006</v>
      </c>
      <c r="K40" s="120">
        <f>Tabelle2[[#This Row],[Anz]]*Tabelle2[[#This Row],[EH-Preis]]</f>
        <v>-69.900000000000006</v>
      </c>
    </row>
    <row r="41" spans="1:11" hidden="1" x14ac:dyDescent="0.25">
      <c r="A41" s="135">
        <v>42725</v>
      </c>
      <c r="B41">
        <v>1</v>
      </c>
      <c r="C41" t="s">
        <v>600</v>
      </c>
      <c r="D41" s="136" t="s">
        <v>604</v>
      </c>
      <c r="E41" t="s">
        <v>601</v>
      </c>
      <c r="F41" s="136" t="s">
        <v>610</v>
      </c>
      <c r="G41" s="136" t="s">
        <v>592</v>
      </c>
      <c r="H41" s="136" t="s">
        <v>674</v>
      </c>
      <c r="I41" s="136" t="s">
        <v>605</v>
      </c>
      <c r="J41" s="137">
        <v>87</v>
      </c>
      <c r="K41" s="120">
        <f>Tabelle2[[#This Row],[Anz]]*Tabelle2[[#This Row],[EH-Preis]]</f>
        <v>87</v>
      </c>
    </row>
    <row r="42" spans="1:11" x14ac:dyDescent="0.25">
      <c r="A42" s="135">
        <v>42725</v>
      </c>
      <c r="B42">
        <v>1</v>
      </c>
      <c r="C42" t="s">
        <v>600</v>
      </c>
      <c r="D42" s="136" t="s">
        <v>210</v>
      </c>
      <c r="E42" t="s">
        <v>620</v>
      </c>
      <c r="F42" s="136" t="s">
        <v>626</v>
      </c>
      <c r="G42" s="136" t="s">
        <v>210</v>
      </c>
      <c r="H42" s="136" t="s">
        <v>603</v>
      </c>
      <c r="I42" s="136" t="s">
        <v>611</v>
      </c>
      <c r="J42" s="137">
        <v>3404.7</v>
      </c>
      <c r="K42" s="120">
        <f>Tabelle2[[#This Row],[Anz]]*Tabelle2[[#This Row],[EH-Preis]]</f>
        <v>3404.7</v>
      </c>
    </row>
    <row r="43" spans="1:11" hidden="1" x14ac:dyDescent="0.25">
      <c r="A43" s="135">
        <v>42725</v>
      </c>
      <c r="B43">
        <v>1</v>
      </c>
      <c r="C43" t="s">
        <v>600</v>
      </c>
      <c r="D43" s="136" t="s">
        <v>464</v>
      </c>
      <c r="E43" t="s">
        <v>601</v>
      </c>
      <c r="F43" s="136" t="s">
        <v>610</v>
      </c>
      <c r="G43" s="136" t="s">
        <v>592</v>
      </c>
      <c r="H43" s="136" t="s">
        <v>674</v>
      </c>
      <c r="I43" s="136" t="s">
        <v>605</v>
      </c>
      <c r="J43" s="137">
        <v>68</v>
      </c>
      <c r="K43" s="120">
        <f>Tabelle2[[#This Row],[Anz]]*Tabelle2[[#This Row],[EH-Preis]]</f>
        <v>68</v>
      </c>
    </row>
    <row r="44" spans="1:11" hidden="1" x14ac:dyDescent="0.25">
      <c r="A44" s="135">
        <v>42725</v>
      </c>
      <c r="B44">
        <v>170</v>
      </c>
      <c r="C44" t="s">
        <v>614</v>
      </c>
      <c r="D44" s="136" t="s">
        <v>464</v>
      </c>
      <c r="E44" t="s">
        <v>615</v>
      </c>
      <c r="F44" s="136" t="s">
        <v>616</v>
      </c>
      <c r="G44" s="136" t="s">
        <v>592</v>
      </c>
      <c r="H44" s="136" t="s">
        <v>603</v>
      </c>
      <c r="I44" s="136" t="s">
        <v>612</v>
      </c>
      <c r="J44" s="137">
        <v>0.2</v>
      </c>
      <c r="K44" s="120">
        <f>Tabelle2[[#This Row],[Anz]]*Tabelle2[[#This Row],[EH-Preis]]</f>
        <v>34</v>
      </c>
    </row>
    <row r="45" spans="1:11" hidden="1" x14ac:dyDescent="0.25">
      <c r="A45" s="135">
        <v>42726</v>
      </c>
      <c r="B45">
        <v>21</v>
      </c>
      <c r="C45" t="s">
        <v>606</v>
      </c>
      <c r="D45" s="136" t="s">
        <v>608</v>
      </c>
      <c r="E45" t="s">
        <v>617</v>
      </c>
      <c r="F45" s="136" t="s">
        <v>584</v>
      </c>
      <c r="G45" s="136" t="s">
        <v>584</v>
      </c>
      <c r="H45" s="136" t="s">
        <v>618</v>
      </c>
      <c r="I45" s="136" t="s">
        <v>617</v>
      </c>
      <c r="J45" s="137">
        <v>15</v>
      </c>
      <c r="K45" s="120">
        <f>Tabelle2[[#This Row],[Anz]]*Tabelle2[[#This Row],[EH-Preis]]</f>
        <v>315</v>
      </c>
    </row>
    <row r="46" spans="1:11" x14ac:dyDescent="0.25">
      <c r="A46" s="135">
        <v>42726</v>
      </c>
      <c r="B46">
        <v>26</v>
      </c>
      <c r="C46" t="s">
        <v>606</v>
      </c>
      <c r="D46" s="136" t="s">
        <v>604</v>
      </c>
      <c r="E46" t="s">
        <v>607</v>
      </c>
      <c r="F46" s="136" t="s">
        <v>584</v>
      </c>
      <c r="G46" s="136" t="s">
        <v>584</v>
      </c>
      <c r="H46" s="136" t="s">
        <v>674</v>
      </c>
      <c r="I46" s="136" t="s">
        <v>609</v>
      </c>
      <c r="J46" s="137">
        <v>25</v>
      </c>
      <c r="K46" s="120">
        <f>Tabelle2[[#This Row],[Anz]]*Tabelle2[[#This Row],[EH-Preis]]</f>
        <v>650</v>
      </c>
    </row>
    <row r="47" spans="1:11" hidden="1" x14ac:dyDescent="0.25">
      <c r="A47" s="135">
        <v>42731</v>
      </c>
      <c r="B47">
        <v>170</v>
      </c>
      <c r="C47" t="s">
        <v>614</v>
      </c>
      <c r="D47" s="136" t="s">
        <v>464</v>
      </c>
      <c r="E47" t="s">
        <v>615</v>
      </c>
      <c r="F47" s="136" t="s">
        <v>616</v>
      </c>
      <c r="G47" s="136" t="s">
        <v>592</v>
      </c>
      <c r="H47" s="136" t="s">
        <v>603</v>
      </c>
      <c r="I47" s="136" t="s">
        <v>612</v>
      </c>
      <c r="J47" s="137">
        <v>0.2</v>
      </c>
      <c r="K47" s="120">
        <f>Tabelle2[[#This Row],[Anz]]*Tabelle2[[#This Row],[EH-Preis]]</f>
        <v>34</v>
      </c>
    </row>
    <row r="48" spans="1:11" x14ac:dyDescent="0.25">
      <c r="A48" s="135">
        <v>42731</v>
      </c>
      <c r="B48">
        <v>8</v>
      </c>
      <c r="C48" t="s">
        <v>606</v>
      </c>
      <c r="D48" s="136" t="s">
        <v>636</v>
      </c>
      <c r="E48" t="s">
        <v>607</v>
      </c>
      <c r="F48" s="136" t="s">
        <v>584</v>
      </c>
      <c r="G48" s="136" t="s">
        <v>584</v>
      </c>
      <c r="H48" s="136" t="s">
        <v>674</v>
      </c>
      <c r="I48" s="136" t="s">
        <v>609</v>
      </c>
      <c r="J48" s="137">
        <v>25</v>
      </c>
      <c r="K48" s="120">
        <f>Tabelle2[[#This Row],[Anz]]*Tabelle2[[#This Row],[EH-Preis]]</f>
        <v>200</v>
      </c>
    </row>
    <row r="49" spans="1:11" x14ac:dyDescent="0.25">
      <c r="A49" s="135">
        <v>42731</v>
      </c>
      <c r="B49">
        <v>1</v>
      </c>
      <c r="C49" t="s">
        <v>600</v>
      </c>
      <c r="D49" s="136" t="s">
        <v>604</v>
      </c>
      <c r="E49" t="s">
        <v>622</v>
      </c>
      <c r="F49" s="136" t="s">
        <v>607</v>
      </c>
      <c r="G49" s="136" t="s">
        <v>584</v>
      </c>
      <c r="H49" s="136" t="s">
        <v>674</v>
      </c>
      <c r="I49" s="136" t="s">
        <v>609</v>
      </c>
      <c r="J49" s="137">
        <v>100</v>
      </c>
      <c r="K49" s="120">
        <f>Tabelle2[[#This Row],[Anz]]*Tabelle2[[#This Row],[EH-Preis]]</f>
        <v>100</v>
      </c>
    </row>
    <row r="50" spans="1:11" hidden="1" x14ac:dyDescent="0.25">
      <c r="A50" s="135">
        <v>42725</v>
      </c>
      <c r="B50">
        <v>1</v>
      </c>
      <c r="C50" t="s">
        <v>600</v>
      </c>
      <c r="D50" s="136" t="s">
        <v>608</v>
      </c>
      <c r="E50" t="s">
        <v>601</v>
      </c>
      <c r="F50" s="136" t="s">
        <v>610</v>
      </c>
      <c r="G50" s="136" t="s">
        <v>592</v>
      </c>
      <c r="H50" s="136" t="s">
        <v>674</v>
      </c>
      <c r="I50" s="136" t="s">
        <v>605</v>
      </c>
      <c r="J50" s="137">
        <v>413.2</v>
      </c>
      <c r="K50" s="120">
        <f>Tabelle2[[#This Row],[Anz]]*Tabelle2[[#This Row],[EH-Preis]]</f>
        <v>413.2</v>
      </c>
    </row>
    <row r="51" spans="1:11" hidden="1" x14ac:dyDescent="0.25">
      <c r="A51" s="135">
        <v>42731</v>
      </c>
      <c r="B51">
        <v>1</v>
      </c>
      <c r="C51" t="s">
        <v>600</v>
      </c>
      <c r="D51" s="136" t="s">
        <v>604</v>
      </c>
      <c r="E51" t="s">
        <v>601</v>
      </c>
      <c r="F51" s="136" t="s">
        <v>623</v>
      </c>
      <c r="G51" s="136" t="s">
        <v>592</v>
      </c>
      <c r="H51" s="136" t="s">
        <v>674</v>
      </c>
      <c r="I51" s="136" t="s">
        <v>612</v>
      </c>
      <c r="J51" s="137">
        <v>79.8</v>
      </c>
      <c r="K51" s="120">
        <f>Tabelle2[[#This Row],[Anz]]*Tabelle2[[#This Row],[EH-Preis]]</f>
        <v>79.8</v>
      </c>
    </row>
    <row r="52" spans="1:11" hidden="1" x14ac:dyDescent="0.25">
      <c r="A52" s="135">
        <v>42732</v>
      </c>
      <c r="B52">
        <v>170</v>
      </c>
      <c r="C52" t="s">
        <v>614</v>
      </c>
      <c r="D52" s="136" t="s">
        <v>464</v>
      </c>
      <c r="E52" t="s">
        <v>615</v>
      </c>
      <c r="F52" s="136" t="s">
        <v>616</v>
      </c>
      <c r="G52" s="136" t="s">
        <v>592</v>
      </c>
      <c r="H52" s="136" t="s">
        <v>603</v>
      </c>
      <c r="I52" s="136" t="s">
        <v>612</v>
      </c>
      <c r="J52" s="137">
        <v>0.2</v>
      </c>
      <c r="K52" s="120">
        <f>Tabelle2[[#This Row],[Anz]]*Tabelle2[[#This Row],[EH-Preis]]</f>
        <v>34</v>
      </c>
    </row>
    <row r="53" spans="1:11" hidden="1" x14ac:dyDescent="0.25">
      <c r="A53" s="135">
        <v>42732</v>
      </c>
      <c r="B53">
        <v>8</v>
      </c>
      <c r="C53" t="s">
        <v>606</v>
      </c>
      <c r="D53" s="136" t="s">
        <v>608</v>
      </c>
      <c r="E53" t="s">
        <v>617</v>
      </c>
      <c r="F53" s="136" t="s">
        <v>584</v>
      </c>
      <c r="G53" s="136" t="s">
        <v>584</v>
      </c>
      <c r="H53" s="136" t="s">
        <v>603</v>
      </c>
      <c r="I53" s="136" t="s">
        <v>617</v>
      </c>
      <c r="J53" s="137">
        <v>15</v>
      </c>
      <c r="K53" s="120">
        <f>Tabelle2[[#This Row],[Anz]]*Tabelle2[[#This Row],[EH-Preis]]</f>
        <v>120</v>
      </c>
    </row>
    <row r="54" spans="1:11" x14ac:dyDescent="0.25">
      <c r="A54" s="135">
        <v>42733</v>
      </c>
      <c r="B54">
        <v>22</v>
      </c>
      <c r="C54" t="s">
        <v>606</v>
      </c>
      <c r="D54" s="136" t="s">
        <v>4</v>
      </c>
      <c r="E54" t="s">
        <v>607</v>
      </c>
      <c r="F54" s="136" t="s">
        <v>584</v>
      </c>
      <c r="G54" s="136" t="s">
        <v>584</v>
      </c>
      <c r="H54" s="136" t="s">
        <v>674</v>
      </c>
      <c r="I54" s="136" t="s">
        <v>609</v>
      </c>
      <c r="J54" s="137">
        <v>25</v>
      </c>
      <c r="K54" s="120">
        <f>Tabelle2[[#This Row],[Anz]]*Tabelle2[[#This Row],[EH-Preis]]</f>
        <v>550</v>
      </c>
    </row>
    <row r="55" spans="1:11" hidden="1" x14ac:dyDescent="0.25">
      <c r="A55" s="135">
        <v>42734</v>
      </c>
      <c r="B55">
        <v>1</v>
      </c>
      <c r="C55" t="s">
        <v>600</v>
      </c>
      <c r="D55" s="136" t="s">
        <v>604</v>
      </c>
      <c r="E55" t="s">
        <v>601</v>
      </c>
      <c r="F55" s="136" t="s">
        <v>602</v>
      </c>
      <c r="G55" s="136" t="s">
        <v>592</v>
      </c>
      <c r="H55" s="136" t="s">
        <v>674</v>
      </c>
      <c r="I55" s="136" t="s">
        <v>605</v>
      </c>
      <c r="J55" s="137">
        <v>16.5</v>
      </c>
      <c r="K55" s="120">
        <f>Tabelle2[[#This Row],[Anz]]*Tabelle2[[#This Row],[EH-Preis]]</f>
        <v>16.5</v>
      </c>
    </row>
    <row r="56" spans="1:11" hidden="1" x14ac:dyDescent="0.25">
      <c r="A56" s="135">
        <v>42734</v>
      </c>
      <c r="B56">
        <v>1</v>
      </c>
      <c r="C56" t="s">
        <v>600</v>
      </c>
      <c r="D56" s="136" t="s">
        <v>604</v>
      </c>
      <c r="E56" t="s">
        <v>601</v>
      </c>
      <c r="F56" s="136" t="s">
        <v>602</v>
      </c>
      <c r="G56" s="136" t="s">
        <v>592</v>
      </c>
      <c r="H56" s="136" t="s">
        <v>674</v>
      </c>
      <c r="I56" s="136" t="s">
        <v>605</v>
      </c>
      <c r="J56" s="137">
        <v>-149</v>
      </c>
      <c r="K56" s="120">
        <f>Tabelle2[[#This Row],[Anz]]*Tabelle2[[#This Row],[EH-Preis]]</f>
        <v>-149</v>
      </c>
    </row>
    <row r="57" spans="1:11" hidden="1" x14ac:dyDescent="0.25">
      <c r="A57" s="135">
        <v>42735</v>
      </c>
      <c r="B57">
        <v>170</v>
      </c>
      <c r="C57" t="s">
        <v>614</v>
      </c>
      <c r="D57" s="136" t="s">
        <v>464</v>
      </c>
      <c r="E57" t="s">
        <v>615</v>
      </c>
      <c r="F57" s="136" t="s">
        <v>616</v>
      </c>
      <c r="G57" s="136" t="s">
        <v>592</v>
      </c>
      <c r="H57" s="136" t="s">
        <v>603</v>
      </c>
      <c r="I57" s="136" t="s">
        <v>612</v>
      </c>
      <c r="J57" s="137">
        <v>0.2</v>
      </c>
      <c r="K57" s="120">
        <f>Tabelle2[[#This Row],[Anz]]*Tabelle2[[#This Row],[EH-Preis]]</f>
        <v>34</v>
      </c>
    </row>
    <row r="58" spans="1:11" x14ac:dyDescent="0.25">
      <c r="A58" s="135">
        <v>42735</v>
      </c>
      <c r="B58">
        <v>10.5</v>
      </c>
      <c r="C58" t="s">
        <v>606</v>
      </c>
      <c r="D58" s="136" t="s">
        <v>4</v>
      </c>
      <c r="E58" t="s">
        <v>607</v>
      </c>
      <c r="F58" s="136" t="s">
        <v>584</v>
      </c>
      <c r="G58" s="136" t="s">
        <v>584</v>
      </c>
      <c r="H58" s="136" t="s">
        <v>674</v>
      </c>
      <c r="I58" s="136" t="s">
        <v>609</v>
      </c>
      <c r="J58" s="137">
        <v>25</v>
      </c>
      <c r="K58" s="120">
        <f>Tabelle2[[#This Row],[Anz]]*Tabelle2[[#This Row],[EH-Preis]]</f>
        <v>262.5</v>
      </c>
    </row>
    <row r="59" spans="1:11" hidden="1" x14ac:dyDescent="0.25">
      <c r="A59" s="135">
        <v>42735</v>
      </c>
      <c r="B59">
        <v>1</v>
      </c>
      <c r="C59" t="s">
        <v>600</v>
      </c>
      <c r="D59" s="136" t="s">
        <v>604</v>
      </c>
      <c r="E59" t="s">
        <v>601</v>
      </c>
      <c r="F59" s="136" t="s">
        <v>623</v>
      </c>
      <c r="G59" s="136" t="s">
        <v>592</v>
      </c>
      <c r="H59" s="136" t="s">
        <v>674</v>
      </c>
      <c r="I59" s="136" t="s">
        <v>612</v>
      </c>
      <c r="J59" s="137">
        <v>205.5</v>
      </c>
      <c r="K59" s="120">
        <f>Tabelle2[[#This Row],[Anz]]*Tabelle2[[#This Row],[EH-Preis]]</f>
        <v>205.5</v>
      </c>
    </row>
    <row r="60" spans="1:11" hidden="1" x14ac:dyDescent="0.25">
      <c r="A60" s="135">
        <v>42735</v>
      </c>
      <c r="B60">
        <v>1</v>
      </c>
      <c r="C60" t="s">
        <v>600</v>
      </c>
      <c r="D60" s="136" t="s">
        <v>608</v>
      </c>
      <c r="E60" t="s">
        <v>601</v>
      </c>
      <c r="F60" s="136" t="s">
        <v>623</v>
      </c>
      <c r="G60" s="136" t="s">
        <v>592</v>
      </c>
      <c r="H60" s="136" t="s">
        <v>674</v>
      </c>
      <c r="I60" s="136" t="s">
        <v>612</v>
      </c>
      <c r="J60" s="137">
        <v>190</v>
      </c>
      <c r="K60" s="120">
        <f>Tabelle2[[#This Row],[Anz]]*Tabelle2[[#This Row],[EH-Preis]]</f>
        <v>190</v>
      </c>
    </row>
    <row r="61" spans="1:11" hidden="1" x14ac:dyDescent="0.25">
      <c r="A61" s="135">
        <v>42737</v>
      </c>
      <c r="B61">
        <v>1</v>
      </c>
      <c r="C61" t="s">
        <v>600</v>
      </c>
      <c r="D61" s="136" t="s">
        <v>464</v>
      </c>
      <c r="E61" t="s">
        <v>601</v>
      </c>
      <c r="F61" s="136" t="s">
        <v>623</v>
      </c>
      <c r="G61" s="136" t="s">
        <v>592</v>
      </c>
      <c r="H61" s="136" t="s">
        <v>674</v>
      </c>
      <c r="I61" s="136" t="s">
        <v>605</v>
      </c>
      <c r="J61" s="137">
        <v>368</v>
      </c>
      <c r="K61" s="120">
        <f>Tabelle2[[#This Row],[Anz]]*Tabelle2[[#This Row],[EH-Preis]]</f>
        <v>368</v>
      </c>
    </row>
    <row r="62" spans="1:11" x14ac:dyDescent="0.25">
      <c r="A62" s="135">
        <v>42737</v>
      </c>
      <c r="B62">
        <v>1</v>
      </c>
      <c r="C62" t="s">
        <v>600</v>
      </c>
      <c r="D62" s="136" t="s">
        <v>464</v>
      </c>
      <c r="E62" t="s">
        <v>625</v>
      </c>
      <c r="F62" s="136" t="s">
        <v>623</v>
      </c>
      <c r="G62" s="136" t="s">
        <v>592</v>
      </c>
      <c r="H62" s="136" t="s">
        <v>603</v>
      </c>
      <c r="I62" s="136" t="s">
        <v>611</v>
      </c>
      <c r="J62" s="137">
        <v>50.4</v>
      </c>
      <c r="K62" s="120">
        <f>Tabelle2[[#This Row],[Anz]]*Tabelle2[[#This Row],[EH-Preis]]</f>
        <v>50.4</v>
      </c>
    </row>
    <row r="63" spans="1:11" hidden="1" x14ac:dyDescent="0.25">
      <c r="A63" s="135">
        <v>42738</v>
      </c>
      <c r="B63">
        <v>1</v>
      </c>
      <c r="C63" t="s">
        <v>600</v>
      </c>
      <c r="D63" s="136" t="s">
        <v>210</v>
      </c>
      <c r="E63" t="s">
        <v>620</v>
      </c>
      <c r="F63" s="136" t="s">
        <v>626</v>
      </c>
      <c r="G63" s="136" t="s">
        <v>210</v>
      </c>
      <c r="H63" s="136" t="s">
        <v>603</v>
      </c>
      <c r="I63" s="136" t="s">
        <v>624</v>
      </c>
      <c r="J63" s="137">
        <v>2289</v>
      </c>
      <c r="K63" s="120">
        <f>Tabelle2[[#This Row],[Anz]]*Tabelle2[[#This Row],[EH-Preis]]</f>
        <v>2289</v>
      </c>
    </row>
    <row r="64" spans="1:11" x14ac:dyDescent="0.25">
      <c r="A64" s="135">
        <v>42738</v>
      </c>
      <c r="B64">
        <v>1</v>
      </c>
      <c r="C64" t="s">
        <v>600</v>
      </c>
      <c r="D64" s="136" t="s">
        <v>210</v>
      </c>
      <c r="E64" t="s">
        <v>620</v>
      </c>
      <c r="F64" s="136" t="s">
        <v>627</v>
      </c>
      <c r="G64" s="136" t="s">
        <v>210</v>
      </c>
      <c r="H64" s="136" t="s">
        <v>603</v>
      </c>
      <c r="I64" s="136" t="s">
        <v>611</v>
      </c>
      <c r="J64" s="137">
        <v>300</v>
      </c>
      <c r="K64" s="120">
        <f>Tabelle2[[#This Row],[Anz]]*Tabelle2[[#This Row],[EH-Preis]]</f>
        <v>300</v>
      </c>
    </row>
    <row r="65" spans="1:11" hidden="1" x14ac:dyDescent="0.25">
      <c r="A65" s="135">
        <v>42738</v>
      </c>
      <c r="B65">
        <v>1</v>
      </c>
      <c r="C65" t="s">
        <v>600</v>
      </c>
      <c r="D65" s="136" t="s">
        <v>464</v>
      </c>
      <c r="E65" t="s">
        <v>628</v>
      </c>
      <c r="F65" s="136" t="s">
        <v>686</v>
      </c>
      <c r="G65" s="136" t="s">
        <v>685</v>
      </c>
      <c r="H65" s="136" t="s">
        <v>603</v>
      </c>
      <c r="I65" s="136" t="s">
        <v>624</v>
      </c>
      <c r="J65" s="137">
        <v>437</v>
      </c>
      <c r="K65" s="120">
        <f>Tabelle2[[#This Row],[Anz]]*Tabelle2[[#This Row],[EH-Preis]]</f>
        <v>437</v>
      </c>
    </row>
    <row r="66" spans="1:11" x14ac:dyDescent="0.25">
      <c r="A66" s="135">
        <v>42738</v>
      </c>
      <c r="B66">
        <v>1</v>
      </c>
      <c r="C66" t="s">
        <v>600</v>
      </c>
      <c r="D66" s="136" t="s">
        <v>464</v>
      </c>
      <c r="E66" t="s">
        <v>625</v>
      </c>
      <c r="F66" s="136" t="s">
        <v>602</v>
      </c>
      <c r="G66" s="136" t="s">
        <v>592</v>
      </c>
      <c r="H66" s="136" t="s">
        <v>603</v>
      </c>
      <c r="I66" s="136" t="s">
        <v>611</v>
      </c>
      <c r="J66" s="137">
        <v>97.9</v>
      </c>
      <c r="K66" s="120">
        <f>Tabelle2[[#This Row],[Anz]]*Tabelle2[[#This Row],[EH-Preis]]</f>
        <v>97.9</v>
      </c>
    </row>
    <row r="67" spans="1:11" hidden="1" x14ac:dyDescent="0.25">
      <c r="A67" s="135">
        <v>42738</v>
      </c>
      <c r="B67">
        <v>1</v>
      </c>
      <c r="C67" t="s">
        <v>600</v>
      </c>
      <c r="D67" s="136" t="s">
        <v>604</v>
      </c>
      <c r="E67" t="s">
        <v>601</v>
      </c>
      <c r="F67" s="136" t="s">
        <v>623</v>
      </c>
      <c r="G67" s="136" t="s">
        <v>592</v>
      </c>
      <c r="H67" s="136" t="s">
        <v>674</v>
      </c>
      <c r="I67" s="136" t="s">
        <v>612</v>
      </c>
      <c r="J67" s="137">
        <v>90.5</v>
      </c>
      <c r="K67" s="120">
        <f>Tabelle2[[#This Row],[Anz]]*Tabelle2[[#This Row],[EH-Preis]]</f>
        <v>90.5</v>
      </c>
    </row>
    <row r="68" spans="1:11" hidden="1" x14ac:dyDescent="0.25">
      <c r="A68" s="135">
        <v>42738</v>
      </c>
      <c r="B68">
        <v>170</v>
      </c>
      <c r="C68" t="s">
        <v>614</v>
      </c>
      <c r="D68" s="136" t="s">
        <v>464</v>
      </c>
      <c r="E68" t="s">
        <v>615</v>
      </c>
      <c r="F68" s="136" t="s">
        <v>616</v>
      </c>
      <c r="G68" s="136" t="s">
        <v>592</v>
      </c>
      <c r="H68" s="136" t="s">
        <v>603</v>
      </c>
      <c r="I68" s="136" t="s">
        <v>612</v>
      </c>
      <c r="J68" s="137">
        <v>0.2</v>
      </c>
      <c r="K68" s="120">
        <f>Tabelle2[[#This Row],[Anz]]*Tabelle2[[#This Row],[EH-Preis]]</f>
        <v>34</v>
      </c>
    </row>
    <row r="69" spans="1:11" x14ac:dyDescent="0.25">
      <c r="A69" s="135">
        <v>42739</v>
      </c>
      <c r="B69">
        <v>12</v>
      </c>
      <c r="C69" t="s">
        <v>606</v>
      </c>
      <c r="D69" s="136" t="s">
        <v>604</v>
      </c>
      <c r="E69" t="s">
        <v>607</v>
      </c>
      <c r="F69" s="136" t="s">
        <v>584</v>
      </c>
      <c r="G69" s="136" t="s">
        <v>584</v>
      </c>
      <c r="H69" s="136" t="s">
        <v>674</v>
      </c>
      <c r="I69" s="136" t="s">
        <v>609</v>
      </c>
      <c r="J69" s="137">
        <v>25</v>
      </c>
      <c r="K69" s="120">
        <f>Tabelle2[[#This Row],[Anz]]*Tabelle2[[#This Row],[EH-Preis]]</f>
        <v>300</v>
      </c>
    </row>
    <row r="70" spans="1:11" x14ac:dyDescent="0.25">
      <c r="A70" s="135">
        <v>42740</v>
      </c>
      <c r="B70">
        <v>1</v>
      </c>
      <c r="C70" t="s">
        <v>600</v>
      </c>
      <c r="D70" s="136" t="s">
        <v>464</v>
      </c>
      <c r="E70" t="s">
        <v>613</v>
      </c>
      <c r="F70" s="136" t="s">
        <v>602</v>
      </c>
      <c r="G70" s="136" t="s">
        <v>592</v>
      </c>
      <c r="H70" s="136" t="s">
        <v>603</v>
      </c>
      <c r="I70" s="136" t="s">
        <v>611</v>
      </c>
      <c r="J70" s="137">
        <v>-24</v>
      </c>
      <c r="K70" s="120">
        <f>Tabelle2[[#This Row],[Anz]]*Tabelle2[[#This Row],[EH-Preis]]</f>
        <v>-24</v>
      </c>
    </row>
    <row r="71" spans="1:11" x14ac:dyDescent="0.25">
      <c r="A71" s="135">
        <v>42740</v>
      </c>
      <c r="B71">
        <v>1</v>
      </c>
      <c r="C71" t="s">
        <v>600</v>
      </c>
      <c r="D71" s="136" t="s">
        <v>464</v>
      </c>
      <c r="E71" t="s">
        <v>625</v>
      </c>
      <c r="F71" s="136" t="s">
        <v>469</v>
      </c>
      <c r="G71" s="136" t="s">
        <v>592</v>
      </c>
      <c r="H71" s="136" t="s">
        <v>603</v>
      </c>
      <c r="I71" s="136" t="s">
        <v>611</v>
      </c>
      <c r="J71" s="137">
        <v>80</v>
      </c>
      <c r="K71" s="120">
        <f>Tabelle2[[#This Row],[Anz]]*Tabelle2[[#This Row],[EH-Preis]]</f>
        <v>80</v>
      </c>
    </row>
    <row r="72" spans="1:11" x14ac:dyDescent="0.25">
      <c r="A72" s="135">
        <v>42740</v>
      </c>
      <c r="B72">
        <v>1</v>
      </c>
      <c r="C72" t="s">
        <v>600</v>
      </c>
      <c r="D72" s="136" t="s">
        <v>464</v>
      </c>
      <c r="E72" t="s">
        <v>613</v>
      </c>
      <c r="F72" s="136" t="s">
        <v>602</v>
      </c>
      <c r="G72" s="136" t="s">
        <v>592</v>
      </c>
      <c r="H72" s="136" t="s">
        <v>603</v>
      </c>
      <c r="I72" s="136" t="s">
        <v>611</v>
      </c>
      <c r="J72" s="137">
        <v>18</v>
      </c>
      <c r="K72" s="120">
        <f>Tabelle2[[#This Row],[Anz]]*Tabelle2[[#This Row],[EH-Preis]]</f>
        <v>18</v>
      </c>
    </row>
    <row r="73" spans="1:11" x14ac:dyDescent="0.25">
      <c r="A73" s="135">
        <v>42740</v>
      </c>
      <c r="B73">
        <v>1</v>
      </c>
      <c r="C73" t="s">
        <v>600</v>
      </c>
      <c r="D73" s="136" t="s">
        <v>210</v>
      </c>
      <c r="E73" t="s">
        <v>620</v>
      </c>
      <c r="F73" s="136" t="s">
        <v>627</v>
      </c>
      <c r="G73" s="136" t="s">
        <v>210</v>
      </c>
      <c r="H73" s="136" t="s">
        <v>603</v>
      </c>
      <c r="I73" s="136" t="s">
        <v>611</v>
      </c>
      <c r="J73" s="137">
        <v>110</v>
      </c>
      <c r="K73" s="120">
        <f>Tabelle2[[#This Row],[Anz]]*Tabelle2[[#This Row],[EH-Preis]]</f>
        <v>110</v>
      </c>
    </row>
    <row r="74" spans="1:11" hidden="1" x14ac:dyDescent="0.25">
      <c r="A74" s="135">
        <v>42741</v>
      </c>
      <c r="B74">
        <v>170</v>
      </c>
      <c r="C74" t="s">
        <v>614</v>
      </c>
      <c r="D74" s="136" t="s">
        <v>464</v>
      </c>
      <c r="E74" t="s">
        <v>615</v>
      </c>
      <c r="F74" s="136" t="s">
        <v>616</v>
      </c>
      <c r="G74" s="136" t="s">
        <v>592</v>
      </c>
      <c r="H74" s="136" t="s">
        <v>603</v>
      </c>
      <c r="I74" s="136" t="s">
        <v>612</v>
      </c>
      <c r="J74" s="137">
        <v>0.2</v>
      </c>
      <c r="K74" s="120">
        <f>Tabelle2[[#This Row],[Anz]]*Tabelle2[[#This Row],[EH-Preis]]</f>
        <v>34</v>
      </c>
    </row>
    <row r="75" spans="1:11" x14ac:dyDescent="0.25">
      <c r="A75" s="135">
        <v>42741</v>
      </c>
      <c r="B75">
        <v>13.5</v>
      </c>
      <c r="C75" t="s">
        <v>606</v>
      </c>
      <c r="D75" s="136" t="s">
        <v>604</v>
      </c>
      <c r="E75" t="s">
        <v>607</v>
      </c>
      <c r="F75" s="136" t="s">
        <v>584</v>
      </c>
      <c r="G75" s="136" t="s">
        <v>584</v>
      </c>
      <c r="H75" s="136" t="s">
        <v>674</v>
      </c>
      <c r="I75" s="136" t="s">
        <v>609</v>
      </c>
      <c r="J75" s="137">
        <v>25</v>
      </c>
      <c r="K75" s="120">
        <f>Tabelle2[[#This Row],[Anz]]*Tabelle2[[#This Row],[EH-Preis]]</f>
        <v>337.5</v>
      </c>
    </row>
    <row r="76" spans="1:11" x14ac:dyDescent="0.25">
      <c r="A76" s="135">
        <v>42742</v>
      </c>
      <c r="B76">
        <v>1</v>
      </c>
      <c r="C76" t="s">
        <v>600</v>
      </c>
      <c r="D76" s="136" t="s">
        <v>464</v>
      </c>
      <c r="E76" t="s">
        <v>625</v>
      </c>
      <c r="F76" s="136" t="s">
        <v>469</v>
      </c>
      <c r="G76" s="136" t="s">
        <v>592</v>
      </c>
      <c r="H76" s="136" t="s">
        <v>603</v>
      </c>
      <c r="I76" s="136" t="s">
        <v>611</v>
      </c>
      <c r="J76" s="137">
        <v>295.8</v>
      </c>
      <c r="K76" s="120">
        <f>Tabelle2[[#This Row],[Anz]]*Tabelle2[[#This Row],[EH-Preis]]</f>
        <v>295.8</v>
      </c>
    </row>
    <row r="77" spans="1:11" hidden="1" x14ac:dyDescent="0.25">
      <c r="A77" s="135">
        <v>42743</v>
      </c>
      <c r="B77">
        <v>170</v>
      </c>
      <c r="C77" t="s">
        <v>614</v>
      </c>
      <c r="D77" s="136" t="s">
        <v>464</v>
      </c>
      <c r="E77" t="s">
        <v>615</v>
      </c>
      <c r="F77" s="136" t="s">
        <v>616</v>
      </c>
      <c r="G77" s="136" t="s">
        <v>592</v>
      </c>
      <c r="H77" s="136" t="s">
        <v>603</v>
      </c>
      <c r="I77" s="136" t="s">
        <v>612</v>
      </c>
      <c r="J77" s="137">
        <v>0.2</v>
      </c>
      <c r="K77" s="120">
        <f>Tabelle2[[#This Row],[Anz]]*Tabelle2[[#This Row],[EH-Preis]]</f>
        <v>34</v>
      </c>
    </row>
    <row r="78" spans="1:11" hidden="1" x14ac:dyDescent="0.25">
      <c r="A78" s="135">
        <v>42743</v>
      </c>
      <c r="B78">
        <v>10</v>
      </c>
      <c r="C78" t="s">
        <v>606</v>
      </c>
      <c r="D78" s="136" t="s">
        <v>210</v>
      </c>
      <c r="E78" t="s">
        <v>607</v>
      </c>
      <c r="F78" s="136" t="s">
        <v>584</v>
      </c>
      <c r="G78" s="136" t="s">
        <v>584</v>
      </c>
      <c r="H78" s="136" t="s">
        <v>618</v>
      </c>
      <c r="I78" s="136" t="s">
        <v>630</v>
      </c>
      <c r="J78" s="137">
        <v>25</v>
      </c>
      <c r="K78" s="120">
        <f>Tabelle2[[#This Row],[Anz]]*Tabelle2[[#This Row],[EH-Preis]]</f>
        <v>250</v>
      </c>
    </row>
    <row r="79" spans="1:11" hidden="1" x14ac:dyDescent="0.25">
      <c r="A79" s="135">
        <v>42744</v>
      </c>
      <c r="B79">
        <v>170</v>
      </c>
      <c r="C79" t="s">
        <v>614</v>
      </c>
      <c r="D79" s="136" t="s">
        <v>464</v>
      </c>
      <c r="E79" t="s">
        <v>615</v>
      </c>
      <c r="F79" s="136" t="s">
        <v>616</v>
      </c>
      <c r="G79" s="136" t="s">
        <v>592</v>
      </c>
      <c r="H79" s="136" t="s">
        <v>603</v>
      </c>
      <c r="I79" s="136" t="s">
        <v>612</v>
      </c>
      <c r="J79" s="137">
        <v>0.2</v>
      </c>
      <c r="K79" s="120">
        <f>Tabelle2[[#This Row],[Anz]]*Tabelle2[[#This Row],[EH-Preis]]</f>
        <v>34</v>
      </c>
    </row>
    <row r="80" spans="1:11" hidden="1" x14ac:dyDescent="0.25">
      <c r="A80" s="135">
        <v>42744</v>
      </c>
      <c r="B80">
        <v>14.5</v>
      </c>
      <c r="C80" t="s">
        <v>606</v>
      </c>
      <c r="D80" s="136" t="s">
        <v>210</v>
      </c>
      <c r="E80" t="s">
        <v>607</v>
      </c>
      <c r="F80" s="136" t="s">
        <v>584</v>
      </c>
      <c r="G80" s="136" t="s">
        <v>584</v>
      </c>
      <c r="H80" s="136" t="s">
        <v>618</v>
      </c>
      <c r="I80" s="136" t="s">
        <v>630</v>
      </c>
      <c r="J80" s="137">
        <v>25</v>
      </c>
      <c r="K80" s="120">
        <f>Tabelle2[[#This Row],[Anz]]*Tabelle2[[#This Row],[EH-Preis]]</f>
        <v>362.5</v>
      </c>
    </row>
    <row r="81" spans="1:11" hidden="1" x14ac:dyDescent="0.25">
      <c r="A81" s="135">
        <v>42745</v>
      </c>
      <c r="B81">
        <v>170</v>
      </c>
      <c r="C81" t="s">
        <v>614</v>
      </c>
      <c r="D81" s="136" t="s">
        <v>464</v>
      </c>
      <c r="E81" t="s">
        <v>615</v>
      </c>
      <c r="F81" s="136" t="s">
        <v>616</v>
      </c>
      <c r="G81" s="136" t="s">
        <v>592</v>
      </c>
      <c r="H81" s="136" t="s">
        <v>603</v>
      </c>
      <c r="I81" s="136" t="s">
        <v>612</v>
      </c>
      <c r="J81" s="137">
        <v>0.2</v>
      </c>
      <c r="K81" s="120">
        <f>Tabelle2[[#This Row],[Anz]]*Tabelle2[[#This Row],[EH-Preis]]</f>
        <v>34</v>
      </c>
    </row>
    <row r="82" spans="1:11" hidden="1" x14ac:dyDescent="0.25">
      <c r="A82" s="135">
        <v>42745</v>
      </c>
      <c r="B82">
        <v>12</v>
      </c>
      <c r="C82" t="s">
        <v>606</v>
      </c>
      <c r="D82" s="136" t="s">
        <v>632</v>
      </c>
      <c r="E82" t="s">
        <v>607</v>
      </c>
      <c r="F82" s="136" t="s">
        <v>584</v>
      </c>
      <c r="G82" s="136" t="s">
        <v>584</v>
      </c>
      <c r="H82" s="136" t="s">
        <v>618</v>
      </c>
      <c r="I82" s="136" t="s">
        <v>630</v>
      </c>
      <c r="J82" s="137">
        <v>25</v>
      </c>
      <c r="K82" s="120">
        <f>Tabelle2[[#This Row],[Anz]]*Tabelle2[[#This Row],[EH-Preis]]</f>
        <v>300</v>
      </c>
    </row>
    <row r="83" spans="1:11" hidden="1" x14ac:dyDescent="0.25">
      <c r="A83" s="135">
        <v>42758</v>
      </c>
      <c r="B83">
        <v>3</v>
      </c>
      <c r="C83" t="s">
        <v>3</v>
      </c>
      <c r="D83" s="136" t="s">
        <v>632</v>
      </c>
      <c r="E83" t="s">
        <v>601</v>
      </c>
      <c r="F83" s="136" t="s">
        <v>631</v>
      </c>
      <c r="G83" s="136" t="s">
        <v>592</v>
      </c>
      <c r="H83" s="136" t="s">
        <v>674</v>
      </c>
      <c r="I83" s="136" t="s">
        <v>612</v>
      </c>
      <c r="J83" s="137">
        <v>100</v>
      </c>
      <c r="K83" s="120">
        <f>Tabelle2[[#This Row],[Anz]]*Tabelle2[[#This Row],[EH-Preis]]</f>
        <v>300</v>
      </c>
    </row>
    <row r="84" spans="1:11" hidden="1" x14ac:dyDescent="0.25">
      <c r="A84" s="135">
        <v>42746</v>
      </c>
      <c r="B84">
        <v>170</v>
      </c>
      <c r="C84" t="s">
        <v>614</v>
      </c>
      <c r="D84" s="136" t="s">
        <v>464</v>
      </c>
      <c r="E84" t="s">
        <v>615</v>
      </c>
      <c r="F84" s="136" t="s">
        <v>616</v>
      </c>
      <c r="G84" s="136" t="s">
        <v>592</v>
      </c>
      <c r="H84" s="136" t="s">
        <v>603</v>
      </c>
      <c r="I84" s="136" t="s">
        <v>612</v>
      </c>
      <c r="J84" s="137">
        <v>0.2</v>
      </c>
      <c r="K84" s="120">
        <f>Tabelle2[[#This Row],[Anz]]*Tabelle2[[#This Row],[EH-Preis]]</f>
        <v>34</v>
      </c>
    </row>
    <row r="85" spans="1:11" hidden="1" x14ac:dyDescent="0.25">
      <c r="A85" s="135">
        <v>42747</v>
      </c>
      <c r="B85">
        <v>23.5</v>
      </c>
      <c r="C85" t="s">
        <v>606</v>
      </c>
      <c r="D85" s="136" t="s">
        <v>608</v>
      </c>
      <c r="E85" t="s">
        <v>617</v>
      </c>
      <c r="F85" s="136" t="s">
        <v>584</v>
      </c>
      <c r="G85" s="136" t="s">
        <v>584</v>
      </c>
      <c r="H85" s="136" t="s">
        <v>618</v>
      </c>
      <c r="I85" s="136" t="s">
        <v>617</v>
      </c>
      <c r="J85" s="137">
        <v>15</v>
      </c>
      <c r="K85" s="120">
        <f>Tabelle2[[#This Row],[Anz]]*Tabelle2[[#This Row],[EH-Preis]]</f>
        <v>352.5</v>
      </c>
    </row>
    <row r="86" spans="1:11" hidden="1" x14ac:dyDescent="0.25">
      <c r="A86" s="135">
        <v>42747</v>
      </c>
      <c r="B86">
        <v>26</v>
      </c>
      <c r="C86" t="s">
        <v>606</v>
      </c>
      <c r="D86" s="136" t="s">
        <v>4</v>
      </c>
      <c r="E86" t="s">
        <v>607</v>
      </c>
      <c r="F86" s="136" t="s">
        <v>584</v>
      </c>
      <c r="G86" s="136" t="s">
        <v>584</v>
      </c>
      <c r="H86" s="136" t="s">
        <v>618</v>
      </c>
      <c r="I86" s="136" t="s">
        <v>630</v>
      </c>
      <c r="J86" s="137">
        <v>25</v>
      </c>
      <c r="K86" s="120">
        <f>Tabelle2[[#This Row],[Anz]]*Tabelle2[[#This Row],[EH-Preis]]</f>
        <v>650</v>
      </c>
    </row>
    <row r="87" spans="1:11" hidden="1" x14ac:dyDescent="0.25">
      <c r="A87" s="135">
        <v>42751</v>
      </c>
      <c r="B87">
        <v>170</v>
      </c>
      <c r="C87" t="s">
        <v>614</v>
      </c>
      <c r="D87" s="136" t="s">
        <v>464</v>
      </c>
      <c r="E87" t="s">
        <v>615</v>
      </c>
      <c r="F87" s="136" t="s">
        <v>616</v>
      </c>
      <c r="G87" s="136" t="s">
        <v>592</v>
      </c>
      <c r="H87" s="136" t="s">
        <v>603</v>
      </c>
      <c r="I87" s="136" t="s">
        <v>612</v>
      </c>
      <c r="J87" s="137">
        <v>0.2</v>
      </c>
      <c r="K87" s="120">
        <f>Tabelle2[[#This Row],[Anz]]*Tabelle2[[#This Row],[EH-Preis]]</f>
        <v>34</v>
      </c>
    </row>
    <row r="88" spans="1:11" hidden="1" x14ac:dyDescent="0.25">
      <c r="A88" s="135">
        <v>42751</v>
      </c>
      <c r="B88">
        <v>12.5</v>
      </c>
      <c r="C88" t="s">
        <v>606</v>
      </c>
      <c r="D88" s="136" t="s">
        <v>4</v>
      </c>
      <c r="E88" t="s">
        <v>607</v>
      </c>
      <c r="F88" s="136" t="s">
        <v>584</v>
      </c>
      <c r="G88" s="136" t="s">
        <v>584</v>
      </c>
      <c r="H88" s="136" t="s">
        <v>618</v>
      </c>
      <c r="I88" s="136" t="s">
        <v>630</v>
      </c>
      <c r="J88" s="137">
        <v>25</v>
      </c>
      <c r="K88" s="120">
        <f>Tabelle2[[#This Row],[Anz]]*Tabelle2[[#This Row],[EH-Preis]]</f>
        <v>312.5</v>
      </c>
    </row>
    <row r="89" spans="1:11" x14ac:dyDescent="0.25">
      <c r="A89" s="135">
        <v>42751</v>
      </c>
      <c r="B89">
        <v>1</v>
      </c>
      <c r="C89" t="s">
        <v>600</v>
      </c>
      <c r="D89" s="136" t="s">
        <v>210</v>
      </c>
      <c r="E89" t="s">
        <v>620</v>
      </c>
      <c r="F89" s="136" t="s">
        <v>627</v>
      </c>
      <c r="G89" s="136" t="s">
        <v>210</v>
      </c>
      <c r="H89" s="136" t="s">
        <v>603</v>
      </c>
      <c r="I89" s="136" t="s">
        <v>611</v>
      </c>
      <c r="J89" s="137">
        <v>35.4</v>
      </c>
      <c r="K89" s="120">
        <f>Tabelle2[[#This Row],[Anz]]*Tabelle2[[#This Row],[EH-Preis]]</f>
        <v>35.4</v>
      </c>
    </row>
    <row r="90" spans="1:11" x14ac:dyDescent="0.25">
      <c r="A90" s="135">
        <v>42751</v>
      </c>
      <c r="B90">
        <v>1</v>
      </c>
      <c r="C90" t="s">
        <v>600</v>
      </c>
      <c r="D90" s="136" t="s">
        <v>210</v>
      </c>
      <c r="E90" t="s">
        <v>620</v>
      </c>
      <c r="F90" s="136" t="s">
        <v>633</v>
      </c>
      <c r="G90" s="136" t="s">
        <v>210</v>
      </c>
      <c r="H90" s="136" t="s">
        <v>603</v>
      </c>
      <c r="I90" s="136" t="s">
        <v>611</v>
      </c>
      <c r="J90" s="137">
        <v>363.8</v>
      </c>
      <c r="K90" s="120">
        <f>Tabelle2[[#This Row],[Anz]]*Tabelle2[[#This Row],[EH-Preis]]</f>
        <v>363.8</v>
      </c>
    </row>
    <row r="91" spans="1:11" hidden="1" x14ac:dyDescent="0.25">
      <c r="A91" s="135">
        <v>42751</v>
      </c>
      <c r="B91">
        <v>1</v>
      </c>
      <c r="C91" t="s">
        <v>3</v>
      </c>
      <c r="D91" s="136" t="s">
        <v>632</v>
      </c>
      <c r="E91" t="s">
        <v>601</v>
      </c>
      <c r="F91" s="136" t="s">
        <v>634</v>
      </c>
      <c r="G91" s="136" t="s">
        <v>592</v>
      </c>
      <c r="H91" s="136" t="s">
        <v>674</v>
      </c>
      <c r="I91" s="136"/>
      <c r="J91" s="137">
        <v>239</v>
      </c>
      <c r="K91" s="120">
        <f>Tabelle2[[#This Row],[Anz]]*Tabelle2[[#This Row],[EH-Preis]]</f>
        <v>239</v>
      </c>
    </row>
    <row r="92" spans="1:11" hidden="1" x14ac:dyDescent="0.25">
      <c r="A92" s="135">
        <v>42751</v>
      </c>
      <c r="B92">
        <v>1</v>
      </c>
      <c r="C92" t="s">
        <v>600</v>
      </c>
      <c r="D92" s="136" t="s">
        <v>608</v>
      </c>
      <c r="E92" t="s">
        <v>601</v>
      </c>
      <c r="F92" s="136"/>
      <c r="G92" s="136" t="s">
        <v>592</v>
      </c>
      <c r="H92" s="136" t="s">
        <v>674</v>
      </c>
      <c r="I92" s="136"/>
      <c r="J92" s="137">
        <v>327.7</v>
      </c>
      <c r="K92" s="120">
        <f>Tabelle2[[#This Row],[Anz]]*Tabelle2[[#This Row],[EH-Preis]]</f>
        <v>327.7</v>
      </c>
    </row>
    <row r="93" spans="1:11" hidden="1" x14ac:dyDescent="0.25">
      <c r="A93" s="135">
        <v>42753</v>
      </c>
      <c r="B93">
        <v>15.5</v>
      </c>
      <c r="C93" t="s">
        <v>606</v>
      </c>
      <c r="D93" s="136" t="s">
        <v>608</v>
      </c>
      <c r="E93" t="s">
        <v>607</v>
      </c>
      <c r="F93" s="136" t="s">
        <v>584</v>
      </c>
      <c r="G93" s="136" t="s">
        <v>584</v>
      </c>
      <c r="H93" s="136" t="s">
        <v>618</v>
      </c>
      <c r="I93" s="136" t="s">
        <v>630</v>
      </c>
      <c r="J93" s="137">
        <v>25</v>
      </c>
      <c r="K93" s="120">
        <f>Tabelle2[[#This Row],[Anz]]*Tabelle2[[#This Row],[EH-Preis]]</f>
        <v>387.5</v>
      </c>
    </row>
    <row r="94" spans="1:11" hidden="1" x14ac:dyDescent="0.25">
      <c r="A94" s="135">
        <v>42753</v>
      </c>
      <c r="B94">
        <v>1</v>
      </c>
      <c r="C94" t="s">
        <v>600</v>
      </c>
      <c r="D94" s="136" t="s">
        <v>608</v>
      </c>
      <c r="E94" t="s">
        <v>601</v>
      </c>
      <c r="F94" s="136"/>
      <c r="G94" s="136" t="s">
        <v>592</v>
      </c>
      <c r="H94" s="136" t="s">
        <v>674</v>
      </c>
      <c r="I94" s="136"/>
      <c r="J94" s="137">
        <v>116.5</v>
      </c>
      <c r="K94" s="120">
        <f>Tabelle2[[#This Row],[Anz]]*Tabelle2[[#This Row],[EH-Preis]]</f>
        <v>116.5</v>
      </c>
    </row>
    <row r="95" spans="1:11" hidden="1" x14ac:dyDescent="0.25">
      <c r="A95" s="135">
        <v>42754</v>
      </c>
      <c r="B95">
        <v>12</v>
      </c>
      <c r="C95" t="s">
        <v>606</v>
      </c>
      <c r="D95" s="136" t="s">
        <v>608</v>
      </c>
      <c r="E95" t="s">
        <v>607</v>
      </c>
      <c r="F95" s="136" t="s">
        <v>584</v>
      </c>
      <c r="G95" s="136" t="s">
        <v>584</v>
      </c>
      <c r="H95" s="136" t="s">
        <v>618</v>
      </c>
      <c r="I95" s="136" t="s">
        <v>630</v>
      </c>
      <c r="J95" s="137">
        <v>25</v>
      </c>
      <c r="K95" s="120">
        <f>Tabelle2[[#This Row],[Anz]]*Tabelle2[[#This Row],[EH-Preis]]</f>
        <v>300</v>
      </c>
    </row>
    <row r="96" spans="1:11" hidden="1" x14ac:dyDescent="0.25">
      <c r="A96" s="135">
        <v>42755</v>
      </c>
      <c r="B96">
        <v>14.5</v>
      </c>
      <c r="C96" t="s">
        <v>606</v>
      </c>
      <c r="D96" s="136" t="s">
        <v>210</v>
      </c>
      <c r="E96" t="s">
        <v>607</v>
      </c>
      <c r="F96" s="136" t="s">
        <v>584</v>
      </c>
      <c r="G96" s="136" t="s">
        <v>584</v>
      </c>
      <c r="H96" s="136" t="s">
        <v>618</v>
      </c>
      <c r="I96" s="136" t="s">
        <v>630</v>
      </c>
      <c r="J96" s="137">
        <v>25</v>
      </c>
      <c r="K96" s="120">
        <f>Tabelle2[[#This Row],[Anz]]*Tabelle2[[#This Row],[EH-Preis]]</f>
        <v>362.5</v>
      </c>
    </row>
    <row r="97" spans="1:11" hidden="1" x14ac:dyDescent="0.25">
      <c r="A97" s="135">
        <v>42755</v>
      </c>
      <c r="B97">
        <v>1</v>
      </c>
      <c r="C97" t="s">
        <v>600</v>
      </c>
      <c r="D97" s="136" t="s">
        <v>604</v>
      </c>
      <c r="E97" t="s">
        <v>601</v>
      </c>
      <c r="F97" s="136"/>
      <c r="G97" s="136" t="s">
        <v>592</v>
      </c>
      <c r="H97" s="136" t="s">
        <v>674</v>
      </c>
      <c r="I97" s="136"/>
      <c r="J97" s="137">
        <v>658</v>
      </c>
      <c r="K97" s="120">
        <f>Tabelle2[[#This Row],[Anz]]*Tabelle2[[#This Row],[EH-Preis]]</f>
        <v>658</v>
      </c>
    </row>
    <row r="98" spans="1:11" x14ac:dyDescent="0.25">
      <c r="A98" s="135">
        <v>42755</v>
      </c>
      <c r="B98">
        <v>1</v>
      </c>
      <c r="C98" t="s">
        <v>600</v>
      </c>
      <c r="D98" s="136" t="s">
        <v>4</v>
      </c>
      <c r="E98" t="s">
        <v>613</v>
      </c>
      <c r="F98" s="136" t="s">
        <v>602</v>
      </c>
      <c r="G98" s="136" t="s">
        <v>592</v>
      </c>
      <c r="H98" s="136" t="s">
        <v>603</v>
      </c>
      <c r="I98" s="136" t="s">
        <v>611</v>
      </c>
      <c r="J98" s="137">
        <v>217.6</v>
      </c>
      <c r="K98" s="120">
        <f>Tabelle2[[#This Row],[Anz]]*Tabelle2[[#This Row],[EH-Preis]]</f>
        <v>217.6</v>
      </c>
    </row>
    <row r="99" spans="1:11" hidden="1" x14ac:dyDescent="0.25">
      <c r="A99" s="135">
        <v>42756</v>
      </c>
      <c r="B99">
        <v>16</v>
      </c>
      <c r="C99" t="s">
        <v>606</v>
      </c>
      <c r="D99" s="136" t="s">
        <v>210</v>
      </c>
      <c r="E99" t="s">
        <v>607</v>
      </c>
      <c r="F99" s="136" t="s">
        <v>584</v>
      </c>
      <c r="G99" s="136" t="s">
        <v>584</v>
      </c>
      <c r="H99" s="136" t="s">
        <v>618</v>
      </c>
      <c r="I99" s="136" t="s">
        <v>630</v>
      </c>
      <c r="J99" s="137">
        <v>25</v>
      </c>
      <c r="K99" s="120">
        <f>Tabelle2[[#This Row],[Anz]]*Tabelle2[[#This Row],[EH-Preis]]</f>
        <v>400</v>
      </c>
    </row>
    <row r="100" spans="1:11" hidden="1" x14ac:dyDescent="0.25">
      <c r="A100" s="135">
        <v>42756</v>
      </c>
      <c r="B100">
        <v>1</v>
      </c>
      <c r="C100" t="s">
        <v>600</v>
      </c>
      <c r="D100" s="136" t="s">
        <v>648</v>
      </c>
      <c r="E100" t="s">
        <v>601</v>
      </c>
      <c r="F100" s="136"/>
      <c r="G100" s="136" t="s">
        <v>592</v>
      </c>
      <c r="H100" s="136" t="s">
        <v>674</v>
      </c>
      <c r="I100" s="136"/>
      <c r="J100" s="137">
        <v>340.4</v>
      </c>
      <c r="K100" s="120">
        <f>Tabelle2[[#This Row],[Anz]]*Tabelle2[[#This Row],[EH-Preis]]</f>
        <v>340.4</v>
      </c>
    </row>
    <row r="101" spans="1:11" hidden="1" x14ac:dyDescent="0.25">
      <c r="A101" s="135">
        <v>42757</v>
      </c>
      <c r="B101">
        <v>15</v>
      </c>
      <c r="C101" t="s">
        <v>606</v>
      </c>
      <c r="D101" s="136" t="s">
        <v>210</v>
      </c>
      <c r="E101" t="s">
        <v>607</v>
      </c>
      <c r="F101" s="136" t="s">
        <v>584</v>
      </c>
      <c r="G101" s="136" t="s">
        <v>584</v>
      </c>
      <c r="H101" s="136" t="s">
        <v>618</v>
      </c>
      <c r="I101" s="136" t="s">
        <v>630</v>
      </c>
      <c r="J101" s="137">
        <v>25</v>
      </c>
      <c r="K101" s="120">
        <f>Tabelle2[[#This Row],[Anz]]*Tabelle2[[#This Row],[EH-Preis]]</f>
        <v>375</v>
      </c>
    </row>
    <row r="102" spans="1:11" hidden="1" x14ac:dyDescent="0.25">
      <c r="A102" s="135">
        <v>42758</v>
      </c>
      <c r="B102">
        <v>11.5</v>
      </c>
      <c r="C102" t="s">
        <v>606</v>
      </c>
      <c r="D102" s="136" t="s">
        <v>210</v>
      </c>
      <c r="E102" t="s">
        <v>607</v>
      </c>
      <c r="F102" s="136" t="s">
        <v>584</v>
      </c>
      <c r="G102" s="136" t="s">
        <v>584</v>
      </c>
      <c r="H102" s="136" t="s">
        <v>618</v>
      </c>
      <c r="I102" s="136" t="s">
        <v>630</v>
      </c>
      <c r="J102" s="137">
        <v>25</v>
      </c>
      <c r="K102" s="120">
        <f>Tabelle2[[#This Row],[Anz]]*Tabelle2[[#This Row],[EH-Preis]]</f>
        <v>287.5</v>
      </c>
    </row>
    <row r="103" spans="1:11" hidden="1" x14ac:dyDescent="0.25">
      <c r="A103" s="135">
        <v>42758</v>
      </c>
      <c r="B103">
        <v>1</v>
      </c>
      <c r="C103" t="s">
        <v>3</v>
      </c>
      <c r="D103" s="136" t="s">
        <v>636</v>
      </c>
      <c r="E103" t="s">
        <v>635</v>
      </c>
      <c r="F103" s="136" t="s">
        <v>592</v>
      </c>
      <c r="G103" s="136" t="s">
        <v>682</v>
      </c>
      <c r="H103" s="136" t="s">
        <v>603</v>
      </c>
      <c r="I103" s="136" t="s">
        <v>637</v>
      </c>
      <c r="J103" s="137">
        <v>550</v>
      </c>
      <c r="K103" s="120">
        <f>Tabelle2[[#This Row],[Anz]]*Tabelle2[[#This Row],[EH-Preis]]</f>
        <v>550</v>
      </c>
    </row>
    <row r="104" spans="1:11" hidden="1" x14ac:dyDescent="0.25">
      <c r="A104" s="135">
        <v>42758</v>
      </c>
      <c r="B104">
        <v>1</v>
      </c>
      <c r="C104" t="s">
        <v>600</v>
      </c>
      <c r="D104" s="136" t="s">
        <v>210</v>
      </c>
      <c r="E104" t="s">
        <v>601</v>
      </c>
      <c r="F104" s="136" t="s">
        <v>619</v>
      </c>
      <c r="G104" s="136" t="s">
        <v>592</v>
      </c>
      <c r="H104" s="136" t="s">
        <v>674</v>
      </c>
      <c r="I104" s="136" t="s">
        <v>612</v>
      </c>
      <c r="J104" s="137">
        <v>166.9</v>
      </c>
      <c r="K104" s="120">
        <f>Tabelle2[[#This Row],[Anz]]*Tabelle2[[#This Row],[EH-Preis]]</f>
        <v>166.9</v>
      </c>
    </row>
    <row r="105" spans="1:11" hidden="1" x14ac:dyDescent="0.25">
      <c r="A105" s="135">
        <v>42759</v>
      </c>
      <c r="B105">
        <v>14</v>
      </c>
      <c r="C105" t="s">
        <v>606</v>
      </c>
      <c r="D105" s="136" t="s">
        <v>638</v>
      </c>
      <c r="E105" t="s">
        <v>607</v>
      </c>
      <c r="F105" s="136" t="s">
        <v>584</v>
      </c>
      <c r="G105" s="136" t="s">
        <v>584</v>
      </c>
      <c r="H105" s="136" t="s">
        <v>618</v>
      </c>
      <c r="I105" s="136" t="s">
        <v>630</v>
      </c>
      <c r="J105" s="137">
        <v>25</v>
      </c>
      <c r="K105" s="120">
        <f>Tabelle2[[#This Row],[Anz]]*Tabelle2[[#This Row],[EH-Preis]]</f>
        <v>350</v>
      </c>
    </row>
    <row r="106" spans="1:11" hidden="1" x14ac:dyDescent="0.25">
      <c r="A106" s="135">
        <v>42759</v>
      </c>
      <c r="B106">
        <v>1</v>
      </c>
      <c r="C106" t="s">
        <v>600</v>
      </c>
      <c r="D106" s="136" t="s">
        <v>604</v>
      </c>
      <c r="E106" t="s">
        <v>601</v>
      </c>
      <c r="F106" s="136"/>
      <c r="G106" s="136" t="s">
        <v>592</v>
      </c>
      <c r="H106" s="136" t="s">
        <v>674</v>
      </c>
      <c r="I106" s="136"/>
      <c r="J106" s="137">
        <v>917.9</v>
      </c>
      <c r="K106" s="120">
        <f>Tabelle2[[#This Row],[Anz]]*Tabelle2[[#This Row],[EH-Preis]]</f>
        <v>917.9</v>
      </c>
    </row>
    <row r="107" spans="1:11" hidden="1" x14ac:dyDescent="0.25">
      <c r="A107" s="135">
        <v>42759</v>
      </c>
      <c r="B107">
        <v>1</v>
      </c>
      <c r="C107" t="s">
        <v>600</v>
      </c>
      <c r="D107" s="136" t="s">
        <v>210</v>
      </c>
      <c r="E107" t="s">
        <v>625</v>
      </c>
      <c r="F107" s="136"/>
      <c r="G107" s="136" t="s">
        <v>592</v>
      </c>
      <c r="H107" s="136" t="s">
        <v>603</v>
      </c>
      <c r="I107" s="136"/>
      <c r="J107" s="137">
        <v>36.9</v>
      </c>
      <c r="K107" s="120">
        <f>Tabelle2[[#This Row],[Anz]]*Tabelle2[[#This Row],[EH-Preis]]</f>
        <v>36.9</v>
      </c>
    </row>
    <row r="108" spans="1:11" hidden="1" x14ac:dyDescent="0.25">
      <c r="A108" s="135">
        <v>42760</v>
      </c>
      <c r="B108">
        <v>13</v>
      </c>
      <c r="C108" t="s">
        <v>606</v>
      </c>
      <c r="D108" s="136" t="s">
        <v>638</v>
      </c>
      <c r="E108" t="s">
        <v>607</v>
      </c>
      <c r="F108" s="136" t="s">
        <v>584</v>
      </c>
      <c r="G108" s="136" t="s">
        <v>584</v>
      </c>
      <c r="H108" s="136" t="s">
        <v>618</v>
      </c>
      <c r="I108" s="136" t="s">
        <v>630</v>
      </c>
      <c r="J108" s="137">
        <v>25</v>
      </c>
      <c r="K108" s="120">
        <f>Tabelle2[[#This Row],[Anz]]*Tabelle2[[#This Row],[EH-Preis]]</f>
        <v>325</v>
      </c>
    </row>
    <row r="109" spans="1:11" hidden="1" x14ac:dyDescent="0.25">
      <c r="A109" s="135">
        <v>42760</v>
      </c>
      <c r="B109">
        <v>1</v>
      </c>
      <c r="C109" t="s">
        <v>600</v>
      </c>
      <c r="D109" s="136" t="s">
        <v>604</v>
      </c>
      <c r="E109" t="s">
        <v>639</v>
      </c>
      <c r="F109" s="136"/>
      <c r="G109" s="136" t="s">
        <v>277</v>
      </c>
      <c r="H109" s="136" t="s">
        <v>674</v>
      </c>
      <c r="I109" s="136"/>
      <c r="J109" s="137">
        <v>4</v>
      </c>
      <c r="K109" s="120">
        <f>Tabelle2[[#This Row],[Anz]]*Tabelle2[[#This Row],[EH-Preis]]</f>
        <v>4</v>
      </c>
    </row>
    <row r="110" spans="1:11" hidden="1" x14ac:dyDescent="0.25">
      <c r="A110" s="135">
        <v>42760</v>
      </c>
      <c r="B110">
        <v>1</v>
      </c>
      <c r="C110" t="s">
        <v>600</v>
      </c>
      <c r="D110" s="136" t="s">
        <v>210</v>
      </c>
      <c r="E110" t="s">
        <v>625</v>
      </c>
      <c r="F110" s="136"/>
      <c r="G110" s="136" t="s">
        <v>592</v>
      </c>
      <c r="H110" s="136" t="s">
        <v>603</v>
      </c>
      <c r="I110" s="136"/>
      <c r="J110" s="137">
        <v>58.9</v>
      </c>
      <c r="K110" s="120">
        <f>Tabelle2[[#This Row],[Anz]]*Tabelle2[[#This Row],[EH-Preis]]</f>
        <v>58.9</v>
      </c>
    </row>
    <row r="111" spans="1:11" hidden="1" x14ac:dyDescent="0.25">
      <c r="A111" s="135">
        <v>42761</v>
      </c>
      <c r="B111">
        <v>12.5</v>
      </c>
      <c r="C111" t="s">
        <v>606</v>
      </c>
      <c r="D111" s="136" t="s">
        <v>638</v>
      </c>
      <c r="E111" t="s">
        <v>607</v>
      </c>
      <c r="F111" s="136" t="s">
        <v>584</v>
      </c>
      <c r="G111" s="136" t="s">
        <v>584</v>
      </c>
      <c r="H111" s="136" t="s">
        <v>618</v>
      </c>
      <c r="I111" s="136" t="s">
        <v>630</v>
      </c>
      <c r="J111" s="137">
        <v>25</v>
      </c>
      <c r="K111" s="120">
        <f>Tabelle2[[#This Row],[Anz]]*Tabelle2[[#This Row],[EH-Preis]]</f>
        <v>312.5</v>
      </c>
    </row>
    <row r="112" spans="1:11" hidden="1" x14ac:dyDescent="0.25">
      <c r="A112" s="135">
        <v>42761</v>
      </c>
      <c r="B112">
        <v>1</v>
      </c>
      <c r="C112" t="s">
        <v>600</v>
      </c>
      <c r="D112" s="136" t="s">
        <v>638</v>
      </c>
      <c r="E112" t="s">
        <v>601</v>
      </c>
      <c r="F112" s="136"/>
      <c r="G112" s="136" t="s">
        <v>592</v>
      </c>
      <c r="H112" s="136" t="s">
        <v>674</v>
      </c>
      <c r="I112" s="136"/>
      <c r="J112" s="137">
        <v>340.8</v>
      </c>
      <c r="K112" s="120">
        <f>Tabelle2[[#This Row],[Anz]]*Tabelle2[[#This Row],[EH-Preis]]</f>
        <v>340.8</v>
      </c>
    </row>
    <row r="113" spans="1:11" hidden="1" x14ac:dyDescent="0.25">
      <c r="A113" s="135">
        <v>42762</v>
      </c>
      <c r="B113">
        <v>9</v>
      </c>
      <c r="C113" t="s">
        <v>606</v>
      </c>
      <c r="D113" s="136" t="s">
        <v>638</v>
      </c>
      <c r="E113" t="s">
        <v>607</v>
      </c>
      <c r="F113" s="136" t="s">
        <v>584</v>
      </c>
      <c r="G113" s="136" t="s">
        <v>584</v>
      </c>
      <c r="H113" s="136" t="s">
        <v>618</v>
      </c>
      <c r="I113" s="136" t="s">
        <v>630</v>
      </c>
      <c r="J113" s="137">
        <v>25</v>
      </c>
      <c r="K113" s="120">
        <f>Tabelle2[[#This Row],[Anz]]*Tabelle2[[#This Row],[EH-Preis]]</f>
        <v>225</v>
      </c>
    </row>
    <row r="114" spans="1:11" hidden="1" x14ac:dyDescent="0.25">
      <c r="A114" s="135">
        <v>42763</v>
      </c>
      <c r="B114">
        <v>1</v>
      </c>
      <c r="C114" t="s">
        <v>600</v>
      </c>
      <c r="D114" s="136" t="s">
        <v>410</v>
      </c>
      <c r="E114" t="s">
        <v>601</v>
      </c>
      <c r="F114" s="136"/>
      <c r="G114" s="136" t="s">
        <v>592</v>
      </c>
      <c r="H114" s="136" t="s">
        <v>674</v>
      </c>
      <c r="I114" s="136"/>
      <c r="J114" s="137">
        <v>31.2</v>
      </c>
      <c r="K114" s="120">
        <f>Tabelle2[[#This Row],[Anz]]*Tabelle2[[#This Row],[EH-Preis]]</f>
        <v>31.2</v>
      </c>
    </row>
    <row r="115" spans="1:11" x14ac:dyDescent="0.25">
      <c r="A115" s="135">
        <v>42763</v>
      </c>
      <c r="B115">
        <v>1</v>
      </c>
      <c r="C115" t="s">
        <v>600</v>
      </c>
      <c r="D115" s="136" t="s">
        <v>4</v>
      </c>
      <c r="E115" t="s">
        <v>613</v>
      </c>
      <c r="F115" s="136" t="s">
        <v>602</v>
      </c>
      <c r="G115" s="136" t="s">
        <v>592</v>
      </c>
      <c r="H115" s="136" t="s">
        <v>603</v>
      </c>
      <c r="I115" s="136" t="s">
        <v>611</v>
      </c>
      <c r="J115" s="137">
        <v>217.6</v>
      </c>
      <c r="K115" s="120">
        <f>Tabelle2[[#This Row],[Anz]]*Tabelle2[[#This Row],[EH-Preis]]</f>
        <v>217.6</v>
      </c>
    </row>
    <row r="116" spans="1:11" x14ac:dyDescent="0.25">
      <c r="A116" s="135">
        <v>42763</v>
      </c>
      <c r="B116">
        <v>1</v>
      </c>
      <c r="C116" t="s">
        <v>600</v>
      </c>
      <c r="D116" s="136" t="s">
        <v>608</v>
      </c>
      <c r="E116" t="s">
        <v>613</v>
      </c>
      <c r="F116" s="136" t="s">
        <v>602</v>
      </c>
      <c r="G116" s="136" t="s">
        <v>592</v>
      </c>
      <c r="H116" s="136" t="s">
        <v>603</v>
      </c>
      <c r="I116" s="136" t="s">
        <v>611</v>
      </c>
      <c r="J116" s="137">
        <v>60</v>
      </c>
      <c r="K116" s="120">
        <f>Tabelle2[[#This Row],[Anz]]*Tabelle2[[#This Row],[EH-Preis]]</f>
        <v>60</v>
      </c>
    </row>
    <row r="117" spans="1:11" x14ac:dyDescent="0.25">
      <c r="A117" s="135">
        <v>42763</v>
      </c>
      <c r="B117">
        <v>1</v>
      </c>
      <c r="C117" t="s">
        <v>600</v>
      </c>
      <c r="D117" s="136" t="s">
        <v>4</v>
      </c>
      <c r="E117" t="s">
        <v>613</v>
      </c>
      <c r="F117" s="136" t="s">
        <v>602</v>
      </c>
      <c r="G117" s="136" t="s">
        <v>592</v>
      </c>
      <c r="H117" s="136" t="s">
        <v>603</v>
      </c>
      <c r="I117" s="136" t="s">
        <v>611</v>
      </c>
      <c r="J117" s="137">
        <v>-68</v>
      </c>
      <c r="K117" s="120">
        <f>Tabelle2[[#This Row],[Anz]]*Tabelle2[[#This Row],[EH-Preis]]</f>
        <v>-68</v>
      </c>
    </row>
    <row r="118" spans="1:11" hidden="1" x14ac:dyDescent="0.25">
      <c r="A118" s="135">
        <v>42763</v>
      </c>
      <c r="B118">
        <v>1</v>
      </c>
      <c r="C118" t="s">
        <v>279</v>
      </c>
      <c r="D118" s="136" t="s">
        <v>464</v>
      </c>
      <c r="E118" t="s">
        <v>615</v>
      </c>
      <c r="F118" s="136" t="s">
        <v>616</v>
      </c>
      <c r="G118" s="136" t="s">
        <v>592</v>
      </c>
      <c r="H118" s="136" t="s">
        <v>603</v>
      </c>
      <c r="I118" s="136" t="s">
        <v>640</v>
      </c>
      <c r="J118" s="137">
        <v>230</v>
      </c>
      <c r="K118" s="120">
        <f>Tabelle2[[#This Row],[Anz]]*Tabelle2[[#This Row],[EH-Preis]]</f>
        <v>230</v>
      </c>
    </row>
    <row r="119" spans="1:11" hidden="1" x14ac:dyDescent="0.25">
      <c r="A119" s="135">
        <v>42763</v>
      </c>
      <c r="B119">
        <v>3</v>
      </c>
      <c r="C119" t="s">
        <v>3</v>
      </c>
      <c r="D119" s="136" t="s">
        <v>632</v>
      </c>
      <c r="E119" t="s">
        <v>601</v>
      </c>
      <c r="F119" s="136" t="s">
        <v>641</v>
      </c>
      <c r="G119" s="136" t="s">
        <v>592</v>
      </c>
      <c r="H119" s="136" t="s">
        <v>674</v>
      </c>
      <c r="I119" s="136" t="s">
        <v>612</v>
      </c>
      <c r="J119" s="137">
        <v>79</v>
      </c>
      <c r="K119" s="120">
        <f>Tabelle2[[#This Row],[Anz]]*Tabelle2[[#This Row],[EH-Preis]]</f>
        <v>237</v>
      </c>
    </row>
    <row r="120" spans="1:11" hidden="1" x14ac:dyDescent="0.25">
      <c r="A120" s="135">
        <v>42765</v>
      </c>
      <c r="B120">
        <v>1</v>
      </c>
      <c r="C120" t="s">
        <v>279</v>
      </c>
      <c r="D120" s="136" t="s">
        <v>638</v>
      </c>
      <c r="E120" t="s">
        <v>601</v>
      </c>
      <c r="F120" s="136" t="s">
        <v>619</v>
      </c>
      <c r="G120" s="136" t="s">
        <v>592</v>
      </c>
      <c r="H120" s="136" t="s">
        <v>674</v>
      </c>
      <c r="I120" s="136" t="s">
        <v>605</v>
      </c>
      <c r="J120" s="137">
        <v>183</v>
      </c>
      <c r="K120" s="120">
        <f>Tabelle2[[#This Row],[Anz]]*Tabelle2[[#This Row],[EH-Preis]]</f>
        <v>183</v>
      </c>
    </row>
    <row r="121" spans="1:11" hidden="1" x14ac:dyDescent="0.25">
      <c r="A121" s="135">
        <v>42765</v>
      </c>
      <c r="B121">
        <v>6</v>
      </c>
      <c r="C121" t="s">
        <v>606</v>
      </c>
      <c r="D121" s="136" t="s">
        <v>638</v>
      </c>
      <c r="E121" t="s">
        <v>607</v>
      </c>
      <c r="F121" s="136" t="s">
        <v>584</v>
      </c>
      <c r="G121" s="136" t="s">
        <v>584</v>
      </c>
      <c r="H121" s="136" t="s">
        <v>618</v>
      </c>
      <c r="I121" s="136" t="s">
        <v>630</v>
      </c>
      <c r="J121" s="137">
        <v>25</v>
      </c>
      <c r="K121" s="120">
        <f>Tabelle2[[#This Row],[Anz]]*Tabelle2[[#This Row],[EH-Preis]]</f>
        <v>150</v>
      </c>
    </row>
    <row r="122" spans="1:11" hidden="1" x14ac:dyDescent="0.25">
      <c r="A122" s="135">
        <v>42766</v>
      </c>
      <c r="B122">
        <v>5</v>
      </c>
      <c r="C122" t="s">
        <v>606</v>
      </c>
      <c r="D122" s="136" t="s">
        <v>638</v>
      </c>
      <c r="E122" t="s">
        <v>607</v>
      </c>
      <c r="F122" s="136" t="s">
        <v>584</v>
      </c>
      <c r="G122" s="136" t="s">
        <v>584</v>
      </c>
      <c r="H122" s="136" t="s">
        <v>618</v>
      </c>
      <c r="I122" s="136" t="s">
        <v>630</v>
      </c>
      <c r="J122" s="137">
        <v>25</v>
      </c>
      <c r="K122" s="120">
        <f>Tabelle2[[#This Row],[Anz]]*Tabelle2[[#This Row],[EH-Preis]]</f>
        <v>125</v>
      </c>
    </row>
    <row r="123" spans="1:11" hidden="1" x14ac:dyDescent="0.25">
      <c r="A123" s="135">
        <v>42752</v>
      </c>
      <c r="B123">
        <v>16</v>
      </c>
      <c r="C123" t="s">
        <v>606</v>
      </c>
      <c r="D123" s="136" t="s">
        <v>608</v>
      </c>
      <c r="E123" t="s">
        <v>642</v>
      </c>
      <c r="F123" s="136" t="s">
        <v>584</v>
      </c>
      <c r="G123" s="136" t="s">
        <v>584</v>
      </c>
      <c r="H123" s="136" t="s">
        <v>603</v>
      </c>
      <c r="I123" s="136"/>
      <c r="J123" s="137">
        <v>12</v>
      </c>
      <c r="K123" s="120">
        <f>Tabelle2[[#This Row],[Anz]]*Tabelle2[[#This Row],[EH-Preis]]</f>
        <v>192</v>
      </c>
    </row>
    <row r="124" spans="1:11" hidden="1" x14ac:dyDescent="0.25">
      <c r="A124" s="135">
        <v>42753</v>
      </c>
      <c r="B124">
        <v>14</v>
      </c>
      <c r="C124" t="s">
        <v>606</v>
      </c>
      <c r="D124" s="136" t="s">
        <v>604</v>
      </c>
      <c r="E124" t="s">
        <v>642</v>
      </c>
      <c r="F124" s="136" t="s">
        <v>629</v>
      </c>
      <c r="G124" s="136" t="s">
        <v>584</v>
      </c>
      <c r="H124" s="136" t="s">
        <v>603</v>
      </c>
      <c r="I124" s="136"/>
      <c r="J124" s="137">
        <v>12</v>
      </c>
      <c r="K124" s="120">
        <f>Tabelle2[[#This Row],[Anz]]*Tabelle2[[#This Row],[EH-Preis]]</f>
        <v>168</v>
      </c>
    </row>
    <row r="125" spans="1:11" hidden="1" x14ac:dyDescent="0.25">
      <c r="A125" s="135">
        <v>42754</v>
      </c>
      <c r="B125">
        <v>23</v>
      </c>
      <c r="C125" t="s">
        <v>606</v>
      </c>
      <c r="D125" s="136" t="s">
        <v>604</v>
      </c>
      <c r="E125" t="s">
        <v>642</v>
      </c>
      <c r="F125" s="136" t="s">
        <v>629</v>
      </c>
      <c r="G125" s="136" t="s">
        <v>584</v>
      </c>
      <c r="H125" s="136" t="s">
        <v>603</v>
      </c>
      <c r="I125" s="136"/>
      <c r="J125" s="137">
        <v>12</v>
      </c>
      <c r="K125" s="120">
        <f>Tabelle2[[#This Row],[Anz]]*Tabelle2[[#This Row],[EH-Preis]]</f>
        <v>276</v>
      </c>
    </row>
    <row r="126" spans="1:11" hidden="1" x14ac:dyDescent="0.25">
      <c r="A126" s="135">
        <v>42755</v>
      </c>
      <c r="B126">
        <v>26</v>
      </c>
      <c r="C126" t="s">
        <v>606</v>
      </c>
      <c r="D126" s="136" t="s">
        <v>604</v>
      </c>
      <c r="E126" t="s">
        <v>642</v>
      </c>
      <c r="F126" s="136" t="s">
        <v>629</v>
      </c>
      <c r="G126" s="136" t="s">
        <v>584</v>
      </c>
      <c r="H126" s="136" t="s">
        <v>603</v>
      </c>
      <c r="I126" s="136"/>
      <c r="J126" s="137">
        <v>12</v>
      </c>
      <c r="K126" s="120">
        <f>Tabelle2[[#This Row],[Anz]]*Tabelle2[[#This Row],[EH-Preis]]</f>
        <v>312</v>
      </c>
    </row>
    <row r="127" spans="1:11" hidden="1" x14ac:dyDescent="0.25">
      <c r="A127" s="135">
        <v>42756</v>
      </c>
      <c r="B127">
        <v>17</v>
      </c>
      <c r="C127" t="s">
        <v>606</v>
      </c>
      <c r="D127" s="136" t="s">
        <v>4</v>
      </c>
      <c r="E127" t="s">
        <v>642</v>
      </c>
      <c r="F127" s="136" t="s">
        <v>584</v>
      </c>
      <c r="G127" s="136" t="s">
        <v>584</v>
      </c>
      <c r="H127" s="136" t="s">
        <v>603</v>
      </c>
      <c r="I127" s="136"/>
      <c r="J127" s="137">
        <v>12</v>
      </c>
      <c r="K127" s="120">
        <f>Tabelle2[[#This Row],[Anz]]*Tabelle2[[#This Row],[EH-Preis]]</f>
        <v>204</v>
      </c>
    </row>
    <row r="128" spans="1:11" hidden="1" x14ac:dyDescent="0.25">
      <c r="A128" s="135">
        <v>42758</v>
      </c>
      <c r="B128">
        <v>20</v>
      </c>
      <c r="C128" t="s">
        <v>606</v>
      </c>
      <c r="D128" s="136" t="s">
        <v>4</v>
      </c>
      <c r="E128" t="s">
        <v>642</v>
      </c>
      <c r="F128" s="136" t="s">
        <v>584</v>
      </c>
      <c r="G128" s="136" t="s">
        <v>584</v>
      </c>
      <c r="H128" s="136" t="s">
        <v>603</v>
      </c>
      <c r="I128" s="136"/>
      <c r="J128" s="137">
        <v>12</v>
      </c>
      <c r="K128" s="120">
        <f>Tabelle2[[#This Row],[Anz]]*Tabelle2[[#This Row],[EH-Preis]]</f>
        <v>240</v>
      </c>
    </row>
    <row r="129" spans="1:11" hidden="1" x14ac:dyDescent="0.25">
      <c r="A129" s="135">
        <v>42758</v>
      </c>
      <c r="B129">
        <v>10</v>
      </c>
      <c r="C129" t="s">
        <v>606</v>
      </c>
      <c r="D129" s="136" t="s">
        <v>608</v>
      </c>
      <c r="E129" t="s">
        <v>617</v>
      </c>
      <c r="F129" s="136" t="s">
        <v>584</v>
      </c>
      <c r="G129" s="136" t="s">
        <v>584</v>
      </c>
      <c r="H129" s="136" t="s">
        <v>603</v>
      </c>
      <c r="I129" s="136" t="s">
        <v>617</v>
      </c>
      <c r="J129" s="137">
        <v>15</v>
      </c>
      <c r="K129" s="120">
        <f>Tabelle2[[#This Row],[Anz]]*Tabelle2[[#This Row],[EH-Preis]]</f>
        <v>150</v>
      </c>
    </row>
    <row r="130" spans="1:11" hidden="1" x14ac:dyDescent="0.25">
      <c r="A130" s="135">
        <v>42759</v>
      </c>
      <c r="B130">
        <v>25</v>
      </c>
      <c r="C130" t="s">
        <v>606</v>
      </c>
      <c r="D130" s="136" t="s">
        <v>4</v>
      </c>
      <c r="E130" t="s">
        <v>642</v>
      </c>
      <c r="F130" s="136" t="s">
        <v>584</v>
      </c>
      <c r="G130" s="136" t="s">
        <v>584</v>
      </c>
      <c r="H130" s="136" t="s">
        <v>603</v>
      </c>
      <c r="I130" s="136"/>
      <c r="J130" s="137">
        <v>12</v>
      </c>
      <c r="K130" s="120">
        <f>Tabelle2[[#This Row],[Anz]]*Tabelle2[[#This Row],[EH-Preis]]</f>
        <v>300</v>
      </c>
    </row>
    <row r="131" spans="1:11" hidden="1" x14ac:dyDescent="0.25">
      <c r="A131" s="135">
        <v>42760</v>
      </c>
      <c r="B131">
        <v>21</v>
      </c>
      <c r="C131" t="s">
        <v>606</v>
      </c>
      <c r="D131" s="136" t="s">
        <v>608</v>
      </c>
      <c r="E131" t="s">
        <v>642</v>
      </c>
      <c r="F131" s="136" t="s">
        <v>584</v>
      </c>
      <c r="G131" s="136" t="s">
        <v>584</v>
      </c>
      <c r="H131" s="136" t="s">
        <v>603</v>
      </c>
      <c r="I131" s="136"/>
      <c r="J131" s="137">
        <v>12</v>
      </c>
      <c r="K131" s="120">
        <f>Tabelle2[[#This Row],[Anz]]*Tabelle2[[#This Row],[EH-Preis]]</f>
        <v>252</v>
      </c>
    </row>
    <row r="132" spans="1:11" hidden="1" x14ac:dyDescent="0.25">
      <c r="A132" s="135">
        <v>42761</v>
      </c>
      <c r="B132">
        <v>18</v>
      </c>
      <c r="C132" t="s">
        <v>606</v>
      </c>
      <c r="D132" s="136" t="s">
        <v>608</v>
      </c>
      <c r="E132" t="s">
        <v>642</v>
      </c>
      <c r="F132" s="136" t="s">
        <v>584</v>
      </c>
      <c r="G132" s="136" t="s">
        <v>584</v>
      </c>
      <c r="H132" s="136" t="s">
        <v>603</v>
      </c>
      <c r="I132" s="136"/>
      <c r="J132" s="137">
        <v>12</v>
      </c>
      <c r="K132" s="120">
        <f>Tabelle2[[#This Row],[Anz]]*Tabelle2[[#This Row],[EH-Preis]]</f>
        <v>216</v>
      </c>
    </row>
    <row r="133" spans="1:11" hidden="1" x14ac:dyDescent="0.25">
      <c r="A133" s="135">
        <v>42762</v>
      </c>
      <c r="B133">
        <v>7</v>
      </c>
      <c r="C133" t="s">
        <v>606</v>
      </c>
      <c r="D133" s="136" t="s">
        <v>604</v>
      </c>
      <c r="E133" t="s">
        <v>642</v>
      </c>
      <c r="F133" s="136" t="s">
        <v>629</v>
      </c>
      <c r="G133" s="136" t="s">
        <v>584</v>
      </c>
      <c r="H133" s="136" t="s">
        <v>603</v>
      </c>
      <c r="I133" s="136"/>
      <c r="J133" s="137">
        <v>12</v>
      </c>
      <c r="K133" s="120">
        <f>Tabelle2[[#This Row],[Anz]]*Tabelle2[[#This Row],[EH-Preis]]</f>
        <v>84</v>
      </c>
    </row>
    <row r="134" spans="1:11" hidden="1" x14ac:dyDescent="0.25">
      <c r="A134" s="135">
        <v>42763</v>
      </c>
      <c r="B134">
        <v>25.5</v>
      </c>
      <c r="C134" t="s">
        <v>606</v>
      </c>
      <c r="D134" s="136" t="s">
        <v>608</v>
      </c>
      <c r="E134" t="s">
        <v>642</v>
      </c>
      <c r="F134" s="136" t="s">
        <v>584</v>
      </c>
      <c r="G134" s="136" t="s">
        <v>584</v>
      </c>
      <c r="H134" s="136" t="s">
        <v>603</v>
      </c>
      <c r="I134" s="136"/>
      <c r="J134" s="137">
        <v>12</v>
      </c>
      <c r="K134" s="120">
        <f>Tabelle2[[#This Row],[Anz]]*Tabelle2[[#This Row],[EH-Preis]]</f>
        <v>306</v>
      </c>
    </row>
    <row r="135" spans="1:11" hidden="1" x14ac:dyDescent="0.25">
      <c r="A135" s="135">
        <v>42766</v>
      </c>
      <c r="B135">
        <v>1</v>
      </c>
      <c r="C135" t="s">
        <v>600</v>
      </c>
      <c r="D135" s="136" t="s">
        <v>604</v>
      </c>
      <c r="E135" t="s">
        <v>643</v>
      </c>
      <c r="F135" s="136" t="s">
        <v>644</v>
      </c>
      <c r="G135" s="136" t="s">
        <v>277</v>
      </c>
      <c r="H135" s="136" t="s">
        <v>603</v>
      </c>
      <c r="I135" s="136" t="s">
        <v>643</v>
      </c>
      <c r="J135" s="137">
        <v>521.6</v>
      </c>
      <c r="K135" s="120">
        <f>Tabelle2[[#This Row],[Anz]]*Tabelle2[[#This Row],[EH-Preis]]</f>
        <v>521.6</v>
      </c>
    </row>
    <row r="136" spans="1:11" hidden="1" x14ac:dyDescent="0.25">
      <c r="A136" s="135">
        <v>42753</v>
      </c>
      <c r="B136">
        <v>1</v>
      </c>
      <c r="C136" t="s">
        <v>279</v>
      </c>
      <c r="D136" s="136" t="s">
        <v>636</v>
      </c>
      <c r="E136" t="s">
        <v>645</v>
      </c>
      <c r="F136" s="136" t="s">
        <v>629</v>
      </c>
      <c r="G136" s="136" t="s">
        <v>636</v>
      </c>
      <c r="H136" s="136" t="s">
        <v>603</v>
      </c>
      <c r="I136" s="136" t="s">
        <v>646</v>
      </c>
      <c r="J136" s="137">
        <v>931.2</v>
      </c>
      <c r="K136" s="120">
        <f>Tabelle2[[#This Row],[Anz]]*Tabelle2[[#This Row],[EH-Preis]]</f>
        <v>931.2</v>
      </c>
    </row>
    <row r="137" spans="1:11" hidden="1" x14ac:dyDescent="0.25">
      <c r="A137" s="135">
        <v>42753</v>
      </c>
      <c r="B137">
        <v>1</v>
      </c>
      <c r="C137" t="s">
        <v>279</v>
      </c>
      <c r="D137" s="136" t="s">
        <v>648</v>
      </c>
      <c r="E137" t="s">
        <v>647</v>
      </c>
      <c r="F137" s="136" t="s">
        <v>592</v>
      </c>
      <c r="G137" s="136" t="s">
        <v>648</v>
      </c>
      <c r="H137" s="136" t="s">
        <v>603</v>
      </c>
      <c r="I137" s="136" t="s">
        <v>646</v>
      </c>
      <c r="J137" s="137">
        <v>302</v>
      </c>
      <c r="K137" s="120">
        <f>Tabelle2[[#This Row],[Anz]]*Tabelle2[[#This Row],[EH-Preis]]</f>
        <v>302</v>
      </c>
    </row>
    <row r="138" spans="1:11" hidden="1" x14ac:dyDescent="0.25">
      <c r="A138" s="135">
        <v>42753</v>
      </c>
      <c r="B138">
        <v>1</v>
      </c>
      <c r="C138" t="s">
        <v>279</v>
      </c>
      <c r="D138" s="136" t="s">
        <v>648</v>
      </c>
      <c r="E138" t="s">
        <v>649</v>
      </c>
      <c r="F138" s="136" t="s">
        <v>629</v>
      </c>
      <c r="G138" s="136" t="s">
        <v>410</v>
      </c>
      <c r="H138" s="136" t="s">
        <v>603</v>
      </c>
      <c r="I138" s="136" t="s">
        <v>646</v>
      </c>
      <c r="J138" s="137">
        <v>168</v>
      </c>
      <c r="K138" s="120">
        <f>Tabelle2[[#This Row],[Anz]]*Tabelle2[[#This Row],[EH-Preis]]</f>
        <v>168</v>
      </c>
    </row>
    <row r="139" spans="1:11" hidden="1" x14ac:dyDescent="0.25">
      <c r="A139" s="135">
        <v>42753</v>
      </c>
      <c r="B139">
        <v>1</v>
      </c>
      <c r="C139" t="s">
        <v>279</v>
      </c>
      <c r="D139" s="136" t="s">
        <v>648</v>
      </c>
      <c r="E139" t="s">
        <v>650</v>
      </c>
      <c r="F139" s="136" t="s">
        <v>629</v>
      </c>
      <c r="G139" s="136" t="s">
        <v>648</v>
      </c>
      <c r="H139" s="136" t="s">
        <v>603</v>
      </c>
      <c r="I139" s="136" t="s">
        <v>646</v>
      </c>
      <c r="J139" s="137">
        <v>417</v>
      </c>
      <c r="K139" s="120">
        <f>Tabelle2[[#This Row],[Anz]]*Tabelle2[[#This Row],[EH-Preis]]</f>
        <v>417</v>
      </c>
    </row>
    <row r="140" spans="1:11" hidden="1" x14ac:dyDescent="0.25">
      <c r="A140" s="135">
        <v>42767</v>
      </c>
      <c r="B140">
        <v>170</v>
      </c>
      <c r="C140" t="s">
        <v>614</v>
      </c>
      <c r="D140" s="136" t="s">
        <v>464</v>
      </c>
      <c r="E140" t="s">
        <v>615</v>
      </c>
      <c r="F140" s="136" t="s">
        <v>616</v>
      </c>
      <c r="G140" s="136" t="s">
        <v>592</v>
      </c>
      <c r="H140" s="136" t="s">
        <v>618</v>
      </c>
      <c r="I140" s="136" t="s">
        <v>612</v>
      </c>
      <c r="J140" s="137">
        <v>0.2</v>
      </c>
      <c r="K140" s="120">
        <f>Tabelle2[[#This Row],[Anz]]*Tabelle2[[#This Row],[EH-Preis]]</f>
        <v>34</v>
      </c>
    </row>
    <row r="141" spans="1:11" hidden="1" x14ac:dyDescent="0.25">
      <c r="A141" s="135">
        <v>42767</v>
      </c>
      <c r="B141">
        <v>13</v>
      </c>
      <c r="C141" t="s">
        <v>606</v>
      </c>
      <c r="D141" s="136" t="s">
        <v>638</v>
      </c>
      <c r="E141" t="s">
        <v>607</v>
      </c>
      <c r="F141" s="136" t="s">
        <v>584</v>
      </c>
      <c r="G141" s="136" t="s">
        <v>584</v>
      </c>
      <c r="H141" s="136" t="s">
        <v>618</v>
      </c>
      <c r="I141" s="136" t="s">
        <v>630</v>
      </c>
      <c r="J141" s="137">
        <v>25</v>
      </c>
      <c r="K141" s="120">
        <f>Tabelle2[[#This Row],[Anz]]*Tabelle2[[#This Row],[EH-Preis]]</f>
        <v>325</v>
      </c>
    </row>
    <row r="142" spans="1:11" hidden="1" x14ac:dyDescent="0.25">
      <c r="A142" s="135">
        <v>42767</v>
      </c>
      <c r="B142">
        <v>1</v>
      </c>
      <c r="C142" t="s">
        <v>600</v>
      </c>
      <c r="D142" s="136" t="s">
        <v>410</v>
      </c>
      <c r="E142" t="s">
        <v>601</v>
      </c>
      <c r="F142" s="136"/>
      <c r="G142" s="136" t="s">
        <v>592</v>
      </c>
      <c r="H142" s="136" t="s">
        <v>674</v>
      </c>
      <c r="I142" s="136"/>
      <c r="J142" s="137">
        <v>95.5</v>
      </c>
      <c r="K142" s="120">
        <f>Tabelle2[[#This Row],[Anz]]*Tabelle2[[#This Row],[EH-Preis]]</f>
        <v>95.5</v>
      </c>
    </row>
    <row r="143" spans="1:11" hidden="1" x14ac:dyDescent="0.25">
      <c r="A143" s="135">
        <v>42768</v>
      </c>
      <c r="B143">
        <v>170</v>
      </c>
      <c r="C143" t="s">
        <v>614</v>
      </c>
      <c r="D143" s="136" t="s">
        <v>464</v>
      </c>
      <c r="E143" t="s">
        <v>615</v>
      </c>
      <c r="F143" s="136" t="s">
        <v>616</v>
      </c>
      <c r="G143" s="136" t="s">
        <v>592</v>
      </c>
      <c r="H143" s="136" t="s">
        <v>618</v>
      </c>
      <c r="I143" s="136" t="s">
        <v>612</v>
      </c>
      <c r="J143" s="137">
        <v>0.2</v>
      </c>
      <c r="K143" s="120">
        <f>Tabelle2[[#This Row],[Anz]]*Tabelle2[[#This Row],[EH-Preis]]</f>
        <v>34</v>
      </c>
    </row>
    <row r="144" spans="1:11" hidden="1" x14ac:dyDescent="0.25">
      <c r="A144" s="135">
        <v>42768</v>
      </c>
      <c r="B144">
        <v>6</v>
      </c>
      <c r="C144" t="s">
        <v>606</v>
      </c>
      <c r="D144" s="136" t="s">
        <v>638</v>
      </c>
      <c r="E144" t="s">
        <v>607</v>
      </c>
      <c r="F144" s="136" t="s">
        <v>584</v>
      </c>
      <c r="G144" s="136" t="s">
        <v>584</v>
      </c>
      <c r="H144" s="136" t="s">
        <v>618</v>
      </c>
      <c r="I144" s="136" t="s">
        <v>630</v>
      </c>
      <c r="J144" s="137">
        <v>25</v>
      </c>
      <c r="K144" s="120">
        <f>Tabelle2[[#This Row],[Anz]]*Tabelle2[[#This Row],[EH-Preis]]</f>
        <v>150</v>
      </c>
    </row>
    <row r="145" spans="1:11" hidden="1" x14ac:dyDescent="0.25">
      <c r="A145" s="135">
        <v>42768</v>
      </c>
      <c r="B145">
        <v>1</v>
      </c>
      <c r="C145" t="s">
        <v>600</v>
      </c>
      <c r="D145" s="136" t="s">
        <v>604</v>
      </c>
      <c r="E145" t="s">
        <v>639</v>
      </c>
      <c r="F145" s="136"/>
      <c r="G145" s="136" t="s">
        <v>277</v>
      </c>
      <c r="H145" s="136" t="s">
        <v>674</v>
      </c>
      <c r="I145" s="136"/>
      <c r="J145" s="137">
        <v>31</v>
      </c>
      <c r="K145" s="120">
        <f>Tabelle2[[#This Row],[Anz]]*Tabelle2[[#This Row],[EH-Preis]]</f>
        <v>31</v>
      </c>
    </row>
    <row r="146" spans="1:11" hidden="1" x14ac:dyDescent="0.25">
      <c r="A146" s="135">
        <v>42768</v>
      </c>
      <c r="B146">
        <v>1</v>
      </c>
      <c r="C146" t="s">
        <v>600</v>
      </c>
      <c r="D146" s="136" t="s">
        <v>4</v>
      </c>
      <c r="E146" t="s">
        <v>601</v>
      </c>
      <c r="F146" s="136"/>
      <c r="G146" s="136" t="s">
        <v>592</v>
      </c>
      <c r="H146" s="136" t="s">
        <v>674</v>
      </c>
      <c r="I146" s="136"/>
      <c r="J146" s="137">
        <v>428.5</v>
      </c>
      <c r="K146" s="120">
        <f>Tabelle2[[#This Row],[Anz]]*Tabelle2[[#This Row],[EH-Preis]]</f>
        <v>428.5</v>
      </c>
    </row>
    <row r="147" spans="1:11" hidden="1" x14ac:dyDescent="0.25">
      <c r="A147" s="135">
        <v>42768</v>
      </c>
      <c r="B147">
        <v>1</v>
      </c>
      <c r="C147" t="s">
        <v>600</v>
      </c>
      <c r="D147" s="136" t="s">
        <v>464</v>
      </c>
      <c r="E147" t="s">
        <v>601</v>
      </c>
      <c r="F147" s="136" t="s">
        <v>621</v>
      </c>
      <c r="G147" s="136" t="s">
        <v>592</v>
      </c>
      <c r="H147" s="136" t="s">
        <v>674</v>
      </c>
      <c r="I147" s="136"/>
      <c r="J147" s="137">
        <v>98</v>
      </c>
      <c r="K147" s="120">
        <f>Tabelle2[[#This Row],[Anz]]*Tabelle2[[#This Row],[EH-Preis]]</f>
        <v>98</v>
      </c>
    </row>
    <row r="148" spans="1:11" hidden="1" x14ac:dyDescent="0.25">
      <c r="A148" s="135">
        <v>42769</v>
      </c>
      <c r="B148">
        <v>170</v>
      </c>
      <c r="C148" t="s">
        <v>614</v>
      </c>
      <c r="D148" s="136" t="s">
        <v>464</v>
      </c>
      <c r="E148" t="s">
        <v>615</v>
      </c>
      <c r="F148" s="136" t="s">
        <v>616</v>
      </c>
      <c r="G148" s="136" t="s">
        <v>592</v>
      </c>
      <c r="H148" s="136" t="s">
        <v>618</v>
      </c>
      <c r="I148" s="136" t="s">
        <v>612</v>
      </c>
      <c r="J148" s="137">
        <v>0.2</v>
      </c>
      <c r="K148" s="120">
        <f>Tabelle2[[#This Row],[Anz]]*Tabelle2[[#This Row],[EH-Preis]]</f>
        <v>34</v>
      </c>
    </row>
    <row r="149" spans="1:11" hidden="1" x14ac:dyDescent="0.25">
      <c r="A149" s="135">
        <v>42769</v>
      </c>
      <c r="B149">
        <v>9</v>
      </c>
      <c r="C149" t="s">
        <v>606</v>
      </c>
      <c r="D149" s="136" t="s">
        <v>638</v>
      </c>
      <c r="E149" t="s">
        <v>607</v>
      </c>
      <c r="F149" s="136" t="s">
        <v>584</v>
      </c>
      <c r="G149" s="136" t="s">
        <v>584</v>
      </c>
      <c r="H149" s="136" t="s">
        <v>618</v>
      </c>
      <c r="I149" s="136" t="s">
        <v>630</v>
      </c>
      <c r="J149" s="137">
        <v>25</v>
      </c>
      <c r="K149" s="120">
        <f>Tabelle2[[#This Row],[Anz]]*Tabelle2[[#This Row],[EH-Preis]]</f>
        <v>225</v>
      </c>
    </row>
    <row r="150" spans="1:11" hidden="1" x14ac:dyDescent="0.25">
      <c r="A150" s="135">
        <v>42769</v>
      </c>
      <c r="B150">
        <v>1</v>
      </c>
      <c r="C150" t="s">
        <v>600</v>
      </c>
      <c r="D150" s="136" t="s">
        <v>638</v>
      </c>
      <c r="E150" t="s">
        <v>601</v>
      </c>
      <c r="F150" s="136"/>
      <c r="G150" s="136" t="s">
        <v>592</v>
      </c>
      <c r="H150" s="136" t="s">
        <v>674</v>
      </c>
      <c r="I150" s="136"/>
      <c r="J150" s="137">
        <v>140.30000000000001</v>
      </c>
      <c r="K150" s="120">
        <f>Tabelle2[[#This Row],[Anz]]*Tabelle2[[#This Row],[EH-Preis]]</f>
        <v>140.30000000000001</v>
      </c>
    </row>
    <row r="151" spans="1:11" hidden="1" x14ac:dyDescent="0.25">
      <c r="A151" s="135">
        <v>42769</v>
      </c>
      <c r="B151">
        <v>1</v>
      </c>
      <c r="C151" t="s">
        <v>600</v>
      </c>
      <c r="D151" s="136" t="s">
        <v>638</v>
      </c>
      <c r="E151" t="s">
        <v>625</v>
      </c>
      <c r="F151" s="136" t="s">
        <v>619</v>
      </c>
      <c r="G151" s="136" t="s">
        <v>592</v>
      </c>
      <c r="H151" s="136" t="s">
        <v>603</v>
      </c>
      <c r="I151" s="136"/>
      <c r="J151" s="137">
        <v>134.9</v>
      </c>
      <c r="K151" s="120">
        <f>Tabelle2[[#This Row],[Anz]]*Tabelle2[[#This Row],[EH-Preis]]</f>
        <v>134.9</v>
      </c>
    </row>
    <row r="152" spans="1:11" hidden="1" x14ac:dyDescent="0.25">
      <c r="A152" s="135">
        <v>42770</v>
      </c>
      <c r="B152">
        <v>4</v>
      </c>
      <c r="C152" t="s">
        <v>606</v>
      </c>
      <c r="D152" s="136" t="s">
        <v>638</v>
      </c>
      <c r="E152" t="s">
        <v>607</v>
      </c>
      <c r="F152" s="136" t="s">
        <v>584</v>
      </c>
      <c r="G152" s="136" t="s">
        <v>584</v>
      </c>
      <c r="H152" s="136" t="s">
        <v>618</v>
      </c>
      <c r="I152" s="136" t="s">
        <v>630</v>
      </c>
      <c r="J152" s="137">
        <v>25</v>
      </c>
      <c r="K152" s="120">
        <f>Tabelle2[[#This Row],[Anz]]*Tabelle2[[#This Row],[EH-Preis]]</f>
        <v>100</v>
      </c>
    </row>
    <row r="153" spans="1:11" hidden="1" x14ac:dyDescent="0.25">
      <c r="A153" s="135">
        <v>42772</v>
      </c>
      <c r="B153">
        <v>170</v>
      </c>
      <c r="C153" t="s">
        <v>614</v>
      </c>
      <c r="D153" s="136" t="s">
        <v>464</v>
      </c>
      <c r="E153" t="s">
        <v>615</v>
      </c>
      <c r="F153" s="136" t="s">
        <v>616</v>
      </c>
      <c r="G153" s="136" t="s">
        <v>592</v>
      </c>
      <c r="H153" s="136" t="s">
        <v>618</v>
      </c>
      <c r="I153" s="136" t="s">
        <v>612</v>
      </c>
      <c r="J153" s="137">
        <v>0.2</v>
      </c>
      <c r="K153" s="120">
        <f>Tabelle2[[#This Row],[Anz]]*Tabelle2[[#This Row],[EH-Preis]]</f>
        <v>34</v>
      </c>
    </row>
    <row r="154" spans="1:11" hidden="1" x14ac:dyDescent="0.25">
      <c r="A154" s="135">
        <v>42772</v>
      </c>
      <c r="B154">
        <v>11</v>
      </c>
      <c r="C154" t="s">
        <v>606</v>
      </c>
      <c r="D154" s="136" t="s">
        <v>638</v>
      </c>
      <c r="E154" t="s">
        <v>607</v>
      </c>
      <c r="F154" s="136" t="s">
        <v>584</v>
      </c>
      <c r="G154" s="136" t="s">
        <v>584</v>
      </c>
      <c r="H154" s="136" t="s">
        <v>618</v>
      </c>
      <c r="I154" s="136" t="s">
        <v>630</v>
      </c>
      <c r="J154" s="137">
        <v>25</v>
      </c>
      <c r="K154" s="120">
        <f>Tabelle2[[#This Row],[Anz]]*Tabelle2[[#This Row],[EH-Preis]]</f>
        <v>275</v>
      </c>
    </row>
    <row r="155" spans="1:11" hidden="1" x14ac:dyDescent="0.25">
      <c r="A155" s="135">
        <v>42772</v>
      </c>
      <c r="B155">
        <v>1</v>
      </c>
      <c r="C155" t="s">
        <v>600</v>
      </c>
      <c r="D155" s="136" t="s">
        <v>648</v>
      </c>
      <c r="E155" t="s">
        <v>601</v>
      </c>
      <c r="F155" s="136"/>
      <c r="G155" s="136" t="s">
        <v>592</v>
      </c>
      <c r="H155" s="136" t="s">
        <v>674</v>
      </c>
      <c r="I155" s="136"/>
      <c r="J155" s="137">
        <v>15.9</v>
      </c>
      <c r="K155" s="120">
        <f>Tabelle2[[#This Row],[Anz]]*Tabelle2[[#This Row],[EH-Preis]]</f>
        <v>15.9</v>
      </c>
    </row>
    <row r="156" spans="1:11" x14ac:dyDescent="0.25">
      <c r="A156" s="135">
        <v>42769</v>
      </c>
      <c r="B156">
        <v>1</v>
      </c>
      <c r="C156" t="s">
        <v>600</v>
      </c>
      <c r="D156" s="136" t="s">
        <v>4</v>
      </c>
      <c r="E156" t="s">
        <v>613</v>
      </c>
      <c r="F156" s="136" t="s">
        <v>607</v>
      </c>
      <c r="G156" s="136" t="s">
        <v>584</v>
      </c>
      <c r="H156" s="136" t="s">
        <v>674</v>
      </c>
      <c r="I156" s="136" t="s">
        <v>611</v>
      </c>
      <c r="J156" s="137">
        <v>107</v>
      </c>
      <c r="K156" s="120">
        <f>Tabelle2[[#This Row],[Anz]]*Tabelle2[[#This Row],[EH-Preis]]</f>
        <v>107</v>
      </c>
    </row>
    <row r="157" spans="1:11" x14ac:dyDescent="0.25">
      <c r="A157" s="135">
        <v>42773</v>
      </c>
      <c r="B157">
        <v>1</v>
      </c>
      <c r="C157" t="s">
        <v>600</v>
      </c>
      <c r="D157" s="136" t="s">
        <v>4</v>
      </c>
      <c r="E157" t="s">
        <v>613</v>
      </c>
      <c r="F157" s="136" t="s">
        <v>607</v>
      </c>
      <c r="G157" s="136" t="s">
        <v>584</v>
      </c>
      <c r="H157" s="136" t="s">
        <v>674</v>
      </c>
      <c r="I157" s="136" t="s">
        <v>611</v>
      </c>
      <c r="J157" s="137">
        <v>46.8</v>
      </c>
      <c r="K157" s="120">
        <f>Tabelle2[[#This Row],[Anz]]*Tabelle2[[#This Row],[EH-Preis]]</f>
        <v>46.8</v>
      </c>
    </row>
    <row r="158" spans="1:11" x14ac:dyDescent="0.25">
      <c r="A158" s="135">
        <v>42774</v>
      </c>
      <c r="B158">
        <v>1</v>
      </c>
      <c r="C158" t="s">
        <v>600</v>
      </c>
      <c r="D158" s="136" t="s">
        <v>4</v>
      </c>
      <c r="E158" t="s">
        <v>613</v>
      </c>
      <c r="F158" s="136" t="s">
        <v>607</v>
      </c>
      <c r="G158" s="136" t="s">
        <v>584</v>
      </c>
      <c r="H158" s="136" t="s">
        <v>674</v>
      </c>
      <c r="I158" s="136" t="s">
        <v>611</v>
      </c>
      <c r="J158" s="137">
        <v>10.199999999999999</v>
      </c>
      <c r="K158" s="120">
        <f>Tabelle2[[#This Row],[Anz]]*Tabelle2[[#This Row],[EH-Preis]]</f>
        <v>10.199999999999999</v>
      </c>
    </row>
    <row r="159" spans="1:11" hidden="1" x14ac:dyDescent="0.25">
      <c r="A159" s="135">
        <v>42775</v>
      </c>
      <c r="B159">
        <v>1</v>
      </c>
      <c r="C159" t="s">
        <v>600</v>
      </c>
      <c r="D159" s="136" t="s">
        <v>410</v>
      </c>
      <c r="E159" t="s">
        <v>601</v>
      </c>
      <c r="F159" s="136"/>
      <c r="G159" s="136" t="s">
        <v>592</v>
      </c>
      <c r="H159" s="136" t="s">
        <v>674</v>
      </c>
      <c r="I159" s="136"/>
      <c r="J159" s="137">
        <v>119.7</v>
      </c>
      <c r="K159" s="120">
        <f>Tabelle2[[#This Row],[Anz]]*Tabelle2[[#This Row],[EH-Preis]]</f>
        <v>119.7</v>
      </c>
    </row>
    <row r="160" spans="1:11" x14ac:dyDescent="0.25">
      <c r="A160" s="135">
        <v>42776</v>
      </c>
      <c r="B160">
        <v>1</v>
      </c>
      <c r="C160" t="s">
        <v>600</v>
      </c>
      <c r="D160" s="136" t="s">
        <v>648</v>
      </c>
      <c r="E160" t="s">
        <v>601</v>
      </c>
      <c r="F160" s="136" t="s">
        <v>607</v>
      </c>
      <c r="G160" s="136" t="s">
        <v>584</v>
      </c>
      <c r="H160" s="136" t="s">
        <v>674</v>
      </c>
      <c r="I160" s="136" t="s">
        <v>611</v>
      </c>
      <c r="J160" s="137">
        <v>48</v>
      </c>
      <c r="K160" s="120">
        <f>Tabelle2[[#This Row],[Anz]]*Tabelle2[[#This Row],[EH-Preis]]</f>
        <v>48</v>
      </c>
    </row>
    <row r="161" spans="1:11" x14ac:dyDescent="0.25">
      <c r="A161" s="135">
        <v>42773</v>
      </c>
      <c r="B161">
        <v>1</v>
      </c>
      <c r="C161" t="s">
        <v>600</v>
      </c>
      <c r="D161" s="136" t="s">
        <v>4</v>
      </c>
      <c r="E161" t="s">
        <v>613</v>
      </c>
      <c r="F161" s="136" t="s">
        <v>607</v>
      </c>
      <c r="G161" s="136" t="s">
        <v>584</v>
      </c>
      <c r="H161" s="136" t="s">
        <v>674</v>
      </c>
      <c r="I161" s="136" t="s">
        <v>611</v>
      </c>
      <c r="J161" s="137">
        <v>8.3000000000000007</v>
      </c>
      <c r="K161" s="120">
        <f>Tabelle2[[#This Row],[Anz]]*Tabelle2[[#This Row],[EH-Preis]]</f>
        <v>8.3000000000000007</v>
      </c>
    </row>
    <row r="162" spans="1:11" hidden="1" x14ac:dyDescent="0.25">
      <c r="A162" s="135">
        <v>42779</v>
      </c>
      <c r="B162">
        <v>1</v>
      </c>
      <c r="C162" t="s">
        <v>279</v>
      </c>
      <c r="D162" s="136" t="s">
        <v>410</v>
      </c>
      <c r="E162" t="s">
        <v>651</v>
      </c>
      <c r="F162" s="136" t="s">
        <v>652</v>
      </c>
      <c r="G162" s="136" t="s">
        <v>410</v>
      </c>
      <c r="H162" s="136" t="s">
        <v>675</v>
      </c>
      <c r="I162" s="136"/>
      <c r="J162" s="137">
        <v>1214</v>
      </c>
      <c r="K162" s="120">
        <f>Tabelle2[[#This Row],[Anz]]*Tabelle2[[#This Row],[EH-Preis]]</f>
        <v>1214</v>
      </c>
    </row>
    <row r="163" spans="1:11" hidden="1" x14ac:dyDescent="0.25">
      <c r="A163" s="135">
        <v>42779</v>
      </c>
      <c r="B163">
        <v>1</v>
      </c>
      <c r="C163" t="s">
        <v>279</v>
      </c>
      <c r="D163" s="136" t="s">
        <v>410</v>
      </c>
      <c r="E163" t="s">
        <v>651</v>
      </c>
      <c r="F163" s="136" t="s">
        <v>629</v>
      </c>
      <c r="G163" s="136" t="s">
        <v>410</v>
      </c>
      <c r="H163" s="136" t="s">
        <v>675</v>
      </c>
      <c r="I163" s="136"/>
      <c r="J163" s="137">
        <v>1813</v>
      </c>
      <c r="K163" s="120">
        <f>Tabelle2[[#This Row],[Anz]]*Tabelle2[[#This Row],[EH-Preis]]</f>
        <v>1813</v>
      </c>
    </row>
    <row r="164" spans="1:11" hidden="1" x14ac:dyDescent="0.25">
      <c r="A164" s="135">
        <v>42774</v>
      </c>
      <c r="B164">
        <v>1</v>
      </c>
      <c r="C164" t="s">
        <v>279</v>
      </c>
      <c r="D164" s="136" t="s">
        <v>636</v>
      </c>
      <c r="E164" t="s">
        <v>635</v>
      </c>
      <c r="F164" s="136" t="s">
        <v>654</v>
      </c>
      <c r="G164" s="136" t="s">
        <v>682</v>
      </c>
      <c r="H164" s="136" t="s">
        <v>603</v>
      </c>
      <c r="I164" s="136" t="s">
        <v>653</v>
      </c>
      <c r="J164" s="137">
        <v>214.5</v>
      </c>
      <c r="K164" s="120">
        <f>Tabelle2[[#This Row],[Anz]]*Tabelle2[[#This Row],[EH-Preis]]</f>
        <v>214.5</v>
      </c>
    </row>
    <row r="165" spans="1:11" hidden="1" x14ac:dyDescent="0.25">
      <c r="A165" s="135">
        <v>42775</v>
      </c>
      <c r="B165">
        <v>170</v>
      </c>
      <c r="C165" t="s">
        <v>614</v>
      </c>
      <c r="D165" s="136" t="s">
        <v>464</v>
      </c>
      <c r="E165" t="s">
        <v>615</v>
      </c>
      <c r="F165" s="136" t="s">
        <v>616</v>
      </c>
      <c r="G165" s="136" t="s">
        <v>592</v>
      </c>
      <c r="H165" s="136" t="s">
        <v>618</v>
      </c>
      <c r="I165" s="136" t="s">
        <v>612</v>
      </c>
      <c r="J165" s="137">
        <v>0.2</v>
      </c>
      <c r="K165" s="120">
        <f>Tabelle2[[#This Row],[Anz]]*Tabelle2[[#This Row],[EH-Preis]]</f>
        <v>34</v>
      </c>
    </row>
    <row r="166" spans="1:11" hidden="1" x14ac:dyDescent="0.25">
      <c r="A166" s="135">
        <v>42775</v>
      </c>
      <c r="B166">
        <v>10</v>
      </c>
      <c r="C166" t="s">
        <v>606</v>
      </c>
      <c r="D166" s="136" t="s">
        <v>638</v>
      </c>
      <c r="E166" t="s">
        <v>607</v>
      </c>
      <c r="F166" s="136" t="s">
        <v>584</v>
      </c>
      <c r="G166" s="136" t="s">
        <v>584</v>
      </c>
      <c r="H166" s="136" t="s">
        <v>618</v>
      </c>
      <c r="I166" s="136" t="s">
        <v>630</v>
      </c>
      <c r="J166" s="137">
        <v>25</v>
      </c>
      <c r="K166" s="120">
        <f>Tabelle2[[#This Row],[Anz]]*Tabelle2[[#This Row],[EH-Preis]]</f>
        <v>250</v>
      </c>
    </row>
    <row r="167" spans="1:11" hidden="1" x14ac:dyDescent="0.25">
      <c r="A167" s="135">
        <v>42779</v>
      </c>
      <c r="B167">
        <v>170</v>
      </c>
      <c r="C167" t="s">
        <v>614</v>
      </c>
      <c r="D167" s="136" t="s">
        <v>464</v>
      </c>
      <c r="E167" t="s">
        <v>615</v>
      </c>
      <c r="F167" s="136" t="s">
        <v>616</v>
      </c>
      <c r="G167" s="136" t="s">
        <v>592</v>
      </c>
      <c r="H167" s="136" t="s">
        <v>618</v>
      </c>
      <c r="I167" s="136" t="s">
        <v>612</v>
      </c>
      <c r="J167" s="137">
        <v>0.2</v>
      </c>
      <c r="K167" s="120">
        <f>Tabelle2[[#This Row],[Anz]]*Tabelle2[[#This Row],[EH-Preis]]</f>
        <v>34</v>
      </c>
    </row>
    <row r="168" spans="1:11" hidden="1" x14ac:dyDescent="0.25">
      <c r="A168" s="135">
        <v>42779</v>
      </c>
      <c r="B168">
        <v>7</v>
      </c>
      <c r="C168" t="s">
        <v>606</v>
      </c>
      <c r="D168" s="136" t="s">
        <v>638</v>
      </c>
      <c r="E168" t="s">
        <v>607</v>
      </c>
      <c r="F168" s="136" t="s">
        <v>584</v>
      </c>
      <c r="G168" s="136" t="s">
        <v>584</v>
      </c>
      <c r="H168" s="136" t="s">
        <v>618</v>
      </c>
      <c r="I168" s="136" t="s">
        <v>630</v>
      </c>
      <c r="J168" s="137">
        <v>25</v>
      </c>
      <c r="K168" s="120">
        <f>Tabelle2[[#This Row],[Anz]]*Tabelle2[[#This Row],[EH-Preis]]</f>
        <v>175</v>
      </c>
    </row>
    <row r="169" spans="1:11" hidden="1" x14ac:dyDescent="0.25">
      <c r="A169" s="135">
        <v>42776</v>
      </c>
      <c r="B169">
        <v>1</v>
      </c>
      <c r="C169" t="s">
        <v>279</v>
      </c>
      <c r="D169" s="136" t="s">
        <v>604</v>
      </c>
      <c r="E169" t="s">
        <v>601</v>
      </c>
      <c r="F169" s="136" t="s">
        <v>655</v>
      </c>
      <c r="G169" s="136" t="s">
        <v>592</v>
      </c>
      <c r="H169" s="136" t="s">
        <v>674</v>
      </c>
      <c r="I169" s="136" t="s">
        <v>612</v>
      </c>
      <c r="J169" s="137">
        <v>380</v>
      </c>
      <c r="K169" s="120">
        <f>Tabelle2[[#This Row],[Anz]]*Tabelle2[[#This Row],[EH-Preis]]</f>
        <v>380</v>
      </c>
    </row>
    <row r="170" spans="1:11" hidden="1" x14ac:dyDescent="0.25">
      <c r="A170" s="135">
        <v>42776</v>
      </c>
      <c r="B170">
        <v>1</v>
      </c>
      <c r="C170" t="s">
        <v>279</v>
      </c>
      <c r="D170" s="136" t="s">
        <v>636</v>
      </c>
      <c r="E170" t="s">
        <v>635</v>
      </c>
      <c r="F170" s="136" t="s">
        <v>656</v>
      </c>
      <c r="G170" s="136" t="s">
        <v>682</v>
      </c>
      <c r="H170" s="136" t="s">
        <v>618</v>
      </c>
      <c r="I170" s="136" t="s">
        <v>612</v>
      </c>
      <c r="J170" s="137">
        <v>450</v>
      </c>
      <c r="K170" s="120">
        <f>Tabelle2[[#This Row],[Anz]]*Tabelle2[[#This Row],[EH-Preis]]</f>
        <v>450</v>
      </c>
    </row>
    <row r="171" spans="1:11" hidden="1" x14ac:dyDescent="0.25">
      <c r="A171" s="135">
        <v>42779</v>
      </c>
      <c r="B171">
        <v>1</v>
      </c>
      <c r="C171" t="s">
        <v>279</v>
      </c>
      <c r="D171" s="136" t="s">
        <v>410</v>
      </c>
      <c r="E171" t="s">
        <v>601</v>
      </c>
      <c r="F171" s="136" t="s">
        <v>654</v>
      </c>
      <c r="G171" s="136" t="s">
        <v>592</v>
      </c>
      <c r="H171" s="136" t="s">
        <v>674</v>
      </c>
      <c r="I171" s="136"/>
      <c r="J171" s="137">
        <v>22.6</v>
      </c>
      <c r="K171" s="120">
        <f>Tabelle2[[#This Row],[Anz]]*Tabelle2[[#This Row],[EH-Preis]]</f>
        <v>22.6</v>
      </c>
    </row>
    <row r="172" spans="1:11" hidden="1" x14ac:dyDescent="0.25">
      <c r="A172" s="135">
        <v>42786</v>
      </c>
      <c r="B172">
        <v>1</v>
      </c>
      <c r="C172" t="s">
        <v>279</v>
      </c>
      <c r="D172" s="136" t="s">
        <v>410</v>
      </c>
      <c r="E172" t="s">
        <v>651</v>
      </c>
      <c r="F172" s="136" t="s">
        <v>629</v>
      </c>
      <c r="G172" s="136" t="s">
        <v>410</v>
      </c>
      <c r="H172" s="136" t="s">
        <v>675</v>
      </c>
      <c r="I172" s="136"/>
      <c r="J172" s="137">
        <v>2963.5</v>
      </c>
      <c r="K172" s="120">
        <f>Tabelle2[[#This Row],[Anz]]*Tabelle2[[#This Row],[EH-Preis]]</f>
        <v>2963.5</v>
      </c>
    </row>
    <row r="173" spans="1:11" hidden="1" x14ac:dyDescent="0.25">
      <c r="A173" s="135">
        <v>42786</v>
      </c>
      <c r="B173">
        <v>1</v>
      </c>
      <c r="C173" t="s">
        <v>279</v>
      </c>
      <c r="D173" s="136" t="s">
        <v>636</v>
      </c>
      <c r="E173" t="s">
        <v>645</v>
      </c>
      <c r="F173" s="136" t="s">
        <v>678</v>
      </c>
      <c r="G173" s="136" t="s">
        <v>636</v>
      </c>
      <c r="H173" s="136" t="s">
        <v>603</v>
      </c>
      <c r="I173" s="136" t="s">
        <v>646</v>
      </c>
      <c r="J173" s="137">
        <v>463</v>
      </c>
      <c r="K173" s="120">
        <f>Tabelle2[[#This Row],[Anz]]*Tabelle2[[#This Row],[EH-Preis]]</f>
        <v>463</v>
      </c>
    </row>
    <row r="174" spans="1:11" hidden="1" x14ac:dyDescent="0.25">
      <c r="A174" s="135">
        <v>42781</v>
      </c>
      <c r="B174">
        <v>170</v>
      </c>
      <c r="C174" t="s">
        <v>614</v>
      </c>
      <c r="D174" s="136" t="s">
        <v>464</v>
      </c>
      <c r="E174" t="s">
        <v>615</v>
      </c>
      <c r="F174" s="136" t="s">
        <v>616</v>
      </c>
      <c r="G174" s="136" t="s">
        <v>592</v>
      </c>
      <c r="H174" s="136" t="s">
        <v>618</v>
      </c>
      <c r="I174" s="136" t="s">
        <v>612</v>
      </c>
      <c r="J174" s="137">
        <v>0.2</v>
      </c>
      <c r="K174" s="120">
        <f>Tabelle2[[#This Row],[Anz]]*Tabelle2[[#This Row],[EH-Preis]]</f>
        <v>34</v>
      </c>
    </row>
    <row r="175" spans="1:11" hidden="1" x14ac:dyDescent="0.25">
      <c r="A175" s="135">
        <v>42781</v>
      </c>
      <c r="B175">
        <v>10</v>
      </c>
      <c r="C175" t="s">
        <v>606</v>
      </c>
      <c r="D175" s="136" t="s">
        <v>638</v>
      </c>
      <c r="E175" t="s">
        <v>607</v>
      </c>
      <c r="F175" s="136" t="s">
        <v>584</v>
      </c>
      <c r="G175" s="136" t="s">
        <v>584</v>
      </c>
      <c r="H175" s="136" t="s">
        <v>618</v>
      </c>
      <c r="I175" s="136" t="s">
        <v>630</v>
      </c>
      <c r="J175" s="137">
        <v>25</v>
      </c>
      <c r="K175" s="120">
        <f>Tabelle2[[#This Row],[Anz]]*Tabelle2[[#This Row],[EH-Preis]]</f>
        <v>250</v>
      </c>
    </row>
    <row r="176" spans="1:11" hidden="1" x14ac:dyDescent="0.25">
      <c r="A176" s="135">
        <v>42789</v>
      </c>
      <c r="B176">
        <v>6</v>
      </c>
      <c r="C176" t="s">
        <v>606</v>
      </c>
      <c r="D176" s="136" t="s">
        <v>638</v>
      </c>
      <c r="E176" t="s">
        <v>607</v>
      </c>
      <c r="F176" s="136" t="s">
        <v>584</v>
      </c>
      <c r="G176" s="136" t="s">
        <v>584</v>
      </c>
      <c r="H176" s="136" t="s">
        <v>618</v>
      </c>
      <c r="I176" s="136" t="s">
        <v>630</v>
      </c>
      <c r="J176" s="137">
        <v>25</v>
      </c>
      <c r="K176" s="120">
        <f>Tabelle2[[#This Row],[Anz]]*Tabelle2[[#This Row],[EH-Preis]]</f>
        <v>150</v>
      </c>
    </row>
    <row r="177" spans="1:11" hidden="1" x14ac:dyDescent="0.25">
      <c r="A177" s="135">
        <v>42791</v>
      </c>
      <c r="B177">
        <v>5</v>
      </c>
      <c r="C177" t="s">
        <v>606</v>
      </c>
      <c r="D177" s="136" t="s">
        <v>638</v>
      </c>
      <c r="E177" t="s">
        <v>607</v>
      </c>
      <c r="F177" s="136" t="s">
        <v>584</v>
      </c>
      <c r="G177" s="136" t="s">
        <v>584</v>
      </c>
      <c r="H177" s="136" t="s">
        <v>618</v>
      </c>
      <c r="I177" s="136" t="s">
        <v>630</v>
      </c>
      <c r="J177" s="137">
        <v>25</v>
      </c>
      <c r="K177" s="120">
        <f>Tabelle2[[#This Row],[Anz]]*Tabelle2[[#This Row],[EH-Preis]]</f>
        <v>125</v>
      </c>
    </row>
    <row r="178" spans="1:11" hidden="1" x14ac:dyDescent="0.25">
      <c r="A178" s="135"/>
      <c r="D178" s="136"/>
      <c r="F178" s="136"/>
      <c r="G178" s="136"/>
      <c r="H178" s="136"/>
      <c r="I178" s="136"/>
      <c r="J178" s="137"/>
      <c r="K178" s="120"/>
    </row>
    <row r="179" spans="1:11" hidden="1" x14ac:dyDescent="0.25">
      <c r="A179" s="135"/>
      <c r="D179" s="136"/>
      <c r="F179" s="136"/>
      <c r="G179" s="136"/>
      <c r="H179" s="136"/>
      <c r="I179" s="136"/>
      <c r="J179" s="137"/>
      <c r="K179" s="120"/>
    </row>
    <row r="180" spans="1:11" hidden="1" x14ac:dyDescent="0.25">
      <c r="A180" s="135"/>
      <c r="D180" s="136"/>
      <c r="F180" s="136"/>
      <c r="G180" s="136"/>
      <c r="H180" s="136"/>
      <c r="I180" s="136"/>
      <c r="J180" s="137"/>
      <c r="K180" s="120"/>
    </row>
    <row r="181" spans="1:11" x14ac:dyDescent="0.25">
      <c r="A181" s="162" t="s">
        <v>291</v>
      </c>
      <c r="B181" s="163">
        <f>SUBTOTAL(109,Tabelle2[Anz])</f>
        <v>200</v>
      </c>
      <c r="C181" s="163"/>
      <c r="D181" s="162"/>
      <c r="E181" s="163"/>
      <c r="F181" s="162"/>
      <c r="G181" s="162"/>
      <c r="H181" s="162"/>
      <c r="I181" s="162"/>
      <c r="J181" s="164">
        <f>SUBTOTAL(109,Tabelle2[EH-Preis])</f>
        <v>6092.3</v>
      </c>
      <c r="K181" s="165">
        <f>SUBTOTAL(109,Tabelle2[Pos.Preis])</f>
        <v>10067.299999999997</v>
      </c>
    </row>
    <row r="187" spans="1:11" ht="15.75" x14ac:dyDescent="0.25">
      <c r="D187" s="141" t="s">
        <v>659</v>
      </c>
      <c r="E187" s="141"/>
      <c r="F187" s="141"/>
      <c r="G187" s="141"/>
      <c r="H187" s="141"/>
      <c r="I187" s="141"/>
      <c r="J187" s="141"/>
      <c r="K187" s="142">
        <f>Flächen!$G$42</f>
        <v>211.92999999999995</v>
      </c>
    </row>
    <row r="188" spans="1:11" x14ac:dyDescent="0.25">
      <c r="G188" s="17" t="s">
        <v>592</v>
      </c>
      <c r="H188" s="17" t="s">
        <v>584</v>
      </c>
      <c r="K188" s="17" t="s">
        <v>445</v>
      </c>
    </row>
    <row r="189" spans="1:11" x14ac:dyDescent="0.25">
      <c r="D189" s="139" t="s">
        <v>464</v>
      </c>
      <c r="E189" s="82"/>
      <c r="F189" s="82"/>
      <c r="G189" s="138" cm="1">
        <f t="array" ref="G189">SUM(IF(Tabelle2[Gewerk]=D189,IF(Tabelle2[Art]=$G$188,Tabelle2[Pos.Preis])))</f>
        <v>2064.1</v>
      </c>
      <c r="H189" s="138">
        <f t="array" ref="H189">SUM(IF(Tabelle2[Gewerk]=D189,IF(Tabelle2[Art]=$H$188,Tabelle2[Pos.Preis])))</f>
        <v>275</v>
      </c>
      <c r="I189" s="82"/>
      <c r="J189" s="82"/>
      <c r="K189" s="140">
        <f>SUM(G189:H189)</f>
        <v>2339.1</v>
      </c>
    </row>
    <row r="190" spans="1:11" x14ac:dyDescent="0.25">
      <c r="D190" s="82"/>
      <c r="E190" s="82"/>
      <c r="F190" s="82"/>
      <c r="G190" s="146">
        <f>G189/$K$187</f>
        <v>9.7395366394564267</v>
      </c>
      <c r="H190" s="146">
        <f>H189/$K$187</f>
        <v>1.2975982635775967</v>
      </c>
      <c r="I190" s="82"/>
      <c r="J190" s="82"/>
      <c r="K190" s="82"/>
    </row>
    <row r="191" spans="1:11" x14ac:dyDescent="0.25">
      <c r="D191" s="147" t="s">
        <v>604</v>
      </c>
      <c r="E191" s="148"/>
      <c r="F191" s="148"/>
      <c r="G191" s="149">
        <f t="array" ref="G191">SUM(IF(Tabelle2[Gewerk]=D191,IF(Tabelle2[Art]=$G$188,Tabelle2[Pos.Preis])))</f>
        <v>4854.3</v>
      </c>
      <c r="H191" s="149">
        <f t="array" ref="H191">SUM(IF(Tabelle2[Gewerk]=D191,IF(Tabelle2[Art]=$H$188,Tabelle2[Pos.Preis])))</f>
        <v>2437.5</v>
      </c>
      <c r="I191" s="148"/>
      <c r="J191" s="148"/>
      <c r="K191" s="150">
        <f>SUM(G191:H191)</f>
        <v>7291.8</v>
      </c>
    </row>
    <row r="192" spans="1:11" x14ac:dyDescent="0.25">
      <c r="D192" s="148"/>
      <c r="E192" s="148"/>
      <c r="F192" s="148"/>
      <c r="G192" s="151">
        <f>G191/$K$187</f>
        <v>22.905204548671737</v>
      </c>
      <c r="H192" s="151">
        <f>H191/$K$187</f>
        <v>11.501439154437788</v>
      </c>
      <c r="I192" s="148"/>
      <c r="J192" s="148"/>
      <c r="K192" s="148"/>
    </row>
    <row r="193" spans="4:11" x14ac:dyDescent="0.25">
      <c r="D193" s="139" t="s">
        <v>210</v>
      </c>
      <c r="E193" s="82"/>
      <c r="F193" s="82"/>
      <c r="G193" s="138">
        <f t="array" ref="G193">SUM(IF(Tabelle2[Gewerk]=D193,IF(Tabelle2[Art]=$G$188,Tabelle2[Pos.Preis])))</f>
        <v>262.7</v>
      </c>
      <c r="H193" s="138">
        <f t="array" ref="H193">SUM(IF(Tabelle2[Gewerk]=D193,IF(Tabelle2[Art]=$H$188,Tabelle2[Pos.Preis])))</f>
        <v>2037.5</v>
      </c>
      <c r="I193" s="82"/>
      <c r="J193" s="82"/>
      <c r="K193" s="140">
        <f>SUM(G193:H193)</f>
        <v>2300.1999999999998</v>
      </c>
    </row>
    <row r="194" spans="4:11" x14ac:dyDescent="0.25">
      <c r="D194" s="82"/>
      <c r="E194" s="82"/>
      <c r="F194" s="82"/>
      <c r="G194" s="146">
        <f>G193/$K$187</f>
        <v>1.239560232152126</v>
      </c>
      <c r="H194" s="146">
        <f>H193/$K$187</f>
        <v>9.6140234983249204</v>
      </c>
      <c r="I194" s="82"/>
      <c r="J194" s="82"/>
      <c r="K194" s="82"/>
    </row>
    <row r="195" spans="4:11" x14ac:dyDescent="0.25">
      <c r="D195" s="147" t="s">
        <v>410</v>
      </c>
      <c r="E195" s="148"/>
      <c r="F195" s="148"/>
      <c r="G195" s="149">
        <f t="array" ref="G195">SUM(IF(Tabelle2[Gewerk]=D195,IF(Tabelle2[Art]=$G$188,Tabelle2[Pos.Preis])))</f>
        <v>269</v>
      </c>
      <c r="H195" s="149">
        <f t="array" ref="H195">SUM(IF(Tabelle2[Gewerk]=D195,IF(Tabelle2[Art]=$H$188,Tabelle2[Pos.Preis])))</f>
        <v>0</v>
      </c>
      <c r="I195" s="148"/>
      <c r="J195" s="148"/>
      <c r="K195" s="150">
        <f>SUM(G195:H195)</f>
        <v>269</v>
      </c>
    </row>
    <row r="196" spans="4:11" x14ac:dyDescent="0.25">
      <c r="D196" s="148"/>
      <c r="E196" s="148"/>
      <c r="F196" s="148"/>
      <c r="G196" s="151">
        <f>G195/$K$187</f>
        <v>1.2692870287359037</v>
      </c>
      <c r="H196" s="151">
        <f>H195/$K$187</f>
        <v>0</v>
      </c>
      <c r="I196" s="148"/>
      <c r="J196" s="148"/>
      <c r="K196" s="148"/>
    </row>
    <row r="197" spans="4:11" x14ac:dyDescent="0.25">
      <c r="D197" s="139" t="s">
        <v>4</v>
      </c>
      <c r="E197" s="82"/>
      <c r="F197" s="82"/>
      <c r="G197" s="138">
        <f t="array" ref="G197">SUM(IF(Tabelle2[Gewerk]=D197,IF(Tabelle2[Art]=$G$188,Tabelle2[Pos.Preis])))</f>
        <v>795.7</v>
      </c>
      <c r="H197" s="138">
        <f t="array" ref="H197">SUM(IF(Tabelle2[Gewerk]=D197,IF(Tabelle2[Art]=$H$188,Tabelle2[Pos.Preis])))</f>
        <v>2691.3</v>
      </c>
      <c r="I197" s="82"/>
      <c r="J197" s="82"/>
      <c r="K197" s="140">
        <f>SUM(G197:H197)</f>
        <v>3487</v>
      </c>
    </row>
    <row r="198" spans="4:11" x14ac:dyDescent="0.25">
      <c r="D198" s="82"/>
      <c r="E198" s="82"/>
      <c r="F198" s="82"/>
      <c r="G198" s="146">
        <f>G197/$K$187</f>
        <v>3.7545415939225228</v>
      </c>
      <c r="H198" s="146">
        <f>H197/$K$187</f>
        <v>12.699004388241404</v>
      </c>
      <c r="I198" s="82"/>
      <c r="J198" s="82"/>
      <c r="K198" s="82"/>
    </row>
    <row r="199" spans="4:11" x14ac:dyDescent="0.25">
      <c r="D199" s="147" t="s">
        <v>636</v>
      </c>
      <c r="E199" s="148"/>
      <c r="F199" s="148"/>
      <c r="G199" s="149">
        <f t="array" ref="G199">SUM(IF(Tabelle2[Gewerk]=D199,IF(Tabelle2[Art]=$G$188,Tabelle2[Pos.Preis])))</f>
        <v>0</v>
      </c>
      <c r="H199" s="149">
        <f t="array" ref="H199">SUM(IF(Tabelle2[Gewerk]=D199,IF(Tabelle2[Art]=$H$188,Tabelle2[Pos.Preis])))</f>
        <v>200</v>
      </c>
      <c r="I199" s="148"/>
      <c r="J199" s="148"/>
      <c r="K199" s="150">
        <f>SUM(G199:H199)</f>
        <v>200</v>
      </c>
    </row>
    <row r="200" spans="4:11" x14ac:dyDescent="0.25">
      <c r="D200" s="148"/>
      <c r="E200" s="148"/>
      <c r="F200" s="148"/>
      <c r="G200" s="151">
        <f>G199/$K$187</f>
        <v>0</v>
      </c>
      <c r="H200" s="151">
        <f>H199/$K$187</f>
        <v>0.94370782805643394</v>
      </c>
      <c r="I200" s="148"/>
      <c r="J200" s="148"/>
      <c r="K200" s="148"/>
    </row>
    <row r="201" spans="4:11" x14ac:dyDescent="0.25">
      <c r="D201" s="139" t="s">
        <v>608</v>
      </c>
      <c r="E201" s="82"/>
      <c r="F201" s="82"/>
      <c r="G201" s="138">
        <f t="array" ref="G201">SUM(IF(Tabelle2[Gewerk]=D201,IF(Tabelle2[Art]=$G$188,Tabelle2[Pos.Preis])))</f>
        <v>1880.9</v>
      </c>
      <c r="H201" s="138">
        <f t="array" ref="H201">SUM(IF(Tabelle2[Gewerk]=D201,IF(Tabelle2[Art]=$H$188,Tabelle2[Pos.Preis])))</f>
        <v>4656</v>
      </c>
      <c r="I201" s="82"/>
      <c r="J201" s="82"/>
      <c r="K201" s="140">
        <f>SUM(G201:H201)</f>
        <v>6536.9</v>
      </c>
    </row>
    <row r="202" spans="4:11" x14ac:dyDescent="0.25">
      <c r="D202" s="82"/>
      <c r="E202" s="82"/>
      <c r="F202" s="82"/>
      <c r="G202" s="146">
        <f>G201/$K$187</f>
        <v>8.875100268956734</v>
      </c>
      <c r="H202" s="146">
        <f>H201/$K$187</f>
        <v>21.969518237153782</v>
      </c>
      <c r="I202" s="82"/>
      <c r="J202" s="82"/>
      <c r="K202" s="82"/>
    </row>
    <row r="203" spans="4:11" x14ac:dyDescent="0.25">
      <c r="D203" s="147" t="s">
        <v>648</v>
      </c>
      <c r="E203" s="148"/>
      <c r="F203" s="148"/>
      <c r="G203" s="149">
        <f t="array" ref="G203">SUM(IF(Tabelle2[Gewerk]=D203,IF(Tabelle2[Art]=$G$188,Tabelle2[Pos.Preis])))</f>
        <v>356.29999999999995</v>
      </c>
      <c r="H203" s="149">
        <f t="array" ref="H203">SUM(IF(Tabelle2[Gewerk]=D203,IF(Tabelle2[Art]=$H$188,Tabelle2[Pos.Preis])))</f>
        <v>48</v>
      </c>
      <c r="I203" s="148"/>
      <c r="J203" s="148"/>
      <c r="K203" s="150">
        <f>SUM(G203:H203)</f>
        <v>404.29999999999995</v>
      </c>
    </row>
    <row r="204" spans="4:11" x14ac:dyDescent="0.25">
      <c r="D204" s="148"/>
      <c r="E204" s="148"/>
      <c r="F204" s="148"/>
      <c r="G204" s="151">
        <f>G203/$K$187</f>
        <v>1.6812154956825369</v>
      </c>
      <c r="H204" s="151">
        <f>H203/$K$187</f>
        <v>0.22648987873354415</v>
      </c>
      <c r="I204" s="148"/>
      <c r="J204" s="148"/>
      <c r="K204" s="148"/>
    </row>
    <row r="205" spans="4:11" x14ac:dyDescent="0.25">
      <c r="D205" s="139" t="s">
        <v>632</v>
      </c>
      <c r="E205" s="82"/>
      <c r="F205" s="82"/>
      <c r="G205" s="138">
        <f t="array" ref="G205">SUM(IF(Tabelle2[Gewerk]=D205,IF(Tabelle2[Art]=$G$188,Tabelle2[Pos.Preis])))</f>
        <v>776</v>
      </c>
      <c r="H205" s="138">
        <f t="array" ref="H205">SUM(IF(Tabelle2[Gewerk]=D205,IF(Tabelle2[Art]=$H$188,Tabelle2[Pos.Preis])))</f>
        <v>300</v>
      </c>
      <c r="I205" s="82"/>
      <c r="J205" s="82"/>
      <c r="K205" s="140">
        <f>SUM(G205:H205)</f>
        <v>1076</v>
      </c>
    </row>
    <row r="206" spans="4:11" x14ac:dyDescent="0.25">
      <c r="D206" s="82"/>
      <c r="E206" s="82"/>
      <c r="F206" s="82"/>
      <c r="G206" s="146">
        <f>G205/$K$187</f>
        <v>3.6615863728589639</v>
      </c>
      <c r="H206" s="146">
        <f>H205/$K$187</f>
        <v>1.4155617420846509</v>
      </c>
      <c r="I206" s="82"/>
      <c r="J206" s="82"/>
      <c r="K206" s="82"/>
    </row>
    <row r="207" spans="4:11" x14ac:dyDescent="0.25">
      <c r="D207" s="147" t="s">
        <v>638</v>
      </c>
      <c r="E207" s="148"/>
      <c r="F207" s="148"/>
      <c r="G207" s="149">
        <f t="array" ref="G207">SUM(IF(Tabelle2[Gewerk]=D207,IF(Tabelle2[Art]=$G$188,Tabelle2[Pos.Preis])))</f>
        <v>798.99999999999989</v>
      </c>
      <c r="H207" s="149">
        <f t="array" ref="H207">SUM(IF(Tabelle2[Gewerk]=D207,IF(Tabelle2[Art]=$H$188,Tabelle2[Pos.Preis])))</f>
        <v>3512.5</v>
      </c>
      <c r="I207" s="148"/>
      <c r="J207" s="148"/>
      <c r="K207" s="150">
        <f>SUM(G207:H207)</f>
        <v>4311.5</v>
      </c>
    </row>
    <row r="208" spans="4:11" x14ac:dyDescent="0.25">
      <c r="D208" s="148"/>
      <c r="E208" s="148"/>
      <c r="F208" s="148"/>
      <c r="G208" s="151">
        <f>G207/$K$187</f>
        <v>3.7701127730854531</v>
      </c>
      <c r="H208" s="151">
        <f>H207/$K$187</f>
        <v>16.57386873024112</v>
      </c>
      <c r="I208" s="148"/>
      <c r="J208" s="148"/>
      <c r="K208" s="148"/>
    </row>
    <row r="209" spans="4:11" ht="15.75" x14ac:dyDescent="0.25">
      <c r="D209" s="141" t="s">
        <v>660</v>
      </c>
      <c r="E209" s="141"/>
      <c r="F209" s="141"/>
      <c r="G209" s="141"/>
      <c r="H209" s="141"/>
      <c r="I209" s="141"/>
      <c r="J209" s="141"/>
      <c r="K209" s="143">
        <f>SUM(K189:K208)</f>
        <v>28215.8</v>
      </c>
    </row>
    <row r="210" spans="4:11" x14ac:dyDescent="0.25">
      <c r="D210" s="144" t="s">
        <v>663</v>
      </c>
      <c r="E210" s="139" t="s">
        <v>607</v>
      </c>
      <c r="F210" s="82"/>
      <c r="G210" s="82" t="s">
        <v>603</v>
      </c>
      <c r="H210" s="138"/>
      <c r="I210" s="82"/>
      <c r="J210" s="82"/>
      <c r="K210" s="138">
        <f t="array" ref="K210">SUM(IF(Tabelle2[Position]=E210,IF(Tabelle2[bez/offen]=$G$210,Tabelle2[Pos.Preis])))</f>
        <v>0</v>
      </c>
    </row>
    <row r="211" spans="4:11" x14ac:dyDescent="0.25">
      <c r="D211" s="144" t="s">
        <v>663</v>
      </c>
      <c r="E211" s="139" t="s">
        <v>629</v>
      </c>
      <c r="F211" s="82"/>
      <c r="G211" s="82"/>
      <c r="H211" s="138"/>
      <c r="I211" s="82"/>
      <c r="J211" s="82"/>
      <c r="K211" s="138">
        <f t="array" ref="K211">SUM(IF(Tabelle2[Anmerkung]=E211,IF(Tabelle2[bez/offen]=$G$210,Tabelle2[Pos.Preis])))</f>
        <v>2356.1999999999998</v>
      </c>
    </row>
    <row r="213" spans="4:11" ht="15.75" x14ac:dyDescent="0.25">
      <c r="D213" s="141" t="s">
        <v>661</v>
      </c>
      <c r="E213" s="141"/>
      <c r="F213" s="141"/>
      <c r="G213" s="141"/>
      <c r="H213" s="141"/>
      <c r="I213" s="141"/>
      <c r="J213" s="141"/>
      <c r="K213" s="143">
        <f>K209-K214</f>
        <v>20715.8</v>
      </c>
    </row>
    <row r="214" spans="4:11" x14ac:dyDescent="0.25">
      <c r="E214" s="139" t="s">
        <v>607</v>
      </c>
      <c r="F214" s="82"/>
      <c r="G214" s="82" t="s">
        <v>618</v>
      </c>
      <c r="H214" s="138"/>
      <c r="I214" s="82"/>
      <c r="J214" s="82"/>
      <c r="K214" s="138">
        <f t="array" ref="K214">SUM(IF(Tabelle2[Position]=E214,IF(Tabelle2[bez/offen]=$G$214,Tabelle2[Pos.Preis])))</f>
        <v>7500</v>
      </c>
    </row>
    <row r="215" spans="4:11" x14ac:dyDescent="0.25">
      <c r="G215" t="s">
        <v>664</v>
      </c>
      <c r="K215" s="145">
        <f t="array" ref="K215">SUM(IF(Tabelle2[Position]=E214,Tabelle2[Anz]))</f>
        <v>473</v>
      </c>
    </row>
    <row r="216" spans="4:11" x14ac:dyDescent="0.25">
      <c r="G216" t="s">
        <v>665</v>
      </c>
      <c r="K216" s="138">
        <f>(K210+K214)/K215</f>
        <v>15.856236786469344</v>
      </c>
    </row>
    <row r="218" spans="4:11" x14ac:dyDescent="0.25">
      <c r="F218">
        <v>462</v>
      </c>
      <c r="G218">
        <v>4785</v>
      </c>
      <c r="H218">
        <f>G218/F218</f>
        <v>10.357142857142858</v>
      </c>
    </row>
  </sheetData>
  <dataValidations count="4">
    <dataValidation type="list" allowBlank="1" showInputMessage="1" showErrorMessage="1" sqref="E210 E213:E214" xr:uid="{00000000-0002-0000-0B00-000000000000}">
      <formula1>$E$2:$E$180</formula1>
    </dataValidation>
    <dataValidation type="list" allowBlank="1" showInputMessage="1" showErrorMessage="1" sqref="G188:H188" xr:uid="{00000000-0002-0000-0B00-000001000000}">
      <formula1>$G$2:$G$180</formula1>
    </dataValidation>
    <dataValidation type="list" allowBlank="1" showInputMessage="1" showErrorMessage="1" sqref="D201 D191 D195 D203 D193 D197 D199 D189 D205 D207" xr:uid="{00000000-0002-0000-0B00-000002000000}">
      <formula1>$D$2:$D$180</formula1>
    </dataValidation>
    <dataValidation type="list" allowBlank="1" showInputMessage="1" showErrorMessage="1" sqref="E211" xr:uid="{00000000-0002-0000-0B00-000003000000}">
      <formula1>$F$2:$F$180</formula1>
    </dataValidation>
  </dataValidations>
  <pageMargins left="0.7" right="0.7" top="0.78740157499999996" bottom="0.78740157499999996" header="0.3" footer="0.3"/>
  <pageSetup paperSize="9" scale="57" orientation="portrait" r:id="rId1"/>
  <rowBreaks count="2" manualBreakCount="2">
    <brk id="83" max="16383" man="1"/>
    <brk id="161" max="16383" man="1"/>
  </rowBreaks>
  <ignoredErrors>
    <ignoredError sqref="H189 K209:K215" emptyCellReference="1"/>
    <ignoredError sqref="G207:H207 G205:H206 G203:H204 G201:H202 G199:H200 G197:H198 G195:H196 G193:H194 G191:H192" formula="1" emptyCellReference="1"/>
    <ignoredError sqref="G190:H190" formula="1"/>
  </ignoredError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71"/>
  <sheetViews>
    <sheetView workbookViewId="0">
      <selection activeCell="A4" sqref="A4"/>
    </sheetView>
  </sheetViews>
  <sheetFormatPr baseColWidth="10" defaultRowHeight="15" x14ac:dyDescent="0.25"/>
  <cols>
    <col min="1" max="1" width="17.5703125" customWidth="1"/>
    <col min="2" max="2" width="36.28515625" customWidth="1"/>
  </cols>
  <sheetData>
    <row r="1" spans="1:3" x14ac:dyDescent="0.25">
      <c r="A1" t="s">
        <v>732</v>
      </c>
    </row>
    <row r="2" spans="1:3" x14ac:dyDescent="0.25">
      <c r="B2" t="s">
        <v>43</v>
      </c>
      <c r="C2" t="s">
        <v>48</v>
      </c>
    </row>
    <row r="3" spans="1:3" x14ac:dyDescent="0.25">
      <c r="B3" t="s">
        <v>41</v>
      </c>
      <c r="C3" t="s">
        <v>20</v>
      </c>
    </row>
    <row r="4" spans="1:3" x14ac:dyDescent="0.25">
      <c r="B4" t="s">
        <v>215</v>
      </c>
      <c r="C4" t="s">
        <v>228</v>
      </c>
    </row>
    <row r="5" spans="1:3" x14ac:dyDescent="0.25">
      <c r="B5" t="s">
        <v>216</v>
      </c>
      <c r="C5" t="s">
        <v>229</v>
      </c>
    </row>
    <row r="6" spans="1:3" x14ac:dyDescent="0.25">
      <c r="B6" t="s">
        <v>217</v>
      </c>
      <c r="C6" t="s">
        <v>230</v>
      </c>
    </row>
    <row r="7" spans="1:3" x14ac:dyDescent="0.25">
      <c r="B7" t="s">
        <v>218</v>
      </c>
      <c r="C7" t="s">
        <v>231</v>
      </c>
    </row>
    <row r="8" spans="1:3" x14ac:dyDescent="0.25">
      <c r="B8" t="s">
        <v>219</v>
      </c>
      <c r="C8" t="s">
        <v>232</v>
      </c>
    </row>
    <row r="9" spans="1:3" x14ac:dyDescent="0.25">
      <c r="B9" t="s">
        <v>220</v>
      </c>
      <c r="C9" t="s">
        <v>233</v>
      </c>
    </row>
    <row r="10" spans="1:3" x14ac:dyDescent="0.25">
      <c r="B10" t="s">
        <v>221</v>
      </c>
      <c r="C10" t="s">
        <v>234</v>
      </c>
    </row>
    <row r="11" spans="1:3" x14ac:dyDescent="0.25">
      <c r="B11" t="s">
        <v>222</v>
      </c>
      <c r="C11" t="s">
        <v>235</v>
      </c>
    </row>
    <row r="12" spans="1:3" x14ac:dyDescent="0.25">
      <c r="B12" t="s">
        <v>223</v>
      </c>
      <c r="C12" t="s">
        <v>236</v>
      </c>
    </row>
    <row r="13" spans="1:3" x14ac:dyDescent="0.25">
      <c r="B13" t="s">
        <v>224</v>
      </c>
      <c r="C13" t="s">
        <v>237</v>
      </c>
    </row>
    <row r="14" spans="1:3" x14ac:dyDescent="0.25">
      <c r="B14" t="s">
        <v>225</v>
      </c>
      <c r="C14" t="s">
        <v>238</v>
      </c>
    </row>
    <row r="15" spans="1:3" x14ac:dyDescent="0.25">
      <c r="B15" t="s">
        <v>346</v>
      </c>
      <c r="C15" t="s">
        <v>347</v>
      </c>
    </row>
    <row r="17" spans="1:3" x14ac:dyDescent="0.25">
      <c r="A17" t="s">
        <v>37</v>
      </c>
    </row>
    <row r="18" spans="1:3" x14ac:dyDescent="0.25">
      <c r="B18" t="s">
        <v>240</v>
      </c>
      <c r="C18" t="s">
        <v>239</v>
      </c>
    </row>
    <row r="19" spans="1:3" x14ac:dyDescent="0.25">
      <c r="B19" t="s">
        <v>241</v>
      </c>
      <c r="C19" t="s">
        <v>226</v>
      </c>
    </row>
    <row r="20" spans="1:3" x14ac:dyDescent="0.25">
      <c r="B20" t="s">
        <v>242</v>
      </c>
      <c r="C20" t="s">
        <v>227</v>
      </c>
    </row>
    <row r="21" spans="1:3" x14ac:dyDescent="0.25">
      <c r="B21" t="s">
        <v>243</v>
      </c>
      <c r="C21" t="s">
        <v>44</v>
      </c>
    </row>
    <row r="22" spans="1:3" x14ac:dyDescent="0.25">
      <c r="B22" t="s">
        <v>244</v>
      </c>
      <c r="C22" t="s">
        <v>245</v>
      </c>
    </row>
    <row r="24" spans="1:3" x14ac:dyDescent="0.25">
      <c r="A24" t="s">
        <v>246</v>
      </c>
    </row>
    <row r="25" spans="1:3" x14ac:dyDescent="0.25">
      <c r="B25" t="s">
        <v>314</v>
      </c>
    </row>
    <row r="26" spans="1:3" x14ac:dyDescent="0.25">
      <c r="B26" t="s">
        <v>21</v>
      </c>
    </row>
    <row r="27" spans="1:3" x14ac:dyDescent="0.25">
      <c r="B27" t="s">
        <v>8</v>
      </c>
    </row>
    <row r="28" spans="1:3" x14ac:dyDescent="0.25">
      <c r="B28" t="s">
        <v>316</v>
      </c>
    </row>
    <row r="29" spans="1:3" x14ac:dyDescent="0.25">
      <c r="B29" t="s">
        <v>315</v>
      </c>
    </row>
    <row r="30" spans="1:3" x14ac:dyDescent="0.25">
      <c r="B30" t="s">
        <v>31</v>
      </c>
    </row>
    <row r="31" spans="1:3" x14ac:dyDescent="0.25">
      <c r="B31" t="s">
        <v>308</v>
      </c>
    </row>
    <row r="32" spans="1:3" x14ac:dyDescent="0.25">
      <c r="B32" t="s">
        <v>22</v>
      </c>
    </row>
    <row r="33" spans="2:2" x14ac:dyDescent="0.25">
      <c r="B33" t="s">
        <v>311</v>
      </c>
    </row>
    <row r="34" spans="2:2" x14ac:dyDescent="0.25">
      <c r="B34" t="s">
        <v>19</v>
      </c>
    </row>
    <row r="35" spans="2:2" x14ac:dyDescent="0.25">
      <c r="B35" t="s">
        <v>321</v>
      </c>
    </row>
    <row r="36" spans="2:2" x14ac:dyDescent="0.25">
      <c r="B36" t="s">
        <v>326</v>
      </c>
    </row>
    <row r="37" spans="2:2" x14ac:dyDescent="0.25">
      <c r="B37" t="s">
        <v>23</v>
      </c>
    </row>
    <row r="38" spans="2:2" x14ac:dyDescent="0.25">
      <c r="B38" t="s">
        <v>318</v>
      </c>
    </row>
    <row r="39" spans="2:2" x14ac:dyDescent="0.25">
      <c r="B39" t="s">
        <v>24</v>
      </c>
    </row>
    <row r="40" spans="2:2" x14ac:dyDescent="0.25">
      <c r="B40" t="s">
        <v>319</v>
      </c>
    </row>
    <row r="41" spans="2:2" x14ac:dyDescent="0.25">
      <c r="B41" t="s">
        <v>32</v>
      </c>
    </row>
    <row r="42" spans="2:2" x14ac:dyDescent="0.25">
      <c r="B42" t="s">
        <v>7</v>
      </c>
    </row>
    <row r="43" spans="2:2" x14ac:dyDescent="0.25">
      <c r="B43" t="s">
        <v>26</v>
      </c>
    </row>
    <row r="44" spans="2:2" x14ac:dyDescent="0.25">
      <c r="B44" t="s">
        <v>27</v>
      </c>
    </row>
    <row r="45" spans="2:2" x14ac:dyDescent="0.25">
      <c r="B45" t="s">
        <v>30</v>
      </c>
    </row>
    <row r="46" spans="2:2" x14ac:dyDescent="0.25">
      <c r="B46" t="s">
        <v>29</v>
      </c>
    </row>
    <row r="47" spans="2:2" x14ac:dyDescent="0.25">
      <c r="B47" t="s">
        <v>320</v>
      </c>
    </row>
    <row r="48" spans="2:2" x14ac:dyDescent="0.25">
      <c r="B48" t="s">
        <v>33</v>
      </c>
    </row>
    <row r="49" spans="1:2" x14ac:dyDescent="0.25">
      <c r="B49" t="s">
        <v>34</v>
      </c>
    </row>
    <row r="50" spans="1:2" x14ac:dyDescent="0.25">
      <c r="B50" t="s">
        <v>46</v>
      </c>
    </row>
    <row r="52" spans="1:2" x14ac:dyDescent="0.25">
      <c r="A52" t="s">
        <v>248</v>
      </c>
    </row>
    <row r="53" spans="1:2" x14ac:dyDescent="0.25">
      <c r="B53" t="s">
        <v>247</v>
      </c>
    </row>
    <row r="54" spans="1:2" x14ac:dyDescent="0.25">
      <c r="B54" t="s">
        <v>388</v>
      </c>
    </row>
    <row r="55" spans="1:2" x14ac:dyDescent="0.25">
      <c r="B55" t="s">
        <v>249</v>
      </c>
    </row>
    <row r="56" spans="1:2" x14ac:dyDescent="0.25">
      <c r="B56" t="s">
        <v>250</v>
      </c>
    </row>
    <row r="57" spans="1:2" x14ac:dyDescent="0.25">
      <c r="B57" t="s">
        <v>251</v>
      </c>
    </row>
    <row r="58" spans="1:2" x14ac:dyDescent="0.25">
      <c r="B58" t="s">
        <v>252</v>
      </c>
    </row>
    <row r="59" spans="1:2" x14ac:dyDescent="0.25">
      <c r="B59" t="s">
        <v>253</v>
      </c>
    </row>
    <row r="60" spans="1:2" x14ac:dyDescent="0.25">
      <c r="B60" t="s">
        <v>254</v>
      </c>
    </row>
    <row r="61" spans="1:2" x14ac:dyDescent="0.25">
      <c r="B61" t="s">
        <v>255</v>
      </c>
    </row>
    <row r="62" spans="1:2" x14ac:dyDescent="0.25">
      <c r="B62" t="s">
        <v>256</v>
      </c>
    </row>
    <row r="63" spans="1:2" x14ac:dyDescent="0.25">
      <c r="B63" t="s">
        <v>257</v>
      </c>
    </row>
    <row r="64" spans="1:2" x14ac:dyDescent="0.25">
      <c r="B64" t="s">
        <v>258</v>
      </c>
    </row>
    <row r="65" spans="1:3" x14ac:dyDescent="0.25">
      <c r="B65" t="s">
        <v>259</v>
      </c>
    </row>
    <row r="66" spans="1:3" x14ac:dyDescent="0.25">
      <c r="B66" t="s">
        <v>260</v>
      </c>
    </row>
    <row r="67" spans="1:3" x14ac:dyDescent="0.25">
      <c r="B67" t="s">
        <v>261</v>
      </c>
    </row>
    <row r="68" spans="1:3" x14ac:dyDescent="0.25">
      <c r="B68" t="s">
        <v>262</v>
      </c>
    </row>
    <row r="69" spans="1:3" x14ac:dyDescent="0.25">
      <c r="B69" t="s">
        <v>263</v>
      </c>
    </row>
    <row r="71" spans="1:3" x14ac:dyDescent="0.25">
      <c r="A71" t="s">
        <v>353</v>
      </c>
    </row>
    <row r="72" spans="1:3" x14ac:dyDescent="0.25">
      <c r="B72" t="s">
        <v>352</v>
      </c>
    </row>
    <row r="73" spans="1:3" x14ac:dyDescent="0.25">
      <c r="B73" t="s">
        <v>354</v>
      </c>
    </row>
    <row r="74" spans="1:3" x14ac:dyDescent="0.25">
      <c r="B74" t="s">
        <v>355</v>
      </c>
    </row>
    <row r="75" spans="1:3" x14ac:dyDescent="0.25">
      <c r="B75" t="s">
        <v>356</v>
      </c>
    </row>
    <row r="76" spans="1:3" x14ac:dyDescent="0.25">
      <c r="B76" t="s">
        <v>357</v>
      </c>
    </row>
    <row r="77" spans="1:3" x14ac:dyDescent="0.25">
      <c r="B77" t="s">
        <v>202</v>
      </c>
    </row>
    <row r="80" spans="1:3" x14ac:dyDescent="0.25">
      <c r="B80" t="s">
        <v>374</v>
      </c>
      <c r="C80" s="81" t="s">
        <v>375</v>
      </c>
    </row>
    <row r="81" spans="2:3" x14ac:dyDescent="0.25">
      <c r="B81" s="82" t="s">
        <v>247</v>
      </c>
      <c r="C81" s="83">
        <v>1.88</v>
      </c>
    </row>
    <row r="82" spans="2:3" x14ac:dyDescent="0.25">
      <c r="B82" t="s">
        <v>376</v>
      </c>
      <c r="C82" s="81">
        <v>3</v>
      </c>
    </row>
    <row r="83" spans="2:3" x14ac:dyDescent="0.25">
      <c r="B83" t="s">
        <v>377</v>
      </c>
      <c r="C83" s="81">
        <v>4</v>
      </c>
    </row>
    <row r="84" spans="2:3" x14ac:dyDescent="0.25">
      <c r="B84" t="s">
        <v>378</v>
      </c>
      <c r="C84" s="81">
        <v>1.5</v>
      </c>
    </row>
    <row r="85" spans="2:3" x14ac:dyDescent="0.25">
      <c r="B85" t="s">
        <v>379</v>
      </c>
      <c r="C85" s="81">
        <v>1.5</v>
      </c>
    </row>
    <row r="86" spans="2:3" x14ac:dyDescent="0.25">
      <c r="B86" t="s">
        <v>380</v>
      </c>
      <c r="C86" s="81">
        <v>1.5</v>
      </c>
    </row>
    <row r="87" spans="2:3" x14ac:dyDescent="0.25">
      <c r="B87" t="s">
        <v>381</v>
      </c>
      <c r="C87" s="81">
        <v>0</v>
      </c>
    </row>
    <row r="88" spans="2:3" x14ac:dyDescent="0.25">
      <c r="B88" t="s">
        <v>382</v>
      </c>
      <c r="C88" s="81">
        <v>1.5</v>
      </c>
    </row>
    <row r="89" spans="2:3" x14ac:dyDescent="0.25">
      <c r="B89" t="s">
        <v>383</v>
      </c>
      <c r="C89" s="81">
        <v>0</v>
      </c>
    </row>
    <row r="90" spans="2:3" x14ac:dyDescent="0.25">
      <c r="B90" t="s">
        <v>384</v>
      </c>
      <c r="C90" s="81">
        <v>1.5</v>
      </c>
    </row>
    <row r="91" spans="2:3" x14ac:dyDescent="0.25">
      <c r="B91" t="s">
        <v>385</v>
      </c>
      <c r="C91" s="81">
        <v>1.5</v>
      </c>
    </row>
    <row r="92" spans="2:3" x14ac:dyDescent="0.25">
      <c r="B92" t="s">
        <v>386</v>
      </c>
      <c r="C92" s="81">
        <v>1.5</v>
      </c>
    </row>
    <row r="93" spans="2:3" x14ac:dyDescent="0.25">
      <c r="B93" t="s">
        <v>387</v>
      </c>
      <c r="C93" s="81">
        <v>3</v>
      </c>
    </row>
    <row r="94" spans="2:3" x14ac:dyDescent="0.25">
      <c r="B94" s="82" t="s">
        <v>388</v>
      </c>
      <c r="C94" s="83">
        <v>229</v>
      </c>
    </row>
    <row r="95" spans="2:3" x14ac:dyDescent="0.25">
      <c r="B95" t="s">
        <v>389</v>
      </c>
      <c r="C95" s="81">
        <v>19.2</v>
      </c>
    </row>
    <row r="96" spans="2:3" x14ac:dyDescent="0.25">
      <c r="B96" t="s">
        <v>390</v>
      </c>
      <c r="C96" s="81">
        <v>15</v>
      </c>
    </row>
    <row r="97" spans="2:3" x14ac:dyDescent="0.25">
      <c r="B97" t="s">
        <v>391</v>
      </c>
      <c r="C97" s="81">
        <v>110</v>
      </c>
    </row>
    <row r="98" spans="2:3" x14ac:dyDescent="0.25">
      <c r="B98" t="s">
        <v>392</v>
      </c>
      <c r="C98" s="81">
        <v>27.5</v>
      </c>
    </row>
    <row r="99" spans="2:3" x14ac:dyDescent="0.25">
      <c r="B99" t="s">
        <v>393</v>
      </c>
      <c r="C99" s="81">
        <v>27.5</v>
      </c>
    </row>
    <row r="100" spans="2:3" x14ac:dyDescent="0.25">
      <c r="B100" t="s">
        <v>394</v>
      </c>
      <c r="C100" s="81">
        <v>27.5</v>
      </c>
    </row>
    <row r="101" spans="2:3" x14ac:dyDescent="0.25">
      <c r="B101" t="s">
        <v>395</v>
      </c>
      <c r="C101" s="81">
        <v>0</v>
      </c>
    </row>
    <row r="102" spans="2:3" x14ac:dyDescent="0.25">
      <c r="B102" t="s">
        <v>396</v>
      </c>
      <c r="C102" s="81">
        <v>0</v>
      </c>
    </row>
    <row r="103" spans="2:3" x14ac:dyDescent="0.25">
      <c r="B103" t="s">
        <v>397</v>
      </c>
      <c r="C103" s="81">
        <v>0</v>
      </c>
    </row>
    <row r="104" spans="2:3" x14ac:dyDescent="0.25">
      <c r="B104" t="s">
        <v>381</v>
      </c>
      <c r="C104" s="81">
        <v>0</v>
      </c>
    </row>
    <row r="105" spans="2:3" x14ac:dyDescent="0.25">
      <c r="B105" t="s">
        <v>398</v>
      </c>
      <c r="C105" s="81">
        <v>0</v>
      </c>
    </row>
    <row r="106" spans="2:3" x14ac:dyDescent="0.25">
      <c r="B106" t="s">
        <v>387</v>
      </c>
      <c r="C106" s="81">
        <v>3</v>
      </c>
    </row>
    <row r="107" spans="2:3" x14ac:dyDescent="0.25">
      <c r="B107" s="82" t="s">
        <v>399</v>
      </c>
      <c r="C107" s="83">
        <v>2297</v>
      </c>
    </row>
    <row r="108" spans="2:3" x14ac:dyDescent="0.25">
      <c r="B108" t="s">
        <v>28</v>
      </c>
      <c r="C108" s="81">
        <v>395</v>
      </c>
    </row>
    <row r="109" spans="2:3" x14ac:dyDescent="0.25">
      <c r="B109" t="s">
        <v>400</v>
      </c>
      <c r="C109" s="81">
        <v>205</v>
      </c>
    </row>
    <row r="110" spans="2:3" x14ac:dyDescent="0.25">
      <c r="B110" t="s">
        <v>401</v>
      </c>
      <c r="C110" s="81">
        <v>680</v>
      </c>
    </row>
    <row r="111" spans="2:3" x14ac:dyDescent="0.25">
      <c r="B111" t="s">
        <v>373</v>
      </c>
      <c r="C111" s="81">
        <v>168</v>
      </c>
    </row>
    <row r="112" spans="2:3" x14ac:dyDescent="0.25">
      <c r="B112" t="s">
        <v>402</v>
      </c>
      <c r="C112" s="81">
        <v>34</v>
      </c>
    </row>
    <row r="113" spans="2:3" x14ac:dyDescent="0.25">
      <c r="B113" t="s">
        <v>403</v>
      </c>
      <c r="C113" s="81">
        <v>45</v>
      </c>
    </row>
    <row r="114" spans="2:3" x14ac:dyDescent="0.25">
      <c r="B114" t="s">
        <v>404</v>
      </c>
      <c r="C114" s="81">
        <v>55</v>
      </c>
    </row>
    <row r="115" spans="2:3" x14ac:dyDescent="0.25">
      <c r="B115" t="s">
        <v>405</v>
      </c>
      <c r="C115" s="81">
        <v>195</v>
      </c>
    </row>
    <row r="116" spans="2:3" x14ac:dyDescent="0.25">
      <c r="B116" t="s">
        <v>406</v>
      </c>
      <c r="C116" s="81">
        <v>180</v>
      </c>
    </row>
    <row r="117" spans="2:3" x14ac:dyDescent="0.25">
      <c r="B117" t="s">
        <v>407</v>
      </c>
      <c r="C117" s="81">
        <v>195</v>
      </c>
    </row>
    <row r="118" spans="2:3" x14ac:dyDescent="0.25">
      <c r="B118" t="s">
        <v>34</v>
      </c>
      <c r="C118" s="81">
        <v>140</v>
      </c>
    </row>
    <row r="119" spans="2:3" x14ac:dyDescent="0.25">
      <c r="B119" t="s">
        <v>387</v>
      </c>
      <c r="C119" s="81">
        <v>5</v>
      </c>
    </row>
    <row r="120" spans="2:3" x14ac:dyDescent="0.25">
      <c r="B120" s="82" t="s">
        <v>408</v>
      </c>
      <c r="C120" s="83">
        <v>687</v>
      </c>
    </row>
    <row r="121" spans="2:3" x14ac:dyDescent="0.25">
      <c r="B121" t="s">
        <v>443</v>
      </c>
    </row>
    <row r="122" spans="2:3" x14ac:dyDescent="0.25">
      <c r="B122" t="s">
        <v>409</v>
      </c>
      <c r="C122" s="81">
        <v>173</v>
      </c>
    </row>
    <row r="123" spans="2:3" x14ac:dyDescent="0.25">
      <c r="B123" t="s">
        <v>410</v>
      </c>
      <c r="C123" s="81">
        <v>75</v>
      </c>
    </row>
    <row r="124" spans="2:3" x14ac:dyDescent="0.25">
      <c r="B124" t="s">
        <v>411</v>
      </c>
      <c r="C124" s="81">
        <v>160</v>
      </c>
    </row>
    <row r="125" spans="2:3" x14ac:dyDescent="0.25">
      <c r="B125" t="s">
        <v>412</v>
      </c>
      <c r="C125" s="81">
        <v>45</v>
      </c>
    </row>
    <row r="126" spans="2:3" x14ac:dyDescent="0.25">
      <c r="B126" t="s">
        <v>413</v>
      </c>
      <c r="C126" s="81">
        <v>46</v>
      </c>
    </row>
    <row r="127" spans="2:3" x14ac:dyDescent="0.25">
      <c r="B127" t="s">
        <v>414</v>
      </c>
      <c r="C127" s="81">
        <v>54</v>
      </c>
    </row>
    <row r="128" spans="2:3" x14ac:dyDescent="0.25">
      <c r="B128" t="s">
        <v>4</v>
      </c>
      <c r="C128" s="81">
        <v>45</v>
      </c>
    </row>
    <row r="129" spans="2:3" x14ac:dyDescent="0.25">
      <c r="B129" t="s">
        <v>415</v>
      </c>
      <c r="C129" s="81">
        <v>51</v>
      </c>
    </row>
    <row r="130" spans="2:3" x14ac:dyDescent="0.25">
      <c r="B130" t="s">
        <v>416</v>
      </c>
      <c r="C130" s="81">
        <v>25</v>
      </c>
    </row>
    <row r="131" spans="2:3" x14ac:dyDescent="0.25">
      <c r="B131" t="s">
        <v>417</v>
      </c>
      <c r="C131" s="81">
        <v>8</v>
      </c>
    </row>
    <row r="132" spans="2:3" x14ac:dyDescent="0.25">
      <c r="B132" t="s">
        <v>387</v>
      </c>
      <c r="C132" s="81">
        <v>5</v>
      </c>
    </row>
    <row r="133" spans="2:3" x14ac:dyDescent="0.25">
      <c r="B133" s="82" t="s">
        <v>262</v>
      </c>
      <c r="C133" s="83">
        <v>351</v>
      </c>
    </row>
    <row r="134" spans="2:3" x14ac:dyDescent="0.25">
      <c r="B134" t="s">
        <v>8</v>
      </c>
      <c r="C134" s="81">
        <v>36</v>
      </c>
    </row>
    <row r="135" spans="2:3" x14ac:dyDescent="0.25">
      <c r="B135" t="s">
        <v>419</v>
      </c>
      <c r="C135" s="81">
        <v>14</v>
      </c>
    </row>
    <row r="136" spans="2:3" x14ac:dyDescent="0.25">
      <c r="B136" t="s">
        <v>420</v>
      </c>
      <c r="C136" s="81">
        <v>55</v>
      </c>
    </row>
    <row r="137" spans="2:3" x14ac:dyDescent="0.25">
      <c r="B137" t="s">
        <v>421</v>
      </c>
      <c r="C137" s="81">
        <v>67</v>
      </c>
    </row>
    <row r="138" spans="2:3" x14ac:dyDescent="0.25">
      <c r="B138" t="s">
        <v>422</v>
      </c>
      <c r="C138" s="81">
        <v>33</v>
      </c>
    </row>
    <row r="139" spans="2:3" x14ac:dyDescent="0.25">
      <c r="B139" t="s">
        <v>286</v>
      </c>
      <c r="C139" s="81">
        <v>22</v>
      </c>
    </row>
    <row r="140" spans="2:3" x14ac:dyDescent="0.25">
      <c r="B140" t="s">
        <v>423</v>
      </c>
      <c r="C140" s="81">
        <v>14</v>
      </c>
    </row>
    <row r="141" spans="2:3" x14ac:dyDescent="0.25">
      <c r="B141" t="s">
        <v>424</v>
      </c>
      <c r="C141" s="81">
        <v>55</v>
      </c>
    </row>
    <row r="142" spans="2:3" x14ac:dyDescent="0.25">
      <c r="B142" t="s">
        <v>425</v>
      </c>
      <c r="C142" s="81">
        <v>25</v>
      </c>
    </row>
    <row r="143" spans="2:3" x14ac:dyDescent="0.25">
      <c r="B143" t="s">
        <v>426</v>
      </c>
      <c r="C143" s="81">
        <v>25</v>
      </c>
    </row>
    <row r="144" spans="2:3" x14ac:dyDescent="0.25">
      <c r="B144" t="s">
        <v>418</v>
      </c>
      <c r="C144" s="81">
        <v>0</v>
      </c>
    </row>
    <row r="145" spans="2:3" x14ac:dyDescent="0.25">
      <c r="B145" t="s">
        <v>387</v>
      </c>
      <c r="C145" s="81">
        <v>5</v>
      </c>
    </row>
    <row r="146" spans="2:3" x14ac:dyDescent="0.25">
      <c r="B146" s="82" t="s">
        <v>260</v>
      </c>
      <c r="C146" s="83">
        <v>265</v>
      </c>
    </row>
    <row r="147" spans="2:3" x14ac:dyDescent="0.25">
      <c r="B147" t="s">
        <v>427</v>
      </c>
      <c r="C147" s="81">
        <v>45</v>
      </c>
    </row>
    <row r="148" spans="2:3" x14ac:dyDescent="0.25">
      <c r="B148" t="s">
        <v>428</v>
      </c>
      <c r="C148" s="81">
        <v>25</v>
      </c>
    </row>
    <row r="149" spans="2:3" x14ac:dyDescent="0.25">
      <c r="B149" t="s">
        <v>33</v>
      </c>
      <c r="C149" s="81">
        <v>125</v>
      </c>
    </row>
    <row r="150" spans="2:3" x14ac:dyDescent="0.25">
      <c r="B150" t="s">
        <v>429</v>
      </c>
      <c r="C150" s="81">
        <v>31</v>
      </c>
    </row>
    <row r="151" spans="2:3" x14ac:dyDescent="0.25">
      <c r="B151" t="s">
        <v>430</v>
      </c>
      <c r="C151" s="81">
        <v>34</v>
      </c>
    </row>
    <row r="152" spans="2:3" x14ac:dyDescent="0.25">
      <c r="B152" t="s">
        <v>418</v>
      </c>
      <c r="C152" s="81">
        <v>0</v>
      </c>
    </row>
    <row r="153" spans="2:3" x14ac:dyDescent="0.25">
      <c r="B153" t="s">
        <v>431</v>
      </c>
      <c r="C153" s="81">
        <v>0</v>
      </c>
    </row>
    <row r="154" spans="2:3" x14ac:dyDescent="0.25">
      <c r="B154" t="s">
        <v>432</v>
      </c>
      <c r="C154" s="81">
        <v>0</v>
      </c>
    </row>
    <row r="155" spans="2:3" x14ac:dyDescent="0.25">
      <c r="B155" t="s">
        <v>433</v>
      </c>
      <c r="C155" s="81">
        <v>0</v>
      </c>
    </row>
    <row r="156" spans="2:3" x14ac:dyDescent="0.25">
      <c r="B156" t="s">
        <v>434</v>
      </c>
      <c r="C156" s="81">
        <v>0</v>
      </c>
    </row>
    <row r="157" spans="2:3" x14ac:dyDescent="0.25">
      <c r="B157" t="s">
        <v>435</v>
      </c>
      <c r="C157" s="81">
        <v>0</v>
      </c>
    </row>
    <row r="158" spans="2:3" x14ac:dyDescent="0.25">
      <c r="B158" t="s">
        <v>387</v>
      </c>
      <c r="C158" s="81">
        <v>5</v>
      </c>
    </row>
    <row r="159" spans="2:3" x14ac:dyDescent="0.25">
      <c r="B159" s="82" t="s">
        <v>436</v>
      </c>
      <c r="C159" s="83">
        <v>171</v>
      </c>
    </row>
    <row r="160" spans="2:3" x14ac:dyDescent="0.25">
      <c r="B160" t="s">
        <v>437</v>
      </c>
      <c r="C160" s="81">
        <v>15</v>
      </c>
    </row>
    <row r="161" spans="2:3" x14ac:dyDescent="0.25">
      <c r="B161" t="s">
        <v>438</v>
      </c>
      <c r="C161" s="81">
        <v>19</v>
      </c>
    </row>
    <row r="162" spans="2:3" x14ac:dyDescent="0.25">
      <c r="B162" t="s">
        <v>439</v>
      </c>
      <c r="C162" s="81">
        <v>22</v>
      </c>
    </row>
    <row r="163" spans="2:3" x14ac:dyDescent="0.25">
      <c r="B163" t="s">
        <v>440</v>
      </c>
      <c r="C163" s="81">
        <v>25</v>
      </c>
    </row>
    <row r="164" spans="2:3" x14ac:dyDescent="0.25">
      <c r="B164" t="s">
        <v>441</v>
      </c>
      <c r="C164" s="81">
        <v>30</v>
      </c>
    </row>
    <row r="165" spans="2:3" x14ac:dyDescent="0.25">
      <c r="B165" t="s">
        <v>442</v>
      </c>
      <c r="C165" s="81">
        <v>71</v>
      </c>
    </row>
    <row r="166" spans="2:3" x14ac:dyDescent="0.25">
      <c r="B166" t="s">
        <v>265</v>
      </c>
      <c r="C166" s="81">
        <v>5</v>
      </c>
    </row>
    <row r="167" spans="2:3" x14ac:dyDescent="0.25">
      <c r="B167" t="s">
        <v>418</v>
      </c>
      <c r="C167" s="81">
        <v>0</v>
      </c>
    </row>
    <row r="168" spans="2:3" x14ac:dyDescent="0.25">
      <c r="B168" t="s">
        <v>431</v>
      </c>
      <c r="C168" s="81">
        <v>0</v>
      </c>
    </row>
    <row r="169" spans="2:3" x14ac:dyDescent="0.25">
      <c r="B169" t="s">
        <v>432</v>
      </c>
      <c r="C169" s="81">
        <v>0</v>
      </c>
    </row>
    <row r="170" spans="2:3" x14ac:dyDescent="0.25">
      <c r="B170" t="s">
        <v>433</v>
      </c>
      <c r="C170" s="81">
        <v>0</v>
      </c>
    </row>
    <row r="171" spans="2:3" x14ac:dyDescent="0.25">
      <c r="B171" t="s">
        <v>387</v>
      </c>
      <c r="C171" s="81">
        <v>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1"/>
  <sheetViews>
    <sheetView topLeftCell="A7" workbookViewId="0">
      <selection activeCell="D57" sqref="D57"/>
    </sheetView>
  </sheetViews>
  <sheetFormatPr baseColWidth="10" defaultRowHeight="15" x14ac:dyDescent="0.25"/>
  <cols>
    <col min="3" max="3" width="27.28515625" customWidth="1"/>
    <col min="4" max="4" width="16.7109375" customWidth="1"/>
  </cols>
  <sheetData>
    <row r="1" spans="1:10" x14ac:dyDescent="0.25">
      <c r="A1">
        <v>100</v>
      </c>
    </row>
    <row r="4" spans="1:10" x14ac:dyDescent="0.25">
      <c r="B4" s="78" t="s">
        <v>255</v>
      </c>
    </row>
    <row r="5" spans="1:10" x14ac:dyDescent="0.25">
      <c r="C5" t="s">
        <v>338</v>
      </c>
      <c r="D5">
        <v>1</v>
      </c>
      <c r="E5" t="s">
        <v>3</v>
      </c>
      <c r="F5" t="s">
        <v>337</v>
      </c>
      <c r="H5" t="s">
        <v>239</v>
      </c>
      <c r="I5">
        <v>750</v>
      </c>
      <c r="J5">
        <v>800</v>
      </c>
    </row>
    <row r="6" spans="1:10" x14ac:dyDescent="0.25">
      <c r="C6" t="s">
        <v>336</v>
      </c>
      <c r="D6">
        <f>$A$1</f>
        <v>100</v>
      </c>
      <c r="E6" t="s">
        <v>267</v>
      </c>
      <c r="F6" t="s">
        <v>337</v>
      </c>
      <c r="H6" t="s">
        <v>239</v>
      </c>
      <c r="I6">
        <v>25</v>
      </c>
      <c r="J6">
        <v>15</v>
      </c>
    </row>
    <row r="7" spans="1:10" x14ac:dyDescent="0.25">
      <c r="C7" t="s">
        <v>351</v>
      </c>
      <c r="E7" t="s">
        <v>3</v>
      </c>
      <c r="F7" t="s">
        <v>337</v>
      </c>
      <c r="H7" t="s">
        <v>239</v>
      </c>
      <c r="I7">
        <v>25</v>
      </c>
      <c r="J7">
        <v>12</v>
      </c>
    </row>
    <row r="8" spans="1:10" x14ac:dyDescent="0.25">
      <c r="C8" t="s">
        <v>285</v>
      </c>
      <c r="E8" t="s">
        <v>3</v>
      </c>
      <c r="F8" t="s">
        <v>280</v>
      </c>
      <c r="H8" t="s">
        <v>239</v>
      </c>
      <c r="I8">
        <v>15</v>
      </c>
      <c r="J8">
        <v>19</v>
      </c>
    </row>
    <row r="10" spans="1:10" x14ac:dyDescent="0.25">
      <c r="C10" t="s">
        <v>374</v>
      </c>
      <c r="D10" s="184" t="s">
        <v>375</v>
      </c>
    </row>
    <row r="11" spans="1:10" x14ac:dyDescent="0.25">
      <c r="C11" s="82" t="s">
        <v>247</v>
      </c>
      <c r="D11" s="83">
        <v>1.88</v>
      </c>
    </row>
    <row r="12" spans="1:10" x14ac:dyDescent="0.25">
      <c r="C12" t="s">
        <v>376</v>
      </c>
      <c r="D12" s="81">
        <v>3</v>
      </c>
    </row>
    <row r="13" spans="1:10" x14ac:dyDescent="0.25">
      <c r="C13" t="s">
        <v>377</v>
      </c>
      <c r="D13" s="81">
        <v>4</v>
      </c>
    </row>
    <row r="14" spans="1:10" x14ac:dyDescent="0.25">
      <c r="C14" t="s">
        <v>378</v>
      </c>
      <c r="D14" s="81">
        <v>1.5</v>
      </c>
    </row>
    <row r="15" spans="1:10" x14ac:dyDescent="0.25">
      <c r="C15" t="s">
        <v>379</v>
      </c>
      <c r="D15" s="81">
        <v>1.5</v>
      </c>
    </row>
    <row r="16" spans="1:10" x14ac:dyDescent="0.25">
      <c r="C16" t="s">
        <v>380</v>
      </c>
      <c r="D16" s="81">
        <v>1.5</v>
      </c>
    </row>
    <row r="17" spans="3:4" x14ac:dyDescent="0.25">
      <c r="C17" t="s">
        <v>381</v>
      </c>
      <c r="D17" s="81">
        <v>0</v>
      </c>
    </row>
    <row r="18" spans="3:4" x14ac:dyDescent="0.25">
      <c r="C18" t="s">
        <v>382</v>
      </c>
      <c r="D18" s="81">
        <v>1.5</v>
      </c>
    </row>
    <row r="19" spans="3:4" x14ac:dyDescent="0.25">
      <c r="C19" t="s">
        <v>383</v>
      </c>
      <c r="D19" s="81">
        <v>0</v>
      </c>
    </row>
    <row r="20" spans="3:4" x14ac:dyDescent="0.25">
      <c r="C20" t="s">
        <v>384</v>
      </c>
      <c r="D20" s="81">
        <v>1.5</v>
      </c>
    </row>
    <row r="21" spans="3:4" x14ac:dyDescent="0.25">
      <c r="C21" t="s">
        <v>385</v>
      </c>
      <c r="D21" s="81">
        <v>1.5</v>
      </c>
    </row>
    <row r="22" spans="3:4" x14ac:dyDescent="0.25">
      <c r="C22" t="s">
        <v>386</v>
      </c>
      <c r="D22" s="81">
        <v>1.5</v>
      </c>
    </row>
    <row r="23" spans="3:4" x14ac:dyDescent="0.25">
      <c r="C23" t="s">
        <v>387</v>
      </c>
      <c r="D23" s="81">
        <v>3</v>
      </c>
    </row>
    <row r="24" spans="3:4" x14ac:dyDescent="0.25">
      <c r="C24" s="82" t="s">
        <v>388</v>
      </c>
      <c r="D24" s="83">
        <v>229</v>
      </c>
    </row>
    <row r="25" spans="3:4" x14ac:dyDescent="0.25">
      <c r="C25" t="s">
        <v>389</v>
      </c>
      <c r="D25" s="81">
        <v>19.2</v>
      </c>
    </row>
    <row r="26" spans="3:4" x14ac:dyDescent="0.25">
      <c r="C26" t="s">
        <v>390</v>
      </c>
      <c r="D26" s="81">
        <v>15</v>
      </c>
    </row>
    <row r="27" spans="3:4" x14ac:dyDescent="0.25">
      <c r="C27" t="s">
        <v>391</v>
      </c>
      <c r="D27" s="81">
        <v>110</v>
      </c>
    </row>
    <row r="28" spans="3:4" x14ac:dyDescent="0.25">
      <c r="C28" t="s">
        <v>392</v>
      </c>
      <c r="D28" s="81">
        <v>27.5</v>
      </c>
    </row>
    <row r="29" spans="3:4" x14ac:dyDescent="0.25">
      <c r="C29" t="s">
        <v>393</v>
      </c>
      <c r="D29" s="81">
        <v>27.5</v>
      </c>
    </row>
    <row r="30" spans="3:4" x14ac:dyDescent="0.25">
      <c r="C30" t="s">
        <v>394</v>
      </c>
      <c r="D30" s="81">
        <v>27.5</v>
      </c>
    </row>
    <row r="31" spans="3:4" x14ac:dyDescent="0.25">
      <c r="C31" t="s">
        <v>395</v>
      </c>
      <c r="D31" s="81">
        <v>0</v>
      </c>
    </row>
    <row r="32" spans="3:4" x14ac:dyDescent="0.25">
      <c r="C32" t="s">
        <v>396</v>
      </c>
      <c r="D32" s="81">
        <v>0</v>
      </c>
    </row>
    <row r="33" spans="3:4" x14ac:dyDescent="0.25">
      <c r="C33" t="s">
        <v>397</v>
      </c>
      <c r="D33" s="81">
        <v>0</v>
      </c>
    </row>
    <row r="34" spans="3:4" x14ac:dyDescent="0.25">
      <c r="C34" t="s">
        <v>381</v>
      </c>
      <c r="D34" s="81">
        <v>0</v>
      </c>
    </row>
    <row r="35" spans="3:4" x14ac:dyDescent="0.25">
      <c r="C35" t="s">
        <v>398</v>
      </c>
      <c r="D35" s="81">
        <v>0</v>
      </c>
    </row>
    <row r="36" spans="3:4" x14ac:dyDescent="0.25">
      <c r="C36" t="s">
        <v>387</v>
      </c>
      <c r="D36" s="81">
        <v>3</v>
      </c>
    </row>
    <row r="37" spans="3:4" x14ac:dyDescent="0.25">
      <c r="C37" s="82" t="s">
        <v>399</v>
      </c>
      <c r="D37" s="83">
        <v>2297</v>
      </c>
    </row>
    <row r="38" spans="3:4" x14ac:dyDescent="0.25">
      <c r="C38" t="s">
        <v>28</v>
      </c>
      <c r="D38" s="81">
        <v>395</v>
      </c>
    </row>
    <row r="39" spans="3:4" x14ac:dyDescent="0.25">
      <c r="C39" t="s">
        <v>400</v>
      </c>
      <c r="D39" s="81">
        <v>205</v>
      </c>
    </row>
    <row r="40" spans="3:4" x14ac:dyDescent="0.25">
      <c r="C40" t="s">
        <v>401</v>
      </c>
      <c r="D40" s="81">
        <v>680</v>
      </c>
    </row>
    <row r="41" spans="3:4" x14ac:dyDescent="0.25">
      <c r="C41" t="s">
        <v>373</v>
      </c>
      <c r="D41" s="81">
        <v>168</v>
      </c>
    </row>
    <row r="42" spans="3:4" x14ac:dyDescent="0.25">
      <c r="C42" t="s">
        <v>402</v>
      </c>
      <c r="D42" s="81">
        <v>34</v>
      </c>
    </row>
    <row r="43" spans="3:4" x14ac:dyDescent="0.25">
      <c r="C43" t="s">
        <v>403</v>
      </c>
      <c r="D43" s="81">
        <v>45</v>
      </c>
    </row>
    <row r="44" spans="3:4" x14ac:dyDescent="0.25">
      <c r="C44" t="s">
        <v>404</v>
      </c>
      <c r="D44" s="81">
        <v>55</v>
      </c>
    </row>
    <row r="45" spans="3:4" x14ac:dyDescent="0.25">
      <c r="C45" t="s">
        <v>405</v>
      </c>
      <c r="D45" s="81">
        <v>195</v>
      </c>
    </row>
    <row r="46" spans="3:4" x14ac:dyDescent="0.25">
      <c r="C46" t="s">
        <v>406</v>
      </c>
      <c r="D46" s="81">
        <v>180</v>
      </c>
    </row>
    <row r="47" spans="3:4" x14ac:dyDescent="0.25">
      <c r="C47" t="s">
        <v>407</v>
      </c>
      <c r="D47" s="81">
        <v>195</v>
      </c>
    </row>
    <row r="48" spans="3:4" x14ac:dyDescent="0.25">
      <c r="C48" t="s">
        <v>34</v>
      </c>
      <c r="D48" s="81">
        <v>140</v>
      </c>
    </row>
    <row r="49" spans="3:4" x14ac:dyDescent="0.25">
      <c r="C49" t="s">
        <v>387</v>
      </c>
      <c r="D49" s="81">
        <v>5</v>
      </c>
    </row>
    <row r="50" spans="3:4" x14ac:dyDescent="0.25">
      <c r="C50" s="82" t="s">
        <v>408</v>
      </c>
      <c r="D50" s="83">
        <v>687</v>
      </c>
    </row>
    <row r="51" spans="3:4" x14ac:dyDescent="0.25">
      <c r="C51" t="s">
        <v>443</v>
      </c>
      <c r="D51" s="81">
        <v>6.8</v>
      </c>
    </row>
    <row r="52" spans="3:4" x14ac:dyDescent="0.25">
      <c r="C52" t="s">
        <v>409</v>
      </c>
      <c r="D52" s="81">
        <v>173</v>
      </c>
    </row>
    <row r="53" spans="3:4" x14ac:dyDescent="0.25">
      <c r="C53" t="s">
        <v>410</v>
      </c>
      <c r="D53" s="81">
        <v>75</v>
      </c>
    </row>
    <row r="54" spans="3:4" x14ac:dyDescent="0.25">
      <c r="C54" t="s">
        <v>411</v>
      </c>
      <c r="D54" s="81">
        <v>160</v>
      </c>
    </row>
    <row r="55" spans="3:4" x14ac:dyDescent="0.25">
      <c r="C55" t="s">
        <v>412</v>
      </c>
      <c r="D55" s="81">
        <v>45</v>
      </c>
    </row>
    <row r="56" spans="3:4" x14ac:dyDescent="0.25">
      <c r="C56" t="s">
        <v>413</v>
      </c>
      <c r="D56" s="81">
        <v>46</v>
      </c>
    </row>
    <row r="57" spans="3:4" x14ac:dyDescent="0.25">
      <c r="C57" t="s">
        <v>414</v>
      </c>
      <c r="D57" s="81">
        <v>54</v>
      </c>
    </row>
    <row r="58" spans="3:4" x14ac:dyDescent="0.25">
      <c r="C58" t="s">
        <v>4</v>
      </c>
      <c r="D58" s="81">
        <v>45</v>
      </c>
    </row>
    <row r="59" spans="3:4" x14ac:dyDescent="0.25">
      <c r="C59" t="s">
        <v>415</v>
      </c>
      <c r="D59" s="81">
        <v>51</v>
      </c>
    </row>
    <row r="60" spans="3:4" x14ac:dyDescent="0.25">
      <c r="C60" t="s">
        <v>416</v>
      </c>
      <c r="D60" s="81">
        <v>32</v>
      </c>
    </row>
    <row r="61" spans="3:4" x14ac:dyDescent="0.25">
      <c r="C61" t="s">
        <v>417</v>
      </c>
      <c r="D61" s="81">
        <v>8</v>
      </c>
    </row>
    <row r="62" spans="3:4" x14ac:dyDescent="0.25">
      <c r="C62" t="s">
        <v>387</v>
      </c>
      <c r="D62" s="81">
        <v>5</v>
      </c>
    </row>
    <row r="63" spans="3:4" x14ac:dyDescent="0.25">
      <c r="C63" s="82" t="s">
        <v>262</v>
      </c>
      <c r="D63" s="83">
        <v>351</v>
      </c>
    </row>
    <row r="64" spans="3:4" x14ac:dyDescent="0.25">
      <c r="C64" t="s">
        <v>8</v>
      </c>
      <c r="D64" s="81">
        <v>36</v>
      </c>
    </row>
    <row r="65" spans="3:4" x14ac:dyDescent="0.25">
      <c r="C65" t="s">
        <v>419</v>
      </c>
      <c r="D65" s="81">
        <v>14</v>
      </c>
    </row>
    <row r="66" spans="3:4" x14ac:dyDescent="0.25">
      <c r="C66" t="s">
        <v>420</v>
      </c>
      <c r="D66" s="81">
        <v>55</v>
      </c>
    </row>
    <row r="67" spans="3:4" x14ac:dyDescent="0.25">
      <c r="C67" t="s">
        <v>421</v>
      </c>
      <c r="D67" s="81">
        <v>67</v>
      </c>
    </row>
    <row r="68" spans="3:4" x14ac:dyDescent="0.25">
      <c r="C68" t="s">
        <v>422</v>
      </c>
      <c r="D68" s="81">
        <v>33</v>
      </c>
    </row>
    <row r="69" spans="3:4" x14ac:dyDescent="0.25">
      <c r="C69" t="s">
        <v>286</v>
      </c>
      <c r="D69" s="81">
        <v>22</v>
      </c>
    </row>
    <row r="70" spans="3:4" x14ac:dyDescent="0.25">
      <c r="C70" t="s">
        <v>423</v>
      </c>
      <c r="D70" s="81">
        <v>14</v>
      </c>
    </row>
    <row r="71" spans="3:4" x14ac:dyDescent="0.25">
      <c r="C71" t="s">
        <v>424</v>
      </c>
      <c r="D71" s="81">
        <v>55</v>
      </c>
    </row>
    <row r="72" spans="3:4" x14ac:dyDescent="0.25">
      <c r="C72" t="s">
        <v>425</v>
      </c>
      <c r="D72" s="81">
        <v>25</v>
      </c>
    </row>
    <row r="73" spans="3:4" x14ac:dyDescent="0.25">
      <c r="C73" t="s">
        <v>426</v>
      </c>
      <c r="D73" s="81">
        <v>25</v>
      </c>
    </row>
    <row r="74" spans="3:4" x14ac:dyDescent="0.25">
      <c r="C74" t="s">
        <v>418</v>
      </c>
      <c r="D74" s="81">
        <v>0</v>
      </c>
    </row>
    <row r="75" spans="3:4" x14ac:dyDescent="0.25">
      <c r="C75" t="s">
        <v>387</v>
      </c>
      <c r="D75" s="81">
        <v>5</v>
      </c>
    </row>
    <row r="76" spans="3:4" x14ac:dyDescent="0.25">
      <c r="C76" s="82" t="s">
        <v>260</v>
      </c>
      <c r="D76" s="83">
        <v>265</v>
      </c>
    </row>
    <row r="77" spans="3:4" x14ac:dyDescent="0.25">
      <c r="C77" t="s">
        <v>427</v>
      </c>
      <c r="D77" s="81">
        <v>45</v>
      </c>
    </row>
    <row r="78" spans="3:4" x14ac:dyDescent="0.25">
      <c r="C78" t="s">
        <v>428</v>
      </c>
      <c r="D78" s="81">
        <v>25</v>
      </c>
    </row>
    <row r="79" spans="3:4" x14ac:dyDescent="0.25">
      <c r="C79" t="s">
        <v>33</v>
      </c>
      <c r="D79" s="81">
        <v>125</v>
      </c>
    </row>
    <row r="80" spans="3:4" x14ac:dyDescent="0.25">
      <c r="C80" t="s">
        <v>429</v>
      </c>
      <c r="D80" s="81">
        <v>31</v>
      </c>
    </row>
    <row r="81" spans="3:4" x14ac:dyDescent="0.25">
      <c r="C81" t="s">
        <v>430</v>
      </c>
      <c r="D81" s="81">
        <v>34</v>
      </c>
    </row>
    <row r="82" spans="3:4" x14ac:dyDescent="0.25">
      <c r="C82" t="s">
        <v>418</v>
      </c>
      <c r="D82" s="81">
        <v>0</v>
      </c>
    </row>
    <row r="83" spans="3:4" x14ac:dyDescent="0.25">
      <c r="C83" t="s">
        <v>431</v>
      </c>
      <c r="D83" s="81">
        <v>0</v>
      </c>
    </row>
    <row r="84" spans="3:4" x14ac:dyDescent="0.25">
      <c r="C84" t="s">
        <v>432</v>
      </c>
      <c r="D84" s="81">
        <v>0</v>
      </c>
    </row>
    <row r="85" spans="3:4" x14ac:dyDescent="0.25">
      <c r="C85" t="s">
        <v>433</v>
      </c>
      <c r="D85" s="81">
        <v>0</v>
      </c>
    </row>
    <row r="86" spans="3:4" x14ac:dyDescent="0.25">
      <c r="C86" t="s">
        <v>434</v>
      </c>
      <c r="D86" s="81">
        <v>0</v>
      </c>
    </row>
    <row r="87" spans="3:4" x14ac:dyDescent="0.25">
      <c r="C87" t="s">
        <v>435</v>
      </c>
      <c r="D87" s="81">
        <v>0</v>
      </c>
    </row>
    <row r="88" spans="3:4" x14ac:dyDescent="0.25">
      <c r="C88" t="s">
        <v>387</v>
      </c>
      <c r="D88" s="81">
        <v>5</v>
      </c>
    </row>
    <row r="89" spans="3:4" x14ac:dyDescent="0.25">
      <c r="C89" s="82" t="s">
        <v>436</v>
      </c>
      <c r="D89" s="83">
        <v>171</v>
      </c>
    </row>
    <row r="90" spans="3:4" x14ac:dyDescent="0.25">
      <c r="C90" t="s">
        <v>437</v>
      </c>
      <c r="D90" s="81">
        <v>15</v>
      </c>
    </row>
    <row r="91" spans="3:4" x14ac:dyDescent="0.25">
      <c r="C91" t="s">
        <v>438</v>
      </c>
      <c r="D91" s="81">
        <v>19</v>
      </c>
    </row>
    <row r="92" spans="3:4" x14ac:dyDescent="0.25">
      <c r="C92" t="s">
        <v>439</v>
      </c>
      <c r="D92" s="81">
        <v>22</v>
      </c>
    </row>
    <row r="93" spans="3:4" x14ac:dyDescent="0.25">
      <c r="C93" t="s">
        <v>440</v>
      </c>
      <c r="D93" s="81">
        <v>25</v>
      </c>
    </row>
    <row r="94" spans="3:4" x14ac:dyDescent="0.25">
      <c r="C94" t="s">
        <v>441</v>
      </c>
      <c r="D94" s="81">
        <v>30</v>
      </c>
    </row>
    <row r="95" spans="3:4" x14ac:dyDescent="0.25">
      <c r="C95" t="s">
        <v>442</v>
      </c>
      <c r="D95" s="81">
        <v>71</v>
      </c>
    </row>
    <row r="96" spans="3:4" x14ac:dyDescent="0.25">
      <c r="C96" t="s">
        <v>265</v>
      </c>
      <c r="D96" s="81">
        <v>5</v>
      </c>
    </row>
    <row r="97" spans="3:4" x14ac:dyDescent="0.25">
      <c r="C97" t="s">
        <v>418</v>
      </c>
      <c r="D97" s="81">
        <v>0</v>
      </c>
    </row>
    <row r="98" spans="3:4" x14ac:dyDescent="0.25">
      <c r="C98" t="s">
        <v>431</v>
      </c>
      <c r="D98" s="81">
        <v>0</v>
      </c>
    </row>
    <row r="99" spans="3:4" x14ac:dyDescent="0.25">
      <c r="C99" t="s">
        <v>432</v>
      </c>
      <c r="D99" s="81">
        <v>0</v>
      </c>
    </row>
    <row r="100" spans="3:4" x14ac:dyDescent="0.25">
      <c r="C100" t="s">
        <v>433</v>
      </c>
      <c r="D100" s="81">
        <v>0</v>
      </c>
    </row>
    <row r="101" spans="3:4" x14ac:dyDescent="0.25">
      <c r="C101" t="s">
        <v>387</v>
      </c>
      <c r="D101" s="81">
        <v>5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DATENBANK!$B$53:$B$69</xm:f>
          </x14:formula1>
          <xm:sqref>B4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2"/>
  <sheetViews>
    <sheetView topLeftCell="A7" workbookViewId="0">
      <selection activeCell="A18" sqref="A18"/>
    </sheetView>
  </sheetViews>
  <sheetFormatPr baseColWidth="10" defaultRowHeight="15" x14ac:dyDescent="0.25"/>
  <cols>
    <col min="1" max="1" width="34.140625" customWidth="1"/>
    <col min="2" max="2" width="24" customWidth="1"/>
    <col min="3" max="4" width="24" style="57" customWidth="1"/>
    <col min="5" max="9" width="24" customWidth="1"/>
  </cols>
  <sheetData>
    <row r="1" spans="1:11" ht="30" x14ac:dyDescent="0.25">
      <c r="A1" s="31" t="s">
        <v>95</v>
      </c>
      <c r="B1" s="32" t="s">
        <v>96</v>
      </c>
      <c r="C1" s="33" t="s">
        <v>97</v>
      </c>
      <c r="D1" s="32" t="s">
        <v>98</v>
      </c>
      <c r="E1" s="33" t="s">
        <v>99</v>
      </c>
      <c r="F1" s="34" t="s">
        <v>100</v>
      </c>
      <c r="G1" s="32" t="s">
        <v>101</v>
      </c>
      <c r="H1" s="32" t="s">
        <v>102</v>
      </c>
      <c r="I1" s="34" t="s">
        <v>103</v>
      </c>
    </row>
    <row r="2" spans="1:11" x14ac:dyDescent="0.25">
      <c r="A2" s="31" t="s">
        <v>104</v>
      </c>
      <c r="B2" s="35">
        <v>289000</v>
      </c>
      <c r="C2" s="36">
        <v>255000</v>
      </c>
      <c r="D2" s="35">
        <v>98000</v>
      </c>
      <c r="E2" s="35">
        <v>275000</v>
      </c>
      <c r="F2" s="37">
        <v>297000</v>
      </c>
      <c r="G2" s="35">
        <v>210000</v>
      </c>
      <c r="H2" s="35">
        <v>230000</v>
      </c>
      <c r="I2" s="35">
        <v>289000</v>
      </c>
      <c r="J2" s="38"/>
      <c r="K2" s="38"/>
    </row>
    <row r="3" spans="1:11" x14ac:dyDescent="0.25">
      <c r="A3" s="31" t="s">
        <v>11</v>
      </c>
      <c r="B3" s="39" t="s">
        <v>105</v>
      </c>
      <c r="C3" s="39" t="s">
        <v>106</v>
      </c>
      <c r="D3" s="39" t="s">
        <v>107</v>
      </c>
      <c r="E3" s="39" t="s">
        <v>108</v>
      </c>
      <c r="F3" s="31" t="s">
        <v>109</v>
      </c>
      <c r="G3" s="39" t="s">
        <v>110</v>
      </c>
      <c r="H3" s="39" t="s">
        <v>111</v>
      </c>
      <c r="I3" s="39" t="s">
        <v>112</v>
      </c>
    </row>
    <row r="4" spans="1:11" ht="30" x14ac:dyDescent="0.25">
      <c r="A4" s="31" t="s">
        <v>113</v>
      </c>
      <c r="B4" s="39" t="s">
        <v>114</v>
      </c>
      <c r="C4" s="39" t="s">
        <v>115</v>
      </c>
      <c r="D4" s="40" t="s">
        <v>116</v>
      </c>
      <c r="E4" s="39" t="s">
        <v>115</v>
      </c>
      <c r="F4" s="41">
        <v>42947</v>
      </c>
      <c r="G4" s="39" t="s">
        <v>115</v>
      </c>
      <c r="H4" s="39" t="s">
        <v>117</v>
      </c>
      <c r="I4" s="42" t="s">
        <v>115</v>
      </c>
    </row>
    <row r="5" spans="1:11" ht="106.5" customHeight="1" x14ac:dyDescent="0.25">
      <c r="A5" s="31" t="s">
        <v>209</v>
      </c>
      <c r="B5" s="39"/>
      <c r="C5" s="31"/>
      <c r="D5" s="39"/>
      <c r="E5" s="39"/>
      <c r="F5" s="31"/>
      <c r="G5" s="43"/>
      <c r="H5" s="44"/>
      <c r="I5" s="39"/>
    </row>
    <row r="6" spans="1:11" x14ac:dyDescent="0.25">
      <c r="A6" s="31" t="s">
        <v>118</v>
      </c>
      <c r="B6" s="39" t="s">
        <v>119</v>
      </c>
      <c r="C6" s="39"/>
      <c r="D6" s="39"/>
      <c r="E6" s="39" t="s">
        <v>120</v>
      </c>
      <c r="F6" s="31"/>
      <c r="G6" s="39" t="s">
        <v>121</v>
      </c>
      <c r="H6" s="39" t="s">
        <v>122</v>
      </c>
      <c r="I6" s="39" t="s">
        <v>123</v>
      </c>
    </row>
    <row r="7" spans="1:11" x14ac:dyDescent="0.25">
      <c r="A7" s="31" t="s">
        <v>124</v>
      </c>
      <c r="B7" s="39">
        <v>1987</v>
      </c>
      <c r="C7" s="39"/>
      <c r="D7" s="39" t="s">
        <v>125</v>
      </c>
      <c r="E7" s="39">
        <v>1996</v>
      </c>
      <c r="F7" s="31" t="s">
        <v>126</v>
      </c>
      <c r="G7" s="39">
        <v>1983</v>
      </c>
      <c r="H7" s="39" t="s">
        <v>127</v>
      </c>
      <c r="I7" s="39">
        <v>1978</v>
      </c>
    </row>
    <row r="8" spans="1:11" x14ac:dyDescent="0.25">
      <c r="A8" s="31" t="s">
        <v>128</v>
      </c>
      <c r="B8" s="39">
        <v>168</v>
      </c>
      <c r="C8" s="39">
        <v>204</v>
      </c>
      <c r="D8" s="39">
        <v>140</v>
      </c>
      <c r="E8" s="39">
        <v>190</v>
      </c>
      <c r="F8" s="42">
        <v>180</v>
      </c>
      <c r="G8" s="39">
        <v>187</v>
      </c>
      <c r="H8" s="39">
        <v>145</v>
      </c>
      <c r="I8" s="42">
        <v>183</v>
      </c>
    </row>
    <row r="9" spans="1:11" x14ac:dyDescent="0.25">
      <c r="A9" s="31" t="s">
        <v>129</v>
      </c>
      <c r="B9" s="39">
        <v>1019</v>
      </c>
      <c r="C9" s="39">
        <v>840</v>
      </c>
      <c r="D9" s="39">
        <v>620</v>
      </c>
      <c r="E9" s="39">
        <v>525</v>
      </c>
      <c r="F9" s="42">
        <v>2022</v>
      </c>
      <c r="G9" s="39">
        <v>3809</v>
      </c>
      <c r="H9" s="39">
        <v>995</v>
      </c>
      <c r="I9" s="42">
        <v>1300</v>
      </c>
    </row>
    <row r="10" spans="1:11" x14ac:dyDescent="0.25">
      <c r="A10" s="31" t="s">
        <v>130</v>
      </c>
      <c r="B10" s="39">
        <v>5</v>
      </c>
      <c r="C10" s="39">
        <v>6</v>
      </c>
      <c r="D10" s="39">
        <v>6</v>
      </c>
      <c r="E10" s="39">
        <v>4</v>
      </c>
      <c r="F10" s="42">
        <v>6</v>
      </c>
      <c r="G10" s="39" t="s">
        <v>131</v>
      </c>
      <c r="H10" s="39">
        <v>5</v>
      </c>
      <c r="I10" s="42">
        <v>6</v>
      </c>
    </row>
    <row r="11" spans="1:11" x14ac:dyDescent="0.25">
      <c r="A11" s="31" t="s">
        <v>6</v>
      </c>
      <c r="B11" s="39">
        <v>1</v>
      </c>
      <c r="C11" s="39">
        <v>1</v>
      </c>
      <c r="D11" s="39">
        <v>1</v>
      </c>
      <c r="E11" s="39">
        <v>2</v>
      </c>
      <c r="F11" s="42">
        <v>1</v>
      </c>
      <c r="G11" s="39">
        <v>1</v>
      </c>
      <c r="H11" s="39">
        <v>1</v>
      </c>
      <c r="I11" s="39">
        <v>1</v>
      </c>
    </row>
    <row r="12" spans="1:11" x14ac:dyDescent="0.25">
      <c r="A12" s="31" t="s">
        <v>132</v>
      </c>
      <c r="B12" s="40">
        <v>3</v>
      </c>
      <c r="C12" s="39">
        <v>2</v>
      </c>
      <c r="D12" s="39">
        <v>1</v>
      </c>
      <c r="E12" s="39">
        <v>2</v>
      </c>
      <c r="F12" s="42">
        <v>2</v>
      </c>
      <c r="G12" s="39" t="s">
        <v>133</v>
      </c>
      <c r="H12" s="39">
        <v>2</v>
      </c>
      <c r="I12" s="39">
        <v>2</v>
      </c>
    </row>
    <row r="13" spans="1:11" x14ac:dyDescent="0.25">
      <c r="A13" s="31" t="s">
        <v>5</v>
      </c>
      <c r="B13" s="40">
        <v>3</v>
      </c>
      <c r="C13" s="39">
        <v>2</v>
      </c>
      <c r="D13" s="39">
        <v>1</v>
      </c>
      <c r="E13" s="39">
        <v>2</v>
      </c>
      <c r="F13" s="42">
        <v>1</v>
      </c>
      <c r="G13" s="39" t="s">
        <v>134</v>
      </c>
      <c r="H13" s="39">
        <v>2</v>
      </c>
      <c r="I13" s="39">
        <v>2</v>
      </c>
    </row>
    <row r="14" spans="1:11" x14ac:dyDescent="0.25">
      <c r="A14" s="31" t="s">
        <v>135</v>
      </c>
      <c r="B14" s="39" t="s">
        <v>136</v>
      </c>
      <c r="C14" s="39" t="s">
        <v>137</v>
      </c>
      <c r="D14" s="39" t="s">
        <v>138</v>
      </c>
      <c r="E14" s="39" t="s">
        <v>139</v>
      </c>
      <c r="F14" s="42" t="s">
        <v>126</v>
      </c>
      <c r="G14" s="39" t="s">
        <v>137</v>
      </c>
      <c r="H14" s="39" t="s">
        <v>140</v>
      </c>
      <c r="I14" s="39" t="s">
        <v>117</v>
      </c>
    </row>
    <row r="15" spans="1:11" x14ac:dyDescent="0.25">
      <c r="A15" s="31" t="s">
        <v>141</v>
      </c>
      <c r="B15" s="39"/>
      <c r="C15" s="39"/>
      <c r="D15" s="39" t="s">
        <v>117</v>
      </c>
      <c r="E15" s="39" t="s">
        <v>142</v>
      </c>
      <c r="F15" s="31"/>
      <c r="G15" s="39"/>
      <c r="H15" s="39"/>
      <c r="I15" s="39"/>
    </row>
    <row r="16" spans="1:11" ht="30" x14ac:dyDescent="0.25">
      <c r="A16" s="31" t="s">
        <v>143</v>
      </c>
      <c r="B16" s="39" t="s">
        <v>144</v>
      </c>
      <c r="C16" s="39" t="s">
        <v>145</v>
      </c>
      <c r="D16" s="40" t="s">
        <v>146</v>
      </c>
      <c r="E16" s="39"/>
      <c r="F16" s="31"/>
      <c r="G16" s="39"/>
      <c r="H16" s="39" t="s">
        <v>117</v>
      </c>
      <c r="I16" s="39" t="s">
        <v>147</v>
      </c>
    </row>
    <row r="17" spans="1:9" x14ac:dyDescent="0.25">
      <c r="A17" s="31" t="s">
        <v>148</v>
      </c>
      <c r="B17" s="39" t="s">
        <v>149</v>
      </c>
      <c r="C17" s="39" t="s">
        <v>149</v>
      </c>
      <c r="D17" s="39" t="s">
        <v>149</v>
      </c>
      <c r="E17" s="39" t="s">
        <v>149</v>
      </c>
      <c r="F17" s="42" t="s">
        <v>150</v>
      </c>
      <c r="G17" s="39"/>
      <c r="H17" s="39" t="s">
        <v>149</v>
      </c>
      <c r="I17" s="39" t="s">
        <v>151</v>
      </c>
    </row>
    <row r="18" spans="1:9" x14ac:dyDescent="0.25">
      <c r="A18" s="31" t="s">
        <v>152</v>
      </c>
      <c r="B18" s="39">
        <v>2</v>
      </c>
      <c r="C18" s="39">
        <v>2</v>
      </c>
      <c r="D18" s="39"/>
      <c r="E18" s="39">
        <v>2</v>
      </c>
      <c r="F18" s="42">
        <v>2</v>
      </c>
      <c r="G18" s="39">
        <v>2</v>
      </c>
      <c r="H18" s="39">
        <v>2</v>
      </c>
      <c r="I18" s="39">
        <v>2</v>
      </c>
    </row>
    <row r="19" spans="1:9" x14ac:dyDescent="0.25">
      <c r="A19" s="31" t="s">
        <v>28</v>
      </c>
      <c r="B19" s="39" t="s">
        <v>75</v>
      </c>
      <c r="C19" s="39" t="s">
        <v>153</v>
      </c>
      <c r="D19" s="39" t="s">
        <v>154</v>
      </c>
      <c r="E19" s="39"/>
      <c r="F19" s="42" t="s">
        <v>75</v>
      </c>
      <c r="G19" s="39" t="s">
        <v>155</v>
      </c>
      <c r="H19" s="39" t="s">
        <v>75</v>
      </c>
      <c r="I19" s="39" t="s">
        <v>75</v>
      </c>
    </row>
    <row r="20" spans="1:9" ht="45" x14ac:dyDescent="0.25">
      <c r="A20" s="31" t="s">
        <v>156</v>
      </c>
      <c r="B20" s="39"/>
      <c r="C20" s="39"/>
      <c r="D20" s="39"/>
      <c r="E20" s="40" t="s">
        <v>157</v>
      </c>
      <c r="F20" s="31" t="s">
        <v>158</v>
      </c>
      <c r="G20" s="39" t="s">
        <v>159</v>
      </c>
      <c r="H20" s="39"/>
      <c r="I20" s="39" t="s">
        <v>160</v>
      </c>
    </row>
    <row r="21" spans="1:9" x14ac:dyDescent="0.25">
      <c r="A21" s="31" t="s">
        <v>161</v>
      </c>
      <c r="B21" s="39" t="s">
        <v>162</v>
      </c>
      <c r="C21" s="39" t="s">
        <v>163</v>
      </c>
      <c r="D21" s="39" t="s">
        <v>33</v>
      </c>
      <c r="E21" s="39" t="s">
        <v>164</v>
      </c>
      <c r="F21" s="42" t="s">
        <v>165</v>
      </c>
      <c r="G21" s="39" t="s">
        <v>33</v>
      </c>
      <c r="H21" s="39" t="s">
        <v>33</v>
      </c>
      <c r="I21" s="39" t="s">
        <v>166</v>
      </c>
    </row>
    <row r="22" spans="1:9" x14ac:dyDescent="0.25">
      <c r="A22" s="31"/>
      <c r="B22" s="39"/>
      <c r="C22" s="39"/>
      <c r="D22" s="39"/>
      <c r="E22" s="39"/>
      <c r="F22" s="31"/>
      <c r="G22" s="39"/>
      <c r="H22" s="39"/>
      <c r="I22" s="39"/>
    </row>
    <row r="23" spans="1:9" x14ac:dyDescent="0.25">
      <c r="A23" s="31" t="s">
        <v>167</v>
      </c>
      <c r="B23" s="45">
        <f>B2/B8</f>
        <v>1720.2380952380952</v>
      </c>
      <c r="C23" s="45">
        <f>C2/C8</f>
        <v>1250</v>
      </c>
      <c r="D23" s="45">
        <f>D2/D8</f>
        <v>700</v>
      </c>
      <c r="E23" s="45">
        <f>E2/E8</f>
        <v>1447.3684210526317</v>
      </c>
      <c r="F23" s="45">
        <f>F2/F8</f>
        <v>1650</v>
      </c>
      <c r="G23" s="45">
        <f t="shared" ref="G23:I23" si="0">G2/G8</f>
        <v>1122.9946524064171</v>
      </c>
      <c r="H23" s="45">
        <f t="shared" si="0"/>
        <v>1586.2068965517242</v>
      </c>
      <c r="I23" s="45">
        <f t="shared" si="0"/>
        <v>1579.2349726775956</v>
      </c>
    </row>
    <row r="24" spans="1:9" x14ac:dyDescent="0.25">
      <c r="A24" s="31" t="s">
        <v>168</v>
      </c>
      <c r="B24" s="45">
        <f>B2/B9</f>
        <v>283.61138370951915</v>
      </c>
      <c r="C24" s="45">
        <f>C2/C9</f>
        <v>303.57142857142856</v>
      </c>
      <c r="D24" s="45">
        <f>D2/D9</f>
        <v>158.06451612903226</v>
      </c>
      <c r="E24" s="45">
        <f>E2/E9</f>
        <v>523.80952380952385</v>
      </c>
      <c r="F24" s="45">
        <f>F2/F9</f>
        <v>146.88427299703264</v>
      </c>
      <c r="G24" s="45">
        <f t="shared" ref="G24:I24" si="1">G2/G9</f>
        <v>55.132580729850353</v>
      </c>
      <c r="H24" s="45">
        <f t="shared" si="1"/>
        <v>231.15577889447235</v>
      </c>
      <c r="I24" s="45">
        <f t="shared" si="1"/>
        <v>222.30769230769232</v>
      </c>
    </row>
    <row r="25" spans="1:9" x14ac:dyDescent="0.25">
      <c r="A25" s="31"/>
      <c r="B25" s="39"/>
      <c r="C25" s="39"/>
      <c r="D25" s="39"/>
      <c r="E25" s="39"/>
      <c r="F25" s="31"/>
      <c r="G25" s="39"/>
      <c r="H25" s="39"/>
      <c r="I25" s="39"/>
    </row>
    <row r="26" spans="1:9" x14ac:dyDescent="0.25">
      <c r="A26" s="31" t="s">
        <v>169</v>
      </c>
      <c r="B26" s="41">
        <v>42588</v>
      </c>
      <c r="C26" s="41">
        <v>42590</v>
      </c>
      <c r="D26" s="41">
        <v>42590</v>
      </c>
      <c r="E26" s="41">
        <v>42588</v>
      </c>
      <c r="F26" s="41">
        <v>42590</v>
      </c>
      <c r="G26" s="41">
        <v>42589</v>
      </c>
      <c r="H26" s="41">
        <v>42590</v>
      </c>
      <c r="I26" s="41">
        <v>42590</v>
      </c>
    </row>
    <row r="27" spans="1:9" x14ac:dyDescent="0.25">
      <c r="A27" s="31" t="s">
        <v>170</v>
      </c>
      <c r="B27" s="39" t="s">
        <v>171</v>
      </c>
      <c r="C27" s="39" t="s">
        <v>172</v>
      </c>
      <c r="D27" s="39" t="s">
        <v>173</v>
      </c>
      <c r="E27" s="39" t="s">
        <v>174</v>
      </c>
      <c r="F27" s="42" t="s">
        <v>175</v>
      </c>
      <c r="G27" s="39" t="s">
        <v>176</v>
      </c>
      <c r="H27" s="39" t="s">
        <v>177</v>
      </c>
      <c r="I27" s="39" t="s">
        <v>178</v>
      </c>
    </row>
    <row r="28" spans="1:9" ht="157.15" customHeight="1" x14ac:dyDescent="0.25">
      <c r="A28" s="46" t="s">
        <v>179</v>
      </c>
      <c r="B28" s="47" t="s">
        <v>180</v>
      </c>
      <c r="C28" s="40" t="s">
        <v>181</v>
      </c>
      <c r="D28" s="39"/>
      <c r="E28" s="47" t="s">
        <v>182</v>
      </c>
      <c r="F28" s="48" t="s">
        <v>183</v>
      </c>
      <c r="G28" s="47" t="s">
        <v>184</v>
      </c>
      <c r="H28" s="47" t="s">
        <v>185</v>
      </c>
      <c r="I28" s="48" t="s">
        <v>186</v>
      </c>
    </row>
    <row r="29" spans="1:9" x14ac:dyDescent="0.25">
      <c r="A29" s="31" t="s">
        <v>187</v>
      </c>
      <c r="B29" s="49" t="s">
        <v>188</v>
      </c>
      <c r="C29" s="50" t="s">
        <v>189</v>
      </c>
      <c r="D29" s="50" t="s">
        <v>190</v>
      </c>
      <c r="E29" s="49" t="s">
        <v>191</v>
      </c>
      <c r="F29" s="49" t="s">
        <v>192</v>
      </c>
      <c r="G29" s="49"/>
      <c r="H29" s="49" t="s">
        <v>193</v>
      </c>
      <c r="I29" s="49" t="s">
        <v>194</v>
      </c>
    </row>
    <row r="30" spans="1:9" x14ac:dyDescent="0.25">
      <c r="A30" s="31" t="s">
        <v>195</v>
      </c>
      <c r="B30" s="39">
        <v>107254</v>
      </c>
      <c r="C30" s="39"/>
      <c r="D30" s="39"/>
      <c r="E30" s="39"/>
      <c r="F30" s="31"/>
      <c r="G30" s="39"/>
      <c r="H30" s="39">
        <v>78861</v>
      </c>
      <c r="I30" s="39"/>
    </row>
    <row r="31" spans="1:9" x14ac:dyDescent="0.25">
      <c r="A31" s="31"/>
      <c r="B31" s="39"/>
      <c r="C31" s="39"/>
      <c r="D31" s="39"/>
      <c r="E31" s="51" t="s">
        <v>196</v>
      </c>
      <c r="F31" s="31"/>
      <c r="G31" s="39"/>
      <c r="H31" s="39" t="s">
        <v>197</v>
      </c>
      <c r="I31" s="39"/>
    </row>
    <row r="32" spans="1:9" x14ac:dyDescent="0.25">
      <c r="A32" s="52" t="s">
        <v>198</v>
      </c>
      <c r="B32" s="39"/>
      <c r="C32" s="39" t="s">
        <v>199</v>
      </c>
      <c r="D32" s="39"/>
      <c r="E32" s="39"/>
      <c r="F32" s="31"/>
      <c r="G32" s="39"/>
      <c r="H32" s="39"/>
      <c r="I32" s="39"/>
    </row>
    <row r="33" spans="1:9" x14ac:dyDescent="0.25">
      <c r="A33" s="53" t="s">
        <v>200</v>
      </c>
      <c r="B33" s="39">
        <v>67</v>
      </c>
      <c r="C33" s="39"/>
      <c r="D33" s="39">
        <v>270</v>
      </c>
      <c r="E33" s="39">
        <v>140</v>
      </c>
      <c r="F33" s="42">
        <v>47</v>
      </c>
      <c r="G33" s="39">
        <v>94.7</v>
      </c>
      <c r="H33" s="39" t="s">
        <v>117</v>
      </c>
      <c r="I33" s="42">
        <v>77.88</v>
      </c>
    </row>
    <row r="34" spans="1:9" x14ac:dyDescent="0.25">
      <c r="A34" s="53" t="s">
        <v>201</v>
      </c>
      <c r="B34" s="39" t="s">
        <v>202</v>
      </c>
      <c r="C34" s="39"/>
      <c r="D34" s="39"/>
      <c r="E34" s="39" t="s">
        <v>203</v>
      </c>
      <c r="F34" s="31"/>
      <c r="G34" s="39" t="s">
        <v>202</v>
      </c>
      <c r="H34" s="39" t="s">
        <v>117</v>
      </c>
      <c r="I34" s="42" t="s">
        <v>202</v>
      </c>
    </row>
    <row r="35" spans="1:9" ht="18" x14ac:dyDescent="0.35">
      <c r="A35" s="53" t="s">
        <v>204</v>
      </c>
      <c r="B35" s="39">
        <v>1.6</v>
      </c>
      <c r="C35" s="39"/>
      <c r="D35" s="39">
        <v>3.34</v>
      </c>
      <c r="E35" s="39" t="s">
        <v>205</v>
      </c>
      <c r="F35" s="31"/>
      <c r="G35" s="39">
        <v>1.38</v>
      </c>
      <c r="H35" s="39" t="s">
        <v>117</v>
      </c>
      <c r="I35" s="39">
        <v>1.24</v>
      </c>
    </row>
    <row r="36" spans="1:9" ht="18" x14ac:dyDescent="0.35">
      <c r="A36" s="53" t="s">
        <v>204</v>
      </c>
      <c r="B36" s="39" t="s">
        <v>202</v>
      </c>
      <c r="C36" s="39"/>
      <c r="D36" s="39"/>
      <c r="E36" s="39"/>
      <c r="F36" s="31"/>
      <c r="G36" s="39" t="s">
        <v>202</v>
      </c>
      <c r="H36" s="39" t="s">
        <v>117</v>
      </c>
      <c r="I36" s="39" t="s">
        <v>202</v>
      </c>
    </row>
    <row r="37" spans="1:9" x14ac:dyDescent="0.25">
      <c r="A37" s="31"/>
      <c r="B37" s="31"/>
      <c r="C37" s="39"/>
      <c r="D37" s="39"/>
      <c r="E37" s="31"/>
      <c r="F37" s="31"/>
      <c r="G37" s="31"/>
      <c r="H37" s="31"/>
      <c r="I37" s="31" t="s">
        <v>206</v>
      </c>
    </row>
    <row r="38" spans="1:9" x14ac:dyDescent="0.25">
      <c r="A38" s="31"/>
      <c r="B38" s="31"/>
      <c r="C38" s="39"/>
      <c r="D38" s="54"/>
      <c r="E38" s="31"/>
      <c r="F38" s="31"/>
      <c r="G38" s="31"/>
      <c r="H38" s="31"/>
      <c r="I38" s="55" t="s">
        <v>207</v>
      </c>
    </row>
    <row r="39" spans="1:9" ht="30" x14ac:dyDescent="0.25">
      <c r="A39" s="31"/>
      <c r="B39" s="31"/>
      <c r="C39" s="39"/>
      <c r="D39" s="54"/>
      <c r="E39" s="31"/>
      <c r="F39" s="31"/>
      <c r="G39" s="31"/>
      <c r="H39" s="31"/>
      <c r="I39" s="56" t="s">
        <v>208</v>
      </c>
    </row>
    <row r="40" spans="1:9" x14ac:dyDescent="0.25">
      <c r="I40" s="58"/>
    </row>
    <row r="41" spans="1:9" x14ac:dyDescent="0.25">
      <c r="I41" s="58"/>
    </row>
    <row r="42" spans="1:9" x14ac:dyDescent="0.25">
      <c r="I42" s="58"/>
    </row>
  </sheetData>
  <hyperlinks>
    <hyperlink ref="B28" r:id="rId1" xr:uid="{00000000-0004-0000-0E00-000000000000}"/>
    <hyperlink ref="E31" r:id="rId2" xr:uid="{00000000-0004-0000-0E00-000001000000}"/>
    <hyperlink ref="E28" r:id="rId3" xr:uid="{00000000-0004-0000-0E00-000002000000}"/>
    <hyperlink ref="G28" r:id="rId4" xr:uid="{00000000-0004-0000-0E00-000003000000}"/>
    <hyperlink ref="H28" r:id="rId5" xr:uid="{00000000-0004-0000-0E00-000004000000}"/>
    <hyperlink ref="F28" r:id="rId6" xr:uid="{00000000-0004-0000-0E00-000005000000}"/>
    <hyperlink ref="I28" r:id="rId7" xr:uid="{00000000-0004-0000-0E00-000006000000}"/>
    <hyperlink ref="I39" r:id="rId8" xr:uid="{00000000-0004-0000-0E00-000007000000}"/>
  </hyperlinks>
  <pageMargins left="0.7" right="0.7" top="0.78740157499999996" bottom="0.78740157499999996" header="0.3" footer="0.3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0"/>
  <sheetViews>
    <sheetView showGridLines="0" workbookViewId="0">
      <selection sqref="A1:XFD1048576"/>
    </sheetView>
  </sheetViews>
  <sheetFormatPr baseColWidth="10" defaultRowHeight="15" x14ac:dyDescent="0.25"/>
  <cols>
    <col min="1" max="1" width="37.5703125" customWidth="1"/>
    <col min="2" max="2" width="13.85546875" style="17" customWidth="1"/>
  </cols>
  <sheetData>
    <row r="1" spans="1:8" ht="18.75" x14ac:dyDescent="0.3">
      <c r="B1" s="30" t="s">
        <v>50</v>
      </c>
      <c r="C1" s="30"/>
      <c r="D1" s="30" t="s">
        <v>51</v>
      </c>
      <c r="E1" s="30"/>
      <c r="F1" s="30" t="s">
        <v>52</v>
      </c>
      <c r="G1" s="30"/>
      <c r="H1" s="30" t="s">
        <v>53</v>
      </c>
    </row>
    <row r="3" spans="1:8" x14ac:dyDescent="0.25">
      <c r="A3" s="23" t="s">
        <v>54</v>
      </c>
      <c r="B3" s="26">
        <v>157605.82</v>
      </c>
      <c r="C3" s="23"/>
      <c r="D3" s="26">
        <v>157805.43</v>
      </c>
      <c r="E3" s="23"/>
      <c r="F3" s="26">
        <v>157500</v>
      </c>
      <c r="G3" s="23"/>
      <c r="H3" s="26">
        <v>157500</v>
      </c>
    </row>
    <row r="4" spans="1:8" x14ac:dyDescent="0.25">
      <c r="A4" t="s">
        <v>55</v>
      </c>
      <c r="B4" s="20">
        <v>150000</v>
      </c>
      <c r="D4" s="20">
        <v>150000</v>
      </c>
      <c r="F4" s="20">
        <v>149784.5</v>
      </c>
      <c r="H4" s="20">
        <v>150244</v>
      </c>
    </row>
    <row r="5" spans="1:8" x14ac:dyDescent="0.25">
      <c r="A5" t="s">
        <v>56</v>
      </c>
      <c r="B5" s="22">
        <v>240</v>
      </c>
      <c r="D5" s="22">
        <v>228</v>
      </c>
      <c r="F5" s="22">
        <v>180</v>
      </c>
      <c r="H5" s="22">
        <v>185</v>
      </c>
    </row>
    <row r="6" spans="1:8" x14ac:dyDescent="0.25">
      <c r="A6" t="s">
        <v>57</v>
      </c>
      <c r="B6" s="21">
        <v>814.76</v>
      </c>
      <c r="D6" s="21">
        <v>838.68</v>
      </c>
      <c r="F6" s="21">
        <v>996.92</v>
      </c>
      <c r="H6" s="21">
        <v>1023.74</v>
      </c>
    </row>
    <row r="7" spans="1:8" x14ac:dyDescent="0.25">
      <c r="B7" s="29">
        <f>(B6*12)/B3</f>
        <v>6.2035272555290143E-2</v>
      </c>
      <c r="D7" s="29">
        <f>(D6*12)/D3</f>
        <v>6.3775752203203653E-2</v>
      </c>
      <c r="F7" s="29">
        <f>(F6*12)/F3</f>
        <v>7.5955809523809523E-2</v>
      </c>
      <c r="H7" s="29">
        <f>(H6*12)/H3</f>
        <v>7.7999238095238108E-2</v>
      </c>
    </row>
    <row r="9" spans="1:8" x14ac:dyDescent="0.25">
      <c r="A9" s="23" t="s">
        <v>58</v>
      </c>
      <c r="B9" s="27">
        <v>1.375E-2</v>
      </c>
      <c r="C9" s="28"/>
      <c r="D9" s="28">
        <v>1.375E-2</v>
      </c>
      <c r="E9" s="28"/>
      <c r="F9" s="28">
        <v>1.6250000000000001E-2</v>
      </c>
      <c r="G9" s="28"/>
      <c r="H9" s="28">
        <v>1.7500000000000002E-2</v>
      </c>
    </row>
    <row r="10" spans="1:8" x14ac:dyDescent="0.25">
      <c r="A10" t="s">
        <v>93</v>
      </c>
      <c r="B10" s="18"/>
      <c r="D10" s="16"/>
      <c r="F10" s="17" t="s">
        <v>60</v>
      </c>
      <c r="H10" s="16"/>
    </row>
    <row r="11" spans="1:8" x14ac:dyDescent="0.25">
      <c r="A11" t="s">
        <v>59</v>
      </c>
      <c r="B11" s="18">
        <v>2.1000000000000001E-2</v>
      </c>
      <c r="D11" s="18">
        <v>2.1999999999999999E-2</v>
      </c>
      <c r="F11" s="18"/>
      <c r="H11" s="18">
        <v>1.8749999999999999E-2</v>
      </c>
    </row>
    <row r="12" spans="1:8" x14ac:dyDescent="0.25">
      <c r="A12" t="s">
        <v>89</v>
      </c>
      <c r="B12" s="18">
        <v>1.9E-2</v>
      </c>
      <c r="D12" s="18">
        <v>2.3E-2</v>
      </c>
      <c r="F12" s="18"/>
      <c r="H12" s="18">
        <v>1.7500000000000002E-2</v>
      </c>
    </row>
    <row r="13" spans="1:8" x14ac:dyDescent="0.25">
      <c r="A13" t="s">
        <v>90</v>
      </c>
      <c r="B13" s="18">
        <v>0.06</v>
      </c>
      <c r="D13" s="18">
        <v>0.06</v>
      </c>
      <c r="F13" s="18"/>
      <c r="H13" s="18"/>
    </row>
    <row r="14" spans="1:8" x14ac:dyDescent="0.25">
      <c r="A14" t="s">
        <v>61</v>
      </c>
      <c r="B14" s="18">
        <v>0</v>
      </c>
      <c r="D14" s="18">
        <v>0</v>
      </c>
      <c r="F14" s="18">
        <v>0</v>
      </c>
      <c r="H14" s="18">
        <v>0</v>
      </c>
    </row>
    <row r="15" spans="1:8" x14ac:dyDescent="0.25">
      <c r="A15" t="s">
        <v>62</v>
      </c>
      <c r="B15" s="18">
        <v>2.76E-2</v>
      </c>
      <c r="D15" s="18">
        <v>2.9000000000000001E-2</v>
      </c>
      <c r="F15" s="18">
        <v>2.4E-2</v>
      </c>
      <c r="H15" s="18">
        <v>2.3E-2</v>
      </c>
    </row>
    <row r="16" spans="1:8" x14ac:dyDescent="0.25">
      <c r="A16" s="25" t="s">
        <v>63</v>
      </c>
      <c r="B16" s="26">
        <v>194551.5</v>
      </c>
      <c r="C16" s="23"/>
      <c r="D16" s="26">
        <v>210567</v>
      </c>
      <c r="E16" s="23"/>
      <c r="F16" s="26">
        <v>179338.57</v>
      </c>
      <c r="G16" s="23"/>
      <c r="H16" s="26">
        <v>186611.57</v>
      </c>
    </row>
    <row r="17" spans="1:8" x14ac:dyDescent="0.25">
      <c r="A17" t="s">
        <v>64</v>
      </c>
      <c r="B17" s="20">
        <v>2219</v>
      </c>
      <c r="D17" s="20">
        <v>2160</v>
      </c>
      <c r="F17" s="20">
        <v>2268</v>
      </c>
      <c r="H17" s="20">
        <v>2280</v>
      </c>
    </row>
    <row r="18" spans="1:8" x14ac:dyDescent="0.25">
      <c r="B18" s="29">
        <f>B17/B34</f>
        <v>1.1732857750219292E-2</v>
      </c>
      <c r="D18" s="29">
        <f>D17/D34</f>
        <v>1.1406451603091226E-2</v>
      </c>
      <c r="F18" s="29">
        <f>F17/F34</f>
        <v>1.2E-2</v>
      </c>
      <c r="H18" s="29">
        <f>H17/H34</f>
        <v>1.2063492063492064E-2</v>
      </c>
    </row>
    <row r="19" spans="1:8" x14ac:dyDescent="0.25">
      <c r="B19" s="29"/>
      <c r="D19" s="29"/>
      <c r="F19" s="29"/>
      <c r="H19" s="29"/>
    </row>
    <row r="20" spans="1:8" x14ac:dyDescent="0.25">
      <c r="A20" s="23" t="s">
        <v>91</v>
      </c>
      <c r="B20" s="24"/>
      <c r="C20" s="25"/>
      <c r="D20" s="25"/>
      <c r="E20" s="25"/>
      <c r="F20" s="25"/>
      <c r="G20" s="25"/>
      <c r="H20" s="25"/>
    </row>
    <row r="21" spans="1:8" x14ac:dyDescent="0.25">
      <c r="A21" t="s">
        <v>65</v>
      </c>
      <c r="B21" s="18">
        <v>0.03</v>
      </c>
      <c r="D21" s="16">
        <v>0.03</v>
      </c>
      <c r="F21" s="16">
        <v>0.03</v>
      </c>
      <c r="H21" s="16">
        <v>0.03</v>
      </c>
    </row>
    <row r="22" spans="1:8" x14ac:dyDescent="0.25">
      <c r="A22" t="s">
        <v>66</v>
      </c>
      <c r="B22" s="17" t="s">
        <v>67</v>
      </c>
      <c r="D22" s="20">
        <v>74</v>
      </c>
      <c r="F22" s="20">
        <v>66</v>
      </c>
      <c r="H22" s="20">
        <v>37</v>
      </c>
    </row>
    <row r="23" spans="1:8" x14ac:dyDescent="0.25">
      <c r="A23" t="s">
        <v>68</v>
      </c>
      <c r="B23" s="17" t="s">
        <v>67</v>
      </c>
      <c r="D23" s="17" t="s">
        <v>67</v>
      </c>
      <c r="F23" s="20">
        <v>280</v>
      </c>
      <c r="H23" s="20">
        <v>280</v>
      </c>
    </row>
    <row r="24" spans="1:8" x14ac:dyDescent="0.25">
      <c r="A24" t="s">
        <v>69</v>
      </c>
      <c r="B24" s="21">
        <v>136.82</v>
      </c>
      <c r="D24" s="17" t="s">
        <v>67</v>
      </c>
      <c r="F24" s="20">
        <v>198.5</v>
      </c>
      <c r="H24" s="17" t="s">
        <v>70</v>
      </c>
    </row>
    <row r="25" spans="1:8" x14ac:dyDescent="0.25">
      <c r="A25" t="s">
        <v>71</v>
      </c>
      <c r="B25" s="21">
        <v>750</v>
      </c>
      <c r="D25" s="15">
        <v>1071.43</v>
      </c>
      <c r="F25" s="20">
        <v>220</v>
      </c>
      <c r="H25" s="20">
        <v>100</v>
      </c>
    </row>
    <row r="26" spans="1:8" x14ac:dyDescent="0.25">
      <c r="A26" t="s">
        <v>72</v>
      </c>
      <c r="B26" s="21">
        <v>15.6</v>
      </c>
      <c r="D26" s="21">
        <v>11.44</v>
      </c>
      <c r="F26" s="21">
        <v>15.34</v>
      </c>
      <c r="H26" s="21">
        <v>14.48</v>
      </c>
    </row>
    <row r="27" spans="1:8" x14ac:dyDescent="0.25">
      <c r="A27" t="s">
        <v>73</v>
      </c>
      <c r="B27" s="17" t="s">
        <v>74</v>
      </c>
      <c r="D27" s="17" t="s">
        <v>75</v>
      </c>
      <c r="F27" s="17" t="s">
        <v>74</v>
      </c>
      <c r="H27" s="17" t="s">
        <v>75</v>
      </c>
    </row>
    <row r="28" spans="1:8" x14ac:dyDescent="0.25">
      <c r="A28" t="s">
        <v>76</v>
      </c>
      <c r="B28" s="17" t="s">
        <v>77</v>
      </c>
      <c r="C28" s="17"/>
      <c r="D28" s="17" t="s">
        <v>75</v>
      </c>
      <c r="E28" s="17"/>
      <c r="F28" s="17" t="s">
        <v>77</v>
      </c>
      <c r="G28" s="17"/>
      <c r="H28" s="17" t="s">
        <v>77</v>
      </c>
    </row>
    <row r="29" spans="1:8" x14ac:dyDescent="0.25">
      <c r="A29" t="s">
        <v>78</v>
      </c>
    </row>
    <row r="31" spans="1:8" x14ac:dyDescent="0.25">
      <c r="A31" s="23" t="s">
        <v>79</v>
      </c>
      <c r="B31" s="24"/>
      <c r="C31" s="25"/>
      <c r="D31" s="25"/>
      <c r="E31" s="25"/>
      <c r="F31" s="25"/>
      <c r="G31" s="25"/>
      <c r="H31" s="25"/>
    </row>
    <row r="32" spans="1:8" x14ac:dyDescent="0.25">
      <c r="A32" t="s">
        <v>92</v>
      </c>
      <c r="B32" s="17" t="s">
        <v>75</v>
      </c>
      <c r="D32" s="17" t="s">
        <v>75</v>
      </c>
      <c r="F32" s="17" t="s">
        <v>75</v>
      </c>
      <c r="H32" s="17" t="s">
        <v>75</v>
      </c>
    </row>
    <row r="33" spans="1:8" x14ac:dyDescent="0.25">
      <c r="A33" t="s">
        <v>80</v>
      </c>
      <c r="B33" s="19">
        <v>1.2</v>
      </c>
      <c r="D33" s="19">
        <v>1.2</v>
      </c>
      <c r="F33" s="19">
        <v>1.2</v>
      </c>
      <c r="H33" s="19">
        <v>1.2</v>
      </c>
    </row>
    <row r="34" spans="1:8" x14ac:dyDescent="0.25">
      <c r="A34" t="s">
        <v>94</v>
      </c>
      <c r="B34" s="20">
        <f>B33*B3</f>
        <v>189126.984</v>
      </c>
      <c r="D34" s="20">
        <f>D33*D3</f>
        <v>189366.51599999997</v>
      </c>
      <c r="F34" s="20">
        <f>F33*F3</f>
        <v>189000</v>
      </c>
      <c r="H34" s="20">
        <f>H33*H3</f>
        <v>189000</v>
      </c>
    </row>
    <row r="35" spans="1:8" x14ac:dyDescent="0.25">
      <c r="A35" t="s">
        <v>81</v>
      </c>
      <c r="B35" s="17" t="s">
        <v>82</v>
      </c>
      <c r="D35" s="17" t="s">
        <v>82</v>
      </c>
      <c r="F35" s="17" t="s">
        <v>82</v>
      </c>
      <c r="H35" s="17" t="s">
        <v>82</v>
      </c>
    </row>
    <row r="36" spans="1:8" x14ac:dyDescent="0.25">
      <c r="A36" t="s">
        <v>83</v>
      </c>
      <c r="B36" s="17" t="s">
        <v>82</v>
      </c>
      <c r="D36" s="17" t="s">
        <v>82</v>
      </c>
      <c r="F36" s="17" t="s">
        <v>75</v>
      </c>
      <c r="H36" s="17" t="s">
        <v>75</v>
      </c>
    </row>
    <row r="37" spans="1:8" x14ac:dyDescent="0.25">
      <c r="A37" t="s">
        <v>84</v>
      </c>
      <c r="B37" s="17" t="s">
        <v>75</v>
      </c>
      <c r="D37" s="17" t="s">
        <v>75</v>
      </c>
      <c r="F37" s="17" t="s">
        <v>75</v>
      </c>
      <c r="H37" s="17" t="s">
        <v>75</v>
      </c>
    </row>
    <row r="38" spans="1:8" x14ac:dyDescent="0.25">
      <c r="A38" t="s">
        <v>85</v>
      </c>
      <c r="B38" s="17" t="s">
        <v>82</v>
      </c>
      <c r="D38" s="17" t="s">
        <v>82</v>
      </c>
      <c r="F38" s="17" t="s">
        <v>86</v>
      </c>
      <c r="H38" s="17" t="s">
        <v>75</v>
      </c>
    </row>
    <row r="39" spans="1:8" x14ac:dyDescent="0.25">
      <c r="A39" t="s">
        <v>87</v>
      </c>
      <c r="B39" s="17" t="s">
        <v>75</v>
      </c>
      <c r="D39" s="17" t="s">
        <v>75</v>
      </c>
      <c r="F39" s="17" t="s">
        <v>75</v>
      </c>
      <c r="H39" s="17" t="s">
        <v>75</v>
      </c>
    </row>
    <row r="40" spans="1:8" x14ac:dyDescent="0.25">
      <c r="D40" t="s">
        <v>88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221"/>
  <sheetViews>
    <sheetView showGridLines="0" zoomScale="85" zoomScaleNormal="85" workbookViewId="0">
      <selection activeCell="E11" sqref="E11"/>
    </sheetView>
  </sheetViews>
  <sheetFormatPr baseColWidth="10" defaultRowHeight="15" x14ac:dyDescent="0.25"/>
  <cols>
    <col min="1" max="1" width="10" style="64" customWidth="1"/>
    <col min="2" max="2" width="10.28515625" style="64" customWidth="1"/>
    <col min="3" max="3" width="8.28515625" customWidth="1"/>
    <col min="4" max="4" width="14.5703125" style="79" customWidth="1"/>
    <col min="5" max="5" width="14.7109375" customWidth="1"/>
    <col min="6" max="6" width="19.5703125" customWidth="1"/>
    <col min="7" max="7" width="13.28515625" customWidth="1"/>
    <col min="8" max="8" width="34.28515625" customWidth="1"/>
    <col min="9" max="9" width="21.85546875" customWidth="1"/>
    <col min="10" max="10" width="12.7109375" customWidth="1"/>
    <col min="11" max="11" width="12.85546875" customWidth="1"/>
    <col min="12" max="12" width="13.5703125" style="71" customWidth="1"/>
    <col min="13" max="13" width="14.140625" customWidth="1"/>
  </cols>
  <sheetData>
    <row r="1" spans="1:15" s="98" customFormat="1" ht="15" customHeight="1" thickBot="1" x14ac:dyDescent="0.3">
      <c r="A1" s="93" t="s">
        <v>342</v>
      </c>
      <c r="B1" s="93" t="s">
        <v>341</v>
      </c>
      <c r="C1" s="94" t="s">
        <v>214</v>
      </c>
      <c r="D1" s="95" t="s">
        <v>246</v>
      </c>
      <c r="E1" s="94" t="s">
        <v>264</v>
      </c>
      <c r="F1" s="96" t="s">
        <v>0</v>
      </c>
      <c r="G1" s="94" t="s">
        <v>1</v>
      </c>
      <c r="H1" s="94" t="s">
        <v>269</v>
      </c>
      <c r="I1" s="94" t="s">
        <v>270</v>
      </c>
      <c r="J1" s="94" t="s">
        <v>477</v>
      </c>
      <c r="K1" s="97" t="s">
        <v>272</v>
      </c>
      <c r="L1" s="97" t="s">
        <v>584</v>
      </c>
      <c r="M1" s="97" t="s">
        <v>271</v>
      </c>
      <c r="N1" s="97" t="s">
        <v>592</v>
      </c>
      <c r="O1" s="96" t="s">
        <v>2</v>
      </c>
    </row>
    <row r="2" spans="1:15" ht="20.100000000000001" customHeight="1" thickBot="1" x14ac:dyDescent="0.3">
      <c r="A2" s="63">
        <v>2</v>
      </c>
      <c r="B2" s="63" t="s">
        <v>16</v>
      </c>
      <c r="C2" s="1"/>
      <c r="D2" s="73"/>
      <c r="E2" s="73"/>
      <c r="F2" s="129" t="s">
        <v>308</v>
      </c>
      <c r="G2" s="1"/>
      <c r="H2" s="67"/>
      <c r="I2" s="67"/>
      <c r="J2" s="124"/>
      <c r="K2" s="74"/>
      <c r="L2" s="132"/>
      <c r="M2" s="74"/>
      <c r="N2" s="132"/>
      <c r="O2" s="1"/>
    </row>
    <row r="3" spans="1:15" ht="18" customHeight="1" x14ac:dyDescent="0.25">
      <c r="A3" s="65" t="s">
        <v>475</v>
      </c>
      <c r="B3" s="65" t="s">
        <v>352</v>
      </c>
      <c r="C3" s="62" t="s">
        <v>20</v>
      </c>
      <c r="D3" s="70" t="s">
        <v>308</v>
      </c>
      <c r="E3" s="70" t="s">
        <v>249</v>
      </c>
      <c r="F3" s="108">
        <f>Flächen!F11</f>
        <v>12.21</v>
      </c>
      <c r="G3" s="109" t="s">
        <v>267</v>
      </c>
      <c r="H3" s="110" t="s">
        <v>567</v>
      </c>
      <c r="I3" s="68" t="s">
        <v>590</v>
      </c>
      <c r="J3" s="125">
        <v>2</v>
      </c>
      <c r="K3" s="75">
        <v>20</v>
      </c>
      <c r="L3" s="133">
        <f>Tabelle14[[#This Row],[Anz.]]*Tabelle14[[#This Row],[EH-Arbeit]]</f>
        <v>244.20000000000002</v>
      </c>
      <c r="M3" s="75">
        <v>5</v>
      </c>
      <c r="N3" s="133">
        <f>Tabelle14[[#This Row],[Anz.]]+Tabelle14[[#This Row],[EH-Material2]]</f>
        <v>17.21</v>
      </c>
      <c r="O3" s="111">
        <f>(Tabelle14[[#This Row],[EH-Material2]]+Tabelle14[[#This Row],[EH-Arbeit]])*Tabelle14[[#This Row],[Anz.]]</f>
        <v>305.25</v>
      </c>
    </row>
    <row r="4" spans="1:15" ht="18" customHeight="1" x14ac:dyDescent="0.25">
      <c r="A4" s="65" t="s">
        <v>476</v>
      </c>
      <c r="B4" s="65" t="s">
        <v>352</v>
      </c>
      <c r="C4" s="62" t="s">
        <v>20</v>
      </c>
      <c r="D4" s="70" t="s">
        <v>308</v>
      </c>
      <c r="E4" s="70" t="s">
        <v>255</v>
      </c>
      <c r="F4" s="108">
        <v>1</v>
      </c>
      <c r="G4" s="109" t="s">
        <v>3</v>
      </c>
      <c r="H4" s="110" t="s">
        <v>286</v>
      </c>
      <c r="I4" s="68" t="s">
        <v>532</v>
      </c>
      <c r="J4" s="125">
        <v>0.25</v>
      </c>
      <c r="K4" s="75">
        <v>5</v>
      </c>
      <c r="L4" s="133">
        <f>Tabelle14[[#This Row],[Anz.]]*Tabelle14[[#This Row],[EH-Arbeit]]</f>
        <v>5</v>
      </c>
      <c r="M4" s="75">
        <v>6</v>
      </c>
      <c r="N4" s="133">
        <f>Tabelle14[[#This Row],[Anz.]]+Tabelle14[[#This Row],[EH-Material2]]</f>
        <v>7</v>
      </c>
      <c r="O4" s="111">
        <f>(Tabelle14[[#This Row],[EH-Material2]]+Tabelle14[[#This Row],[EH-Arbeit]])*Tabelle14[[#This Row],[Anz.]]</f>
        <v>11</v>
      </c>
    </row>
    <row r="5" spans="1:15" ht="18" customHeight="1" x14ac:dyDescent="0.25">
      <c r="A5" s="65" t="s">
        <v>282</v>
      </c>
      <c r="B5" s="65" t="s">
        <v>352</v>
      </c>
      <c r="C5" s="62" t="s">
        <v>20</v>
      </c>
      <c r="D5" s="70" t="s">
        <v>308</v>
      </c>
      <c r="E5" s="70" t="s">
        <v>258</v>
      </c>
      <c r="F5" s="108">
        <v>1</v>
      </c>
      <c r="G5" s="109" t="s">
        <v>3</v>
      </c>
      <c r="H5" s="110" t="s">
        <v>298</v>
      </c>
      <c r="I5" s="68" t="s">
        <v>273</v>
      </c>
      <c r="J5" s="125">
        <v>0.25</v>
      </c>
      <c r="K5" s="75">
        <v>23</v>
      </c>
      <c r="L5" s="133">
        <f>Tabelle14[[#This Row],[Anz.]]*Tabelle14[[#This Row],[EH-Arbeit]]</f>
        <v>23</v>
      </c>
      <c r="M5" s="75">
        <v>12</v>
      </c>
      <c r="N5" s="133">
        <f>Tabelle14[[#This Row],[Anz.]]+Tabelle14[[#This Row],[EH-Material2]]</f>
        <v>13</v>
      </c>
      <c r="O5" s="111">
        <f>(Tabelle14[[#This Row],[EH-Material2]]+Tabelle14[[#This Row],[EH-Arbeit]])*Tabelle14[[#This Row],[Anz.]]</f>
        <v>35</v>
      </c>
    </row>
    <row r="6" spans="1:15" ht="18" customHeight="1" x14ac:dyDescent="0.25">
      <c r="A6" s="65" t="s">
        <v>283</v>
      </c>
      <c r="B6" s="65" t="s">
        <v>352</v>
      </c>
      <c r="C6" s="62" t="s">
        <v>20</v>
      </c>
      <c r="D6" s="70" t="s">
        <v>308</v>
      </c>
      <c r="E6" s="70" t="s">
        <v>258</v>
      </c>
      <c r="F6" s="108">
        <f>Flächen!F11</f>
        <v>12.21</v>
      </c>
      <c r="G6" s="109" t="s">
        <v>267</v>
      </c>
      <c r="H6" s="110" t="s">
        <v>566</v>
      </c>
      <c r="I6" s="68" t="s">
        <v>470</v>
      </c>
      <c r="J6" s="125">
        <v>3</v>
      </c>
      <c r="K6" s="75">
        <v>8</v>
      </c>
      <c r="L6" s="133">
        <f>Tabelle14[[#This Row],[Anz.]]*Tabelle14[[#This Row],[EH-Arbeit]]</f>
        <v>97.68</v>
      </c>
      <c r="M6" s="75">
        <v>3</v>
      </c>
      <c r="N6" s="133">
        <f>Tabelle14[[#This Row],[Anz.]]+Tabelle14[[#This Row],[EH-Material2]]</f>
        <v>15.21</v>
      </c>
      <c r="O6" s="111">
        <f>(Tabelle14[[#This Row],[EH-Material2]]+Tabelle14[[#This Row],[EH-Arbeit]])*Tabelle14[[#This Row],[Anz.]]</f>
        <v>134.31</v>
      </c>
    </row>
    <row r="7" spans="1:15" ht="18" customHeight="1" x14ac:dyDescent="0.25">
      <c r="A7" s="65" t="s">
        <v>284</v>
      </c>
      <c r="B7" s="65" t="s">
        <v>352</v>
      </c>
      <c r="C7" s="62" t="s">
        <v>20</v>
      </c>
      <c r="D7" s="70" t="s">
        <v>308</v>
      </c>
      <c r="E7" s="70" t="s">
        <v>255</v>
      </c>
      <c r="F7" s="108">
        <f>Flächen!F11</f>
        <v>12.21</v>
      </c>
      <c r="G7" s="109" t="s">
        <v>267</v>
      </c>
      <c r="H7" s="110" t="s">
        <v>336</v>
      </c>
      <c r="I7" s="68" t="s">
        <v>572</v>
      </c>
      <c r="J7" s="125">
        <v>0.25</v>
      </c>
      <c r="K7" s="75">
        <v>6</v>
      </c>
      <c r="L7" s="133">
        <f>Tabelle14[[#This Row],[Anz.]]*Tabelle14[[#This Row],[EH-Arbeit]]</f>
        <v>73.260000000000005</v>
      </c>
      <c r="M7" s="75">
        <v>4</v>
      </c>
      <c r="N7" s="133">
        <f>Tabelle14[[#This Row],[Anz.]]+Tabelle14[[#This Row],[EH-Material2]]</f>
        <v>16.21</v>
      </c>
      <c r="O7" s="111">
        <f>(Tabelle14[[#This Row],[EH-Material2]]+Tabelle14[[#This Row],[EH-Arbeit]])*Tabelle14[[#This Row],[Anz.]]</f>
        <v>122.10000000000001</v>
      </c>
    </row>
    <row r="8" spans="1:15" ht="18" customHeight="1" x14ac:dyDescent="0.25">
      <c r="A8" s="65" t="s">
        <v>546</v>
      </c>
      <c r="B8" s="65" t="s">
        <v>352</v>
      </c>
      <c r="C8" s="62" t="s">
        <v>20</v>
      </c>
      <c r="D8" s="70" t="s">
        <v>308</v>
      </c>
      <c r="E8" s="70" t="s">
        <v>255</v>
      </c>
      <c r="F8" s="108">
        <v>1</v>
      </c>
      <c r="G8" s="109" t="s">
        <v>3</v>
      </c>
      <c r="H8" s="110" t="s">
        <v>570</v>
      </c>
      <c r="I8" s="68" t="s">
        <v>571</v>
      </c>
      <c r="J8" s="125">
        <v>0.25</v>
      </c>
      <c r="K8" s="75">
        <v>10</v>
      </c>
      <c r="L8" s="133">
        <f>Tabelle14[[#This Row],[Anz.]]*Tabelle14[[#This Row],[EH-Arbeit]]</f>
        <v>10</v>
      </c>
      <c r="M8" s="75">
        <v>2</v>
      </c>
      <c r="N8" s="133">
        <f>Tabelle14[[#This Row],[Anz.]]+Tabelle14[[#This Row],[EH-Material2]]</f>
        <v>3</v>
      </c>
      <c r="O8" s="111">
        <f>(Tabelle14[[#This Row],[EH-Material2]]+Tabelle14[[#This Row],[EH-Arbeit]])*Tabelle14[[#This Row],[Anz.]]</f>
        <v>12</v>
      </c>
    </row>
    <row r="9" spans="1:15" ht="18" customHeight="1" x14ac:dyDescent="0.25">
      <c r="A9" s="65" t="s">
        <v>289</v>
      </c>
      <c r="B9" s="65" t="s">
        <v>352</v>
      </c>
      <c r="C9" s="62" t="s">
        <v>20</v>
      </c>
      <c r="D9" s="70" t="s">
        <v>308</v>
      </c>
      <c r="E9" s="70" t="s">
        <v>255</v>
      </c>
      <c r="F9" s="108">
        <v>2</v>
      </c>
      <c r="G9" s="109" t="s">
        <v>3</v>
      </c>
      <c r="H9" s="110" t="s">
        <v>568</v>
      </c>
      <c r="I9" s="68" t="s">
        <v>569</v>
      </c>
      <c r="J9" s="125">
        <v>0.25</v>
      </c>
      <c r="K9" s="75">
        <v>10</v>
      </c>
      <c r="L9" s="133">
        <f>Tabelle14[[#This Row],[Anz.]]*Tabelle14[[#This Row],[EH-Arbeit]]</f>
        <v>20</v>
      </c>
      <c r="M9" s="75">
        <v>2</v>
      </c>
      <c r="N9" s="133">
        <f>Tabelle14[[#This Row],[Anz.]]+Tabelle14[[#This Row],[EH-Material2]]</f>
        <v>4</v>
      </c>
      <c r="O9" s="111">
        <f>(Tabelle14[[#This Row],[EH-Material2]]+Tabelle14[[#This Row],[EH-Arbeit]])*Tabelle14[[#This Row],[Anz.]]</f>
        <v>24</v>
      </c>
    </row>
    <row r="10" spans="1:15" ht="20.100000000000001" customHeight="1" x14ac:dyDescent="0.25">
      <c r="A10" s="65" t="s">
        <v>293</v>
      </c>
      <c r="B10" s="65" t="s">
        <v>352</v>
      </c>
      <c r="C10" s="62" t="s">
        <v>20</v>
      </c>
      <c r="D10" s="70" t="s">
        <v>308</v>
      </c>
      <c r="E10" s="70" t="s">
        <v>255</v>
      </c>
      <c r="F10" s="108">
        <v>3</v>
      </c>
      <c r="G10" s="109" t="s">
        <v>3</v>
      </c>
      <c r="H10" s="110" t="s">
        <v>285</v>
      </c>
      <c r="I10" s="68" t="s">
        <v>280</v>
      </c>
      <c r="J10" s="125">
        <v>0.25</v>
      </c>
      <c r="K10" s="75">
        <v>3</v>
      </c>
      <c r="L10" s="133">
        <f>Tabelle14[[#This Row],[Anz.]]*Tabelle14[[#This Row],[EH-Arbeit]]</f>
        <v>9</v>
      </c>
      <c r="M10" s="75">
        <v>2</v>
      </c>
      <c r="N10" s="133">
        <f>Tabelle14[[#This Row],[Anz.]]+Tabelle14[[#This Row],[EH-Material2]]</f>
        <v>5</v>
      </c>
      <c r="O10" s="111">
        <f>(Tabelle14[[#This Row],[EH-Material2]]+Tabelle14[[#This Row],[EH-Arbeit]])*Tabelle14[[#This Row],[Anz.]]</f>
        <v>15</v>
      </c>
    </row>
    <row r="11" spans="1:15" ht="18" customHeight="1" x14ac:dyDescent="0.25">
      <c r="A11" s="65" t="s">
        <v>579</v>
      </c>
      <c r="B11" s="65" t="s">
        <v>352</v>
      </c>
      <c r="C11" s="62" t="s">
        <v>20</v>
      </c>
      <c r="D11" s="70" t="s">
        <v>308</v>
      </c>
      <c r="E11" s="70" t="s">
        <v>258</v>
      </c>
      <c r="F11" s="108">
        <f>Flächen!F11</f>
        <v>12.21</v>
      </c>
      <c r="G11" s="109" t="s">
        <v>267</v>
      </c>
      <c r="H11" s="110" t="s">
        <v>275</v>
      </c>
      <c r="I11" s="68" t="s">
        <v>274</v>
      </c>
      <c r="J11" s="125">
        <v>1</v>
      </c>
      <c r="K11" s="75">
        <v>17</v>
      </c>
      <c r="L11" s="133">
        <f>Tabelle14[[#This Row],[Anz.]]*Tabelle14[[#This Row],[EH-Arbeit]]</f>
        <v>207.57000000000002</v>
      </c>
      <c r="M11" s="75">
        <v>5</v>
      </c>
      <c r="N11" s="133">
        <f>Tabelle14[[#This Row],[Anz.]]+Tabelle14[[#This Row],[EH-Material2]]</f>
        <v>17.21</v>
      </c>
      <c r="O11" s="111">
        <f>(Tabelle14[[#This Row],[EH-Material2]]+Tabelle14[[#This Row],[EH-Arbeit]])*Tabelle14[[#This Row],[Anz.]]</f>
        <v>268.62</v>
      </c>
    </row>
    <row r="12" spans="1:15" ht="18" customHeight="1" x14ac:dyDescent="0.25">
      <c r="A12" s="65" t="s">
        <v>580</v>
      </c>
      <c r="B12" s="65" t="s">
        <v>352</v>
      </c>
      <c r="C12" s="62" t="s">
        <v>20</v>
      </c>
      <c r="D12" s="70" t="s">
        <v>308</v>
      </c>
      <c r="E12" s="70" t="s">
        <v>258</v>
      </c>
      <c r="F12" s="108">
        <v>8</v>
      </c>
      <c r="G12" s="109" t="s">
        <v>267</v>
      </c>
      <c r="H12" s="110" t="s">
        <v>574</v>
      </c>
      <c r="I12" s="68"/>
      <c r="J12" s="125">
        <v>1</v>
      </c>
      <c r="K12" s="75">
        <v>12</v>
      </c>
      <c r="L12" s="133">
        <f>Tabelle14[[#This Row],[Anz.]]*Tabelle14[[#This Row],[EH-Arbeit]]</f>
        <v>96</v>
      </c>
      <c r="M12" s="75">
        <v>11</v>
      </c>
      <c r="N12" s="133">
        <f>Tabelle14[[#This Row],[Anz.]]+Tabelle14[[#This Row],[EH-Material2]]</f>
        <v>19</v>
      </c>
      <c r="O12" s="111">
        <f>(Tabelle14[[#This Row],[EH-Material2]]+Tabelle14[[#This Row],[EH-Arbeit]])*Tabelle14[[#This Row],[Anz.]]</f>
        <v>184</v>
      </c>
    </row>
    <row r="13" spans="1:15" ht="18" customHeight="1" x14ac:dyDescent="0.25">
      <c r="A13" s="65" t="s">
        <v>581</v>
      </c>
      <c r="B13" s="65" t="s">
        <v>352</v>
      </c>
      <c r="C13" s="62" t="s">
        <v>20</v>
      </c>
      <c r="D13" s="70" t="s">
        <v>308</v>
      </c>
      <c r="E13" s="70" t="s">
        <v>259</v>
      </c>
      <c r="F13" s="108">
        <f>Flächen!F11</f>
        <v>12.21</v>
      </c>
      <c r="G13" s="109" t="s">
        <v>267</v>
      </c>
      <c r="H13" s="110" t="s">
        <v>573</v>
      </c>
      <c r="I13" s="68" t="s">
        <v>340</v>
      </c>
      <c r="J13" s="125">
        <v>4</v>
      </c>
      <c r="K13" s="75">
        <v>19</v>
      </c>
      <c r="L13" s="133">
        <f>Tabelle14[[#This Row],[Anz.]]*Tabelle14[[#This Row],[EH-Arbeit]]</f>
        <v>231.99</v>
      </c>
      <c r="M13" s="75">
        <v>35</v>
      </c>
      <c r="N13" s="133">
        <f>Tabelle14[[#This Row],[Anz.]]+Tabelle14[[#This Row],[EH-Material2]]</f>
        <v>47.21</v>
      </c>
      <c r="O13" s="111">
        <f>(Tabelle14[[#This Row],[EH-Material2]]+Tabelle14[[#This Row],[EH-Arbeit]])*Tabelle14[[#This Row],[Anz.]]</f>
        <v>659.34</v>
      </c>
    </row>
    <row r="14" spans="1:15" ht="18" customHeight="1" x14ac:dyDescent="0.25">
      <c r="A14" s="65" t="s">
        <v>582</v>
      </c>
      <c r="B14" s="65" t="s">
        <v>352</v>
      </c>
      <c r="C14" s="62" t="s">
        <v>20</v>
      </c>
      <c r="D14" s="70" t="s">
        <v>308</v>
      </c>
      <c r="E14" s="70" t="s">
        <v>254</v>
      </c>
      <c r="F14" s="108">
        <v>1</v>
      </c>
      <c r="G14" s="109" t="s">
        <v>3</v>
      </c>
      <c r="H14" s="110" t="s">
        <v>479</v>
      </c>
      <c r="I14" s="68" t="s">
        <v>478</v>
      </c>
      <c r="J14" s="125">
        <v>1.5</v>
      </c>
      <c r="K14" s="75">
        <v>80</v>
      </c>
      <c r="L14" s="133">
        <f>Tabelle14[[#This Row],[Anz.]]*Tabelle14[[#This Row],[EH-Arbeit]]</f>
        <v>80</v>
      </c>
      <c r="M14" s="75">
        <v>300</v>
      </c>
      <c r="N14" s="133">
        <f>Tabelle14[[#This Row],[Anz.]]+Tabelle14[[#This Row],[EH-Material2]]</f>
        <v>301</v>
      </c>
      <c r="O14" s="111">
        <f>(Tabelle14[[#This Row],[EH-Material2]]+Tabelle14[[#This Row],[EH-Arbeit]])*Tabelle14[[#This Row],[Anz.]]</f>
        <v>380</v>
      </c>
    </row>
    <row r="15" spans="1:15" ht="18" customHeight="1" x14ac:dyDescent="0.25">
      <c r="A15" s="65" t="s">
        <v>583</v>
      </c>
      <c r="B15" s="65" t="s">
        <v>352</v>
      </c>
      <c r="C15" s="62" t="s">
        <v>20</v>
      </c>
      <c r="D15" s="70" t="s">
        <v>308</v>
      </c>
      <c r="E15" s="70" t="s">
        <v>256</v>
      </c>
      <c r="F15" s="108">
        <v>1</v>
      </c>
      <c r="G15" s="109" t="s">
        <v>3</v>
      </c>
      <c r="H15" s="110" t="s">
        <v>371</v>
      </c>
      <c r="I15" s="68" t="s">
        <v>372</v>
      </c>
      <c r="J15" s="125">
        <v>0.15</v>
      </c>
      <c r="K15" s="75">
        <v>5</v>
      </c>
      <c r="L15" s="133">
        <f>Tabelle14[[#This Row],[Anz.]]*Tabelle14[[#This Row],[EH-Arbeit]]</f>
        <v>5</v>
      </c>
      <c r="M15" s="75">
        <v>15</v>
      </c>
      <c r="N15" s="133">
        <f>Tabelle14[[#This Row],[Anz.]]+Tabelle14[[#This Row],[EH-Material2]]</f>
        <v>16</v>
      </c>
      <c r="O15" s="111">
        <f>(Tabelle14[[#This Row],[EH-Material2]]+Tabelle14[[#This Row],[EH-Arbeit]])*Tabelle14[[#This Row],[Anz.]]</f>
        <v>20</v>
      </c>
    </row>
    <row r="16" spans="1:15" ht="18" customHeight="1" thickBot="1" x14ac:dyDescent="0.3">
      <c r="A16" s="63">
        <v>5</v>
      </c>
      <c r="B16" s="63" t="s">
        <v>16</v>
      </c>
      <c r="C16" s="1"/>
      <c r="D16" s="73"/>
      <c r="E16" s="73"/>
      <c r="F16" s="129" t="s">
        <v>311</v>
      </c>
      <c r="G16" s="1"/>
      <c r="H16" s="67"/>
      <c r="I16" s="67"/>
      <c r="J16" s="124"/>
      <c r="K16" s="74"/>
      <c r="L16" s="132"/>
      <c r="M16" s="74"/>
      <c r="N16" s="132"/>
      <c r="O16" s="1"/>
    </row>
    <row r="17" spans="1:15" ht="18" customHeight="1" x14ac:dyDescent="0.25">
      <c r="A17" s="65" t="s">
        <v>489</v>
      </c>
      <c r="B17" s="65" t="s">
        <v>352</v>
      </c>
      <c r="C17" s="62" t="s">
        <v>20</v>
      </c>
      <c r="D17" s="70" t="s">
        <v>311</v>
      </c>
      <c r="E17" s="70" t="s">
        <v>249</v>
      </c>
      <c r="F17" s="108">
        <f>Flächen!F13</f>
        <v>14</v>
      </c>
      <c r="G17" s="109" t="s">
        <v>267</v>
      </c>
      <c r="H17" s="110" t="s">
        <v>567</v>
      </c>
      <c r="I17" s="68" t="s">
        <v>590</v>
      </c>
      <c r="J17" s="125">
        <v>2</v>
      </c>
      <c r="K17" s="75">
        <v>20</v>
      </c>
      <c r="L17" s="133">
        <f>Tabelle14[[#This Row],[Anz.]]*Tabelle14[[#This Row],[EH-Arbeit]]</f>
        <v>280</v>
      </c>
      <c r="M17" s="75">
        <v>5</v>
      </c>
      <c r="N17" s="133">
        <f>Tabelle14[[#This Row],[Anz.]]+Tabelle14[[#This Row],[EH-Material2]]</f>
        <v>19</v>
      </c>
      <c r="O17" s="111">
        <f>(Tabelle14[[#This Row],[EH-Material2]]+Tabelle14[[#This Row],[EH-Arbeit]])*Tabelle14[[#This Row],[Anz.]]</f>
        <v>350</v>
      </c>
    </row>
    <row r="18" spans="1:15" ht="18" customHeight="1" x14ac:dyDescent="0.25">
      <c r="A18" s="65" t="s">
        <v>306</v>
      </c>
      <c r="B18" s="65" t="s">
        <v>352</v>
      </c>
      <c r="C18" s="62" t="s">
        <v>20</v>
      </c>
      <c r="D18" s="70" t="s">
        <v>311</v>
      </c>
      <c r="E18" s="70" t="s">
        <v>255</v>
      </c>
      <c r="F18" s="108">
        <v>1</v>
      </c>
      <c r="G18" s="109" t="s">
        <v>3</v>
      </c>
      <c r="H18" s="110" t="s">
        <v>286</v>
      </c>
      <c r="I18" s="68" t="s">
        <v>532</v>
      </c>
      <c r="J18" s="125">
        <v>0.25</v>
      </c>
      <c r="K18" s="75">
        <v>5</v>
      </c>
      <c r="L18" s="133">
        <f>Tabelle14[[#This Row],[Anz.]]*Tabelle14[[#This Row],[EH-Arbeit]]</f>
        <v>5</v>
      </c>
      <c r="M18" s="75">
        <v>6</v>
      </c>
      <c r="N18" s="133">
        <f>Tabelle14[[#This Row],[Anz.]]+Tabelle14[[#This Row],[EH-Material2]]</f>
        <v>7</v>
      </c>
      <c r="O18" s="111">
        <f>(Tabelle14[[#This Row],[EH-Material2]]+Tabelle14[[#This Row],[EH-Arbeit]])*Tabelle14[[#This Row],[Anz.]]</f>
        <v>11</v>
      </c>
    </row>
    <row r="19" spans="1:15" ht="18" customHeight="1" x14ac:dyDescent="0.25">
      <c r="A19" s="65" t="s">
        <v>307</v>
      </c>
      <c r="B19" s="65" t="s">
        <v>352</v>
      </c>
      <c r="C19" s="62" t="s">
        <v>20</v>
      </c>
      <c r="D19" s="70" t="s">
        <v>311</v>
      </c>
      <c r="E19" s="70" t="s">
        <v>258</v>
      </c>
      <c r="F19" s="108">
        <v>1</v>
      </c>
      <c r="G19" s="109" t="s">
        <v>3</v>
      </c>
      <c r="H19" s="110" t="s">
        <v>298</v>
      </c>
      <c r="I19" s="68" t="s">
        <v>273</v>
      </c>
      <c r="J19" s="125">
        <v>0.25</v>
      </c>
      <c r="K19" s="75">
        <v>23</v>
      </c>
      <c r="L19" s="133">
        <f>Tabelle14[[#This Row],[Anz.]]*Tabelle14[[#This Row],[EH-Arbeit]]</f>
        <v>23</v>
      </c>
      <c r="M19" s="75">
        <v>12</v>
      </c>
      <c r="N19" s="133">
        <f>Tabelle14[[#This Row],[Anz.]]+Tabelle14[[#This Row],[EH-Material2]]</f>
        <v>13</v>
      </c>
      <c r="O19" s="111">
        <f>(Tabelle14[[#This Row],[EH-Material2]]+Tabelle14[[#This Row],[EH-Arbeit]])*Tabelle14[[#This Row],[Anz.]]</f>
        <v>35</v>
      </c>
    </row>
    <row r="20" spans="1:15" ht="18" customHeight="1" x14ac:dyDescent="0.25">
      <c r="A20" s="65" t="s">
        <v>358</v>
      </c>
      <c r="B20" s="65" t="s">
        <v>352</v>
      </c>
      <c r="C20" s="62" t="s">
        <v>20</v>
      </c>
      <c r="D20" s="70" t="s">
        <v>311</v>
      </c>
      <c r="E20" s="70" t="s">
        <v>258</v>
      </c>
      <c r="F20" s="108">
        <f>Flächen!F13</f>
        <v>14</v>
      </c>
      <c r="G20" s="109" t="s">
        <v>267</v>
      </c>
      <c r="H20" s="110" t="s">
        <v>566</v>
      </c>
      <c r="I20" s="68" t="s">
        <v>470</v>
      </c>
      <c r="J20" s="125">
        <v>3</v>
      </c>
      <c r="K20" s="75">
        <v>8</v>
      </c>
      <c r="L20" s="133">
        <f>Tabelle14[[#This Row],[Anz.]]*Tabelle14[[#This Row],[EH-Arbeit]]</f>
        <v>112</v>
      </c>
      <c r="M20" s="75">
        <v>3</v>
      </c>
      <c r="N20" s="133">
        <f>Tabelle14[[#This Row],[Anz.]]+Tabelle14[[#This Row],[EH-Material2]]</f>
        <v>17</v>
      </c>
      <c r="O20" s="111">
        <f>(Tabelle14[[#This Row],[EH-Material2]]+Tabelle14[[#This Row],[EH-Arbeit]])*Tabelle14[[#This Row],[Anz.]]</f>
        <v>154</v>
      </c>
    </row>
    <row r="21" spans="1:15" ht="18" customHeight="1" x14ac:dyDescent="0.25">
      <c r="A21" s="65" t="s">
        <v>492</v>
      </c>
      <c r="B21" s="65" t="s">
        <v>352</v>
      </c>
      <c r="C21" s="62" t="s">
        <v>20</v>
      </c>
      <c r="D21" s="70" t="s">
        <v>311</v>
      </c>
      <c r="E21" s="70" t="s">
        <v>255</v>
      </c>
      <c r="F21" s="108">
        <f>Flächen!F13</f>
        <v>14</v>
      </c>
      <c r="G21" s="109" t="s">
        <v>267</v>
      </c>
      <c r="H21" s="110" t="s">
        <v>336</v>
      </c>
      <c r="I21" s="68" t="s">
        <v>572</v>
      </c>
      <c r="J21" s="125">
        <v>0.25</v>
      </c>
      <c r="K21" s="75">
        <v>6</v>
      </c>
      <c r="L21" s="133">
        <f>Tabelle14[[#This Row],[Anz.]]*Tabelle14[[#This Row],[EH-Arbeit]]</f>
        <v>84</v>
      </c>
      <c r="M21" s="75">
        <v>4</v>
      </c>
      <c r="N21" s="133">
        <f>Tabelle14[[#This Row],[Anz.]]+Tabelle14[[#This Row],[EH-Material2]]</f>
        <v>18</v>
      </c>
      <c r="O21" s="111">
        <f>(Tabelle14[[#This Row],[EH-Material2]]+Tabelle14[[#This Row],[EH-Arbeit]])*Tabelle14[[#This Row],[Anz.]]</f>
        <v>140</v>
      </c>
    </row>
    <row r="22" spans="1:15" ht="18" customHeight="1" x14ac:dyDescent="0.25">
      <c r="A22" s="65" t="s">
        <v>359</v>
      </c>
      <c r="B22" s="65" t="s">
        <v>352</v>
      </c>
      <c r="C22" s="62" t="s">
        <v>20</v>
      </c>
      <c r="D22" s="70" t="s">
        <v>311</v>
      </c>
      <c r="E22" s="70" t="s">
        <v>255</v>
      </c>
      <c r="F22" s="108">
        <v>2</v>
      </c>
      <c r="G22" s="109" t="s">
        <v>3</v>
      </c>
      <c r="H22" s="110" t="s">
        <v>568</v>
      </c>
      <c r="I22" s="68" t="s">
        <v>569</v>
      </c>
      <c r="J22" s="125">
        <v>0.25</v>
      </c>
      <c r="K22" s="75">
        <v>10</v>
      </c>
      <c r="L22" s="133">
        <f>Tabelle14[[#This Row],[Anz.]]*Tabelle14[[#This Row],[EH-Arbeit]]</f>
        <v>20</v>
      </c>
      <c r="M22" s="75">
        <v>2</v>
      </c>
      <c r="N22" s="133">
        <f>Tabelle14[[#This Row],[Anz.]]+Tabelle14[[#This Row],[EH-Material2]]</f>
        <v>4</v>
      </c>
      <c r="O22" s="111">
        <f>(Tabelle14[[#This Row],[EH-Material2]]+Tabelle14[[#This Row],[EH-Arbeit]])*Tabelle14[[#This Row],[Anz.]]</f>
        <v>24</v>
      </c>
    </row>
    <row r="23" spans="1:15" ht="18" customHeight="1" x14ac:dyDescent="0.25">
      <c r="A23" s="65" t="s">
        <v>360</v>
      </c>
      <c r="B23" s="65" t="s">
        <v>352</v>
      </c>
      <c r="C23" s="62" t="s">
        <v>20</v>
      </c>
      <c r="D23" s="70" t="s">
        <v>311</v>
      </c>
      <c r="E23" s="70" t="s">
        <v>255</v>
      </c>
      <c r="F23" s="108">
        <v>5</v>
      </c>
      <c r="G23" s="109" t="s">
        <v>3</v>
      </c>
      <c r="H23" s="110" t="s">
        <v>285</v>
      </c>
      <c r="I23" s="68" t="s">
        <v>280</v>
      </c>
      <c r="J23" s="125">
        <v>0.25</v>
      </c>
      <c r="K23" s="75">
        <v>3</v>
      </c>
      <c r="L23" s="133">
        <f>Tabelle14[[#This Row],[Anz.]]*Tabelle14[[#This Row],[EH-Arbeit]]</f>
        <v>15</v>
      </c>
      <c r="M23" s="75">
        <v>2</v>
      </c>
      <c r="N23" s="133">
        <f>Tabelle14[[#This Row],[Anz.]]+Tabelle14[[#This Row],[EH-Material2]]</f>
        <v>7</v>
      </c>
      <c r="O23" s="111">
        <f>(Tabelle14[[#This Row],[EH-Material2]]+Tabelle14[[#This Row],[EH-Arbeit]])*Tabelle14[[#This Row],[Anz.]]</f>
        <v>25</v>
      </c>
    </row>
    <row r="24" spans="1:15" ht="18" customHeight="1" x14ac:dyDescent="0.25">
      <c r="A24" s="65" t="s">
        <v>458</v>
      </c>
      <c r="B24" s="65" t="s">
        <v>352</v>
      </c>
      <c r="C24" s="62" t="s">
        <v>20</v>
      </c>
      <c r="D24" s="70" t="s">
        <v>311</v>
      </c>
      <c r="E24" s="70" t="s">
        <v>258</v>
      </c>
      <c r="F24" s="108">
        <f>Flächen!F13</f>
        <v>14</v>
      </c>
      <c r="G24" s="109" t="s">
        <v>267</v>
      </c>
      <c r="H24" s="110" t="s">
        <v>275</v>
      </c>
      <c r="I24" s="68" t="s">
        <v>274</v>
      </c>
      <c r="J24" s="125">
        <v>1</v>
      </c>
      <c r="K24" s="75">
        <v>17</v>
      </c>
      <c r="L24" s="133">
        <f>Tabelle14[[#This Row],[Anz.]]*Tabelle14[[#This Row],[EH-Arbeit]]</f>
        <v>238</v>
      </c>
      <c r="M24" s="75">
        <v>5</v>
      </c>
      <c r="N24" s="133">
        <f>Tabelle14[[#This Row],[Anz.]]+Tabelle14[[#This Row],[EH-Material2]]</f>
        <v>19</v>
      </c>
      <c r="O24" s="111">
        <f>(Tabelle14[[#This Row],[EH-Material2]]+Tabelle14[[#This Row],[EH-Arbeit]])*Tabelle14[[#This Row],[Anz.]]</f>
        <v>308</v>
      </c>
    </row>
    <row r="25" spans="1:15" ht="18" customHeight="1" x14ac:dyDescent="0.25">
      <c r="A25" s="65" t="s">
        <v>575</v>
      </c>
      <c r="B25" s="65" t="s">
        <v>352</v>
      </c>
      <c r="C25" s="62" t="s">
        <v>20</v>
      </c>
      <c r="D25" s="70" t="s">
        <v>311</v>
      </c>
      <c r="E25" s="70" t="s">
        <v>258</v>
      </c>
      <c r="F25" s="108">
        <v>12</v>
      </c>
      <c r="G25" s="109" t="s">
        <v>267</v>
      </c>
      <c r="H25" s="110" t="s">
        <v>574</v>
      </c>
      <c r="I25" s="68"/>
      <c r="J25" s="125">
        <v>1</v>
      </c>
      <c r="K25" s="75">
        <v>12</v>
      </c>
      <c r="L25" s="133">
        <f>Tabelle14[[#This Row],[Anz.]]*Tabelle14[[#This Row],[EH-Arbeit]]</f>
        <v>144</v>
      </c>
      <c r="M25" s="75">
        <v>11</v>
      </c>
      <c r="N25" s="133">
        <f>Tabelle14[[#This Row],[Anz.]]+Tabelle14[[#This Row],[EH-Material2]]</f>
        <v>23</v>
      </c>
      <c r="O25" s="111">
        <f>(Tabelle14[[#This Row],[EH-Material2]]+Tabelle14[[#This Row],[EH-Arbeit]])*Tabelle14[[#This Row],[Anz.]]</f>
        <v>276</v>
      </c>
    </row>
    <row r="26" spans="1:15" ht="18" customHeight="1" x14ac:dyDescent="0.25">
      <c r="A26" s="65" t="s">
        <v>576</v>
      </c>
      <c r="B26" s="65" t="s">
        <v>352</v>
      </c>
      <c r="C26" s="62" t="s">
        <v>20</v>
      </c>
      <c r="D26" s="70" t="s">
        <v>311</v>
      </c>
      <c r="E26" s="70" t="s">
        <v>259</v>
      </c>
      <c r="F26" s="108">
        <f>Flächen!F13</f>
        <v>14</v>
      </c>
      <c r="G26" s="109" t="s">
        <v>267</v>
      </c>
      <c r="H26" s="110" t="s">
        <v>573</v>
      </c>
      <c r="I26" s="68" t="s">
        <v>340</v>
      </c>
      <c r="J26" s="125">
        <v>4</v>
      </c>
      <c r="K26" s="75">
        <v>19</v>
      </c>
      <c r="L26" s="133">
        <f>Tabelle14[[#This Row],[Anz.]]*Tabelle14[[#This Row],[EH-Arbeit]]</f>
        <v>266</v>
      </c>
      <c r="M26" s="75">
        <v>35</v>
      </c>
      <c r="N26" s="133">
        <f>Tabelle14[[#This Row],[Anz.]]+Tabelle14[[#This Row],[EH-Material2]]</f>
        <v>49</v>
      </c>
      <c r="O26" s="111">
        <f>(Tabelle14[[#This Row],[EH-Material2]]+Tabelle14[[#This Row],[EH-Arbeit]])*Tabelle14[[#This Row],[Anz.]]</f>
        <v>756</v>
      </c>
    </row>
    <row r="27" spans="1:15" ht="18" customHeight="1" x14ac:dyDescent="0.25">
      <c r="A27" s="65" t="s">
        <v>577</v>
      </c>
      <c r="B27" s="65" t="s">
        <v>352</v>
      </c>
      <c r="C27" s="62" t="s">
        <v>20</v>
      </c>
      <c r="D27" s="70" t="s">
        <v>311</v>
      </c>
      <c r="E27" s="70" t="s">
        <v>254</v>
      </c>
      <c r="F27" s="108">
        <v>1</v>
      </c>
      <c r="G27" s="109" t="s">
        <v>3</v>
      </c>
      <c r="H27" s="110" t="s">
        <v>479</v>
      </c>
      <c r="I27" s="68" t="s">
        <v>478</v>
      </c>
      <c r="J27" s="125">
        <v>1.5</v>
      </c>
      <c r="K27" s="75">
        <v>80</v>
      </c>
      <c r="L27" s="133">
        <f>Tabelle14[[#This Row],[Anz.]]*Tabelle14[[#This Row],[EH-Arbeit]]</f>
        <v>80</v>
      </c>
      <c r="M27" s="75">
        <v>300</v>
      </c>
      <c r="N27" s="133">
        <f>Tabelle14[[#This Row],[Anz.]]+Tabelle14[[#This Row],[EH-Material2]]</f>
        <v>301</v>
      </c>
      <c r="O27" s="111">
        <f>(Tabelle14[[#This Row],[EH-Material2]]+Tabelle14[[#This Row],[EH-Arbeit]])*Tabelle14[[#This Row],[Anz.]]</f>
        <v>380</v>
      </c>
    </row>
    <row r="28" spans="1:15" ht="18" customHeight="1" x14ac:dyDescent="0.25">
      <c r="A28" s="65" t="s">
        <v>578</v>
      </c>
      <c r="B28" s="65" t="s">
        <v>352</v>
      </c>
      <c r="C28" s="62" t="s">
        <v>20</v>
      </c>
      <c r="D28" s="70" t="s">
        <v>311</v>
      </c>
      <c r="E28" s="70" t="s">
        <v>256</v>
      </c>
      <c r="F28" s="108">
        <v>1</v>
      </c>
      <c r="G28" s="109" t="s">
        <v>3</v>
      </c>
      <c r="H28" s="110" t="s">
        <v>371</v>
      </c>
      <c r="I28" s="68" t="s">
        <v>372</v>
      </c>
      <c r="J28" s="125">
        <v>0.15</v>
      </c>
      <c r="K28" s="75">
        <v>5</v>
      </c>
      <c r="L28" s="133">
        <f>Tabelle14[[#This Row],[Anz.]]*Tabelle14[[#This Row],[EH-Arbeit]]</f>
        <v>5</v>
      </c>
      <c r="M28" s="75">
        <v>15</v>
      </c>
      <c r="N28" s="133">
        <f>Tabelle14[[#This Row],[Anz.]]+Tabelle14[[#This Row],[EH-Material2]]</f>
        <v>16</v>
      </c>
      <c r="O28" s="111">
        <f>(Tabelle14[[#This Row],[EH-Material2]]+Tabelle14[[#This Row],[EH-Arbeit]])*Tabelle14[[#This Row],[Anz.]]</f>
        <v>20</v>
      </c>
    </row>
    <row r="29" spans="1:15" ht="18" customHeight="1" thickBot="1" x14ac:dyDescent="0.3">
      <c r="A29" s="63">
        <v>6</v>
      </c>
      <c r="B29" s="63" t="s">
        <v>16</v>
      </c>
      <c r="C29" s="1"/>
      <c r="D29" s="73"/>
      <c r="E29" s="73"/>
      <c r="F29" s="129" t="s">
        <v>8</v>
      </c>
      <c r="G29" s="118"/>
      <c r="H29" s="67"/>
      <c r="I29" s="67"/>
      <c r="J29" s="124"/>
      <c r="K29" s="74"/>
      <c r="L29" s="132"/>
      <c r="M29" s="74"/>
      <c r="N29" s="132"/>
      <c r="O29" s="1"/>
    </row>
    <row r="30" spans="1:15" ht="18" customHeight="1" x14ac:dyDescent="0.25">
      <c r="A30" s="65" t="s">
        <v>490</v>
      </c>
      <c r="B30" s="65" t="s">
        <v>352</v>
      </c>
      <c r="C30" s="62" t="s">
        <v>20</v>
      </c>
      <c r="D30" s="70" t="s">
        <v>8</v>
      </c>
      <c r="E30" s="70" t="s">
        <v>249</v>
      </c>
      <c r="F30" s="108">
        <v>12</v>
      </c>
      <c r="G30" s="109" t="s">
        <v>267</v>
      </c>
      <c r="H30" s="110" t="s">
        <v>567</v>
      </c>
      <c r="I30" s="68" t="s">
        <v>590</v>
      </c>
      <c r="J30" s="125">
        <v>2</v>
      </c>
      <c r="K30" s="75">
        <v>20</v>
      </c>
      <c r="L30" s="133">
        <f>Tabelle14[[#This Row],[Anz.]]*Tabelle14[[#This Row],[EH-Arbeit]]</f>
        <v>240</v>
      </c>
      <c r="M30" s="75">
        <v>5</v>
      </c>
      <c r="N30" s="133">
        <f>Tabelle14[[#This Row],[Anz.]]+Tabelle14[[#This Row],[EH-Material2]]</f>
        <v>17</v>
      </c>
      <c r="O30" s="111">
        <f>(Tabelle14[[#This Row],[EH-Material2]]+Tabelle14[[#This Row],[EH-Arbeit]])*Tabelle14[[#This Row],[Anz.]]</f>
        <v>300</v>
      </c>
    </row>
    <row r="31" spans="1:15" ht="18" customHeight="1" x14ac:dyDescent="0.25">
      <c r="A31" s="65" t="s">
        <v>491</v>
      </c>
      <c r="B31" s="65" t="s">
        <v>352</v>
      </c>
      <c r="C31" s="62" t="s">
        <v>20</v>
      </c>
      <c r="D31" s="70" t="s">
        <v>8</v>
      </c>
      <c r="E31" s="70" t="s">
        <v>255</v>
      </c>
      <c r="F31" s="108">
        <v>1</v>
      </c>
      <c r="G31" s="109" t="s">
        <v>3</v>
      </c>
      <c r="H31" s="110" t="s">
        <v>286</v>
      </c>
      <c r="I31" s="68" t="s">
        <v>532</v>
      </c>
      <c r="J31" s="125">
        <v>0.25</v>
      </c>
      <c r="K31" s="75">
        <v>5</v>
      </c>
      <c r="L31" s="133">
        <f>Tabelle14[[#This Row],[Anz.]]*Tabelle14[[#This Row],[EH-Arbeit]]</f>
        <v>5</v>
      </c>
      <c r="M31" s="75">
        <v>6</v>
      </c>
      <c r="N31" s="133">
        <f>Tabelle14[[#This Row],[Anz.]]+Tabelle14[[#This Row],[EH-Material2]]</f>
        <v>7</v>
      </c>
      <c r="O31" s="111">
        <f>(Tabelle14[[#This Row],[EH-Material2]]+Tabelle14[[#This Row],[EH-Arbeit]])*Tabelle14[[#This Row],[Anz.]]</f>
        <v>11</v>
      </c>
    </row>
    <row r="32" spans="1:15" ht="18" customHeight="1" x14ac:dyDescent="0.25">
      <c r="A32" s="65" t="s">
        <v>309</v>
      </c>
      <c r="B32" s="65" t="s">
        <v>352</v>
      </c>
      <c r="C32" s="62" t="s">
        <v>20</v>
      </c>
      <c r="D32" s="70" t="s">
        <v>8</v>
      </c>
      <c r="E32" s="70" t="s">
        <v>258</v>
      </c>
      <c r="F32" s="108">
        <v>1</v>
      </c>
      <c r="G32" s="109" t="s">
        <v>3</v>
      </c>
      <c r="H32" s="110" t="s">
        <v>298</v>
      </c>
      <c r="I32" s="68" t="s">
        <v>273</v>
      </c>
      <c r="J32" s="125">
        <v>0.25</v>
      </c>
      <c r="K32" s="75">
        <v>23</v>
      </c>
      <c r="L32" s="133">
        <f>Tabelle14[[#This Row],[Anz.]]*Tabelle14[[#This Row],[EH-Arbeit]]</f>
        <v>23</v>
      </c>
      <c r="M32" s="75">
        <v>12</v>
      </c>
      <c r="N32" s="133">
        <f>Tabelle14[[#This Row],[Anz.]]+Tabelle14[[#This Row],[EH-Material2]]</f>
        <v>13</v>
      </c>
      <c r="O32" s="111">
        <f>(Tabelle14[[#This Row],[EH-Material2]]+Tabelle14[[#This Row],[EH-Arbeit]])*Tabelle14[[#This Row],[Anz.]]</f>
        <v>35</v>
      </c>
    </row>
    <row r="33" spans="1:15" ht="18" customHeight="1" x14ac:dyDescent="0.25">
      <c r="A33" s="65" t="s">
        <v>310</v>
      </c>
      <c r="B33" s="65" t="s">
        <v>352</v>
      </c>
      <c r="C33" s="62" t="s">
        <v>20</v>
      </c>
      <c r="D33" s="70" t="s">
        <v>8</v>
      </c>
      <c r="E33" s="70" t="s">
        <v>258</v>
      </c>
      <c r="F33" s="108">
        <f>Flächen!F7</f>
        <v>12.23</v>
      </c>
      <c r="G33" s="109" t="s">
        <v>267</v>
      </c>
      <c r="H33" s="110" t="s">
        <v>566</v>
      </c>
      <c r="I33" s="68" t="s">
        <v>470</v>
      </c>
      <c r="J33" s="125">
        <v>2</v>
      </c>
      <c r="K33" s="75">
        <v>8</v>
      </c>
      <c r="L33" s="133">
        <f>Tabelle14[[#This Row],[Anz.]]*Tabelle14[[#This Row],[EH-Arbeit]]</f>
        <v>97.84</v>
      </c>
      <c r="M33" s="75">
        <v>3</v>
      </c>
      <c r="N33" s="133">
        <f>Tabelle14[[#This Row],[Anz.]]+Tabelle14[[#This Row],[EH-Material2]]</f>
        <v>15.23</v>
      </c>
      <c r="O33" s="111">
        <f>(Tabelle14[[#This Row],[EH-Material2]]+Tabelle14[[#This Row],[EH-Arbeit]])*Tabelle14[[#This Row],[Anz.]]</f>
        <v>134.53</v>
      </c>
    </row>
    <row r="34" spans="1:15" ht="18" customHeight="1" x14ac:dyDescent="0.25">
      <c r="A34" s="65" t="s">
        <v>361</v>
      </c>
      <c r="B34" s="65" t="s">
        <v>352</v>
      </c>
      <c r="C34" s="62" t="s">
        <v>20</v>
      </c>
      <c r="D34" s="70" t="s">
        <v>8</v>
      </c>
      <c r="E34" s="70" t="s">
        <v>255</v>
      </c>
      <c r="F34" s="108">
        <f>Flächen!F7</f>
        <v>12.23</v>
      </c>
      <c r="G34" s="109" t="s">
        <v>267</v>
      </c>
      <c r="H34" s="110" t="s">
        <v>336</v>
      </c>
      <c r="I34" s="68" t="s">
        <v>572</v>
      </c>
      <c r="J34" s="125">
        <v>0.25</v>
      </c>
      <c r="K34" s="75">
        <v>6</v>
      </c>
      <c r="L34" s="133">
        <f>Tabelle14[[#This Row],[Anz.]]*Tabelle14[[#This Row],[EH-Arbeit]]</f>
        <v>73.38</v>
      </c>
      <c r="M34" s="75">
        <v>4</v>
      </c>
      <c r="N34" s="133">
        <f>Tabelle14[[#This Row],[Anz.]]+Tabelle14[[#This Row],[EH-Material2]]</f>
        <v>16.23</v>
      </c>
      <c r="O34" s="111">
        <f>(Tabelle14[[#This Row],[EH-Material2]]+Tabelle14[[#This Row],[EH-Arbeit]])*Tabelle14[[#This Row],[Anz.]]</f>
        <v>122.30000000000001</v>
      </c>
    </row>
    <row r="35" spans="1:15" ht="18" customHeight="1" x14ac:dyDescent="0.25">
      <c r="A35" s="65" t="s">
        <v>493</v>
      </c>
      <c r="B35" s="65" t="s">
        <v>352</v>
      </c>
      <c r="C35" s="62" t="s">
        <v>20</v>
      </c>
      <c r="D35" s="70" t="s">
        <v>8</v>
      </c>
      <c r="E35" s="70" t="s">
        <v>255</v>
      </c>
      <c r="F35" s="108">
        <v>2</v>
      </c>
      <c r="G35" s="109" t="s">
        <v>3</v>
      </c>
      <c r="H35" s="110" t="s">
        <v>568</v>
      </c>
      <c r="I35" s="68" t="s">
        <v>569</v>
      </c>
      <c r="J35" s="125">
        <v>0.25</v>
      </c>
      <c r="K35" s="75">
        <v>10</v>
      </c>
      <c r="L35" s="133">
        <f>Tabelle14[[#This Row],[Anz.]]*Tabelle14[[#This Row],[EH-Arbeit]]</f>
        <v>20</v>
      </c>
      <c r="M35" s="75">
        <v>2</v>
      </c>
      <c r="N35" s="133">
        <f>Tabelle14[[#This Row],[Anz.]]+Tabelle14[[#This Row],[EH-Material2]]</f>
        <v>4</v>
      </c>
      <c r="O35" s="111">
        <f>(Tabelle14[[#This Row],[EH-Material2]]+Tabelle14[[#This Row],[EH-Arbeit]])*Tabelle14[[#This Row],[Anz.]]</f>
        <v>24</v>
      </c>
    </row>
    <row r="36" spans="1:15" ht="18" customHeight="1" x14ac:dyDescent="0.25">
      <c r="A36" s="65" t="s">
        <v>494</v>
      </c>
      <c r="B36" s="65" t="s">
        <v>352</v>
      </c>
      <c r="C36" s="62" t="s">
        <v>20</v>
      </c>
      <c r="D36" s="70" t="s">
        <v>8</v>
      </c>
      <c r="E36" s="70" t="s">
        <v>255</v>
      </c>
      <c r="F36" s="108">
        <v>6</v>
      </c>
      <c r="G36" s="109" t="s">
        <v>3</v>
      </c>
      <c r="H36" s="110" t="s">
        <v>285</v>
      </c>
      <c r="I36" s="68" t="s">
        <v>280</v>
      </c>
      <c r="J36" s="125">
        <v>0.25</v>
      </c>
      <c r="K36" s="75">
        <v>3</v>
      </c>
      <c r="L36" s="133">
        <f>Tabelle14[[#This Row],[Anz.]]*Tabelle14[[#This Row],[EH-Arbeit]]</f>
        <v>18</v>
      </c>
      <c r="M36" s="75">
        <v>2</v>
      </c>
      <c r="N36" s="133">
        <f>Tabelle14[[#This Row],[Anz.]]+Tabelle14[[#This Row],[EH-Material2]]</f>
        <v>8</v>
      </c>
      <c r="O36" s="111">
        <f>(Tabelle14[[#This Row],[EH-Material2]]+Tabelle14[[#This Row],[EH-Arbeit]])*Tabelle14[[#This Row],[Anz.]]</f>
        <v>30</v>
      </c>
    </row>
    <row r="37" spans="1:15" ht="18" customHeight="1" x14ac:dyDescent="0.25">
      <c r="A37" s="65" t="s">
        <v>495</v>
      </c>
      <c r="B37" s="65" t="s">
        <v>352</v>
      </c>
      <c r="C37" s="62" t="s">
        <v>20</v>
      </c>
      <c r="D37" s="70" t="s">
        <v>8</v>
      </c>
      <c r="E37" s="70" t="s">
        <v>258</v>
      </c>
      <c r="F37" s="108">
        <f>Flächen!F7</f>
        <v>12.23</v>
      </c>
      <c r="G37" s="109" t="s">
        <v>267</v>
      </c>
      <c r="H37" s="110" t="s">
        <v>275</v>
      </c>
      <c r="I37" s="68" t="s">
        <v>534</v>
      </c>
      <c r="J37" s="125">
        <v>1</v>
      </c>
      <c r="K37" s="75">
        <v>17</v>
      </c>
      <c r="L37" s="133">
        <f>Tabelle14[[#This Row],[Anz.]]*Tabelle14[[#This Row],[EH-Arbeit]]</f>
        <v>207.91</v>
      </c>
      <c r="M37" s="75">
        <v>5</v>
      </c>
      <c r="N37" s="133">
        <f>Tabelle14[[#This Row],[Anz.]]+Tabelle14[[#This Row],[EH-Material2]]</f>
        <v>17.23</v>
      </c>
      <c r="O37" s="111">
        <f>(Tabelle14[[#This Row],[EH-Material2]]+Tabelle14[[#This Row],[EH-Arbeit]])*Tabelle14[[#This Row],[Anz.]]</f>
        <v>269.06</v>
      </c>
    </row>
    <row r="38" spans="1:15" s="81" customFormat="1" ht="20.100000000000001" customHeight="1" x14ac:dyDescent="0.25">
      <c r="A38" s="65" t="s">
        <v>496</v>
      </c>
      <c r="B38" s="65" t="s">
        <v>352</v>
      </c>
      <c r="C38" s="62" t="s">
        <v>20</v>
      </c>
      <c r="D38" s="70" t="s">
        <v>8</v>
      </c>
      <c r="E38" s="70" t="s">
        <v>259</v>
      </c>
      <c r="F38" s="108">
        <f>Flächen!F7</f>
        <v>12.23</v>
      </c>
      <c r="G38" s="109" t="s">
        <v>267</v>
      </c>
      <c r="H38" s="110" t="s">
        <v>573</v>
      </c>
      <c r="I38" s="68" t="s">
        <v>340</v>
      </c>
      <c r="J38" s="125">
        <v>3</v>
      </c>
      <c r="K38" s="75">
        <v>19</v>
      </c>
      <c r="L38" s="133">
        <f>Tabelle14[[#This Row],[Anz.]]*Tabelle14[[#This Row],[EH-Arbeit]]</f>
        <v>232.37</v>
      </c>
      <c r="M38" s="75">
        <v>35</v>
      </c>
      <c r="N38" s="133">
        <f>Tabelle14[[#This Row],[Anz.]]+Tabelle14[[#This Row],[EH-Material2]]</f>
        <v>47.230000000000004</v>
      </c>
      <c r="O38" s="111">
        <f>(Tabelle14[[#This Row],[EH-Material2]]+Tabelle14[[#This Row],[EH-Arbeit]])*Tabelle14[[#This Row],[Anz.]]</f>
        <v>660.42000000000007</v>
      </c>
    </row>
    <row r="39" spans="1:15" ht="18" customHeight="1" x14ac:dyDescent="0.25">
      <c r="A39" s="65" t="s">
        <v>497</v>
      </c>
      <c r="B39" s="65" t="s">
        <v>352</v>
      </c>
      <c r="C39" s="62" t="s">
        <v>20</v>
      </c>
      <c r="D39" s="70" t="s">
        <v>8</v>
      </c>
      <c r="E39" s="70" t="s">
        <v>254</v>
      </c>
      <c r="F39" s="108">
        <v>1</v>
      </c>
      <c r="G39" s="109" t="s">
        <v>3</v>
      </c>
      <c r="H39" s="110" t="s">
        <v>297</v>
      </c>
      <c r="I39" s="68" t="s">
        <v>460</v>
      </c>
      <c r="J39" s="125">
        <v>1</v>
      </c>
      <c r="K39" s="75">
        <v>110</v>
      </c>
      <c r="L39" s="133">
        <f>Tabelle14[[#This Row],[Anz.]]*Tabelle14[[#This Row],[EH-Arbeit]]</f>
        <v>110</v>
      </c>
      <c r="M39" s="75">
        <v>150</v>
      </c>
      <c r="N39" s="133">
        <f>Tabelle14[[#This Row],[Anz.]]+Tabelle14[[#This Row],[EH-Material2]]</f>
        <v>151</v>
      </c>
      <c r="O39" s="111">
        <f>(Tabelle14[[#This Row],[EH-Material2]]+Tabelle14[[#This Row],[EH-Arbeit]])*Tabelle14[[#This Row],[Anz.]]</f>
        <v>260</v>
      </c>
    </row>
    <row r="40" spans="1:15" ht="18" customHeight="1" x14ac:dyDescent="0.25">
      <c r="A40" s="65" t="s">
        <v>498</v>
      </c>
      <c r="B40" s="65" t="s">
        <v>352</v>
      </c>
      <c r="C40" s="62" t="s">
        <v>20</v>
      </c>
      <c r="D40" s="70" t="s">
        <v>8</v>
      </c>
      <c r="E40" s="70" t="s">
        <v>262</v>
      </c>
      <c r="F40" s="108">
        <v>25</v>
      </c>
      <c r="G40" s="109" t="s">
        <v>3</v>
      </c>
      <c r="H40" s="110" t="s">
        <v>339</v>
      </c>
      <c r="I40" s="68" t="s">
        <v>8</v>
      </c>
      <c r="J40" s="125">
        <v>1</v>
      </c>
      <c r="K40" s="75">
        <v>5</v>
      </c>
      <c r="L40" s="133">
        <f>Tabelle14[[#This Row],[Anz.]]*Tabelle14[[#This Row],[EH-Arbeit]]</f>
        <v>125</v>
      </c>
      <c r="M40" s="75">
        <v>20</v>
      </c>
      <c r="N40" s="133">
        <f>Tabelle14[[#This Row],[Anz.]]+Tabelle14[[#This Row],[EH-Material2]]</f>
        <v>45</v>
      </c>
      <c r="O40" s="111">
        <f>(Tabelle14[[#This Row],[EH-Material2]]+Tabelle14[[#This Row],[EH-Arbeit]])*Tabelle14[[#This Row],[Anz.]]</f>
        <v>625</v>
      </c>
    </row>
    <row r="41" spans="1:15" ht="18" customHeight="1" x14ac:dyDescent="0.25">
      <c r="A41" s="65" t="s">
        <v>499</v>
      </c>
      <c r="B41" s="65" t="s">
        <v>352</v>
      </c>
      <c r="C41" s="62" t="s">
        <v>20</v>
      </c>
      <c r="D41" s="70" t="s">
        <v>8</v>
      </c>
      <c r="E41" s="70" t="s">
        <v>259</v>
      </c>
      <c r="F41" s="108">
        <v>6</v>
      </c>
      <c r="G41" s="109" t="s">
        <v>267</v>
      </c>
      <c r="H41" s="110" t="s">
        <v>531</v>
      </c>
      <c r="I41" s="68" t="s">
        <v>288</v>
      </c>
      <c r="J41" s="125">
        <v>2</v>
      </c>
      <c r="K41" s="75">
        <v>35</v>
      </c>
      <c r="L41" s="133">
        <f>Tabelle14[[#This Row],[Anz.]]*Tabelle14[[#This Row],[EH-Arbeit]]</f>
        <v>210</v>
      </c>
      <c r="M41" s="75">
        <v>20</v>
      </c>
      <c r="N41" s="133">
        <f>Tabelle14[[#This Row],[Anz.]]+Tabelle14[[#This Row],[EH-Material2]]</f>
        <v>26</v>
      </c>
      <c r="O41" s="111">
        <f>(Tabelle14[[#This Row],[EH-Material2]]+Tabelle14[[#This Row],[EH-Arbeit]])*Tabelle14[[#This Row],[Anz.]]</f>
        <v>330</v>
      </c>
    </row>
    <row r="42" spans="1:15" ht="18" customHeight="1" x14ac:dyDescent="0.25">
      <c r="A42" s="65" t="s">
        <v>500</v>
      </c>
      <c r="B42" s="65" t="s">
        <v>352</v>
      </c>
      <c r="C42" s="62" t="s">
        <v>20</v>
      </c>
      <c r="D42" s="70" t="s">
        <v>8</v>
      </c>
      <c r="E42" s="70" t="s">
        <v>262</v>
      </c>
      <c r="F42" s="108">
        <v>1</v>
      </c>
      <c r="G42" s="109" t="s">
        <v>3</v>
      </c>
      <c r="H42" s="110" t="s">
        <v>290</v>
      </c>
      <c r="I42" s="68" t="s">
        <v>8</v>
      </c>
      <c r="J42" s="125">
        <v>1</v>
      </c>
      <c r="K42" s="75">
        <v>30</v>
      </c>
      <c r="L42" s="133">
        <f>Tabelle14[[#This Row],[Anz.]]*Tabelle14[[#This Row],[EH-Arbeit]]</f>
        <v>30</v>
      </c>
      <c r="M42" s="75">
        <v>110</v>
      </c>
      <c r="N42" s="133">
        <f>Tabelle14[[#This Row],[Anz.]]+Tabelle14[[#This Row],[EH-Material2]]</f>
        <v>111</v>
      </c>
      <c r="O42" s="111">
        <f>(Tabelle14[[#This Row],[EH-Material2]]+Tabelle14[[#This Row],[EH-Arbeit]])*Tabelle14[[#This Row],[Anz.]]</f>
        <v>140</v>
      </c>
    </row>
    <row r="43" spans="1:15" ht="18" customHeight="1" x14ac:dyDescent="0.25">
      <c r="A43" s="65" t="s">
        <v>585</v>
      </c>
      <c r="B43" s="65" t="s">
        <v>352</v>
      </c>
      <c r="C43" s="62" t="s">
        <v>20</v>
      </c>
      <c r="D43" s="70" t="s">
        <v>8</v>
      </c>
      <c r="E43" s="70" t="s">
        <v>256</v>
      </c>
      <c r="F43" s="108">
        <v>1</v>
      </c>
      <c r="G43" s="109" t="s">
        <v>3</v>
      </c>
      <c r="H43" s="110" t="s">
        <v>371</v>
      </c>
      <c r="I43" s="68" t="s">
        <v>372</v>
      </c>
      <c r="J43" s="125">
        <v>0.15</v>
      </c>
      <c r="K43" s="75">
        <v>5</v>
      </c>
      <c r="L43" s="133">
        <f>Tabelle14[[#This Row],[Anz.]]*Tabelle14[[#This Row],[EH-Arbeit]]</f>
        <v>5</v>
      </c>
      <c r="M43" s="75">
        <v>15</v>
      </c>
      <c r="N43" s="133">
        <f>Tabelle14[[#This Row],[Anz.]]+Tabelle14[[#This Row],[EH-Material2]]</f>
        <v>16</v>
      </c>
      <c r="O43" s="111">
        <f>(Tabelle14[[#This Row],[EH-Material2]]+Tabelle14[[#This Row],[EH-Arbeit]])*Tabelle14[[#This Row],[Anz.]]</f>
        <v>20</v>
      </c>
    </row>
    <row r="44" spans="1:15" ht="18" customHeight="1" thickBot="1" x14ac:dyDescent="0.3">
      <c r="A44" s="63">
        <v>7</v>
      </c>
      <c r="B44" s="99" t="s">
        <v>16</v>
      </c>
      <c r="C44" s="100"/>
      <c r="D44" s="101"/>
      <c r="E44" s="101"/>
      <c r="F44" s="129" t="s">
        <v>316</v>
      </c>
      <c r="G44" s="100"/>
      <c r="H44" s="102"/>
      <c r="I44" s="102"/>
      <c r="J44" s="127"/>
      <c r="K44" s="103"/>
      <c r="L44" s="134"/>
      <c r="M44" s="103"/>
      <c r="N44" s="134"/>
      <c r="O44" s="100"/>
    </row>
    <row r="45" spans="1:15" ht="18" customHeight="1" x14ac:dyDescent="0.25">
      <c r="A45" s="65" t="s">
        <v>501</v>
      </c>
      <c r="B45" s="65" t="s">
        <v>352</v>
      </c>
      <c r="C45" s="62" t="s">
        <v>20</v>
      </c>
      <c r="D45" s="70" t="s">
        <v>316</v>
      </c>
      <c r="E45" s="70" t="s">
        <v>249</v>
      </c>
      <c r="F45" s="108">
        <v>1</v>
      </c>
      <c r="G45" s="109" t="s">
        <v>279</v>
      </c>
      <c r="H45" s="110" t="s">
        <v>530</v>
      </c>
      <c r="I45" s="68"/>
      <c r="J45" s="125">
        <v>0.5</v>
      </c>
      <c r="K45" s="75">
        <v>30</v>
      </c>
      <c r="L45" s="133">
        <f>Tabelle14[[#This Row],[Anz.]]*Tabelle14[[#This Row],[EH-Arbeit]]</f>
        <v>30</v>
      </c>
      <c r="M45" s="75">
        <v>35</v>
      </c>
      <c r="N45" s="133">
        <f>Tabelle14[[#This Row],[Anz.]]+Tabelle14[[#This Row],[EH-Material2]]</f>
        <v>36</v>
      </c>
      <c r="O45" s="111">
        <f>(Tabelle14[[#This Row],[EH-Material2]]+Tabelle14[[#This Row],[EH-Arbeit]])*Tabelle14[[#This Row],[Anz.]]</f>
        <v>65</v>
      </c>
    </row>
    <row r="46" spans="1:15" ht="18" customHeight="1" x14ac:dyDescent="0.25">
      <c r="A46" s="65" t="s">
        <v>502</v>
      </c>
      <c r="B46" s="65" t="s">
        <v>352</v>
      </c>
      <c r="C46" s="62" t="s">
        <v>20</v>
      </c>
      <c r="D46" s="70" t="s">
        <v>316</v>
      </c>
      <c r="E46" s="70" t="s">
        <v>255</v>
      </c>
      <c r="F46" s="108">
        <v>1</v>
      </c>
      <c r="G46" s="109" t="s">
        <v>3</v>
      </c>
      <c r="H46" s="110" t="s">
        <v>286</v>
      </c>
      <c r="I46" s="68" t="s">
        <v>532</v>
      </c>
      <c r="J46" s="125">
        <v>0.25</v>
      </c>
      <c r="K46" s="75">
        <v>5</v>
      </c>
      <c r="L46" s="133">
        <f>Tabelle14[[#This Row],[Anz.]]*Tabelle14[[#This Row],[EH-Arbeit]]</f>
        <v>5</v>
      </c>
      <c r="M46" s="75">
        <v>6</v>
      </c>
      <c r="N46" s="133">
        <f>Tabelle14[[#This Row],[Anz.]]+Tabelle14[[#This Row],[EH-Material2]]</f>
        <v>7</v>
      </c>
      <c r="O46" s="111">
        <f>(Tabelle14[[#This Row],[EH-Material2]]+Tabelle14[[#This Row],[EH-Arbeit]])*Tabelle14[[#This Row],[Anz.]]</f>
        <v>11</v>
      </c>
    </row>
    <row r="47" spans="1:15" ht="18" customHeight="1" x14ac:dyDescent="0.25">
      <c r="A47" s="65" t="s">
        <v>312</v>
      </c>
      <c r="B47" s="65" t="s">
        <v>352</v>
      </c>
      <c r="C47" s="62" t="s">
        <v>20</v>
      </c>
      <c r="D47" s="70" t="s">
        <v>316</v>
      </c>
      <c r="E47" s="70" t="s">
        <v>258</v>
      </c>
      <c r="F47" s="108">
        <v>1</v>
      </c>
      <c r="G47" s="109" t="s">
        <v>3</v>
      </c>
      <c r="H47" s="110" t="s">
        <v>298</v>
      </c>
      <c r="I47" s="68" t="s">
        <v>273</v>
      </c>
      <c r="J47" s="125">
        <v>0.25</v>
      </c>
      <c r="K47" s="75">
        <v>23</v>
      </c>
      <c r="L47" s="133">
        <f>Tabelle14[[#This Row],[Anz.]]*Tabelle14[[#This Row],[EH-Arbeit]]</f>
        <v>23</v>
      </c>
      <c r="M47" s="75">
        <v>12</v>
      </c>
      <c r="N47" s="133">
        <f>Tabelle14[[#This Row],[Anz.]]+Tabelle14[[#This Row],[EH-Material2]]</f>
        <v>13</v>
      </c>
      <c r="O47" s="111">
        <f>(Tabelle14[[#This Row],[EH-Material2]]+Tabelle14[[#This Row],[EH-Arbeit]])*Tabelle14[[#This Row],[Anz.]]</f>
        <v>35</v>
      </c>
    </row>
    <row r="48" spans="1:15" ht="18" customHeight="1" x14ac:dyDescent="0.25">
      <c r="A48" s="65" t="s">
        <v>313</v>
      </c>
      <c r="B48" s="65" t="s">
        <v>352</v>
      </c>
      <c r="C48" s="62" t="s">
        <v>20</v>
      </c>
      <c r="D48" s="70" t="s">
        <v>316</v>
      </c>
      <c r="E48" s="70" t="s">
        <v>258</v>
      </c>
      <c r="F48" s="108">
        <f>Flächen!F8</f>
        <v>39.65</v>
      </c>
      <c r="G48" s="109" t="s">
        <v>267</v>
      </c>
      <c r="H48" s="110" t="s">
        <v>566</v>
      </c>
      <c r="I48" s="68" t="s">
        <v>470</v>
      </c>
      <c r="J48" s="125">
        <v>3</v>
      </c>
      <c r="K48" s="75">
        <v>8</v>
      </c>
      <c r="L48" s="133">
        <f>Tabelle14[[#This Row],[Anz.]]*Tabelle14[[#This Row],[EH-Arbeit]]</f>
        <v>317.2</v>
      </c>
      <c r="M48" s="75">
        <v>3</v>
      </c>
      <c r="N48" s="133">
        <f>Tabelle14[[#This Row],[Anz.]]+Tabelle14[[#This Row],[EH-Material2]]</f>
        <v>42.65</v>
      </c>
      <c r="O48" s="111">
        <f>(Tabelle14[[#This Row],[EH-Material2]]+Tabelle14[[#This Row],[EH-Arbeit]])*Tabelle14[[#This Row],[Anz.]]</f>
        <v>436.15</v>
      </c>
    </row>
    <row r="49" spans="1:15" ht="18" customHeight="1" x14ac:dyDescent="0.25">
      <c r="A49" s="65" t="s">
        <v>313</v>
      </c>
      <c r="B49" s="65" t="s">
        <v>352</v>
      </c>
      <c r="C49" s="62" t="s">
        <v>20</v>
      </c>
      <c r="D49" s="70" t="s">
        <v>316</v>
      </c>
      <c r="E49" s="70" t="s">
        <v>258</v>
      </c>
      <c r="F49" s="108">
        <v>12</v>
      </c>
      <c r="G49" s="109" t="s">
        <v>267</v>
      </c>
      <c r="H49" s="110" t="s">
        <v>574</v>
      </c>
      <c r="I49" s="68"/>
      <c r="J49" s="125">
        <v>1</v>
      </c>
      <c r="K49" s="75">
        <v>12</v>
      </c>
      <c r="L49" s="133">
        <f>Tabelle14[[#This Row],[Anz.]]*Tabelle14[[#This Row],[EH-Arbeit]]</f>
        <v>144</v>
      </c>
      <c r="M49" s="75">
        <v>11</v>
      </c>
      <c r="N49" s="133">
        <f>Tabelle14[[#This Row],[Anz.]]+Tabelle14[[#This Row],[EH-Material2]]</f>
        <v>23</v>
      </c>
      <c r="O49" s="111">
        <f>(Tabelle14[[#This Row],[EH-Material2]]+Tabelle14[[#This Row],[EH-Arbeit]])*Tabelle14[[#This Row],[Anz.]]</f>
        <v>276</v>
      </c>
    </row>
    <row r="50" spans="1:15" ht="18" customHeight="1" x14ac:dyDescent="0.25">
      <c r="A50" s="65" t="s">
        <v>313</v>
      </c>
      <c r="B50" s="65" t="s">
        <v>352</v>
      </c>
      <c r="C50" s="62" t="s">
        <v>20</v>
      </c>
      <c r="D50" s="70" t="s">
        <v>316</v>
      </c>
      <c r="E50" s="70" t="s">
        <v>258</v>
      </c>
      <c r="F50" s="108">
        <v>10</v>
      </c>
      <c r="G50" s="109" t="s">
        <v>267</v>
      </c>
      <c r="H50" s="110" t="s">
        <v>574</v>
      </c>
      <c r="I50" s="68"/>
      <c r="J50" s="125">
        <v>1</v>
      </c>
      <c r="K50" s="75">
        <v>12</v>
      </c>
      <c r="L50" s="133">
        <f>Tabelle14[[#This Row],[Anz.]]*Tabelle14[[#This Row],[EH-Arbeit]]</f>
        <v>120</v>
      </c>
      <c r="M50" s="75">
        <v>11</v>
      </c>
      <c r="N50" s="133">
        <f>Tabelle14[[#This Row],[Anz.]]+Tabelle14[[#This Row],[EH-Material2]]</f>
        <v>21</v>
      </c>
      <c r="O50" s="111">
        <f>(Tabelle14[[#This Row],[EH-Material2]]+Tabelle14[[#This Row],[EH-Arbeit]])*Tabelle14[[#This Row],[Anz.]]</f>
        <v>230</v>
      </c>
    </row>
    <row r="51" spans="1:15" ht="18" customHeight="1" x14ac:dyDescent="0.25">
      <c r="A51" s="65" t="s">
        <v>503</v>
      </c>
      <c r="B51" s="65" t="s">
        <v>352</v>
      </c>
      <c r="C51" s="62" t="s">
        <v>20</v>
      </c>
      <c r="D51" s="70" t="s">
        <v>316</v>
      </c>
      <c r="E51" s="70" t="s">
        <v>255</v>
      </c>
      <c r="F51" s="108">
        <f>Flächen!F24</f>
        <v>9</v>
      </c>
      <c r="G51" s="109" t="s">
        <v>267</v>
      </c>
      <c r="H51" s="110" t="s">
        <v>336</v>
      </c>
      <c r="I51" s="68" t="s">
        <v>572</v>
      </c>
      <c r="J51" s="125">
        <v>0.25</v>
      </c>
      <c r="K51" s="75">
        <v>6</v>
      </c>
      <c r="L51" s="133">
        <f>Tabelle14[[#This Row],[Anz.]]*Tabelle14[[#This Row],[EH-Arbeit]]</f>
        <v>54</v>
      </c>
      <c r="M51" s="75">
        <v>4</v>
      </c>
      <c r="N51" s="133">
        <f>Tabelle14[[#This Row],[Anz.]]+Tabelle14[[#This Row],[EH-Material2]]</f>
        <v>13</v>
      </c>
      <c r="O51" s="111">
        <f>(Tabelle14[[#This Row],[EH-Material2]]+Tabelle14[[#This Row],[EH-Arbeit]])*Tabelle14[[#This Row],[Anz.]]</f>
        <v>90</v>
      </c>
    </row>
    <row r="52" spans="1:15" ht="18" customHeight="1" x14ac:dyDescent="0.25">
      <c r="A52" s="65" t="s">
        <v>362</v>
      </c>
      <c r="B52" s="65" t="s">
        <v>352</v>
      </c>
      <c r="C52" s="62" t="s">
        <v>20</v>
      </c>
      <c r="D52" s="70" t="s">
        <v>316</v>
      </c>
      <c r="E52" s="70" t="s">
        <v>255</v>
      </c>
      <c r="F52" s="108">
        <v>2</v>
      </c>
      <c r="G52" s="109" t="s">
        <v>3</v>
      </c>
      <c r="H52" s="110" t="s">
        <v>568</v>
      </c>
      <c r="I52" s="68" t="s">
        <v>569</v>
      </c>
      <c r="J52" s="125">
        <v>0.25</v>
      </c>
      <c r="K52" s="75">
        <v>10</v>
      </c>
      <c r="L52" s="133">
        <f>Tabelle14[[#This Row],[Anz.]]*Tabelle14[[#This Row],[EH-Arbeit]]</f>
        <v>20</v>
      </c>
      <c r="M52" s="75">
        <v>2</v>
      </c>
      <c r="N52" s="133">
        <f>Tabelle14[[#This Row],[Anz.]]+Tabelle14[[#This Row],[EH-Material2]]</f>
        <v>4</v>
      </c>
      <c r="O52" s="111">
        <f>(Tabelle14[[#This Row],[EH-Material2]]+Tabelle14[[#This Row],[EH-Arbeit]])*Tabelle14[[#This Row],[Anz.]]</f>
        <v>24</v>
      </c>
    </row>
    <row r="53" spans="1:15" ht="18" customHeight="1" x14ac:dyDescent="0.25">
      <c r="A53" s="65" t="s">
        <v>504</v>
      </c>
      <c r="B53" s="65" t="s">
        <v>352</v>
      </c>
      <c r="C53" s="62" t="s">
        <v>20</v>
      </c>
      <c r="D53" s="70" t="s">
        <v>316</v>
      </c>
      <c r="E53" s="70" t="s">
        <v>255</v>
      </c>
      <c r="F53" s="108">
        <v>8</v>
      </c>
      <c r="G53" s="109" t="s">
        <v>3</v>
      </c>
      <c r="H53" s="110" t="s">
        <v>285</v>
      </c>
      <c r="I53" s="68" t="s">
        <v>280</v>
      </c>
      <c r="J53" s="125">
        <v>0.25</v>
      </c>
      <c r="K53" s="75">
        <v>3</v>
      </c>
      <c r="L53" s="133">
        <f>Tabelle14[[#This Row],[Anz.]]*Tabelle14[[#This Row],[EH-Arbeit]]</f>
        <v>24</v>
      </c>
      <c r="M53" s="75">
        <v>2</v>
      </c>
      <c r="N53" s="133">
        <f>Tabelle14[[#This Row],[Anz.]]+Tabelle14[[#This Row],[EH-Material2]]</f>
        <v>10</v>
      </c>
      <c r="O53" s="111">
        <f>(Tabelle14[[#This Row],[EH-Material2]]+Tabelle14[[#This Row],[EH-Arbeit]])*Tabelle14[[#This Row],[Anz.]]</f>
        <v>40</v>
      </c>
    </row>
    <row r="54" spans="1:15" ht="18" customHeight="1" x14ac:dyDescent="0.25">
      <c r="A54" s="65" t="s">
        <v>364</v>
      </c>
      <c r="B54" s="65" t="s">
        <v>352</v>
      </c>
      <c r="C54" s="62" t="s">
        <v>20</v>
      </c>
      <c r="D54" s="70" t="s">
        <v>316</v>
      </c>
      <c r="E54" s="70" t="s">
        <v>259</v>
      </c>
      <c r="F54" s="108">
        <f>Flächen!F8</f>
        <v>39.65</v>
      </c>
      <c r="G54" s="109" t="s">
        <v>267</v>
      </c>
      <c r="H54" s="110" t="s">
        <v>294</v>
      </c>
      <c r="I54" s="68"/>
      <c r="J54" s="125">
        <v>3</v>
      </c>
      <c r="K54" s="75">
        <v>4</v>
      </c>
      <c r="L54" s="133">
        <f>Tabelle14[[#This Row],[Anz.]]*Tabelle14[[#This Row],[EH-Arbeit]]</f>
        <v>158.6</v>
      </c>
      <c r="M54" s="75">
        <v>2</v>
      </c>
      <c r="N54" s="133">
        <f>Tabelle14[[#This Row],[Anz.]]+Tabelle14[[#This Row],[EH-Material2]]</f>
        <v>41.65</v>
      </c>
      <c r="O54" s="111">
        <f>(Tabelle14[[#This Row],[EH-Material2]]+Tabelle14[[#This Row],[EH-Arbeit]])*Tabelle14[[#This Row],[Anz.]]</f>
        <v>237.89999999999998</v>
      </c>
    </row>
    <row r="55" spans="1:15" ht="20.100000000000001" customHeight="1" x14ac:dyDescent="0.25">
      <c r="A55" s="65" t="s">
        <v>457</v>
      </c>
      <c r="B55" s="65" t="s">
        <v>352</v>
      </c>
      <c r="C55" s="62" t="s">
        <v>20</v>
      </c>
      <c r="D55" s="70" t="s">
        <v>316</v>
      </c>
      <c r="E55" s="70" t="s">
        <v>253</v>
      </c>
      <c r="F55" s="108">
        <v>1</v>
      </c>
      <c r="G55" s="109" t="s">
        <v>3</v>
      </c>
      <c r="H55" s="110" t="s">
        <v>295</v>
      </c>
      <c r="I55" s="68" t="s">
        <v>296</v>
      </c>
      <c r="J55" s="125">
        <v>1</v>
      </c>
      <c r="K55" s="75">
        <v>60</v>
      </c>
      <c r="L55" s="133">
        <f>Tabelle14[[#This Row],[Anz.]]*Tabelle14[[#This Row],[EH-Arbeit]]</f>
        <v>60</v>
      </c>
      <c r="M55" s="75">
        <v>330</v>
      </c>
      <c r="N55" s="133">
        <f>Tabelle14[[#This Row],[Anz.]]+Tabelle14[[#This Row],[EH-Material2]]</f>
        <v>331</v>
      </c>
      <c r="O55" s="111">
        <f>(Tabelle14[[#This Row],[EH-Material2]]+Tabelle14[[#This Row],[EH-Arbeit]])*Tabelle14[[#This Row],[Anz.]]</f>
        <v>390</v>
      </c>
    </row>
    <row r="56" spans="1:15" ht="18" customHeight="1" x14ac:dyDescent="0.25">
      <c r="A56" s="65" t="s">
        <v>363</v>
      </c>
      <c r="B56" s="65" t="s">
        <v>352</v>
      </c>
      <c r="C56" s="62" t="s">
        <v>20</v>
      </c>
      <c r="D56" s="70" t="s">
        <v>316</v>
      </c>
      <c r="E56" s="70" t="s">
        <v>258</v>
      </c>
      <c r="F56" s="108">
        <f>Flächen!F8</f>
        <v>39.65</v>
      </c>
      <c r="G56" s="109" t="s">
        <v>267</v>
      </c>
      <c r="H56" s="110" t="s">
        <v>275</v>
      </c>
      <c r="I56" s="68" t="s">
        <v>534</v>
      </c>
      <c r="J56" s="125">
        <v>1</v>
      </c>
      <c r="K56" s="75">
        <v>17</v>
      </c>
      <c r="L56" s="133">
        <f>Tabelle14[[#This Row],[Anz.]]*Tabelle14[[#This Row],[EH-Arbeit]]</f>
        <v>674.05</v>
      </c>
      <c r="M56" s="75">
        <v>5</v>
      </c>
      <c r="N56" s="133">
        <f>Tabelle14[[#This Row],[Anz.]]+Tabelle14[[#This Row],[EH-Material2]]</f>
        <v>44.65</v>
      </c>
      <c r="O56" s="111">
        <f>(Tabelle14[[#This Row],[EH-Material2]]+Tabelle14[[#This Row],[EH-Arbeit]])*Tabelle14[[#This Row],[Anz.]]</f>
        <v>872.3</v>
      </c>
    </row>
    <row r="57" spans="1:15" ht="18" customHeight="1" x14ac:dyDescent="0.25">
      <c r="A57" s="65" t="s">
        <v>364</v>
      </c>
      <c r="B57" s="65" t="s">
        <v>352</v>
      </c>
      <c r="C57" s="62" t="s">
        <v>20</v>
      </c>
      <c r="D57" s="70" t="s">
        <v>316</v>
      </c>
      <c r="E57" s="70" t="s">
        <v>259</v>
      </c>
      <c r="F57" s="108">
        <f>Flächen!F8</f>
        <v>39.65</v>
      </c>
      <c r="G57" s="109" t="s">
        <v>267</v>
      </c>
      <c r="H57" s="110" t="s">
        <v>587</v>
      </c>
      <c r="I57" s="68" t="s">
        <v>340</v>
      </c>
      <c r="J57" s="125">
        <v>7</v>
      </c>
      <c r="K57" s="75">
        <v>19</v>
      </c>
      <c r="L57" s="133">
        <f>Tabelle14[[#This Row],[Anz.]]*Tabelle14[[#This Row],[EH-Arbeit]]</f>
        <v>753.35</v>
      </c>
      <c r="M57" s="75">
        <v>55</v>
      </c>
      <c r="N57" s="133">
        <f>Tabelle14[[#This Row],[Anz.]]+Tabelle14[[#This Row],[EH-Material2]]</f>
        <v>94.65</v>
      </c>
      <c r="O57" s="111">
        <f>(Tabelle14[[#This Row],[EH-Material2]]+Tabelle14[[#This Row],[EH-Arbeit]])*Tabelle14[[#This Row],[Anz.]]</f>
        <v>2934.1</v>
      </c>
    </row>
    <row r="58" spans="1:15" ht="18" customHeight="1" x14ac:dyDescent="0.25">
      <c r="A58" s="65" t="s">
        <v>456</v>
      </c>
      <c r="B58" s="65" t="s">
        <v>352</v>
      </c>
      <c r="C58" s="62" t="s">
        <v>20</v>
      </c>
      <c r="D58" s="70" t="s">
        <v>316</v>
      </c>
      <c r="E58" s="70" t="s">
        <v>254</v>
      </c>
      <c r="F58" s="108">
        <v>2</v>
      </c>
      <c r="G58" s="109" t="s">
        <v>3</v>
      </c>
      <c r="H58" s="110" t="s">
        <v>450</v>
      </c>
      <c r="I58" s="68" t="s">
        <v>533</v>
      </c>
      <c r="J58" s="125">
        <v>2</v>
      </c>
      <c r="K58" s="75">
        <v>60</v>
      </c>
      <c r="L58" s="133">
        <f>Tabelle14[[#This Row],[Anz.]]*Tabelle14[[#This Row],[EH-Arbeit]]</f>
        <v>120</v>
      </c>
      <c r="M58" s="75">
        <v>25</v>
      </c>
      <c r="N58" s="133">
        <f>Tabelle14[[#This Row],[Anz.]]+Tabelle14[[#This Row],[EH-Material2]]</f>
        <v>27</v>
      </c>
      <c r="O58" s="111">
        <f>(Tabelle14[[#This Row],[EH-Material2]]+Tabelle14[[#This Row],[EH-Arbeit]])*Tabelle14[[#This Row],[Anz.]]</f>
        <v>170</v>
      </c>
    </row>
    <row r="59" spans="1:15" ht="18" customHeight="1" x14ac:dyDescent="0.25">
      <c r="A59" s="65" t="s">
        <v>547</v>
      </c>
      <c r="B59" s="65" t="s">
        <v>352</v>
      </c>
      <c r="C59" s="62" t="s">
        <v>20</v>
      </c>
      <c r="D59" s="70" t="s">
        <v>316</v>
      </c>
      <c r="E59" s="70" t="s">
        <v>255</v>
      </c>
      <c r="F59" s="108">
        <v>3</v>
      </c>
      <c r="G59" s="109" t="s">
        <v>3</v>
      </c>
      <c r="H59" s="110" t="s">
        <v>299</v>
      </c>
      <c r="I59" s="68" t="s">
        <v>300</v>
      </c>
      <c r="J59" s="125">
        <v>2</v>
      </c>
      <c r="K59" s="75">
        <v>90</v>
      </c>
      <c r="L59" s="133">
        <f>Tabelle14[[#This Row],[Anz.]]*Tabelle14[[#This Row],[EH-Arbeit]]</f>
        <v>270</v>
      </c>
      <c r="M59" s="75">
        <v>75</v>
      </c>
      <c r="N59" s="133">
        <f>Tabelle14[[#This Row],[Anz.]]+Tabelle14[[#This Row],[EH-Material2]]</f>
        <v>78</v>
      </c>
      <c r="O59" s="111">
        <f>(Tabelle14[[#This Row],[EH-Material2]]+Tabelle14[[#This Row],[EH-Arbeit]])*Tabelle14[[#This Row],[Anz.]]</f>
        <v>495</v>
      </c>
    </row>
    <row r="60" spans="1:15" ht="18" customHeight="1" x14ac:dyDescent="0.25">
      <c r="A60" s="65" t="s">
        <v>548</v>
      </c>
      <c r="B60" s="65" t="s">
        <v>352</v>
      </c>
      <c r="C60" s="62" t="s">
        <v>20</v>
      </c>
      <c r="D60" s="70" t="s">
        <v>316</v>
      </c>
      <c r="E60" s="70" t="s">
        <v>262</v>
      </c>
      <c r="F60" s="108">
        <v>1</v>
      </c>
      <c r="G60" s="109" t="s">
        <v>3</v>
      </c>
      <c r="H60" s="110" t="s">
        <v>301</v>
      </c>
      <c r="I60" s="68" t="s">
        <v>300</v>
      </c>
      <c r="J60" s="125">
        <v>1</v>
      </c>
      <c r="K60" s="75">
        <v>60</v>
      </c>
      <c r="L60" s="133">
        <f>Tabelle14[[#This Row],[Anz.]]*Tabelle14[[#This Row],[EH-Arbeit]]</f>
        <v>60</v>
      </c>
      <c r="M60" s="75">
        <v>70</v>
      </c>
      <c r="N60" s="133">
        <f>Tabelle14[[#This Row],[Anz.]]+Tabelle14[[#This Row],[EH-Material2]]</f>
        <v>71</v>
      </c>
      <c r="O60" s="111">
        <f>(Tabelle14[[#This Row],[EH-Material2]]+Tabelle14[[#This Row],[EH-Arbeit]])*Tabelle14[[#This Row],[Anz.]]</f>
        <v>130</v>
      </c>
    </row>
    <row r="61" spans="1:15" ht="18" customHeight="1" x14ac:dyDescent="0.25">
      <c r="A61" s="65" t="s">
        <v>549</v>
      </c>
      <c r="B61" s="65" t="s">
        <v>352</v>
      </c>
      <c r="C61" s="62" t="s">
        <v>20</v>
      </c>
      <c r="D61" s="70" t="s">
        <v>316</v>
      </c>
      <c r="E61" s="70" t="s">
        <v>256</v>
      </c>
      <c r="F61" s="108">
        <v>1</v>
      </c>
      <c r="G61" s="109" t="s">
        <v>3</v>
      </c>
      <c r="H61" s="110" t="s">
        <v>371</v>
      </c>
      <c r="I61" s="68" t="s">
        <v>372</v>
      </c>
      <c r="J61" s="125">
        <v>0.15</v>
      </c>
      <c r="K61" s="75">
        <v>5</v>
      </c>
      <c r="L61" s="133">
        <f>Tabelle14[[#This Row],[Anz.]]*Tabelle14[[#This Row],[EH-Arbeit]]</f>
        <v>5</v>
      </c>
      <c r="M61" s="75">
        <v>15</v>
      </c>
      <c r="N61" s="133">
        <f>Tabelle14[[#This Row],[Anz.]]+Tabelle14[[#This Row],[EH-Material2]]</f>
        <v>16</v>
      </c>
      <c r="O61" s="111">
        <f>(Tabelle14[[#This Row],[EH-Material2]]+Tabelle14[[#This Row],[EH-Arbeit]])*Tabelle14[[#This Row],[Anz.]]</f>
        <v>20</v>
      </c>
    </row>
    <row r="62" spans="1:15" ht="20.100000000000001" customHeight="1" x14ac:dyDescent="0.25">
      <c r="A62" s="65" t="s">
        <v>586</v>
      </c>
      <c r="B62" s="65" t="s">
        <v>352</v>
      </c>
      <c r="C62" s="62" t="s">
        <v>20</v>
      </c>
      <c r="D62" s="70" t="s">
        <v>316</v>
      </c>
      <c r="E62" s="70" t="s">
        <v>263</v>
      </c>
      <c r="F62" s="108">
        <v>1</v>
      </c>
      <c r="G62" s="109" t="s">
        <v>3</v>
      </c>
      <c r="H62" s="110" t="s">
        <v>453</v>
      </c>
      <c r="I62" s="68"/>
      <c r="J62" s="125">
        <v>0.15</v>
      </c>
      <c r="K62" s="75">
        <v>10</v>
      </c>
      <c r="L62" s="133">
        <f>Tabelle14[[#This Row],[Anz.]]*Tabelle14[[#This Row],[EH-Arbeit]]</f>
        <v>10</v>
      </c>
      <c r="M62" s="75">
        <v>35</v>
      </c>
      <c r="N62" s="133">
        <f>Tabelle14[[#This Row],[Anz.]]+Tabelle14[[#This Row],[EH-Material2]]</f>
        <v>36</v>
      </c>
      <c r="O62" s="111">
        <f>(Tabelle14[[#This Row],[EH-Material2]]+Tabelle14[[#This Row],[EH-Arbeit]])*Tabelle14[[#This Row],[Anz.]]</f>
        <v>45</v>
      </c>
    </row>
    <row r="63" spans="1:15" ht="20.100000000000001" customHeight="1" thickBot="1" x14ac:dyDescent="0.3">
      <c r="A63" s="63">
        <v>8</v>
      </c>
      <c r="B63" s="63" t="s">
        <v>16</v>
      </c>
      <c r="C63" s="1"/>
      <c r="D63" s="73"/>
      <c r="E63" s="73"/>
      <c r="F63" s="129" t="s">
        <v>21</v>
      </c>
      <c r="G63" s="1"/>
      <c r="H63" s="67"/>
      <c r="I63" s="67"/>
      <c r="J63" s="124"/>
      <c r="K63" s="74"/>
      <c r="L63" s="132"/>
      <c r="M63" s="74"/>
      <c r="N63" s="132"/>
      <c r="O63" s="1"/>
    </row>
    <row r="64" spans="1:15" ht="20.100000000000001" customHeight="1" x14ac:dyDescent="0.25">
      <c r="A64" s="65" t="s">
        <v>505</v>
      </c>
      <c r="B64" s="65" t="s">
        <v>355</v>
      </c>
      <c r="C64" s="62" t="s">
        <v>20</v>
      </c>
      <c r="D64" s="70" t="s">
        <v>21</v>
      </c>
      <c r="E64" s="70" t="s">
        <v>249</v>
      </c>
      <c r="F64" s="108">
        <v>1</v>
      </c>
      <c r="G64" s="109" t="s">
        <v>279</v>
      </c>
      <c r="H64" s="110" t="s">
        <v>292</v>
      </c>
      <c r="I64" s="68" t="s">
        <v>278</v>
      </c>
      <c r="J64" s="125">
        <v>1</v>
      </c>
      <c r="K64" s="75">
        <v>30</v>
      </c>
      <c r="L64" s="133">
        <f>Tabelle14[[#This Row],[Anz.]]*Tabelle14[[#This Row],[EH-Arbeit]]</f>
        <v>30</v>
      </c>
      <c r="M64" s="75">
        <v>25</v>
      </c>
      <c r="N64" s="133">
        <f>Tabelle14[[#This Row],[Anz.]]+Tabelle14[[#This Row],[EH-Material2]]</f>
        <v>26</v>
      </c>
      <c r="O64" s="111">
        <f>(Tabelle14[[#This Row],[EH-Material2]]+Tabelle14[[#This Row],[EH-Arbeit]])*Tabelle14[[#This Row],[Anz.]]</f>
        <v>55</v>
      </c>
    </row>
    <row r="65" spans="1:15" ht="18" customHeight="1" x14ac:dyDescent="0.25">
      <c r="A65" s="65" t="s">
        <v>506</v>
      </c>
      <c r="B65" s="65" t="s">
        <v>352</v>
      </c>
      <c r="C65" s="62" t="s">
        <v>20</v>
      </c>
      <c r="D65" s="70" t="s">
        <v>21</v>
      </c>
      <c r="E65" s="70" t="s">
        <v>258</v>
      </c>
      <c r="F65" s="108">
        <v>1</v>
      </c>
      <c r="G65" s="109" t="s">
        <v>3</v>
      </c>
      <c r="H65" s="110" t="s">
        <v>298</v>
      </c>
      <c r="I65" s="68" t="s">
        <v>273</v>
      </c>
      <c r="J65" s="125">
        <v>0.25</v>
      </c>
      <c r="K65" s="75">
        <v>23</v>
      </c>
      <c r="L65" s="133">
        <f>Tabelle14[[#This Row],[Anz.]]*Tabelle14[[#This Row],[EH-Arbeit]]</f>
        <v>23</v>
      </c>
      <c r="M65" s="75">
        <v>12</v>
      </c>
      <c r="N65" s="133">
        <f>Tabelle14[[#This Row],[Anz.]]+Tabelle14[[#This Row],[EH-Material2]]</f>
        <v>13</v>
      </c>
      <c r="O65" s="111">
        <f>(Tabelle14[[#This Row],[EH-Material2]]+Tabelle14[[#This Row],[EH-Arbeit]])*Tabelle14[[#This Row],[Anz.]]</f>
        <v>35</v>
      </c>
    </row>
    <row r="66" spans="1:15" ht="18" customHeight="1" x14ac:dyDescent="0.25">
      <c r="A66" s="65" t="s">
        <v>507</v>
      </c>
      <c r="B66" s="65" t="s">
        <v>352</v>
      </c>
      <c r="C66" s="62" t="s">
        <v>20</v>
      </c>
      <c r="D66" s="70" t="s">
        <v>21</v>
      </c>
      <c r="E66" s="70" t="s">
        <v>255</v>
      </c>
      <c r="F66" s="108">
        <v>2</v>
      </c>
      <c r="G66" s="109" t="s">
        <v>3</v>
      </c>
      <c r="H66" s="110" t="s">
        <v>286</v>
      </c>
      <c r="I66" s="68" t="s">
        <v>532</v>
      </c>
      <c r="J66" s="125">
        <v>0.25</v>
      </c>
      <c r="K66" s="75">
        <v>5</v>
      </c>
      <c r="L66" s="133">
        <f>Tabelle14[[#This Row],[Anz.]]*Tabelle14[[#This Row],[EH-Arbeit]]</f>
        <v>10</v>
      </c>
      <c r="M66" s="75">
        <v>6</v>
      </c>
      <c r="N66" s="133">
        <f>Tabelle14[[#This Row],[Anz.]]+Tabelle14[[#This Row],[EH-Material2]]</f>
        <v>8</v>
      </c>
      <c r="O66" s="111">
        <f>(Tabelle14[[#This Row],[EH-Material2]]+Tabelle14[[#This Row],[EH-Arbeit]])*Tabelle14[[#This Row],[Anz.]]</f>
        <v>22</v>
      </c>
    </row>
    <row r="67" spans="1:15" ht="18" customHeight="1" x14ac:dyDescent="0.25">
      <c r="A67" s="65" t="s">
        <v>508</v>
      </c>
      <c r="B67" s="65" t="s">
        <v>352</v>
      </c>
      <c r="C67" s="62" t="s">
        <v>20</v>
      </c>
      <c r="D67" s="70" t="s">
        <v>21</v>
      </c>
      <c r="E67" s="70" t="s">
        <v>255</v>
      </c>
      <c r="F67" s="108">
        <v>1</v>
      </c>
      <c r="G67" s="109" t="s">
        <v>3</v>
      </c>
      <c r="H67" s="110" t="s">
        <v>570</v>
      </c>
      <c r="I67" s="68" t="s">
        <v>571</v>
      </c>
      <c r="J67" s="125">
        <v>0.25</v>
      </c>
      <c r="K67" s="75">
        <v>10</v>
      </c>
      <c r="L67" s="133">
        <f>Tabelle14[[#This Row],[Anz.]]*Tabelle14[[#This Row],[EH-Arbeit]]</f>
        <v>10</v>
      </c>
      <c r="M67" s="75">
        <v>2</v>
      </c>
      <c r="N67" s="133">
        <f>Tabelle14[[#This Row],[Anz.]]+Tabelle14[[#This Row],[EH-Material2]]</f>
        <v>3</v>
      </c>
      <c r="O67" s="111">
        <f>(Tabelle14[[#This Row],[EH-Material2]]+Tabelle14[[#This Row],[EH-Arbeit]])*Tabelle14[[#This Row],[Anz.]]</f>
        <v>12</v>
      </c>
    </row>
    <row r="68" spans="1:15" ht="18" customHeight="1" x14ac:dyDescent="0.25">
      <c r="A68" s="65" t="s">
        <v>508</v>
      </c>
      <c r="B68" s="65" t="s">
        <v>352</v>
      </c>
      <c r="C68" s="62" t="s">
        <v>20</v>
      </c>
      <c r="D68" s="70" t="s">
        <v>21</v>
      </c>
      <c r="E68" s="70" t="s">
        <v>255</v>
      </c>
      <c r="F68" s="108">
        <v>1</v>
      </c>
      <c r="G68" s="109" t="s">
        <v>3</v>
      </c>
      <c r="H68" s="110" t="s">
        <v>285</v>
      </c>
      <c r="I68" s="68" t="s">
        <v>280</v>
      </c>
      <c r="J68" s="125">
        <v>0.25</v>
      </c>
      <c r="K68" s="75">
        <v>3</v>
      </c>
      <c r="L68" s="133">
        <f>Tabelle14[[#This Row],[Anz.]]*Tabelle14[[#This Row],[EH-Arbeit]]</f>
        <v>3</v>
      </c>
      <c r="M68" s="75">
        <v>2</v>
      </c>
      <c r="N68" s="133">
        <f>Tabelle14[[#This Row],[Anz.]]+Tabelle14[[#This Row],[EH-Material2]]</f>
        <v>3</v>
      </c>
      <c r="O68" s="111">
        <f>(Tabelle14[[#This Row],[EH-Material2]]+Tabelle14[[#This Row],[EH-Arbeit]])*Tabelle14[[#This Row],[Anz.]]</f>
        <v>5</v>
      </c>
    </row>
    <row r="69" spans="1:15" ht="18" customHeight="1" x14ac:dyDescent="0.25">
      <c r="A69" s="65" t="s">
        <v>550</v>
      </c>
      <c r="B69" s="65" t="s">
        <v>352</v>
      </c>
      <c r="C69" s="62" t="s">
        <v>20</v>
      </c>
      <c r="D69" s="70" t="s">
        <v>21</v>
      </c>
      <c r="E69" s="70" t="s">
        <v>258</v>
      </c>
      <c r="F69" s="108">
        <f>Flächen!F6</f>
        <v>2.14</v>
      </c>
      <c r="G69" s="109" t="s">
        <v>267</v>
      </c>
      <c r="H69" s="110" t="s">
        <v>275</v>
      </c>
      <c r="I69" s="68" t="s">
        <v>274</v>
      </c>
      <c r="J69" s="125">
        <v>1</v>
      </c>
      <c r="K69" s="75">
        <v>17</v>
      </c>
      <c r="L69" s="133">
        <f>Tabelle14[[#This Row],[Anz.]]*Tabelle14[[#This Row],[EH-Arbeit]]</f>
        <v>36.380000000000003</v>
      </c>
      <c r="M69" s="75">
        <v>5</v>
      </c>
      <c r="N69" s="133">
        <f>Tabelle14[[#This Row],[Anz.]]+Tabelle14[[#This Row],[EH-Material2]]</f>
        <v>7.1400000000000006</v>
      </c>
      <c r="O69" s="111">
        <f>(Tabelle14[[#This Row],[EH-Material2]]+Tabelle14[[#This Row],[EH-Arbeit]])*Tabelle14[[#This Row],[Anz.]]</f>
        <v>47.080000000000005</v>
      </c>
    </row>
    <row r="70" spans="1:15" ht="18" customHeight="1" x14ac:dyDescent="0.25">
      <c r="A70" s="65" t="s">
        <v>551</v>
      </c>
      <c r="B70" s="65" t="s">
        <v>352</v>
      </c>
      <c r="C70" s="62" t="s">
        <v>20</v>
      </c>
      <c r="D70" s="70" t="s">
        <v>21</v>
      </c>
      <c r="E70" s="70" t="s">
        <v>257</v>
      </c>
      <c r="F70" s="108">
        <v>1</v>
      </c>
      <c r="G70" s="109" t="s">
        <v>3</v>
      </c>
      <c r="H70" s="110" t="s">
        <v>591</v>
      </c>
      <c r="I70" s="68"/>
      <c r="J70" s="125">
        <v>1</v>
      </c>
      <c r="K70" s="75">
        <v>30</v>
      </c>
      <c r="L70" s="133">
        <f>Tabelle14[[#This Row],[Anz.]]*Tabelle14[[#This Row],[EH-Arbeit]]</f>
        <v>30</v>
      </c>
      <c r="M70" s="75">
        <v>60</v>
      </c>
      <c r="N70" s="133">
        <f>Tabelle14[[#This Row],[Anz.]]+Tabelle14[[#This Row],[EH-Material2]]</f>
        <v>61</v>
      </c>
      <c r="O70" s="111">
        <f>(Tabelle14[[#This Row],[EH-Material2]]+Tabelle14[[#This Row],[EH-Arbeit]])*Tabelle14[[#This Row],[Anz.]]</f>
        <v>90</v>
      </c>
    </row>
    <row r="71" spans="1:15" ht="18" customHeight="1" x14ac:dyDescent="0.25">
      <c r="A71" s="65" t="s">
        <v>552</v>
      </c>
      <c r="B71" s="65" t="s">
        <v>354</v>
      </c>
      <c r="C71" s="62" t="s">
        <v>20</v>
      </c>
      <c r="D71" s="70" t="s">
        <v>21</v>
      </c>
      <c r="E71" s="70" t="s">
        <v>254</v>
      </c>
      <c r="F71" s="108">
        <v>1</v>
      </c>
      <c r="G71" s="109" t="s">
        <v>3</v>
      </c>
      <c r="H71" s="110" t="s">
        <v>450</v>
      </c>
      <c r="I71" s="68" t="s">
        <v>478</v>
      </c>
      <c r="J71" s="125">
        <v>1.5</v>
      </c>
      <c r="K71" s="75">
        <v>80</v>
      </c>
      <c r="L71" s="133">
        <f>Tabelle14[[#This Row],[Anz.]]*Tabelle14[[#This Row],[EH-Arbeit]]</f>
        <v>80</v>
      </c>
      <c r="M71" s="75">
        <v>300</v>
      </c>
      <c r="N71" s="133">
        <f>Tabelle14[[#This Row],[Anz.]]+Tabelle14[[#This Row],[EH-Material2]]</f>
        <v>301</v>
      </c>
      <c r="O71" s="111">
        <f>(Tabelle14[[#This Row],[EH-Material2]]+Tabelle14[[#This Row],[EH-Arbeit]])*Tabelle14[[#This Row],[Anz.]]</f>
        <v>380</v>
      </c>
    </row>
    <row r="72" spans="1:15" ht="18" customHeight="1" x14ac:dyDescent="0.25">
      <c r="A72" s="65" t="s">
        <v>553</v>
      </c>
      <c r="B72" s="65" t="s">
        <v>352</v>
      </c>
      <c r="C72" s="62" t="s">
        <v>20</v>
      </c>
      <c r="D72" s="70" t="s">
        <v>21</v>
      </c>
      <c r="E72" s="70" t="s">
        <v>256</v>
      </c>
      <c r="F72" s="108">
        <v>1</v>
      </c>
      <c r="G72" s="109" t="s">
        <v>3</v>
      </c>
      <c r="H72" s="110" t="s">
        <v>371</v>
      </c>
      <c r="I72" s="68" t="s">
        <v>372</v>
      </c>
      <c r="J72" s="125">
        <v>0.15</v>
      </c>
      <c r="K72" s="75">
        <v>5</v>
      </c>
      <c r="L72" s="133">
        <f>Tabelle14[[#This Row],[Anz.]]*Tabelle14[[#This Row],[EH-Arbeit]]</f>
        <v>5</v>
      </c>
      <c r="M72" s="75">
        <v>15</v>
      </c>
      <c r="N72" s="133">
        <f>Tabelle14[[#This Row],[Anz.]]+Tabelle14[[#This Row],[EH-Material2]]</f>
        <v>16</v>
      </c>
      <c r="O72" s="111">
        <f>(Tabelle14[[#This Row],[EH-Material2]]+Tabelle14[[#This Row],[EH-Arbeit]])*Tabelle14[[#This Row],[Anz.]]</f>
        <v>20</v>
      </c>
    </row>
    <row r="73" spans="1:15" ht="18" customHeight="1" thickBot="1" x14ac:dyDescent="0.3">
      <c r="A73" s="63">
        <v>4</v>
      </c>
      <c r="B73" s="63" t="s">
        <v>16</v>
      </c>
      <c r="C73" s="1"/>
      <c r="D73" s="73"/>
      <c r="E73" s="73"/>
      <c r="F73" s="129" t="s">
        <v>22</v>
      </c>
      <c r="G73" s="1"/>
      <c r="H73" s="67"/>
      <c r="I73" s="67"/>
      <c r="J73" s="124"/>
      <c r="K73" s="74"/>
      <c r="L73" s="132"/>
      <c r="M73" s="74"/>
      <c r="N73" s="132"/>
      <c r="O73" s="1"/>
    </row>
    <row r="74" spans="1:15" ht="18" customHeight="1" x14ac:dyDescent="0.25">
      <c r="A74" s="65" t="s">
        <v>484</v>
      </c>
      <c r="B74" s="65" t="s">
        <v>352</v>
      </c>
      <c r="C74" s="62" t="s">
        <v>20</v>
      </c>
      <c r="D74" s="70" t="s">
        <v>22</v>
      </c>
      <c r="E74" s="70" t="s">
        <v>249</v>
      </c>
      <c r="F74" s="108">
        <v>1</v>
      </c>
      <c r="G74" s="109" t="s">
        <v>279</v>
      </c>
      <c r="H74" s="110" t="s">
        <v>480</v>
      </c>
      <c r="I74" s="68" t="s">
        <v>481</v>
      </c>
      <c r="J74" s="125">
        <v>1</v>
      </c>
      <c r="K74" s="75">
        <v>30</v>
      </c>
      <c r="L74" s="133">
        <f>Tabelle14[[#This Row],[Anz.]]*Tabelle14[[#This Row],[EH-Arbeit]]</f>
        <v>30</v>
      </c>
      <c r="M74" s="75">
        <v>78</v>
      </c>
      <c r="N74" s="133">
        <f>Tabelle14[[#This Row],[Anz.]]+Tabelle14[[#This Row],[EH-Material2]]</f>
        <v>79</v>
      </c>
      <c r="O74" s="111">
        <f>(Tabelle14[[#This Row],[EH-Material2]]+Tabelle14[[#This Row],[EH-Arbeit]])*Tabelle14[[#This Row],[Anz.]]</f>
        <v>108</v>
      </c>
    </row>
    <row r="75" spans="1:15" ht="20.100000000000001" customHeight="1" x14ac:dyDescent="0.25">
      <c r="A75" s="65" t="s">
        <v>485</v>
      </c>
      <c r="B75" s="65" t="s">
        <v>352</v>
      </c>
      <c r="C75" s="62" t="s">
        <v>20</v>
      </c>
      <c r="D75" s="70" t="s">
        <v>22</v>
      </c>
      <c r="E75" s="70" t="s">
        <v>249</v>
      </c>
      <c r="F75" s="108">
        <v>1</v>
      </c>
      <c r="G75" s="109" t="s">
        <v>279</v>
      </c>
      <c r="H75" s="110" t="s">
        <v>482</v>
      </c>
      <c r="I75" s="68"/>
      <c r="J75" s="125">
        <v>2</v>
      </c>
      <c r="K75" s="75">
        <v>60</v>
      </c>
      <c r="L75" s="133">
        <f>Tabelle14[[#This Row],[Anz.]]*Tabelle14[[#This Row],[EH-Arbeit]]</f>
        <v>60</v>
      </c>
      <c r="M75" s="75">
        <v>65</v>
      </c>
      <c r="N75" s="133">
        <f>Tabelle14[[#This Row],[Anz.]]+Tabelle14[[#This Row],[EH-Material2]]</f>
        <v>66</v>
      </c>
      <c r="O75" s="111">
        <f>(Tabelle14[[#This Row],[EH-Material2]]+Tabelle14[[#This Row],[EH-Arbeit]])*Tabelle14[[#This Row],[Anz.]]</f>
        <v>125</v>
      </c>
    </row>
    <row r="76" spans="1:15" ht="18" customHeight="1" x14ac:dyDescent="0.25">
      <c r="A76" s="65" t="s">
        <v>486</v>
      </c>
      <c r="B76" s="65" t="s">
        <v>352</v>
      </c>
      <c r="C76" s="62" t="s">
        <v>20</v>
      </c>
      <c r="D76" s="70" t="s">
        <v>22</v>
      </c>
      <c r="E76" s="70" t="s">
        <v>255</v>
      </c>
      <c r="F76" s="108">
        <v>2</v>
      </c>
      <c r="G76" s="109" t="s">
        <v>3</v>
      </c>
      <c r="H76" s="110" t="s">
        <v>286</v>
      </c>
      <c r="I76" s="68" t="s">
        <v>532</v>
      </c>
      <c r="J76" s="125">
        <v>0.15</v>
      </c>
      <c r="K76" s="75">
        <v>5</v>
      </c>
      <c r="L76" s="133">
        <f>Tabelle14[[#This Row],[Anz.]]*Tabelle14[[#This Row],[EH-Arbeit]]</f>
        <v>10</v>
      </c>
      <c r="M76" s="75">
        <v>6</v>
      </c>
      <c r="N76" s="133">
        <f>Tabelle14[[#This Row],[Anz.]]+Tabelle14[[#This Row],[EH-Material2]]</f>
        <v>8</v>
      </c>
      <c r="O76" s="111">
        <f>(Tabelle14[[#This Row],[EH-Material2]]+Tabelle14[[#This Row],[EH-Arbeit]])*Tabelle14[[#This Row],[Anz.]]</f>
        <v>22</v>
      </c>
    </row>
    <row r="77" spans="1:15" ht="18" customHeight="1" x14ac:dyDescent="0.25">
      <c r="A77" s="65" t="s">
        <v>302</v>
      </c>
      <c r="B77" s="65" t="s">
        <v>352</v>
      </c>
      <c r="C77" s="62" t="s">
        <v>20</v>
      </c>
      <c r="D77" s="70" t="s">
        <v>22</v>
      </c>
      <c r="E77" s="70" t="s">
        <v>258</v>
      </c>
      <c r="F77" s="108">
        <v>1</v>
      </c>
      <c r="G77" s="109" t="s">
        <v>3</v>
      </c>
      <c r="H77" s="110" t="s">
        <v>298</v>
      </c>
      <c r="I77" s="68" t="s">
        <v>273</v>
      </c>
      <c r="J77" s="125">
        <v>0.25</v>
      </c>
      <c r="K77" s="75">
        <v>23</v>
      </c>
      <c r="L77" s="133">
        <f>Tabelle14[[#This Row],[Anz.]]*Tabelle14[[#This Row],[EH-Arbeit]]</f>
        <v>23</v>
      </c>
      <c r="M77" s="75">
        <v>12</v>
      </c>
      <c r="N77" s="133">
        <f>Tabelle14[[#This Row],[Anz.]]+Tabelle14[[#This Row],[EH-Material2]]</f>
        <v>13</v>
      </c>
      <c r="O77" s="111">
        <f>(Tabelle14[[#This Row],[EH-Material2]]+Tabelle14[[#This Row],[EH-Arbeit]])*Tabelle14[[#This Row],[Anz.]]</f>
        <v>35</v>
      </c>
    </row>
    <row r="78" spans="1:15" ht="18" customHeight="1" x14ac:dyDescent="0.25">
      <c r="A78" s="65" t="s">
        <v>303</v>
      </c>
      <c r="B78" s="65" t="s">
        <v>352</v>
      </c>
      <c r="C78" s="62" t="s">
        <v>20</v>
      </c>
      <c r="D78" s="70" t="s">
        <v>22</v>
      </c>
      <c r="E78" s="70" t="s">
        <v>257</v>
      </c>
      <c r="F78" s="108">
        <v>1</v>
      </c>
      <c r="G78" s="109" t="s">
        <v>279</v>
      </c>
      <c r="H78" s="110" t="s">
        <v>336</v>
      </c>
      <c r="I78" s="68"/>
      <c r="J78" s="125"/>
      <c r="K78" s="75">
        <v>600</v>
      </c>
      <c r="L78" s="133">
        <f>Tabelle14[[#This Row],[Anz.]]*Tabelle14[[#This Row],[EH-Arbeit]]</f>
        <v>600</v>
      </c>
      <c r="M78" s="75">
        <v>500</v>
      </c>
      <c r="N78" s="133">
        <f>Tabelle14[[#This Row],[Anz.]]+Tabelle14[[#This Row],[EH-Material2]]</f>
        <v>501</v>
      </c>
      <c r="O78" s="111">
        <f>(Tabelle14[[#This Row],[EH-Material2]]+Tabelle14[[#This Row],[EH-Arbeit]])*Tabelle14[[#This Row],[Anz.]]</f>
        <v>1100</v>
      </c>
    </row>
    <row r="79" spans="1:15" ht="18" customHeight="1" x14ac:dyDescent="0.25">
      <c r="A79" s="65" t="s">
        <v>487</v>
      </c>
      <c r="B79" s="65" t="s">
        <v>352</v>
      </c>
      <c r="C79" s="62" t="s">
        <v>20</v>
      </c>
      <c r="D79" s="70" t="s">
        <v>22</v>
      </c>
      <c r="E79" s="70" t="s">
        <v>258</v>
      </c>
      <c r="F79" s="108">
        <v>15</v>
      </c>
      <c r="G79" s="109" t="s">
        <v>267</v>
      </c>
      <c r="H79" s="110" t="s">
        <v>459</v>
      </c>
      <c r="I79" s="68" t="s">
        <v>281</v>
      </c>
      <c r="J79" s="125">
        <v>2</v>
      </c>
      <c r="K79" s="75">
        <v>19</v>
      </c>
      <c r="L79" s="133">
        <f>Tabelle14[[#This Row],[Anz.]]*Tabelle14[[#This Row],[EH-Arbeit]]</f>
        <v>285</v>
      </c>
      <c r="M79" s="75">
        <v>5</v>
      </c>
      <c r="N79" s="133">
        <f>Tabelle14[[#This Row],[Anz.]]+Tabelle14[[#This Row],[EH-Material2]]</f>
        <v>20</v>
      </c>
      <c r="O79" s="111">
        <f>(Tabelle14[[#This Row],[EH-Material2]]+Tabelle14[[#This Row],[EH-Arbeit]])*Tabelle14[[#This Row],[Anz.]]</f>
        <v>360</v>
      </c>
    </row>
    <row r="80" spans="1:15" ht="18" customHeight="1" x14ac:dyDescent="0.25">
      <c r="A80" s="65" t="s">
        <v>304</v>
      </c>
      <c r="B80" s="65" t="s">
        <v>352</v>
      </c>
      <c r="C80" s="62" t="s">
        <v>20</v>
      </c>
      <c r="D80" s="70" t="s">
        <v>22</v>
      </c>
      <c r="E80" s="70" t="s">
        <v>255</v>
      </c>
      <c r="F80" s="108">
        <f>Flächen!F12</f>
        <v>9.86</v>
      </c>
      <c r="G80" s="109" t="s">
        <v>267</v>
      </c>
      <c r="H80" s="110" t="s">
        <v>336</v>
      </c>
      <c r="I80" s="68" t="s">
        <v>572</v>
      </c>
      <c r="J80" s="125">
        <v>0.25</v>
      </c>
      <c r="K80" s="75">
        <v>6</v>
      </c>
      <c r="L80" s="133">
        <f>Tabelle14[[#This Row],[Anz.]]*Tabelle14[[#This Row],[EH-Arbeit]]</f>
        <v>59.16</v>
      </c>
      <c r="M80" s="75">
        <v>4</v>
      </c>
      <c r="N80" s="133">
        <f>Tabelle14[[#This Row],[Anz.]]+Tabelle14[[#This Row],[EH-Material2]]</f>
        <v>13.86</v>
      </c>
      <c r="O80" s="111">
        <f>(Tabelle14[[#This Row],[EH-Material2]]+Tabelle14[[#This Row],[EH-Arbeit]])*Tabelle14[[#This Row],[Anz.]]</f>
        <v>98.6</v>
      </c>
    </row>
    <row r="81" spans="1:15" ht="18" customHeight="1" x14ac:dyDescent="0.25">
      <c r="A81" s="65" t="s">
        <v>304</v>
      </c>
      <c r="B81" s="65" t="s">
        <v>352</v>
      </c>
      <c r="C81" s="62" t="s">
        <v>20</v>
      </c>
      <c r="D81" s="70" t="s">
        <v>22</v>
      </c>
      <c r="E81" s="70" t="s">
        <v>255</v>
      </c>
      <c r="F81" s="108">
        <v>6</v>
      </c>
      <c r="G81" s="109" t="s">
        <v>3</v>
      </c>
      <c r="H81" s="110" t="s">
        <v>568</v>
      </c>
      <c r="I81" s="68" t="s">
        <v>569</v>
      </c>
      <c r="J81" s="125">
        <v>0.25</v>
      </c>
      <c r="K81" s="75">
        <v>10</v>
      </c>
      <c r="L81" s="133">
        <f>Tabelle14[[#This Row],[Anz.]]*Tabelle14[[#This Row],[EH-Arbeit]]</f>
        <v>60</v>
      </c>
      <c r="M81" s="75">
        <v>2</v>
      </c>
      <c r="N81" s="133">
        <f>Tabelle14[[#This Row],[Anz.]]+Tabelle14[[#This Row],[EH-Material2]]</f>
        <v>8</v>
      </c>
      <c r="O81" s="111">
        <f>(Tabelle14[[#This Row],[EH-Material2]]+Tabelle14[[#This Row],[EH-Arbeit]])*Tabelle14[[#This Row],[Anz.]]</f>
        <v>72</v>
      </c>
    </row>
    <row r="82" spans="1:15" ht="18" customHeight="1" x14ac:dyDescent="0.25">
      <c r="A82" s="65" t="s">
        <v>304</v>
      </c>
      <c r="B82" s="65" t="s">
        <v>352</v>
      </c>
      <c r="C82" s="62" t="s">
        <v>20</v>
      </c>
      <c r="D82" s="70" t="s">
        <v>22</v>
      </c>
      <c r="E82" s="70" t="s">
        <v>255</v>
      </c>
      <c r="F82" s="108">
        <v>2</v>
      </c>
      <c r="G82" s="109" t="s">
        <v>3</v>
      </c>
      <c r="H82" s="110" t="s">
        <v>570</v>
      </c>
      <c r="I82" s="68" t="s">
        <v>569</v>
      </c>
      <c r="J82" s="125">
        <v>0.25</v>
      </c>
      <c r="K82" s="75">
        <v>10</v>
      </c>
      <c r="L82" s="133">
        <f>Tabelle14[[#This Row],[Anz.]]*Tabelle14[[#This Row],[EH-Arbeit]]</f>
        <v>20</v>
      </c>
      <c r="M82" s="75">
        <v>2</v>
      </c>
      <c r="N82" s="133">
        <f>Tabelle14[[#This Row],[Anz.]]+Tabelle14[[#This Row],[EH-Material2]]</f>
        <v>4</v>
      </c>
      <c r="O82" s="111">
        <f>(Tabelle14[[#This Row],[EH-Material2]]+Tabelle14[[#This Row],[EH-Arbeit]])*Tabelle14[[#This Row],[Anz.]]</f>
        <v>24</v>
      </c>
    </row>
    <row r="83" spans="1:15" ht="18" customHeight="1" x14ac:dyDescent="0.25">
      <c r="A83" s="65" t="s">
        <v>304</v>
      </c>
      <c r="B83" s="65" t="s">
        <v>352</v>
      </c>
      <c r="C83" s="62" t="s">
        <v>20</v>
      </c>
      <c r="D83" s="70" t="s">
        <v>22</v>
      </c>
      <c r="E83" s="70" t="s">
        <v>255</v>
      </c>
      <c r="F83" s="108">
        <v>7</v>
      </c>
      <c r="G83" s="109" t="s">
        <v>3</v>
      </c>
      <c r="H83" s="110" t="s">
        <v>285</v>
      </c>
      <c r="I83" s="68" t="s">
        <v>280</v>
      </c>
      <c r="J83" s="125">
        <v>0.25</v>
      </c>
      <c r="K83" s="75">
        <v>3</v>
      </c>
      <c r="L83" s="133">
        <f>Tabelle14[[#This Row],[Anz.]]*Tabelle14[[#This Row],[EH-Arbeit]]</f>
        <v>21</v>
      </c>
      <c r="M83" s="75">
        <v>2</v>
      </c>
      <c r="N83" s="133">
        <f>Tabelle14[[#This Row],[Anz.]]+Tabelle14[[#This Row],[EH-Material2]]</f>
        <v>9</v>
      </c>
      <c r="O83" s="111">
        <f>(Tabelle14[[#This Row],[EH-Material2]]+Tabelle14[[#This Row],[EH-Arbeit]])*Tabelle14[[#This Row],[Anz.]]</f>
        <v>35</v>
      </c>
    </row>
    <row r="84" spans="1:15" ht="18" customHeight="1" x14ac:dyDescent="0.25">
      <c r="A84" s="65" t="s">
        <v>488</v>
      </c>
      <c r="B84" s="65" t="s">
        <v>352</v>
      </c>
      <c r="C84" s="62" t="s">
        <v>20</v>
      </c>
      <c r="D84" s="70" t="s">
        <v>22</v>
      </c>
      <c r="E84" s="70" t="s">
        <v>258</v>
      </c>
      <c r="F84" s="108">
        <f>Flächen!F12</f>
        <v>9.86</v>
      </c>
      <c r="G84" s="109" t="s">
        <v>267</v>
      </c>
      <c r="H84" s="110" t="s">
        <v>275</v>
      </c>
      <c r="I84" s="68" t="s">
        <v>274</v>
      </c>
      <c r="J84" s="125">
        <v>1</v>
      </c>
      <c r="K84" s="75">
        <v>17</v>
      </c>
      <c r="L84" s="133">
        <f>Tabelle14[[#This Row],[Anz.]]*Tabelle14[[#This Row],[EH-Arbeit]]</f>
        <v>167.62</v>
      </c>
      <c r="M84" s="75">
        <v>5</v>
      </c>
      <c r="N84" s="133">
        <f>Tabelle14[[#This Row],[Anz.]]+Tabelle14[[#This Row],[EH-Material2]]</f>
        <v>14.86</v>
      </c>
      <c r="O84" s="111">
        <f>(Tabelle14[[#This Row],[EH-Material2]]+Tabelle14[[#This Row],[EH-Arbeit]])*Tabelle14[[#This Row],[Anz.]]</f>
        <v>216.92</v>
      </c>
    </row>
    <row r="85" spans="1:15" ht="18" customHeight="1" x14ac:dyDescent="0.25">
      <c r="A85" s="65" t="s">
        <v>305</v>
      </c>
      <c r="B85" s="65" t="s">
        <v>352</v>
      </c>
      <c r="C85" s="62" t="s">
        <v>20</v>
      </c>
      <c r="D85" s="70" t="s">
        <v>22</v>
      </c>
      <c r="E85" s="70" t="s">
        <v>256</v>
      </c>
      <c r="F85" s="108">
        <v>6</v>
      </c>
      <c r="G85" s="109" t="s">
        <v>267</v>
      </c>
      <c r="H85" s="110" t="s">
        <v>365</v>
      </c>
      <c r="I85" s="68" t="s">
        <v>366</v>
      </c>
      <c r="J85" s="125">
        <v>2</v>
      </c>
      <c r="K85" s="75">
        <v>13</v>
      </c>
      <c r="L85" s="133">
        <f>Tabelle14[[#This Row],[Anz.]]*Tabelle14[[#This Row],[EH-Arbeit]]</f>
        <v>78</v>
      </c>
      <c r="M85" s="75">
        <v>50</v>
      </c>
      <c r="N85" s="133">
        <f>Tabelle14[[#This Row],[Anz.]]+Tabelle14[[#This Row],[EH-Material2]]</f>
        <v>56</v>
      </c>
      <c r="O85" s="111">
        <f>(Tabelle14[[#This Row],[EH-Material2]]+Tabelle14[[#This Row],[EH-Arbeit]])*Tabelle14[[#This Row],[Anz.]]</f>
        <v>378</v>
      </c>
    </row>
    <row r="86" spans="1:15" ht="18" customHeight="1" x14ac:dyDescent="0.25">
      <c r="A86" s="65" t="s">
        <v>541</v>
      </c>
      <c r="B86" s="65" t="s">
        <v>352</v>
      </c>
      <c r="C86" s="62" t="s">
        <v>20</v>
      </c>
      <c r="D86" s="70" t="s">
        <v>22</v>
      </c>
      <c r="E86" s="70" t="s">
        <v>259</v>
      </c>
      <c r="F86" s="108">
        <v>6</v>
      </c>
      <c r="G86" s="109" t="s">
        <v>267</v>
      </c>
      <c r="H86" s="110" t="s">
        <v>345</v>
      </c>
      <c r="I86" s="68" t="s">
        <v>210</v>
      </c>
      <c r="J86" s="125">
        <v>1</v>
      </c>
      <c r="K86" s="75">
        <v>0</v>
      </c>
      <c r="L86" s="133">
        <f>Tabelle14[[#This Row],[Anz.]]*Tabelle14[[#This Row],[EH-Arbeit]]</f>
        <v>0</v>
      </c>
      <c r="M86" s="75">
        <v>7</v>
      </c>
      <c r="N86" s="133">
        <f>Tabelle14[[#This Row],[Anz.]]+Tabelle14[[#This Row],[EH-Material2]]</f>
        <v>13</v>
      </c>
      <c r="O86" s="111">
        <f>(Tabelle14[[#This Row],[EH-Material2]]+Tabelle14[[#This Row],[EH-Arbeit]])*Tabelle14[[#This Row],[Anz.]]</f>
        <v>42</v>
      </c>
    </row>
    <row r="87" spans="1:15" ht="18" customHeight="1" x14ac:dyDescent="0.25">
      <c r="A87" s="65" t="s">
        <v>535</v>
      </c>
      <c r="B87" s="65" t="s">
        <v>352</v>
      </c>
      <c r="C87" s="62" t="s">
        <v>20</v>
      </c>
      <c r="D87" s="70" t="s">
        <v>22</v>
      </c>
      <c r="E87" s="70" t="s">
        <v>259</v>
      </c>
      <c r="F87" s="108">
        <v>15</v>
      </c>
      <c r="G87" s="109" t="s">
        <v>267</v>
      </c>
      <c r="H87" s="110" t="s">
        <v>343</v>
      </c>
      <c r="I87" s="68" t="s">
        <v>344</v>
      </c>
      <c r="J87" s="125">
        <v>1</v>
      </c>
      <c r="K87" s="75">
        <v>8</v>
      </c>
      <c r="L87" s="133">
        <f>Tabelle14[[#This Row],[Anz.]]*Tabelle14[[#This Row],[EH-Arbeit]]</f>
        <v>120</v>
      </c>
      <c r="M87" s="75">
        <v>8</v>
      </c>
      <c r="N87" s="133">
        <f>Tabelle14[[#This Row],[Anz.]]+Tabelle14[[#This Row],[EH-Material2]]</f>
        <v>23</v>
      </c>
      <c r="O87" s="111">
        <f>(Tabelle14[[#This Row],[EH-Material2]]+Tabelle14[[#This Row],[EH-Arbeit]])*Tabelle14[[#This Row],[Anz.]]</f>
        <v>240</v>
      </c>
    </row>
    <row r="88" spans="1:15" ht="18" customHeight="1" x14ac:dyDescent="0.25">
      <c r="A88" s="65" t="s">
        <v>536</v>
      </c>
      <c r="B88" s="65" t="s">
        <v>352</v>
      </c>
      <c r="C88" s="62" t="s">
        <v>20</v>
      </c>
      <c r="D88" s="70" t="s">
        <v>22</v>
      </c>
      <c r="E88" s="70" t="s">
        <v>259</v>
      </c>
      <c r="F88" s="108">
        <f>Flächen!F12</f>
        <v>9.86</v>
      </c>
      <c r="G88" s="109" t="s">
        <v>267</v>
      </c>
      <c r="H88" s="110" t="s">
        <v>447</v>
      </c>
      <c r="I88" s="68" t="s">
        <v>448</v>
      </c>
      <c r="J88" s="125">
        <v>5</v>
      </c>
      <c r="K88" s="75">
        <v>0</v>
      </c>
      <c r="L88" s="133">
        <f>Tabelle14[[#This Row],[Anz.]]*Tabelle14[[#This Row],[EH-Arbeit]]</f>
        <v>0</v>
      </c>
      <c r="M88" s="75">
        <v>25</v>
      </c>
      <c r="N88" s="133">
        <f>Tabelle14[[#This Row],[Anz.]]+Tabelle14[[#This Row],[EH-Material2]]</f>
        <v>34.86</v>
      </c>
      <c r="O88" s="111">
        <f>(Tabelle14[[#This Row],[EH-Material2]]+Tabelle14[[#This Row],[EH-Arbeit]])*Tabelle14[[#This Row],[Anz.]]</f>
        <v>246.5</v>
      </c>
    </row>
    <row r="89" spans="1:15" ht="18" customHeight="1" x14ac:dyDescent="0.25">
      <c r="A89" s="65" t="s">
        <v>537</v>
      </c>
      <c r="B89" s="65" t="s">
        <v>352</v>
      </c>
      <c r="C89" s="62" t="s">
        <v>20</v>
      </c>
      <c r="D89" s="70" t="s">
        <v>22</v>
      </c>
      <c r="E89" s="70" t="s">
        <v>257</v>
      </c>
      <c r="F89" s="108">
        <v>1</v>
      </c>
      <c r="G89" s="109" t="s">
        <v>279</v>
      </c>
      <c r="H89" s="110" t="s">
        <v>461</v>
      </c>
      <c r="I89" s="68" t="s">
        <v>452</v>
      </c>
      <c r="J89" s="125"/>
      <c r="K89" s="75">
        <v>30</v>
      </c>
      <c r="L89" s="133">
        <f>Tabelle14[[#This Row],[Anz.]]*Tabelle14[[#This Row],[EH-Arbeit]]</f>
        <v>30</v>
      </c>
      <c r="M89" s="75">
        <v>150</v>
      </c>
      <c r="N89" s="133">
        <f>Tabelle14[[#This Row],[Anz.]]+Tabelle14[[#This Row],[EH-Material2]]</f>
        <v>151</v>
      </c>
      <c r="O89" s="111">
        <f>(Tabelle14[[#This Row],[EH-Material2]]+Tabelle14[[#This Row],[EH-Arbeit]])*Tabelle14[[#This Row],[Anz.]]</f>
        <v>180</v>
      </c>
    </row>
    <row r="90" spans="1:15" ht="18" customHeight="1" x14ac:dyDescent="0.25">
      <c r="A90" s="65" t="s">
        <v>538</v>
      </c>
      <c r="B90" s="65" t="s">
        <v>352</v>
      </c>
      <c r="C90" s="62" t="s">
        <v>20</v>
      </c>
      <c r="D90" s="70" t="s">
        <v>22</v>
      </c>
      <c r="E90" s="70" t="s">
        <v>257</v>
      </c>
      <c r="F90" s="108">
        <v>1</v>
      </c>
      <c r="G90" s="109" t="s">
        <v>279</v>
      </c>
      <c r="H90" s="110" t="s">
        <v>348</v>
      </c>
      <c r="I90" s="68" t="s">
        <v>452</v>
      </c>
      <c r="J90" s="125">
        <v>2</v>
      </c>
      <c r="K90" s="75">
        <v>180</v>
      </c>
      <c r="L90" s="133">
        <f>Tabelle14[[#This Row],[Anz.]]*Tabelle14[[#This Row],[EH-Arbeit]]</f>
        <v>180</v>
      </c>
      <c r="M90" s="75">
        <v>750</v>
      </c>
      <c r="N90" s="133">
        <f>Tabelle14[[#This Row],[Anz.]]+Tabelle14[[#This Row],[EH-Material2]]</f>
        <v>751</v>
      </c>
      <c r="O90" s="111">
        <v>700</v>
      </c>
    </row>
    <row r="91" spans="1:15" ht="18" customHeight="1" x14ac:dyDescent="0.25">
      <c r="A91" s="65" t="s">
        <v>539</v>
      </c>
      <c r="B91" s="65" t="s">
        <v>352</v>
      </c>
      <c r="C91" s="62" t="s">
        <v>20</v>
      </c>
      <c r="D91" s="70" t="s">
        <v>22</v>
      </c>
      <c r="E91" s="70" t="s">
        <v>257</v>
      </c>
      <c r="F91" s="108">
        <v>1</v>
      </c>
      <c r="G91" s="109" t="s">
        <v>279</v>
      </c>
      <c r="H91" s="110" t="s">
        <v>349</v>
      </c>
      <c r="I91" s="68"/>
      <c r="J91" s="125">
        <v>1</v>
      </c>
      <c r="K91" s="75">
        <v>75</v>
      </c>
      <c r="L91" s="133">
        <f>Tabelle14[[#This Row],[Anz.]]*Tabelle14[[#This Row],[EH-Arbeit]]</f>
        <v>75</v>
      </c>
      <c r="M91" s="75">
        <v>450</v>
      </c>
      <c r="N91" s="133">
        <f>Tabelle14[[#This Row],[Anz.]]+Tabelle14[[#This Row],[EH-Material2]]</f>
        <v>451</v>
      </c>
      <c r="O91" s="111">
        <f>(Tabelle14[[#This Row],[EH-Material2]]+Tabelle14[[#This Row],[EH-Arbeit]])*Tabelle14[[#This Row],[Anz.]]</f>
        <v>525</v>
      </c>
    </row>
    <row r="92" spans="1:15" ht="18" customHeight="1" x14ac:dyDescent="0.25">
      <c r="A92" s="65" t="s">
        <v>540</v>
      </c>
      <c r="B92" s="65" t="s">
        <v>352</v>
      </c>
      <c r="C92" s="62" t="s">
        <v>20</v>
      </c>
      <c r="D92" s="70" t="s">
        <v>22</v>
      </c>
      <c r="E92" s="70" t="s">
        <v>259</v>
      </c>
      <c r="F92" s="108">
        <v>10</v>
      </c>
      <c r="G92" s="109" t="s">
        <v>267</v>
      </c>
      <c r="H92" s="110" t="s">
        <v>449</v>
      </c>
      <c r="I92" s="68" t="s">
        <v>350</v>
      </c>
      <c r="J92" s="125">
        <v>3</v>
      </c>
      <c r="K92" s="75">
        <v>25</v>
      </c>
      <c r="L92" s="133">
        <f>Tabelle14[[#This Row],[Anz.]]*Tabelle14[[#This Row],[EH-Arbeit]]</f>
        <v>250</v>
      </c>
      <c r="M92" s="75">
        <v>25</v>
      </c>
      <c r="N92" s="133">
        <f>Tabelle14[[#This Row],[Anz.]]+Tabelle14[[#This Row],[EH-Material2]]</f>
        <v>35</v>
      </c>
      <c r="O92" s="111">
        <f>(Tabelle14[[#This Row],[EH-Material2]]+Tabelle14[[#This Row],[EH-Arbeit]])*Tabelle14[[#This Row],[Anz.]]</f>
        <v>500</v>
      </c>
    </row>
    <row r="93" spans="1:15" ht="18" customHeight="1" x14ac:dyDescent="0.25">
      <c r="A93" s="65" t="s">
        <v>542</v>
      </c>
      <c r="B93" s="65" t="s">
        <v>352</v>
      </c>
      <c r="C93" s="62" t="s">
        <v>20</v>
      </c>
      <c r="D93" s="70" t="s">
        <v>22</v>
      </c>
      <c r="E93" s="70" t="s">
        <v>254</v>
      </c>
      <c r="F93" s="108">
        <v>1</v>
      </c>
      <c r="G93" s="109" t="s">
        <v>3</v>
      </c>
      <c r="H93" s="110" t="s">
        <v>450</v>
      </c>
      <c r="I93" s="68" t="s">
        <v>478</v>
      </c>
      <c r="J93" s="125">
        <v>1.5</v>
      </c>
      <c r="K93" s="75">
        <v>80</v>
      </c>
      <c r="L93" s="133">
        <f>Tabelle14[[#This Row],[Anz.]]*Tabelle14[[#This Row],[EH-Arbeit]]</f>
        <v>80</v>
      </c>
      <c r="M93" s="75">
        <v>300</v>
      </c>
      <c r="N93" s="133">
        <f>Tabelle14[[#This Row],[Anz.]]+Tabelle14[[#This Row],[EH-Material2]]</f>
        <v>301</v>
      </c>
      <c r="O93" s="111">
        <f>(Tabelle14[[#This Row],[EH-Material2]]+Tabelle14[[#This Row],[EH-Arbeit]])*Tabelle14[[#This Row],[Anz.]]</f>
        <v>380</v>
      </c>
    </row>
    <row r="94" spans="1:15" ht="18" customHeight="1" x14ac:dyDescent="0.25">
      <c r="A94" s="65" t="s">
        <v>543</v>
      </c>
      <c r="B94" s="65" t="s">
        <v>352</v>
      </c>
      <c r="C94" s="62" t="s">
        <v>20</v>
      </c>
      <c r="D94" s="70" t="s">
        <v>22</v>
      </c>
      <c r="E94" s="70" t="s">
        <v>256</v>
      </c>
      <c r="F94" s="108">
        <v>1</v>
      </c>
      <c r="G94" s="109" t="s">
        <v>3</v>
      </c>
      <c r="H94" s="110" t="s">
        <v>371</v>
      </c>
      <c r="I94" s="68" t="s">
        <v>372</v>
      </c>
      <c r="J94" s="125">
        <v>0.15</v>
      </c>
      <c r="K94" s="75">
        <v>5</v>
      </c>
      <c r="L94" s="133">
        <f>Tabelle14[[#This Row],[Anz.]]*Tabelle14[[#This Row],[EH-Arbeit]]</f>
        <v>5</v>
      </c>
      <c r="M94" s="75">
        <v>15</v>
      </c>
      <c r="N94" s="133">
        <f>Tabelle14[[#This Row],[Anz.]]+Tabelle14[[#This Row],[EH-Material2]]</f>
        <v>16</v>
      </c>
      <c r="O94" s="111">
        <f>(Tabelle14[[#This Row],[EH-Material2]]+Tabelle14[[#This Row],[EH-Arbeit]])*Tabelle14[[#This Row],[Anz.]]</f>
        <v>20</v>
      </c>
    </row>
    <row r="95" spans="1:15" ht="18" customHeight="1" x14ac:dyDescent="0.25">
      <c r="A95" s="65" t="s">
        <v>544</v>
      </c>
      <c r="B95" s="65" t="s">
        <v>352</v>
      </c>
      <c r="C95" s="62" t="s">
        <v>20</v>
      </c>
      <c r="D95" s="70" t="s">
        <v>22</v>
      </c>
      <c r="E95" s="70" t="s">
        <v>262</v>
      </c>
      <c r="F95" s="108">
        <v>1</v>
      </c>
      <c r="G95" s="109" t="s">
        <v>3</v>
      </c>
      <c r="H95" s="110" t="s">
        <v>483</v>
      </c>
      <c r="I95" s="68"/>
      <c r="J95" s="125">
        <v>3</v>
      </c>
      <c r="K95" s="75">
        <v>120</v>
      </c>
      <c r="L95" s="133">
        <f>Tabelle14[[#This Row],[Anz.]]*Tabelle14[[#This Row],[EH-Arbeit]]</f>
        <v>120</v>
      </c>
      <c r="M95" s="75">
        <v>15</v>
      </c>
      <c r="N95" s="133">
        <f>Tabelle14[[#This Row],[Anz.]]+Tabelle14[[#This Row],[EH-Material2]]</f>
        <v>16</v>
      </c>
      <c r="O95" s="111">
        <f>(Tabelle14[[#This Row],[EH-Material2]]+Tabelle14[[#This Row],[EH-Arbeit]])*Tabelle14[[#This Row],[Anz.]]</f>
        <v>135</v>
      </c>
    </row>
    <row r="96" spans="1:15" ht="18" customHeight="1" thickBot="1" x14ac:dyDescent="0.3">
      <c r="A96" s="63">
        <v>9</v>
      </c>
      <c r="B96" s="63" t="s">
        <v>16</v>
      </c>
      <c r="C96" s="1"/>
      <c r="D96" s="73"/>
      <c r="E96" s="73"/>
      <c r="F96" s="129" t="s">
        <v>315</v>
      </c>
      <c r="G96" s="1"/>
      <c r="H96" s="67"/>
      <c r="I96" s="67"/>
      <c r="J96" s="124"/>
      <c r="K96" s="74"/>
      <c r="L96" s="132"/>
      <c r="M96" s="74"/>
      <c r="N96" s="132"/>
      <c r="O96" s="1"/>
    </row>
    <row r="97" spans="1:15" ht="18" customHeight="1" x14ac:dyDescent="0.25">
      <c r="A97" s="65" t="s">
        <v>509</v>
      </c>
      <c r="B97" s="65" t="s">
        <v>352</v>
      </c>
      <c r="C97" s="62" t="s">
        <v>20</v>
      </c>
      <c r="D97" s="70" t="s">
        <v>315</v>
      </c>
      <c r="E97" s="70" t="s">
        <v>258</v>
      </c>
      <c r="F97" s="108">
        <f>Flächen!F9</f>
        <v>2.7</v>
      </c>
      <c r="G97" s="109" t="s">
        <v>267</v>
      </c>
      <c r="H97" s="110" t="s">
        <v>566</v>
      </c>
      <c r="I97" s="68" t="s">
        <v>470</v>
      </c>
      <c r="J97" s="125">
        <v>1</v>
      </c>
      <c r="K97" s="75">
        <v>3</v>
      </c>
      <c r="L97" s="133">
        <f>Tabelle14[[#This Row],[Anz.]]*Tabelle14[[#This Row],[EH-Arbeit]]</f>
        <v>8.1000000000000014</v>
      </c>
      <c r="M97" s="75">
        <v>3</v>
      </c>
      <c r="N97" s="133">
        <f>Tabelle14[[#This Row],[Anz.]]+Tabelle14[[#This Row],[EH-Material2]]</f>
        <v>5.7</v>
      </c>
      <c r="O97" s="111">
        <f>(Tabelle14[[#This Row],[EH-Material2]]+Tabelle14[[#This Row],[EH-Arbeit]])*Tabelle14[[#This Row],[Anz.]]</f>
        <v>16.200000000000003</v>
      </c>
    </row>
    <row r="98" spans="1:15" ht="20.100000000000001" customHeight="1" x14ac:dyDescent="0.25">
      <c r="A98" s="65" t="s">
        <v>324</v>
      </c>
      <c r="B98" s="65" t="s">
        <v>352</v>
      </c>
      <c r="C98" s="62" t="s">
        <v>20</v>
      </c>
      <c r="D98" s="70" t="s">
        <v>315</v>
      </c>
      <c r="E98" s="70" t="s">
        <v>255</v>
      </c>
      <c r="F98" s="108">
        <v>1</v>
      </c>
      <c r="G98" s="109" t="s">
        <v>3</v>
      </c>
      <c r="H98" s="110" t="s">
        <v>286</v>
      </c>
      <c r="I98" s="68" t="s">
        <v>532</v>
      </c>
      <c r="J98" s="125">
        <v>0.15</v>
      </c>
      <c r="K98" s="75">
        <v>5</v>
      </c>
      <c r="L98" s="133">
        <f>Tabelle14[[#This Row],[Anz.]]*Tabelle14[[#This Row],[EH-Arbeit]]</f>
        <v>5</v>
      </c>
      <c r="M98" s="75">
        <v>6</v>
      </c>
      <c r="N98" s="133">
        <f>Tabelle14[[#This Row],[Anz.]]+Tabelle14[[#This Row],[EH-Material2]]</f>
        <v>7</v>
      </c>
      <c r="O98" s="111">
        <f>(Tabelle14[[#This Row],[EH-Material2]]+Tabelle14[[#This Row],[EH-Arbeit]])*Tabelle14[[#This Row],[Anz.]]</f>
        <v>11</v>
      </c>
    </row>
    <row r="99" spans="1:15" ht="18" customHeight="1" x14ac:dyDescent="0.25">
      <c r="A99" s="65" t="s">
        <v>324</v>
      </c>
      <c r="B99" s="65" t="s">
        <v>352</v>
      </c>
      <c r="C99" s="62" t="s">
        <v>20</v>
      </c>
      <c r="D99" s="70" t="s">
        <v>315</v>
      </c>
      <c r="E99" s="70" t="s">
        <v>255</v>
      </c>
      <c r="F99" s="108">
        <v>2</v>
      </c>
      <c r="G99" s="109" t="s">
        <v>3</v>
      </c>
      <c r="H99" s="110" t="s">
        <v>588</v>
      </c>
      <c r="I99" s="68" t="s">
        <v>446</v>
      </c>
      <c r="J99" s="125">
        <v>0.25</v>
      </c>
      <c r="K99" s="75">
        <v>15</v>
      </c>
      <c r="L99" s="133">
        <f>Tabelle14[[#This Row],[Anz.]]*Tabelle14[[#This Row],[EH-Arbeit]]</f>
        <v>30</v>
      </c>
      <c r="M99" s="75">
        <v>12</v>
      </c>
      <c r="N99" s="133">
        <f>Tabelle14[[#This Row],[Anz.]]+Tabelle14[[#This Row],[EH-Material2]]</f>
        <v>14</v>
      </c>
      <c r="O99" s="111">
        <f>(Tabelle14[[#This Row],[EH-Material2]]+Tabelle14[[#This Row],[EH-Arbeit]])*Tabelle14[[#This Row],[Anz.]]</f>
        <v>54</v>
      </c>
    </row>
    <row r="100" spans="1:15" ht="18" customHeight="1" x14ac:dyDescent="0.25">
      <c r="A100" s="65" t="s">
        <v>324</v>
      </c>
      <c r="B100" s="65" t="s">
        <v>352</v>
      </c>
      <c r="C100" s="62" t="s">
        <v>20</v>
      </c>
      <c r="D100" s="70" t="s">
        <v>315</v>
      </c>
      <c r="E100" s="70" t="s">
        <v>255</v>
      </c>
      <c r="F100" s="108">
        <v>2</v>
      </c>
      <c r="G100" s="109" t="s">
        <v>3</v>
      </c>
      <c r="H100" s="110" t="s">
        <v>285</v>
      </c>
      <c r="I100" s="68" t="s">
        <v>280</v>
      </c>
      <c r="J100" s="125">
        <v>0.25</v>
      </c>
      <c r="K100" s="75">
        <v>3</v>
      </c>
      <c r="L100" s="133">
        <f>Tabelle14[[#This Row],[Anz.]]*Tabelle14[[#This Row],[EH-Arbeit]]</f>
        <v>6</v>
      </c>
      <c r="M100" s="75">
        <v>2</v>
      </c>
      <c r="N100" s="133">
        <f>Tabelle14[[#This Row],[Anz.]]+Tabelle14[[#This Row],[EH-Material2]]</f>
        <v>4</v>
      </c>
      <c r="O100" s="111">
        <f>(Tabelle14[[#This Row],[EH-Material2]]+Tabelle14[[#This Row],[EH-Arbeit]])*Tabelle14[[#This Row],[Anz.]]</f>
        <v>10</v>
      </c>
    </row>
    <row r="101" spans="1:15" ht="18" customHeight="1" x14ac:dyDescent="0.25">
      <c r="A101" s="65" t="s">
        <v>510</v>
      </c>
      <c r="B101" s="65" t="s">
        <v>352</v>
      </c>
      <c r="C101" s="62" t="s">
        <v>20</v>
      </c>
      <c r="D101" s="70" t="s">
        <v>315</v>
      </c>
      <c r="E101" s="70" t="s">
        <v>258</v>
      </c>
      <c r="F101" s="108">
        <f>Flächen!F9</f>
        <v>2.7</v>
      </c>
      <c r="G101" s="109" t="s">
        <v>267</v>
      </c>
      <c r="H101" s="110" t="s">
        <v>275</v>
      </c>
      <c r="I101" s="68" t="s">
        <v>534</v>
      </c>
      <c r="J101" s="125">
        <v>1</v>
      </c>
      <c r="K101" s="75">
        <v>17</v>
      </c>
      <c r="L101" s="133">
        <f>Tabelle14[[#This Row],[Anz.]]*Tabelle14[[#This Row],[EH-Arbeit]]</f>
        <v>45.900000000000006</v>
      </c>
      <c r="M101" s="75">
        <v>5</v>
      </c>
      <c r="N101" s="133">
        <f>Tabelle14[[#This Row],[Anz.]]+Tabelle14[[#This Row],[EH-Material2]]</f>
        <v>7.7</v>
      </c>
      <c r="O101" s="111">
        <f>(Tabelle14[[#This Row],[EH-Material2]]+Tabelle14[[#This Row],[EH-Arbeit]])*Tabelle14[[#This Row],[Anz.]]</f>
        <v>59.400000000000006</v>
      </c>
    </row>
    <row r="102" spans="1:15" ht="18" customHeight="1" x14ac:dyDescent="0.25">
      <c r="A102" s="65" t="s">
        <v>511</v>
      </c>
      <c r="B102" s="65" t="s">
        <v>352</v>
      </c>
      <c r="C102" s="62" t="s">
        <v>20</v>
      </c>
      <c r="D102" s="70" t="s">
        <v>315</v>
      </c>
      <c r="E102" s="70" t="s">
        <v>259</v>
      </c>
      <c r="F102" s="108">
        <f>Flächen!F9</f>
        <v>2.7</v>
      </c>
      <c r="G102" s="109" t="s">
        <v>267</v>
      </c>
      <c r="H102" s="110" t="s">
        <v>573</v>
      </c>
      <c r="I102" s="68" t="s">
        <v>340</v>
      </c>
      <c r="J102" s="125">
        <v>1</v>
      </c>
      <c r="K102" s="75">
        <v>19</v>
      </c>
      <c r="L102" s="133">
        <f>Tabelle14[[#This Row],[Anz.]]*Tabelle14[[#This Row],[EH-Arbeit]]</f>
        <v>51.300000000000004</v>
      </c>
      <c r="M102" s="75">
        <v>35</v>
      </c>
      <c r="N102" s="133">
        <f>Tabelle14[[#This Row],[Anz.]]+Tabelle14[[#This Row],[EH-Material2]]</f>
        <v>37.700000000000003</v>
      </c>
      <c r="O102" s="111">
        <f>(Tabelle14[[#This Row],[EH-Material2]]+Tabelle14[[#This Row],[EH-Arbeit]])*Tabelle14[[#This Row],[Anz.]]</f>
        <v>145.80000000000001</v>
      </c>
    </row>
    <row r="103" spans="1:15" ht="18" customHeight="1" thickBot="1" x14ac:dyDescent="0.3">
      <c r="A103" s="63">
        <v>10</v>
      </c>
      <c r="B103" s="63" t="s">
        <v>16</v>
      </c>
      <c r="C103" s="1"/>
      <c r="D103" s="73"/>
      <c r="E103" s="73"/>
      <c r="F103" s="129" t="s">
        <v>314</v>
      </c>
      <c r="G103" s="1"/>
      <c r="H103" s="67"/>
      <c r="I103" s="67"/>
      <c r="J103" s="124"/>
      <c r="K103" s="74"/>
      <c r="L103" s="132"/>
      <c r="M103" s="74"/>
      <c r="N103" s="132"/>
      <c r="O103" s="1"/>
    </row>
    <row r="104" spans="1:15" ht="18" customHeight="1" x14ac:dyDescent="0.25">
      <c r="A104" s="65" t="s">
        <v>512</v>
      </c>
      <c r="B104" s="65" t="s">
        <v>352</v>
      </c>
      <c r="C104" s="62" t="s">
        <v>20</v>
      </c>
      <c r="D104" s="70" t="s">
        <v>314</v>
      </c>
      <c r="E104" s="70" t="s">
        <v>254</v>
      </c>
      <c r="F104" s="108">
        <v>1</v>
      </c>
      <c r="G104" s="109" t="s">
        <v>279</v>
      </c>
      <c r="H104" s="110" t="s">
        <v>276</v>
      </c>
      <c r="I104" s="68" t="s">
        <v>451</v>
      </c>
      <c r="J104" s="125">
        <v>0.25</v>
      </c>
      <c r="K104" s="75">
        <v>50</v>
      </c>
      <c r="L104" s="133">
        <f>Tabelle14[[#This Row],[Anz.]]*Tabelle14[[#This Row],[EH-Arbeit]]</f>
        <v>50</v>
      </c>
      <c r="M104" s="75">
        <v>350</v>
      </c>
      <c r="N104" s="133">
        <f>Tabelle14[[#This Row],[Anz.]]+Tabelle14[[#This Row],[EH-Material2]]</f>
        <v>351</v>
      </c>
      <c r="O104" s="111">
        <f>(Tabelle14[[#This Row],[EH-Material2]]+Tabelle14[[#This Row],[EH-Arbeit]])*Tabelle14[[#This Row],[Anz.]]</f>
        <v>400</v>
      </c>
    </row>
    <row r="105" spans="1:15" ht="18" customHeight="1" x14ac:dyDescent="0.25">
      <c r="A105" s="65" t="s">
        <v>513</v>
      </c>
      <c r="B105" s="65" t="s">
        <v>352</v>
      </c>
      <c r="C105" s="62" t="s">
        <v>20</v>
      </c>
      <c r="D105" s="70" t="s">
        <v>314</v>
      </c>
      <c r="E105" s="70" t="s">
        <v>255</v>
      </c>
      <c r="F105" s="108">
        <v>1</v>
      </c>
      <c r="G105" s="109" t="s">
        <v>3</v>
      </c>
      <c r="H105" s="110" t="s">
        <v>286</v>
      </c>
      <c r="I105" s="68" t="s">
        <v>532</v>
      </c>
      <c r="J105" s="125">
        <v>0.15</v>
      </c>
      <c r="K105" s="75">
        <v>5</v>
      </c>
      <c r="L105" s="133">
        <f>Tabelle14[[#This Row],[Anz.]]*Tabelle14[[#This Row],[EH-Arbeit]]</f>
        <v>5</v>
      </c>
      <c r="M105" s="75">
        <v>6</v>
      </c>
      <c r="N105" s="133">
        <f>Tabelle14[[#This Row],[Anz.]]+Tabelle14[[#This Row],[EH-Material2]]</f>
        <v>7</v>
      </c>
      <c r="O105" s="111">
        <f>(Tabelle14[[#This Row],[EH-Material2]]+Tabelle14[[#This Row],[EH-Arbeit]])*Tabelle14[[#This Row],[Anz.]]</f>
        <v>11</v>
      </c>
    </row>
    <row r="106" spans="1:15" ht="18" customHeight="1" x14ac:dyDescent="0.25">
      <c r="A106" s="65" t="s">
        <v>323</v>
      </c>
      <c r="B106" s="65" t="s">
        <v>352</v>
      </c>
      <c r="C106" s="62" t="s">
        <v>20</v>
      </c>
      <c r="D106" s="70" t="s">
        <v>314</v>
      </c>
      <c r="E106" s="70" t="s">
        <v>255</v>
      </c>
      <c r="F106" s="108">
        <v>2</v>
      </c>
      <c r="G106" s="109" t="s">
        <v>3</v>
      </c>
      <c r="H106" s="110" t="s">
        <v>588</v>
      </c>
      <c r="I106" s="68" t="s">
        <v>446</v>
      </c>
      <c r="J106" s="125">
        <v>0.25</v>
      </c>
      <c r="K106" s="75">
        <v>15</v>
      </c>
      <c r="L106" s="133">
        <f>Tabelle14[[#This Row],[Anz.]]*Tabelle14[[#This Row],[EH-Arbeit]]</f>
        <v>30</v>
      </c>
      <c r="M106" s="75">
        <v>12</v>
      </c>
      <c r="N106" s="133">
        <f>Tabelle14[[#This Row],[Anz.]]+Tabelle14[[#This Row],[EH-Material2]]</f>
        <v>14</v>
      </c>
      <c r="O106" s="111">
        <f>(Tabelle14[[#This Row],[EH-Material2]]+Tabelle14[[#This Row],[EH-Arbeit]])*Tabelle14[[#This Row],[Anz.]]</f>
        <v>54</v>
      </c>
    </row>
    <row r="107" spans="1:15" ht="18" customHeight="1" x14ac:dyDescent="0.25">
      <c r="A107" s="65" t="s">
        <v>323</v>
      </c>
      <c r="B107" s="65" t="s">
        <v>352</v>
      </c>
      <c r="C107" s="62" t="s">
        <v>20</v>
      </c>
      <c r="D107" s="70" t="s">
        <v>314</v>
      </c>
      <c r="E107" s="70" t="s">
        <v>255</v>
      </c>
      <c r="F107" s="108">
        <v>5</v>
      </c>
      <c r="G107" s="109" t="s">
        <v>3</v>
      </c>
      <c r="H107" s="110" t="s">
        <v>285</v>
      </c>
      <c r="I107" s="68" t="s">
        <v>280</v>
      </c>
      <c r="J107" s="125">
        <v>0.25</v>
      </c>
      <c r="K107" s="75">
        <v>3</v>
      </c>
      <c r="L107" s="133">
        <f>Tabelle14[[#This Row],[Anz.]]*Tabelle14[[#This Row],[EH-Arbeit]]</f>
        <v>15</v>
      </c>
      <c r="M107" s="75">
        <v>2</v>
      </c>
      <c r="N107" s="133">
        <f>Tabelle14[[#This Row],[Anz.]]+Tabelle14[[#This Row],[EH-Material2]]</f>
        <v>7</v>
      </c>
      <c r="O107" s="111">
        <f>(Tabelle14[[#This Row],[EH-Material2]]+Tabelle14[[#This Row],[EH-Arbeit]])*Tabelle14[[#This Row],[Anz.]]</f>
        <v>25</v>
      </c>
    </row>
    <row r="108" spans="1:15" ht="18" customHeight="1" x14ac:dyDescent="0.25">
      <c r="A108" s="65" t="s">
        <v>514</v>
      </c>
      <c r="B108" s="65" t="s">
        <v>352</v>
      </c>
      <c r="C108" s="62" t="s">
        <v>20</v>
      </c>
      <c r="D108" s="70" t="s">
        <v>314</v>
      </c>
      <c r="E108" s="70" t="s">
        <v>258</v>
      </c>
      <c r="F108" s="128">
        <f>Flächen!F5</f>
        <v>12.11</v>
      </c>
      <c r="G108" s="109" t="s">
        <v>267</v>
      </c>
      <c r="H108" s="110" t="s">
        <v>566</v>
      </c>
      <c r="I108" s="68" t="s">
        <v>470</v>
      </c>
      <c r="J108" s="125">
        <v>3</v>
      </c>
      <c r="K108" s="75">
        <v>8</v>
      </c>
      <c r="L108" s="133">
        <f>Tabelle14[[#This Row],[Anz.]]*Tabelle14[[#This Row],[EH-Arbeit]]</f>
        <v>96.88</v>
      </c>
      <c r="M108" s="75">
        <v>3</v>
      </c>
      <c r="N108" s="133">
        <f>Tabelle14[[#This Row],[Anz.]]+Tabelle14[[#This Row],[EH-Material2]]</f>
        <v>15.11</v>
      </c>
      <c r="O108" s="111">
        <f>(Tabelle14[[#This Row],[EH-Material2]]+Tabelle14[[#This Row],[EH-Arbeit]])*Tabelle14[[#This Row],[Anz.]]</f>
        <v>133.20999999999998</v>
      </c>
    </row>
    <row r="109" spans="1:15" ht="18" customHeight="1" x14ac:dyDescent="0.25">
      <c r="A109" s="65" t="s">
        <v>514</v>
      </c>
      <c r="B109" s="65" t="s">
        <v>352</v>
      </c>
      <c r="C109" s="62" t="s">
        <v>20</v>
      </c>
      <c r="D109" s="70" t="s">
        <v>314</v>
      </c>
      <c r="E109" s="70" t="s">
        <v>258</v>
      </c>
      <c r="F109" s="108">
        <f>Flächen!F5</f>
        <v>12.11</v>
      </c>
      <c r="G109" s="109" t="s">
        <v>267</v>
      </c>
      <c r="H109" s="110" t="s">
        <v>275</v>
      </c>
      <c r="I109" s="68" t="s">
        <v>534</v>
      </c>
      <c r="J109" s="125">
        <v>1</v>
      </c>
      <c r="K109" s="75">
        <v>17</v>
      </c>
      <c r="L109" s="133">
        <f>Tabelle14[[#This Row],[Anz.]]*Tabelle14[[#This Row],[EH-Arbeit]]</f>
        <v>205.87</v>
      </c>
      <c r="M109" s="75">
        <v>5</v>
      </c>
      <c r="N109" s="133">
        <f>Tabelle14[[#This Row],[Anz.]]+Tabelle14[[#This Row],[EH-Material2]]</f>
        <v>17.11</v>
      </c>
      <c r="O109" s="111">
        <f>(Tabelle14[[#This Row],[EH-Material2]]+Tabelle14[[#This Row],[EH-Arbeit]])*Tabelle14[[#This Row],[Anz.]]</f>
        <v>266.41999999999996</v>
      </c>
    </row>
    <row r="110" spans="1:15" ht="20.100000000000001" customHeight="1" x14ac:dyDescent="0.25">
      <c r="A110" s="65" t="s">
        <v>367</v>
      </c>
      <c r="B110" s="65" t="s">
        <v>355</v>
      </c>
      <c r="C110" s="62" t="s">
        <v>20</v>
      </c>
      <c r="D110" s="70" t="s">
        <v>314</v>
      </c>
      <c r="E110" s="70" t="s">
        <v>259</v>
      </c>
      <c r="F110" s="108">
        <f>Flächen!F5</f>
        <v>12.11</v>
      </c>
      <c r="G110" s="109" t="s">
        <v>267</v>
      </c>
      <c r="H110" s="110" t="s">
        <v>4</v>
      </c>
      <c r="I110" s="68" t="s">
        <v>340</v>
      </c>
      <c r="J110" s="125">
        <v>5</v>
      </c>
      <c r="K110" s="75">
        <v>0</v>
      </c>
      <c r="L110" s="133">
        <f>Tabelle14[[#This Row],[Anz.]]*Tabelle14[[#This Row],[EH-Arbeit]]</f>
        <v>0</v>
      </c>
      <c r="M110" s="75">
        <v>30</v>
      </c>
      <c r="N110" s="133">
        <f>Tabelle14[[#This Row],[Anz.]]+Tabelle14[[#This Row],[EH-Material2]]</f>
        <v>42.11</v>
      </c>
      <c r="O110" s="111">
        <f>(Tabelle14[[#This Row],[EH-Material2]]+Tabelle14[[#This Row],[EH-Arbeit]])*Tabelle14[[#This Row],[Anz.]]</f>
        <v>363.29999999999995</v>
      </c>
    </row>
    <row r="111" spans="1:15" ht="18" customHeight="1" thickBot="1" x14ac:dyDescent="0.3">
      <c r="A111" s="63">
        <v>1</v>
      </c>
      <c r="B111" s="63" t="s">
        <v>16</v>
      </c>
      <c r="C111" s="1"/>
      <c r="D111" s="73"/>
      <c r="E111" s="73"/>
      <c r="F111" s="118" t="s">
        <v>23</v>
      </c>
      <c r="G111" s="1"/>
      <c r="H111" s="67"/>
      <c r="I111" s="67"/>
      <c r="J111" s="124"/>
      <c r="K111" s="74"/>
      <c r="L111" s="132"/>
      <c r="M111" s="74"/>
      <c r="N111" s="132"/>
      <c r="O111" s="1"/>
    </row>
    <row r="112" spans="1:15" ht="18" customHeight="1" x14ac:dyDescent="0.25">
      <c r="A112" s="65" t="s">
        <v>471</v>
      </c>
      <c r="B112" s="65" t="s">
        <v>352</v>
      </c>
      <c r="C112" s="62" t="s">
        <v>228</v>
      </c>
      <c r="D112" s="70" t="s">
        <v>23</v>
      </c>
      <c r="E112" s="70" t="s">
        <v>258</v>
      </c>
      <c r="F112" s="108">
        <f>Flächen!F18</f>
        <v>19.09</v>
      </c>
      <c r="G112" s="109" t="s">
        <v>267</v>
      </c>
      <c r="H112" s="110" t="s">
        <v>566</v>
      </c>
      <c r="I112" s="68" t="s">
        <v>470</v>
      </c>
      <c r="J112" s="125">
        <v>2</v>
      </c>
      <c r="K112" s="75">
        <v>4</v>
      </c>
      <c r="L112" s="133">
        <f>Tabelle14[[#This Row],[Anz.]]*Tabelle14[[#This Row],[EH-Arbeit]]</f>
        <v>76.36</v>
      </c>
      <c r="M112" s="75">
        <v>3</v>
      </c>
      <c r="N112" s="133">
        <f>Tabelle14[[#This Row],[Anz.]]+Tabelle14[[#This Row],[EH-Material2]]</f>
        <v>22.09</v>
      </c>
      <c r="O112" s="111">
        <f>(Tabelle14[[#This Row],[EH-Material2]]+Tabelle14[[#This Row],[EH-Arbeit]])*Tabelle14[[#This Row],[Anz.]]</f>
        <v>133.63</v>
      </c>
    </row>
    <row r="113" spans="1:15" ht="18" customHeight="1" x14ac:dyDescent="0.25">
      <c r="A113" s="65" t="s">
        <v>211</v>
      </c>
      <c r="B113" s="65" t="s">
        <v>352</v>
      </c>
      <c r="C113" s="62" t="s">
        <v>228</v>
      </c>
      <c r="D113" s="70" t="s">
        <v>23</v>
      </c>
      <c r="E113" s="70" t="s">
        <v>255</v>
      </c>
      <c r="F113" s="108">
        <v>1</v>
      </c>
      <c r="G113" s="109" t="s">
        <v>3</v>
      </c>
      <c r="H113" s="110" t="s">
        <v>286</v>
      </c>
      <c r="I113" s="68" t="s">
        <v>532</v>
      </c>
      <c r="J113" s="125">
        <v>0.15</v>
      </c>
      <c r="K113" s="75">
        <v>5</v>
      </c>
      <c r="L113" s="133">
        <f>Tabelle14[[#This Row],[Anz.]]*Tabelle14[[#This Row],[EH-Arbeit]]</f>
        <v>5</v>
      </c>
      <c r="M113" s="75">
        <v>6</v>
      </c>
      <c r="N113" s="133">
        <f>Tabelle14[[#This Row],[Anz.]]+Tabelle14[[#This Row],[EH-Material2]]</f>
        <v>7</v>
      </c>
      <c r="O113" s="111">
        <f>(Tabelle14[[#This Row],[EH-Material2]]+Tabelle14[[#This Row],[EH-Arbeit]])*Tabelle14[[#This Row],[Anz.]]</f>
        <v>11</v>
      </c>
    </row>
    <row r="114" spans="1:15" ht="18" customHeight="1" x14ac:dyDescent="0.25">
      <c r="A114" s="65" t="s">
        <v>212</v>
      </c>
      <c r="B114" s="65" t="s">
        <v>352</v>
      </c>
      <c r="C114" s="62" t="s">
        <v>228</v>
      </c>
      <c r="D114" s="70" t="s">
        <v>23</v>
      </c>
      <c r="E114" s="70" t="s">
        <v>258</v>
      </c>
      <c r="F114" s="108">
        <v>1</v>
      </c>
      <c r="G114" s="109" t="s">
        <v>3</v>
      </c>
      <c r="H114" s="110" t="s">
        <v>298</v>
      </c>
      <c r="I114" s="68" t="s">
        <v>273</v>
      </c>
      <c r="J114" s="125">
        <v>0.25</v>
      </c>
      <c r="K114" s="75">
        <v>23</v>
      </c>
      <c r="L114" s="133">
        <f>Tabelle14[[#This Row],[Anz.]]*Tabelle14[[#This Row],[EH-Arbeit]]</f>
        <v>23</v>
      </c>
      <c r="M114" s="75">
        <v>12</v>
      </c>
      <c r="N114" s="133">
        <f>Tabelle14[[#This Row],[Anz.]]+Tabelle14[[#This Row],[EH-Material2]]</f>
        <v>13</v>
      </c>
      <c r="O114" s="111">
        <f>(Tabelle14[[#This Row],[EH-Material2]]+Tabelle14[[#This Row],[EH-Arbeit]])*Tabelle14[[#This Row],[Anz.]]</f>
        <v>35</v>
      </c>
    </row>
    <row r="115" spans="1:15" ht="18" customHeight="1" x14ac:dyDescent="0.25">
      <c r="A115" s="65" t="s">
        <v>472</v>
      </c>
      <c r="B115" s="65" t="s">
        <v>352</v>
      </c>
      <c r="C115" s="62" t="s">
        <v>228</v>
      </c>
      <c r="D115" s="70" t="s">
        <v>23</v>
      </c>
      <c r="E115" s="70" t="s">
        <v>255</v>
      </c>
      <c r="F115" s="108">
        <v>5</v>
      </c>
      <c r="G115" s="109" t="s">
        <v>3</v>
      </c>
      <c r="H115" s="110" t="s">
        <v>285</v>
      </c>
      <c r="I115" s="68" t="s">
        <v>280</v>
      </c>
      <c r="J115" s="125">
        <v>0.25</v>
      </c>
      <c r="K115" s="75">
        <v>3</v>
      </c>
      <c r="L115" s="133">
        <f>Tabelle14[[#This Row],[Anz.]]*Tabelle14[[#This Row],[EH-Arbeit]]</f>
        <v>15</v>
      </c>
      <c r="M115" s="75">
        <v>2</v>
      </c>
      <c r="N115" s="133">
        <f>Tabelle14[[#This Row],[Anz.]]+Tabelle14[[#This Row],[EH-Material2]]</f>
        <v>7</v>
      </c>
      <c r="O115" s="111">
        <f>(Tabelle14[[#This Row],[EH-Material2]]+Tabelle14[[#This Row],[EH-Arbeit]])*Tabelle14[[#This Row],[Anz.]]</f>
        <v>25</v>
      </c>
    </row>
    <row r="116" spans="1:15" ht="18" customHeight="1" x14ac:dyDescent="0.25">
      <c r="A116" s="65" t="s">
        <v>473</v>
      </c>
      <c r="B116" s="65" t="s">
        <v>352</v>
      </c>
      <c r="C116" s="62" t="s">
        <v>228</v>
      </c>
      <c r="D116" s="70" t="s">
        <v>23</v>
      </c>
      <c r="E116" s="70" t="s">
        <v>258</v>
      </c>
      <c r="F116" s="108">
        <f>Flächen!F18</f>
        <v>19.09</v>
      </c>
      <c r="G116" s="109" t="s">
        <v>267</v>
      </c>
      <c r="H116" s="110" t="s">
        <v>275</v>
      </c>
      <c r="I116" s="68" t="s">
        <v>274</v>
      </c>
      <c r="J116" s="125">
        <v>1</v>
      </c>
      <c r="K116" s="75">
        <v>17</v>
      </c>
      <c r="L116" s="133">
        <f>Tabelle14[[#This Row],[Anz.]]*Tabelle14[[#This Row],[EH-Arbeit]]</f>
        <v>324.52999999999997</v>
      </c>
      <c r="M116" s="75">
        <v>5</v>
      </c>
      <c r="N116" s="133">
        <f>Tabelle14[[#This Row],[Anz.]]+Tabelle14[[#This Row],[EH-Material2]]</f>
        <v>24.09</v>
      </c>
      <c r="O116" s="111">
        <f>(Tabelle14[[#This Row],[EH-Material2]]+Tabelle14[[#This Row],[EH-Arbeit]])*Tabelle14[[#This Row],[Anz.]]</f>
        <v>419.98</v>
      </c>
    </row>
    <row r="117" spans="1:15" ht="18" customHeight="1" x14ac:dyDescent="0.25">
      <c r="A117" s="65" t="s">
        <v>474</v>
      </c>
      <c r="B117" s="65" t="s">
        <v>352</v>
      </c>
      <c r="C117" s="62" t="s">
        <v>228</v>
      </c>
      <c r="D117" s="70" t="s">
        <v>23</v>
      </c>
      <c r="E117" s="70" t="s">
        <v>259</v>
      </c>
      <c r="F117" s="108">
        <f>Flächen!F18</f>
        <v>19.09</v>
      </c>
      <c r="G117" s="109" t="s">
        <v>267</v>
      </c>
      <c r="H117" s="110" t="s">
        <v>573</v>
      </c>
      <c r="I117" s="68" t="s">
        <v>340</v>
      </c>
      <c r="J117" s="125">
        <v>1</v>
      </c>
      <c r="K117" s="75">
        <v>19</v>
      </c>
      <c r="L117" s="133">
        <f>Tabelle14[[#This Row],[Anz.]]*Tabelle14[[#This Row],[EH-Arbeit]]</f>
        <v>362.71</v>
      </c>
      <c r="M117" s="75">
        <v>35</v>
      </c>
      <c r="N117" s="133">
        <f>Tabelle14[[#This Row],[Anz.]]+Tabelle14[[#This Row],[EH-Material2]]</f>
        <v>54.09</v>
      </c>
      <c r="O117" s="111">
        <f>(Tabelle14[[#This Row],[EH-Material2]]+Tabelle14[[#This Row],[EH-Arbeit]])*Tabelle14[[#This Row],[Anz.]]</f>
        <v>1030.8599999999999</v>
      </c>
    </row>
    <row r="118" spans="1:15" ht="18" customHeight="1" x14ac:dyDescent="0.25">
      <c r="A118" s="65" t="s">
        <v>213</v>
      </c>
      <c r="B118" s="65" t="s">
        <v>352</v>
      </c>
      <c r="C118" s="62" t="s">
        <v>228</v>
      </c>
      <c r="D118" s="70" t="s">
        <v>23</v>
      </c>
      <c r="E118" s="70" t="s">
        <v>256</v>
      </c>
      <c r="F118" s="108">
        <v>1</v>
      </c>
      <c r="G118" s="109" t="s">
        <v>3</v>
      </c>
      <c r="H118" s="110" t="s">
        <v>371</v>
      </c>
      <c r="I118" s="68" t="s">
        <v>372</v>
      </c>
      <c r="J118" s="125">
        <v>0.15</v>
      </c>
      <c r="K118" s="75">
        <v>5</v>
      </c>
      <c r="L118" s="133">
        <f>Tabelle14[[#This Row],[Anz.]]*Tabelle14[[#This Row],[EH-Arbeit]]</f>
        <v>5</v>
      </c>
      <c r="M118" s="75">
        <v>15</v>
      </c>
      <c r="N118" s="133">
        <f>Tabelle14[[#This Row],[Anz.]]+Tabelle14[[#This Row],[EH-Material2]]</f>
        <v>16</v>
      </c>
      <c r="O118" s="111">
        <f>(Tabelle14[[#This Row],[EH-Material2]]+Tabelle14[[#This Row],[EH-Arbeit]])*Tabelle14[[#This Row],[Anz.]]</f>
        <v>20</v>
      </c>
    </row>
    <row r="119" spans="1:15" ht="18" customHeight="1" x14ac:dyDescent="0.25">
      <c r="A119" s="65" t="s">
        <v>545</v>
      </c>
      <c r="B119" s="65" t="s">
        <v>352</v>
      </c>
      <c r="C119" s="62" t="s">
        <v>228</v>
      </c>
      <c r="D119" s="70" t="s">
        <v>23</v>
      </c>
      <c r="E119" s="70" t="s">
        <v>263</v>
      </c>
      <c r="F119" s="108">
        <v>1</v>
      </c>
      <c r="G119" s="109" t="s">
        <v>3</v>
      </c>
      <c r="H119" s="110" t="s">
        <v>453</v>
      </c>
      <c r="I119" s="68"/>
      <c r="J119" s="125">
        <v>0.15</v>
      </c>
      <c r="K119" s="75">
        <v>10</v>
      </c>
      <c r="L119" s="133">
        <f>Tabelle14[[#This Row],[Anz.]]*Tabelle14[[#This Row],[EH-Arbeit]]</f>
        <v>10</v>
      </c>
      <c r="M119" s="75">
        <v>15</v>
      </c>
      <c r="N119" s="133">
        <f>Tabelle14[[#This Row],[Anz.]]+Tabelle14[[#This Row],[EH-Material2]]</f>
        <v>16</v>
      </c>
      <c r="O119" s="111">
        <f>(Tabelle14[[#This Row],[EH-Material2]]+Tabelle14[[#This Row],[EH-Arbeit]])*Tabelle14[[#This Row],[Anz.]]</f>
        <v>25</v>
      </c>
    </row>
    <row r="120" spans="1:15" ht="18" customHeight="1" thickBot="1" x14ac:dyDescent="0.3">
      <c r="A120" s="63">
        <v>11</v>
      </c>
      <c r="B120" s="63" t="s">
        <v>16</v>
      </c>
      <c r="C120" s="1"/>
      <c r="D120" s="73"/>
      <c r="E120" s="73"/>
      <c r="F120" s="118" t="s">
        <v>24</v>
      </c>
      <c r="G120" s="1"/>
      <c r="H120" s="67"/>
      <c r="I120" s="67"/>
      <c r="J120" s="124"/>
      <c r="K120" s="74"/>
      <c r="L120" s="132"/>
      <c r="M120" s="74"/>
      <c r="N120" s="132"/>
      <c r="O120" s="1"/>
    </row>
    <row r="121" spans="1:15" ht="18" customHeight="1" x14ac:dyDescent="0.25">
      <c r="A121" s="65" t="s">
        <v>515</v>
      </c>
      <c r="B121" s="65" t="s">
        <v>352</v>
      </c>
      <c r="C121" s="62" t="s">
        <v>228</v>
      </c>
      <c r="D121" s="70" t="s">
        <v>24</v>
      </c>
      <c r="E121" s="70" t="s">
        <v>255</v>
      </c>
      <c r="F121" s="108">
        <v>5</v>
      </c>
      <c r="G121" s="109" t="s">
        <v>3</v>
      </c>
      <c r="H121" s="110" t="s">
        <v>285</v>
      </c>
      <c r="I121" s="68" t="s">
        <v>280</v>
      </c>
      <c r="J121" s="125">
        <v>0.25</v>
      </c>
      <c r="K121" s="75">
        <v>3</v>
      </c>
      <c r="L121" s="133">
        <f>Tabelle14[[#This Row],[Anz.]]*Tabelle14[[#This Row],[EH-Arbeit]]</f>
        <v>15</v>
      </c>
      <c r="M121" s="75">
        <v>2</v>
      </c>
      <c r="N121" s="133">
        <f>Tabelle14[[#This Row],[Anz.]]+Tabelle14[[#This Row],[EH-Material2]]</f>
        <v>7</v>
      </c>
      <c r="O121" s="111">
        <f>(Tabelle14[[#This Row],[EH-Material2]]+Tabelle14[[#This Row],[EH-Arbeit]])*Tabelle14[[#This Row],[Anz.]]</f>
        <v>25</v>
      </c>
    </row>
    <row r="122" spans="1:15" ht="18" customHeight="1" x14ac:dyDescent="0.25">
      <c r="A122" s="65" t="s">
        <v>515</v>
      </c>
      <c r="B122" s="65" t="s">
        <v>352</v>
      </c>
      <c r="C122" s="62" t="s">
        <v>228</v>
      </c>
      <c r="D122" s="70" t="s">
        <v>24</v>
      </c>
      <c r="E122" s="70" t="s">
        <v>255</v>
      </c>
      <c r="F122" s="108">
        <v>1</v>
      </c>
      <c r="G122" s="109" t="s">
        <v>3</v>
      </c>
      <c r="H122" s="110" t="s">
        <v>286</v>
      </c>
      <c r="I122" s="69" t="s">
        <v>287</v>
      </c>
      <c r="J122" s="125">
        <v>0.15</v>
      </c>
      <c r="K122" s="75">
        <v>0</v>
      </c>
      <c r="L122" s="133">
        <f>Tabelle14[[#This Row],[Anz.]]*Tabelle14[[#This Row],[EH-Arbeit]]</f>
        <v>0</v>
      </c>
      <c r="M122" s="75">
        <v>10</v>
      </c>
      <c r="N122" s="133">
        <f>Tabelle14[[#This Row],[Anz.]]+Tabelle14[[#This Row],[EH-Material2]]</f>
        <v>11</v>
      </c>
      <c r="O122" s="111">
        <f>(Tabelle14[[#This Row],[EH-Material2]]+Tabelle14[[#This Row],[EH-Arbeit]])*Tabelle14[[#This Row],[Anz.]]</f>
        <v>10</v>
      </c>
    </row>
    <row r="123" spans="1:15" ht="18" customHeight="1" x14ac:dyDescent="0.25">
      <c r="A123" s="65" t="s">
        <v>555</v>
      </c>
      <c r="B123" s="65" t="s">
        <v>352</v>
      </c>
      <c r="C123" s="62" t="s">
        <v>228</v>
      </c>
      <c r="D123" s="70" t="s">
        <v>24</v>
      </c>
      <c r="E123" s="70" t="s">
        <v>259</v>
      </c>
      <c r="F123" s="108">
        <f>Flächen!F20</f>
        <v>17.579999999999998</v>
      </c>
      <c r="G123" s="109" t="s">
        <v>267</v>
      </c>
      <c r="H123" s="110" t="s">
        <v>573</v>
      </c>
      <c r="I123" s="68" t="s">
        <v>340</v>
      </c>
      <c r="J123" s="125">
        <v>1</v>
      </c>
      <c r="K123" s="75">
        <v>19</v>
      </c>
      <c r="L123" s="133">
        <f>Tabelle14[[#This Row],[Anz.]]*Tabelle14[[#This Row],[EH-Arbeit]]</f>
        <v>334.02</v>
      </c>
      <c r="M123" s="75">
        <v>35</v>
      </c>
      <c r="N123" s="133">
        <f>Tabelle14[[#This Row],[Anz.]]+Tabelle14[[#This Row],[EH-Material2]]</f>
        <v>52.58</v>
      </c>
      <c r="O123" s="111">
        <f>(Tabelle14[[#This Row],[EH-Material2]]+Tabelle14[[#This Row],[EH-Arbeit]])*Tabelle14[[#This Row],[Anz.]]</f>
        <v>949.31999999999994</v>
      </c>
    </row>
    <row r="124" spans="1:15" ht="18" customHeight="1" x14ac:dyDescent="0.25">
      <c r="A124" s="65" t="s">
        <v>556</v>
      </c>
      <c r="B124" s="65" t="s">
        <v>352</v>
      </c>
      <c r="C124" s="62" t="s">
        <v>228</v>
      </c>
      <c r="D124" s="70" t="s">
        <v>24</v>
      </c>
      <c r="E124" s="70" t="s">
        <v>258</v>
      </c>
      <c r="F124" s="108">
        <f>Flächen!F20</f>
        <v>17.579999999999998</v>
      </c>
      <c r="G124" s="109" t="s">
        <v>267</v>
      </c>
      <c r="H124" s="110" t="s">
        <v>275</v>
      </c>
      <c r="I124" s="68" t="s">
        <v>274</v>
      </c>
      <c r="J124" s="125">
        <v>1</v>
      </c>
      <c r="K124" s="75">
        <v>17</v>
      </c>
      <c r="L124" s="133">
        <f>Tabelle14[[#This Row],[Anz.]]*Tabelle14[[#This Row],[EH-Arbeit]]</f>
        <v>298.85999999999996</v>
      </c>
      <c r="M124" s="75">
        <v>5</v>
      </c>
      <c r="N124" s="133">
        <f>Tabelle14[[#This Row],[Anz.]]+Tabelle14[[#This Row],[EH-Material2]]</f>
        <v>22.58</v>
      </c>
      <c r="O124" s="111">
        <f>(Tabelle14[[#This Row],[EH-Material2]]+Tabelle14[[#This Row],[EH-Arbeit]])*Tabelle14[[#This Row],[Anz.]]</f>
        <v>386.76</v>
      </c>
    </row>
    <row r="125" spans="1:15" ht="18" customHeight="1" x14ac:dyDescent="0.25">
      <c r="A125" s="65" t="s">
        <v>557</v>
      </c>
      <c r="B125" s="65" t="s">
        <v>352</v>
      </c>
      <c r="C125" s="62" t="s">
        <v>228</v>
      </c>
      <c r="D125" s="70" t="s">
        <v>24</v>
      </c>
      <c r="E125" s="70" t="s">
        <v>258</v>
      </c>
      <c r="F125" s="108">
        <v>1</v>
      </c>
      <c r="G125" s="109" t="s">
        <v>3</v>
      </c>
      <c r="H125" s="110" t="s">
        <v>298</v>
      </c>
      <c r="I125" s="68" t="s">
        <v>273</v>
      </c>
      <c r="J125" s="125">
        <v>0.25</v>
      </c>
      <c r="K125" s="75">
        <v>23</v>
      </c>
      <c r="L125" s="133">
        <f>Tabelle14[[#This Row],[Anz.]]*Tabelle14[[#This Row],[EH-Arbeit]]</f>
        <v>23</v>
      </c>
      <c r="M125" s="75">
        <v>12</v>
      </c>
      <c r="N125" s="133">
        <f>Tabelle14[[#This Row],[Anz.]]+Tabelle14[[#This Row],[EH-Material2]]</f>
        <v>13</v>
      </c>
      <c r="O125" s="111">
        <f>(Tabelle14[[#This Row],[EH-Material2]]+Tabelle14[[#This Row],[EH-Arbeit]])*Tabelle14[[#This Row],[Anz.]]</f>
        <v>35</v>
      </c>
    </row>
    <row r="126" spans="1:15" ht="18" customHeight="1" x14ac:dyDescent="0.25">
      <c r="A126" s="65" t="s">
        <v>554</v>
      </c>
      <c r="B126" s="65" t="s">
        <v>352</v>
      </c>
      <c r="C126" s="62" t="s">
        <v>228</v>
      </c>
      <c r="D126" s="70" t="s">
        <v>24</v>
      </c>
      <c r="E126" s="70" t="s">
        <v>256</v>
      </c>
      <c r="F126" s="108">
        <v>1</v>
      </c>
      <c r="G126" s="109" t="s">
        <v>3</v>
      </c>
      <c r="H126" s="110" t="s">
        <v>371</v>
      </c>
      <c r="I126" s="68" t="s">
        <v>372</v>
      </c>
      <c r="J126" s="125">
        <v>0.15</v>
      </c>
      <c r="K126" s="75">
        <v>5</v>
      </c>
      <c r="L126" s="133">
        <f>Tabelle14[[#This Row],[Anz.]]*Tabelle14[[#This Row],[EH-Arbeit]]</f>
        <v>5</v>
      </c>
      <c r="M126" s="75">
        <v>15</v>
      </c>
      <c r="N126" s="133">
        <f>Tabelle14[[#This Row],[Anz.]]+Tabelle14[[#This Row],[EH-Material2]]</f>
        <v>16</v>
      </c>
      <c r="O126" s="111">
        <f>(Tabelle14[[#This Row],[EH-Material2]]+Tabelle14[[#This Row],[EH-Arbeit]])*Tabelle14[[#This Row],[Anz.]]</f>
        <v>20</v>
      </c>
    </row>
    <row r="127" spans="1:15" ht="18" customHeight="1" x14ac:dyDescent="0.25">
      <c r="A127" s="65" t="s">
        <v>558</v>
      </c>
      <c r="B127" s="65" t="s">
        <v>355</v>
      </c>
      <c r="C127" s="62" t="s">
        <v>228</v>
      </c>
      <c r="D127" s="70" t="s">
        <v>24</v>
      </c>
      <c r="E127" s="70" t="s">
        <v>263</v>
      </c>
      <c r="F127" s="108">
        <v>1</v>
      </c>
      <c r="G127" s="109" t="s">
        <v>3</v>
      </c>
      <c r="H127" s="110" t="s">
        <v>453</v>
      </c>
      <c r="I127" s="68"/>
      <c r="J127" s="125">
        <v>0.15</v>
      </c>
      <c r="K127" s="75">
        <v>10</v>
      </c>
      <c r="L127" s="133">
        <f>Tabelle14[[#This Row],[Anz.]]*Tabelle14[[#This Row],[EH-Arbeit]]</f>
        <v>10</v>
      </c>
      <c r="M127" s="75">
        <v>15</v>
      </c>
      <c r="N127" s="133">
        <f>Tabelle14[[#This Row],[Anz.]]+Tabelle14[[#This Row],[EH-Material2]]</f>
        <v>16</v>
      </c>
      <c r="O127" s="111">
        <f>(Tabelle14[[#This Row],[EH-Material2]]+Tabelle14[[#This Row],[EH-Arbeit]])*Tabelle14[[#This Row],[Anz.]]</f>
        <v>25</v>
      </c>
    </row>
    <row r="128" spans="1:15" ht="18" customHeight="1" thickBot="1" x14ac:dyDescent="0.3">
      <c r="A128" s="63">
        <v>12</v>
      </c>
      <c r="B128" s="63" t="s">
        <v>16</v>
      </c>
      <c r="C128" s="1"/>
      <c r="D128" s="73"/>
      <c r="E128" s="73"/>
      <c r="F128" s="118" t="s">
        <v>319</v>
      </c>
      <c r="G128" s="1"/>
      <c r="H128" s="67"/>
      <c r="I128" s="67"/>
      <c r="J128" s="124"/>
      <c r="K128" s="74"/>
      <c r="L128" s="132"/>
      <c r="M128" s="74"/>
      <c r="N128" s="132"/>
      <c r="O128" s="1"/>
    </row>
    <row r="129" spans="1:15" ht="18" customHeight="1" x14ac:dyDescent="0.25">
      <c r="A129" s="65" t="s">
        <v>325</v>
      </c>
      <c r="B129" s="65" t="s">
        <v>352</v>
      </c>
      <c r="C129" s="62" t="s">
        <v>228</v>
      </c>
      <c r="D129" s="70" t="s">
        <v>319</v>
      </c>
      <c r="E129" s="70" t="s">
        <v>255</v>
      </c>
      <c r="F129" s="108">
        <v>2</v>
      </c>
      <c r="G129" s="109" t="s">
        <v>3</v>
      </c>
      <c r="H129" s="110" t="s">
        <v>285</v>
      </c>
      <c r="I129" s="68" t="s">
        <v>280</v>
      </c>
      <c r="J129" s="125">
        <v>0.25</v>
      </c>
      <c r="K129" s="75">
        <v>3</v>
      </c>
      <c r="L129" s="133">
        <f>Tabelle14[[#This Row],[Anz.]]*Tabelle14[[#This Row],[EH-Arbeit]]</f>
        <v>6</v>
      </c>
      <c r="M129" s="75">
        <v>2</v>
      </c>
      <c r="N129" s="133">
        <f>Tabelle14[[#This Row],[Anz.]]+Tabelle14[[#This Row],[EH-Material2]]</f>
        <v>4</v>
      </c>
      <c r="O129" s="111">
        <f>(Tabelle14[[#This Row],[EH-Material2]]+Tabelle14[[#This Row],[EH-Arbeit]])*Tabelle14[[#This Row],[Anz.]]</f>
        <v>10</v>
      </c>
    </row>
    <row r="130" spans="1:15" ht="18" customHeight="1" x14ac:dyDescent="0.25">
      <c r="A130" s="65" t="s">
        <v>325</v>
      </c>
      <c r="B130" s="65" t="s">
        <v>352</v>
      </c>
      <c r="C130" s="62" t="s">
        <v>228</v>
      </c>
      <c r="D130" s="70" t="s">
        <v>319</v>
      </c>
      <c r="E130" s="70" t="s">
        <v>255</v>
      </c>
      <c r="F130" s="108">
        <v>1</v>
      </c>
      <c r="G130" s="109" t="s">
        <v>3</v>
      </c>
      <c r="H130" s="110" t="s">
        <v>286</v>
      </c>
      <c r="I130" s="68" t="s">
        <v>287</v>
      </c>
      <c r="J130" s="125">
        <v>0.15</v>
      </c>
      <c r="K130" s="75">
        <v>0</v>
      </c>
      <c r="L130" s="133">
        <f>Tabelle14[[#This Row],[Anz.]]*Tabelle14[[#This Row],[EH-Arbeit]]</f>
        <v>0</v>
      </c>
      <c r="M130" s="75">
        <v>10</v>
      </c>
      <c r="N130" s="133">
        <f>Tabelle14[[#This Row],[Anz.]]+Tabelle14[[#This Row],[EH-Material2]]</f>
        <v>11</v>
      </c>
      <c r="O130" s="111">
        <f>(Tabelle14[[#This Row],[EH-Material2]]+Tabelle14[[#This Row],[EH-Arbeit]])*Tabelle14[[#This Row],[Anz.]]</f>
        <v>10</v>
      </c>
    </row>
    <row r="131" spans="1:15" ht="18" customHeight="1" x14ac:dyDescent="0.25">
      <c r="A131" s="65" t="s">
        <v>516</v>
      </c>
      <c r="B131" s="65" t="s">
        <v>352</v>
      </c>
      <c r="C131" s="62" t="s">
        <v>228</v>
      </c>
      <c r="D131" s="70" t="s">
        <v>319</v>
      </c>
      <c r="E131" s="70" t="s">
        <v>258</v>
      </c>
      <c r="F131" s="108">
        <f>Flächen!F21</f>
        <v>7.7</v>
      </c>
      <c r="G131" s="109" t="s">
        <v>267</v>
      </c>
      <c r="H131" s="110" t="s">
        <v>275</v>
      </c>
      <c r="I131" s="68" t="s">
        <v>274</v>
      </c>
      <c r="J131" s="125">
        <v>1</v>
      </c>
      <c r="K131" s="75">
        <v>17</v>
      </c>
      <c r="L131" s="133">
        <f>Tabelle14[[#This Row],[Anz.]]*Tabelle14[[#This Row],[EH-Arbeit]]</f>
        <v>130.9</v>
      </c>
      <c r="M131" s="75">
        <v>5</v>
      </c>
      <c r="N131" s="133">
        <f>Tabelle14[[#This Row],[Anz.]]+Tabelle14[[#This Row],[EH-Material2]]</f>
        <v>12.7</v>
      </c>
      <c r="O131" s="111">
        <f>(Tabelle14[[#This Row],[EH-Material2]]+Tabelle14[[#This Row],[EH-Arbeit]])*Tabelle14[[#This Row],[Anz.]]</f>
        <v>169.4</v>
      </c>
    </row>
    <row r="132" spans="1:15" ht="18" customHeight="1" x14ac:dyDescent="0.25">
      <c r="A132" s="65" t="s">
        <v>517</v>
      </c>
      <c r="B132" s="65" t="s">
        <v>352</v>
      </c>
      <c r="C132" s="62" t="s">
        <v>228</v>
      </c>
      <c r="D132" s="70" t="s">
        <v>319</v>
      </c>
      <c r="E132" s="70" t="s">
        <v>259</v>
      </c>
      <c r="F132" s="108">
        <f>Flächen!F21</f>
        <v>7.7</v>
      </c>
      <c r="G132" s="109" t="s">
        <v>267</v>
      </c>
      <c r="H132" s="110" t="s">
        <v>573</v>
      </c>
      <c r="I132" s="68" t="s">
        <v>340</v>
      </c>
      <c r="J132" s="125">
        <v>1</v>
      </c>
      <c r="K132" s="75">
        <v>19</v>
      </c>
      <c r="L132" s="133">
        <f>Tabelle14[[#This Row],[Anz.]]*Tabelle14[[#This Row],[EH-Arbeit]]</f>
        <v>146.30000000000001</v>
      </c>
      <c r="M132" s="75">
        <v>35</v>
      </c>
      <c r="N132" s="133">
        <f>Tabelle14[[#This Row],[Anz.]]+Tabelle14[[#This Row],[EH-Material2]]</f>
        <v>42.7</v>
      </c>
      <c r="O132" s="111">
        <f>(Tabelle14[[#This Row],[EH-Material2]]+Tabelle14[[#This Row],[EH-Arbeit]])*Tabelle14[[#This Row],[Anz.]]</f>
        <v>415.8</v>
      </c>
    </row>
    <row r="133" spans="1:15" ht="18" customHeight="1" thickBot="1" x14ac:dyDescent="0.3">
      <c r="A133" s="63">
        <v>13</v>
      </c>
      <c r="B133" s="63" t="s">
        <v>16</v>
      </c>
      <c r="C133" s="1"/>
      <c r="D133" s="73"/>
      <c r="E133" s="73"/>
      <c r="F133" s="118" t="s">
        <v>326</v>
      </c>
      <c r="G133" s="1"/>
      <c r="H133" s="67"/>
      <c r="I133" s="67"/>
      <c r="J133" s="124"/>
      <c r="K133" s="74"/>
      <c r="L133" s="132"/>
      <c r="M133" s="74"/>
      <c r="N133" s="132"/>
      <c r="O133" s="1"/>
    </row>
    <row r="134" spans="1:15" ht="18" customHeight="1" x14ac:dyDescent="0.25">
      <c r="A134" s="65" t="s">
        <v>518</v>
      </c>
      <c r="B134" s="65" t="s">
        <v>352</v>
      </c>
      <c r="C134" s="62" t="s">
        <v>20</v>
      </c>
      <c r="D134" s="70" t="s">
        <v>308</v>
      </c>
      <c r="E134" s="70" t="s">
        <v>258</v>
      </c>
      <c r="F134" s="108">
        <v>1</v>
      </c>
      <c r="G134" s="109" t="s">
        <v>3</v>
      </c>
      <c r="H134" s="110" t="s">
        <v>286</v>
      </c>
      <c r="I134" s="68" t="s">
        <v>287</v>
      </c>
      <c r="J134" s="125">
        <v>0.15</v>
      </c>
      <c r="K134" s="75">
        <v>0</v>
      </c>
      <c r="L134" s="133">
        <f>Tabelle14[[#This Row],[Anz.]]*Tabelle14[[#This Row],[EH-Arbeit]]</f>
        <v>0</v>
      </c>
      <c r="M134" s="75">
        <v>10</v>
      </c>
      <c r="N134" s="133">
        <f>Tabelle14[[#This Row],[Anz.]]+Tabelle14[[#This Row],[EH-Material2]]</f>
        <v>11</v>
      </c>
      <c r="O134" s="111">
        <f>(Tabelle14[[#This Row],[EH-Material2]]+Tabelle14[[#This Row],[EH-Arbeit]])*Tabelle14[[#This Row],[Anz.]]</f>
        <v>10</v>
      </c>
    </row>
    <row r="135" spans="1:15" ht="18" customHeight="1" x14ac:dyDescent="0.25">
      <c r="A135" s="65" t="s">
        <v>519</v>
      </c>
      <c r="B135" s="65" t="s">
        <v>352</v>
      </c>
      <c r="C135" s="62" t="s">
        <v>228</v>
      </c>
      <c r="D135" s="70" t="s">
        <v>326</v>
      </c>
      <c r="E135" s="70" t="s">
        <v>258</v>
      </c>
      <c r="F135" s="108">
        <v>1</v>
      </c>
      <c r="G135" s="109" t="s">
        <v>3</v>
      </c>
      <c r="H135" s="110" t="s">
        <v>298</v>
      </c>
      <c r="I135" s="68" t="s">
        <v>273</v>
      </c>
      <c r="J135" s="125">
        <v>0.25</v>
      </c>
      <c r="K135" s="75">
        <v>23</v>
      </c>
      <c r="L135" s="133">
        <f>Tabelle14[[#This Row],[Anz.]]*Tabelle14[[#This Row],[EH-Arbeit]]</f>
        <v>23</v>
      </c>
      <c r="M135" s="75">
        <v>12</v>
      </c>
      <c r="N135" s="133">
        <f>Tabelle14[[#This Row],[Anz.]]+Tabelle14[[#This Row],[EH-Material2]]</f>
        <v>13</v>
      </c>
      <c r="O135" s="111">
        <f>(Tabelle14[[#This Row],[EH-Material2]]+Tabelle14[[#This Row],[EH-Arbeit]])*Tabelle14[[#This Row],[Anz.]]</f>
        <v>35</v>
      </c>
    </row>
    <row r="136" spans="1:15" ht="18" customHeight="1" x14ac:dyDescent="0.25">
      <c r="A136" s="65" t="s">
        <v>327</v>
      </c>
      <c r="B136" s="65" t="s">
        <v>352</v>
      </c>
      <c r="C136" s="62" t="s">
        <v>228</v>
      </c>
      <c r="D136" s="70" t="s">
        <v>326</v>
      </c>
      <c r="E136" s="70" t="s">
        <v>255</v>
      </c>
      <c r="F136" s="108">
        <v>5</v>
      </c>
      <c r="G136" s="109" t="s">
        <v>3</v>
      </c>
      <c r="H136" s="110" t="s">
        <v>285</v>
      </c>
      <c r="I136" s="68" t="s">
        <v>280</v>
      </c>
      <c r="J136" s="125">
        <v>0.25</v>
      </c>
      <c r="K136" s="75">
        <v>3</v>
      </c>
      <c r="L136" s="133">
        <f>Tabelle14[[#This Row],[Anz.]]*Tabelle14[[#This Row],[EH-Arbeit]]</f>
        <v>15</v>
      </c>
      <c r="M136" s="75">
        <v>2</v>
      </c>
      <c r="N136" s="133">
        <f>Tabelle14[[#This Row],[Anz.]]+Tabelle14[[#This Row],[EH-Material2]]</f>
        <v>7</v>
      </c>
      <c r="O136" s="111">
        <f>(Tabelle14[[#This Row],[EH-Material2]]+Tabelle14[[#This Row],[EH-Arbeit]])*Tabelle14[[#This Row],[Anz.]]</f>
        <v>25</v>
      </c>
    </row>
    <row r="137" spans="1:15" ht="20.100000000000001" customHeight="1" x14ac:dyDescent="0.25">
      <c r="A137" s="65" t="s">
        <v>368</v>
      </c>
      <c r="B137" s="65" t="s">
        <v>352</v>
      </c>
      <c r="C137" s="62" t="s">
        <v>228</v>
      </c>
      <c r="D137" s="70" t="s">
        <v>326</v>
      </c>
      <c r="E137" s="70" t="s">
        <v>259</v>
      </c>
      <c r="F137" s="108">
        <f>Flächen!F17</f>
        <v>18.760000000000002</v>
      </c>
      <c r="G137" s="109" t="s">
        <v>267</v>
      </c>
      <c r="H137" s="110" t="s">
        <v>573</v>
      </c>
      <c r="I137" s="68" t="s">
        <v>340</v>
      </c>
      <c r="J137" s="125">
        <v>1</v>
      </c>
      <c r="K137" s="75">
        <v>19</v>
      </c>
      <c r="L137" s="133">
        <f>Tabelle14[[#This Row],[Anz.]]*Tabelle14[[#This Row],[EH-Arbeit]]</f>
        <v>356.44000000000005</v>
      </c>
      <c r="M137" s="75">
        <v>35</v>
      </c>
      <c r="N137" s="133">
        <f>Tabelle14[[#This Row],[Anz.]]+Tabelle14[[#This Row],[EH-Material2]]</f>
        <v>53.760000000000005</v>
      </c>
      <c r="O137" s="111">
        <f>(Tabelle14[[#This Row],[EH-Material2]]+Tabelle14[[#This Row],[EH-Arbeit]])*Tabelle14[[#This Row],[Anz.]]</f>
        <v>1013.0400000000001</v>
      </c>
    </row>
    <row r="138" spans="1:15" ht="18" customHeight="1" x14ac:dyDescent="0.25">
      <c r="A138" s="65" t="s">
        <v>559</v>
      </c>
      <c r="B138" s="65" t="s">
        <v>352</v>
      </c>
      <c r="C138" s="62" t="s">
        <v>228</v>
      </c>
      <c r="D138" s="70" t="s">
        <v>326</v>
      </c>
      <c r="E138" s="70" t="s">
        <v>258</v>
      </c>
      <c r="F138" s="108">
        <f>Flächen!F17</f>
        <v>18.760000000000002</v>
      </c>
      <c r="G138" s="109" t="s">
        <v>267</v>
      </c>
      <c r="H138" s="110" t="s">
        <v>275</v>
      </c>
      <c r="I138" s="68" t="s">
        <v>274</v>
      </c>
      <c r="J138" s="125">
        <v>1</v>
      </c>
      <c r="K138" s="75">
        <v>17</v>
      </c>
      <c r="L138" s="133">
        <f>Tabelle14[[#This Row],[Anz.]]*Tabelle14[[#This Row],[EH-Arbeit]]</f>
        <v>318.92</v>
      </c>
      <c r="M138" s="75">
        <v>5</v>
      </c>
      <c r="N138" s="133">
        <f>Tabelle14[[#This Row],[Anz.]]+Tabelle14[[#This Row],[EH-Material2]]</f>
        <v>23.76</v>
      </c>
      <c r="O138" s="111">
        <f>(Tabelle14[[#This Row],[EH-Material2]]+Tabelle14[[#This Row],[EH-Arbeit]])*Tabelle14[[#This Row],[Anz.]]</f>
        <v>412.72</v>
      </c>
    </row>
    <row r="139" spans="1:15" ht="18" customHeight="1" x14ac:dyDescent="0.25">
      <c r="A139" s="65" t="s">
        <v>520</v>
      </c>
      <c r="B139" s="65" t="s">
        <v>352</v>
      </c>
      <c r="C139" s="62" t="s">
        <v>228</v>
      </c>
      <c r="D139" s="70" t="s">
        <v>326</v>
      </c>
      <c r="E139" s="70" t="s">
        <v>256</v>
      </c>
      <c r="F139" s="108">
        <v>1</v>
      </c>
      <c r="G139" s="109" t="s">
        <v>3</v>
      </c>
      <c r="H139" s="110" t="s">
        <v>371</v>
      </c>
      <c r="I139" s="68" t="s">
        <v>372</v>
      </c>
      <c r="J139" s="125">
        <v>0.15</v>
      </c>
      <c r="K139" s="75">
        <v>5</v>
      </c>
      <c r="L139" s="133">
        <f>Tabelle14[[#This Row],[Anz.]]*Tabelle14[[#This Row],[EH-Arbeit]]</f>
        <v>5</v>
      </c>
      <c r="M139" s="75">
        <v>15</v>
      </c>
      <c r="N139" s="133">
        <f>Tabelle14[[#This Row],[Anz.]]+Tabelle14[[#This Row],[EH-Material2]]</f>
        <v>16</v>
      </c>
      <c r="O139" s="111">
        <f>(Tabelle14[[#This Row],[EH-Material2]]+Tabelle14[[#This Row],[EH-Arbeit]])*Tabelle14[[#This Row],[Anz.]]</f>
        <v>20</v>
      </c>
    </row>
    <row r="140" spans="1:15" ht="18" customHeight="1" thickBot="1" x14ac:dyDescent="0.3">
      <c r="A140" s="63">
        <v>14</v>
      </c>
      <c r="B140" s="63" t="s">
        <v>16</v>
      </c>
      <c r="C140" s="1"/>
      <c r="D140" s="73"/>
      <c r="E140" s="73"/>
      <c r="F140" s="118" t="s">
        <v>318</v>
      </c>
      <c r="G140" s="1"/>
      <c r="H140" s="67"/>
      <c r="I140" s="67"/>
      <c r="J140" s="124"/>
      <c r="K140" s="74"/>
      <c r="L140" s="132"/>
      <c r="M140" s="74"/>
      <c r="N140" s="132"/>
      <c r="O140" s="1"/>
    </row>
    <row r="141" spans="1:15" ht="18" customHeight="1" x14ac:dyDescent="0.25">
      <c r="A141" s="65" t="s">
        <v>521</v>
      </c>
      <c r="B141" s="65" t="s">
        <v>352</v>
      </c>
      <c r="C141" s="62" t="s">
        <v>228</v>
      </c>
      <c r="D141" s="70" t="s">
        <v>318</v>
      </c>
      <c r="E141" s="70" t="s">
        <v>255</v>
      </c>
      <c r="F141" s="108">
        <v>5</v>
      </c>
      <c r="G141" s="109" t="s">
        <v>3</v>
      </c>
      <c r="H141" s="110" t="s">
        <v>285</v>
      </c>
      <c r="I141" s="68" t="s">
        <v>280</v>
      </c>
      <c r="J141" s="125">
        <v>0.25</v>
      </c>
      <c r="K141" s="75">
        <v>3</v>
      </c>
      <c r="L141" s="133">
        <f>Tabelle14[[#This Row],[Anz.]]*Tabelle14[[#This Row],[EH-Arbeit]]</f>
        <v>15</v>
      </c>
      <c r="M141" s="75">
        <v>2</v>
      </c>
      <c r="N141" s="133">
        <f>Tabelle14[[#This Row],[Anz.]]+Tabelle14[[#This Row],[EH-Material2]]</f>
        <v>7</v>
      </c>
      <c r="O141" s="111">
        <f>(Tabelle14[[#This Row],[EH-Material2]]+Tabelle14[[#This Row],[EH-Arbeit]])*Tabelle14[[#This Row],[Anz.]]</f>
        <v>25</v>
      </c>
    </row>
    <row r="142" spans="1:15" ht="18" customHeight="1" x14ac:dyDescent="0.25">
      <c r="A142" s="65" t="s">
        <v>521</v>
      </c>
      <c r="B142" s="65" t="s">
        <v>352</v>
      </c>
      <c r="C142" s="62" t="s">
        <v>228</v>
      </c>
      <c r="D142" s="70" t="s">
        <v>318</v>
      </c>
      <c r="E142" s="70" t="s">
        <v>255</v>
      </c>
      <c r="F142" s="108">
        <v>1</v>
      </c>
      <c r="G142" s="109" t="s">
        <v>3</v>
      </c>
      <c r="H142" s="110" t="s">
        <v>286</v>
      </c>
      <c r="I142" s="68" t="s">
        <v>287</v>
      </c>
      <c r="J142" s="125">
        <v>0.15</v>
      </c>
      <c r="K142" s="75">
        <v>0</v>
      </c>
      <c r="L142" s="133">
        <f>Tabelle14[[#This Row],[Anz.]]*Tabelle14[[#This Row],[EH-Arbeit]]</f>
        <v>0</v>
      </c>
      <c r="M142" s="75">
        <v>10</v>
      </c>
      <c r="N142" s="133">
        <f>Tabelle14[[#This Row],[Anz.]]+Tabelle14[[#This Row],[EH-Material2]]</f>
        <v>11</v>
      </c>
      <c r="O142" s="111">
        <f>(Tabelle14[[#This Row],[EH-Material2]]+Tabelle14[[#This Row],[EH-Arbeit]])*Tabelle14[[#This Row],[Anz.]]</f>
        <v>10</v>
      </c>
    </row>
    <row r="143" spans="1:15" ht="20.100000000000001" customHeight="1" x14ac:dyDescent="0.25">
      <c r="A143" s="65" t="s">
        <v>522</v>
      </c>
      <c r="B143" s="65" t="s">
        <v>352</v>
      </c>
      <c r="C143" s="62" t="s">
        <v>228</v>
      </c>
      <c r="D143" s="70" t="s">
        <v>318</v>
      </c>
      <c r="E143" s="70" t="s">
        <v>259</v>
      </c>
      <c r="F143" s="108">
        <f>Flächen!F19</f>
        <v>15.7</v>
      </c>
      <c r="G143" s="109" t="s">
        <v>267</v>
      </c>
      <c r="H143" s="110" t="s">
        <v>573</v>
      </c>
      <c r="I143" s="68" t="s">
        <v>340</v>
      </c>
      <c r="J143" s="125">
        <v>1</v>
      </c>
      <c r="K143" s="75">
        <v>19</v>
      </c>
      <c r="L143" s="133">
        <f>Tabelle14[[#This Row],[Anz.]]*Tabelle14[[#This Row],[EH-Arbeit]]</f>
        <v>298.3</v>
      </c>
      <c r="M143" s="75">
        <v>35</v>
      </c>
      <c r="N143" s="133">
        <f>Tabelle14[[#This Row],[Anz.]]+Tabelle14[[#This Row],[EH-Material2]]</f>
        <v>50.7</v>
      </c>
      <c r="O143" s="111">
        <f>(Tabelle14[[#This Row],[EH-Material2]]+Tabelle14[[#This Row],[EH-Arbeit]])*Tabelle14[[#This Row],[Anz.]]</f>
        <v>847.8</v>
      </c>
    </row>
    <row r="144" spans="1:15" ht="18" customHeight="1" x14ac:dyDescent="0.25">
      <c r="A144" s="65" t="s">
        <v>523</v>
      </c>
      <c r="B144" s="65" t="s">
        <v>352</v>
      </c>
      <c r="C144" s="62" t="s">
        <v>228</v>
      </c>
      <c r="D144" s="70" t="s">
        <v>318</v>
      </c>
      <c r="E144" s="70" t="s">
        <v>258</v>
      </c>
      <c r="F144" s="108">
        <f>Flächen!F19</f>
        <v>15.7</v>
      </c>
      <c r="G144" s="109" t="s">
        <v>267</v>
      </c>
      <c r="H144" s="110" t="s">
        <v>275</v>
      </c>
      <c r="I144" s="68" t="s">
        <v>274</v>
      </c>
      <c r="J144" s="125">
        <v>1</v>
      </c>
      <c r="K144" s="75">
        <v>17</v>
      </c>
      <c r="L144" s="133">
        <f>Tabelle14[[#This Row],[Anz.]]*Tabelle14[[#This Row],[EH-Arbeit]]</f>
        <v>266.89999999999998</v>
      </c>
      <c r="M144" s="75">
        <v>5</v>
      </c>
      <c r="N144" s="133">
        <f>Tabelle14[[#This Row],[Anz.]]+Tabelle14[[#This Row],[EH-Material2]]</f>
        <v>20.7</v>
      </c>
      <c r="O144" s="111">
        <f>(Tabelle14[[#This Row],[EH-Material2]]+Tabelle14[[#This Row],[EH-Arbeit]])*Tabelle14[[#This Row],[Anz.]]</f>
        <v>345.4</v>
      </c>
    </row>
    <row r="145" spans="1:15" ht="18" customHeight="1" x14ac:dyDescent="0.25">
      <c r="A145" s="65" t="s">
        <v>369</v>
      </c>
      <c r="B145" s="65" t="s">
        <v>352</v>
      </c>
      <c r="C145" s="62" t="s">
        <v>228</v>
      </c>
      <c r="D145" s="70" t="s">
        <v>318</v>
      </c>
      <c r="E145" s="70" t="s">
        <v>258</v>
      </c>
      <c r="F145" s="108">
        <v>1</v>
      </c>
      <c r="G145" s="109" t="s">
        <v>3</v>
      </c>
      <c r="H145" s="110" t="s">
        <v>298</v>
      </c>
      <c r="I145" s="68" t="s">
        <v>273</v>
      </c>
      <c r="J145" s="125">
        <v>0.25</v>
      </c>
      <c r="K145" s="75">
        <v>23</v>
      </c>
      <c r="L145" s="133">
        <f>Tabelle14[[#This Row],[Anz.]]*Tabelle14[[#This Row],[EH-Arbeit]]</f>
        <v>23</v>
      </c>
      <c r="M145" s="75">
        <v>12</v>
      </c>
      <c r="N145" s="133">
        <f>Tabelle14[[#This Row],[Anz.]]+Tabelle14[[#This Row],[EH-Material2]]</f>
        <v>13</v>
      </c>
      <c r="O145" s="111">
        <f>(Tabelle14[[#This Row],[EH-Material2]]+Tabelle14[[#This Row],[EH-Arbeit]])*Tabelle14[[#This Row],[Anz.]]</f>
        <v>35</v>
      </c>
    </row>
    <row r="146" spans="1:15" ht="18" customHeight="1" x14ac:dyDescent="0.25">
      <c r="A146" s="65" t="s">
        <v>370</v>
      </c>
      <c r="B146" s="65" t="s">
        <v>352</v>
      </c>
      <c r="C146" s="62" t="s">
        <v>228</v>
      </c>
      <c r="D146" s="70" t="s">
        <v>318</v>
      </c>
      <c r="E146" s="70" t="s">
        <v>256</v>
      </c>
      <c r="F146" s="108">
        <v>1</v>
      </c>
      <c r="G146" s="109" t="s">
        <v>3</v>
      </c>
      <c r="H146" s="110" t="s">
        <v>371</v>
      </c>
      <c r="I146" s="68" t="s">
        <v>372</v>
      </c>
      <c r="J146" s="125">
        <v>0.15</v>
      </c>
      <c r="K146" s="75">
        <v>5</v>
      </c>
      <c r="L146" s="133">
        <f>Tabelle14[[#This Row],[Anz.]]*Tabelle14[[#This Row],[EH-Arbeit]]</f>
        <v>5</v>
      </c>
      <c r="M146" s="75">
        <v>15</v>
      </c>
      <c r="N146" s="133">
        <f>Tabelle14[[#This Row],[Anz.]]+Tabelle14[[#This Row],[EH-Material2]]</f>
        <v>16</v>
      </c>
      <c r="O146" s="111">
        <f>(Tabelle14[[#This Row],[EH-Material2]]+Tabelle14[[#This Row],[EH-Arbeit]])*Tabelle14[[#This Row],[Anz.]]</f>
        <v>20</v>
      </c>
    </row>
    <row r="147" spans="1:15" ht="18" customHeight="1" thickBot="1" x14ac:dyDescent="0.3">
      <c r="A147" s="63">
        <v>15</v>
      </c>
      <c r="B147" s="63" t="s">
        <v>16</v>
      </c>
      <c r="C147" s="1"/>
      <c r="D147" s="73"/>
      <c r="E147" s="73"/>
      <c r="F147" s="118" t="s">
        <v>19</v>
      </c>
      <c r="G147" s="1"/>
      <c r="H147" s="67"/>
      <c r="I147" s="67"/>
      <c r="J147" s="124"/>
      <c r="K147" s="74"/>
      <c r="L147" s="132"/>
      <c r="M147" s="74"/>
      <c r="N147" s="132"/>
      <c r="O147" s="1"/>
    </row>
    <row r="148" spans="1:15" ht="18" customHeight="1" x14ac:dyDescent="0.25">
      <c r="A148" s="65" t="s">
        <v>524</v>
      </c>
      <c r="B148" s="65" t="s">
        <v>352</v>
      </c>
      <c r="C148" s="62" t="s">
        <v>228</v>
      </c>
      <c r="D148" s="70" t="s">
        <v>19</v>
      </c>
      <c r="E148" s="70" t="s">
        <v>249</v>
      </c>
      <c r="F148" s="108">
        <v>1</v>
      </c>
      <c r="G148" s="109" t="s">
        <v>279</v>
      </c>
      <c r="H148" s="110" t="s">
        <v>292</v>
      </c>
      <c r="I148" s="68" t="s">
        <v>462</v>
      </c>
      <c r="J148" s="125">
        <v>1.5</v>
      </c>
      <c r="K148" s="75">
        <v>0</v>
      </c>
      <c r="L148" s="133">
        <f>Tabelle14[[#This Row],[Anz.]]*Tabelle14[[#This Row],[EH-Arbeit]]</f>
        <v>0</v>
      </c>
      <c r="M148" s="75">
        <v>35</v>
      </c>
      <c r="N148" s="133">
        <f>Tabelle14[[#This Row],[Anz.]]+Tabelle14[[#This Row],[EH-Material2]]</f>
        <v>36</v>
      </c>
      <c r="O148" s="111">
        <f>(Tabelle14[[#This Row],[EH-Material2]]+Tabelle14[[#This Row],[EH-Arbeit]])*Tabelle14[[#This Row],[Anz.]]</f>
        <v>35</v>
      </c>
    </row>
    <row r="149" spans="1:15" ht="18" customHeight="1" x14ac:dyDescent="0.25">
      <c r="A149" s="65" t="s">
        <v>524</v>
      </c>
      <c r="B149" s="65" t="s">
        <v>352</v>
      </c>
      <c r="C149" s="62" t="s">
        <v>20</v>
      </c>
      <c r="D149" s="70" t="s">
        <v>19</v>
      </c>
      <c r="E149" s="70" t="s">
        <v>249</v>
      </c>
      <c r="F149" s="108">
        <v>1</v>
      </c>
      <c r="G149" s="109" t="s">
        <v>3</v>
      </c>
      <c r="H149" s="110" t="s">
        <v>286</v>
      </c>
      <c r="I149" s="68" t="s">
        <v>287</v>
      </c>
      <c r="J149" s="125">
        <v>0.15</v>
      </c>
      <c r="K149" s="75">
        <v>0</v>
      </c>
      <c r="L149" s="133">
        <f>Tabelle14[[#This Row],[Anz.]]*Tabelle14[[#This Row],[EH-Arbeit]]</f>
        <v>0</v>
      </c>
      <c r="M149" s="75">
        <v>10</v>
      </c>
      <c r="N149" s="133">
        <f>Tabelle14[[#This Row],[Anz.]]+Tabelle14[[#This Row],[EH-Material2]]</f>
        <v>11</v>
      </c>
      <c r="O149" s="111">
        <f>(Tabelle14[[#This Row],[EH-Material2]]+Tabelle14[[#This Row],[EH-Arbeit]])*Tabelle14[[#This Row],[Anz.]]</f>
        <v>10</v>
      </c>
    </row>
    <row r="150" spans="1:15" ht="20.100000000000001" customHeight="1" x14ac:dyDescent="0.25">
      <c r="A150" s="65" t="s">
        <v>525</v>
      </c>
      <c r="B150" s="65" t="s">
        <v>352</v>
      </c>
      <c r="C150" s="62" t="s">
        <v>228</v>
      </c>
      <c r="D150" s="70" t="s">
        <v>19</v>
      </c>
      <c r="E150" s="70" t="s">
        <v>255</v>
      </c>
      <c r="F150" s="108">
        <v>5</v>
      </c>
      <c r="G150" s="109" t="s">
        <v>3</v>
      </c>
      <c r="H150" s="110" t="s">
        <v>285</v>
      </c>
      <c r="I150" s="68" t="s">
        <v>280</v>
      </c>
      <c r="J150" s="125">
        <v>0.15</v>
      </c>
      <c r="K150" s="75">
        <v>3</v>
      </c>
      <c r="L150" s="133">
        <f>Tabelle14[[#This Row],[Anz.]]*Tabelle14[[#This Row],[EH-Arbeit]]</f>
        <v>15</v>
      </c>
      <c r="M150" s="75">
        <v>2</v>
      </c>
      <c r="N150" s="133">
        <f>Tabelle14[[#This Row],[Anz.]]+Tabelle14[[#This Row],[EH-Material2]]</f>
        <v>7</v>
      </c>
      <c r="O150" s="111">
        <f>(Tabelle14[[#This Row],[EH-Material2]]+Tabelle14[[#This Row],[EH-Arbeit]])*Tabelle14[[#This Row],[Anz.]]</f>
        <v>25</v>
      </c>
    </row>
    <row r="151" spans="1:15" ht="18" customHeight="1" x14ac:dyDescent="0.25">
      <c r="A151" s="65" t="s">
        <v>328</v>
      </c>
      <c r="B151" s="65" t="s">
        <v>352</v>
      </c>
      <c r="C151" s="62" t="s">
        <v>228</v>
      </c>
      <c r="D151" s="70" t="s">
        <v>19</v>
      </c>
      <c r="E151" s="70" t="s">
        <v>259</v>
      </c>
      <c r="F151" s="108">
        <f>Flächen!F15</f>
        <v>18.399999999999999</v>
      </c>
      <c r="G151" s="109" t="s">
        <v>267</v>
      </c>
      <c r="H151" s="110" t="s">
        <v>573</v>
      </c>
      <c r="I151" s="68" t="s">
        <v>340</v>
      </c>
      <c r="J151" s="125">
        <v>1</v>
      </c>
      <c r="K151" s="75">
        <v>19</v>
      </c>
      <c r="L151" s="133">
        <f>Tabelle14[[#This Row],[Anz.]]*Tabelle14[[#This Row],[EH-Arbeit]]</f>
        <v>349.59999999999997</v>
      </c>
      <c r="M151" s="75">
        <v>35</v>
      </c>
      <c r="N151" s="133">
        <f>Tabelle14[[#This Row],[Anz.]]+Tabelle14[[#This Row],[EH-Material2]]</f>
        <v>53.4</v>
      </c>
      <c r="O151" s="111">
        <f>(Tabelle14[[#This Row],[EH-Material2]]+Tabelle14[[#This Row],[EH-Arbeit]])*Tabelle14[[#This Row],[Anz.]]</f>
        <v>993.59999999999991</v>
      </c>
    </row>
    <row r="152" spans="1:15" ht="18" customHeight="1" x14ac:dyDescent="0.25">
      <c r="A152" s="65" t="s">
        <v>560</v>
      </c>
      <c r="B152" s="65" t="s">
        <v>352</v>
      </c>
      <c r="C152" s="62" t="s">
        <v>228</v>
      </c>
      <c r="D152" s="70" t="s">
        <v>19</v>
      </c>
      <c r="E152" s="70" t="s">
        <v>258</v>
      </c>
      <c r="F152" s="108">
        <f>Flächen!F15</f>
        <v>18.399999999999999</v>
      </c>
      <c r="G152" s="109" t="s">
        <v>267</v>
      </c>
      <c r="H152" s="110" t="s">
        <v>275</v>
      </c>
      <c r="I152" s="68" t="s">
        <v>534</v>
      </c>
      <c r="J152" s="125">
        <v>1</v>
      </c>
      <c r="K152" s="75">
        <v>17</v>
      </c>
      <c r="L152" s="133">
        <f>Tabelle14[[#This Row],[Anz.]]*Tabelle14[[#This Row],[EH-Arbeit]]</f>
        <v>312.79999999999995</v>
      </c>
      <c r="M152" s="75">
        <v>5</v>
      </c>
      <c r="N152" s="133">
        <f>Tabelle14[[#This Row],[Anz.]]+Tabelle14[[#This Row],[EH-Material2]]</f>
        <v>23.4</v>
      </c>
      <c r="O152" s="111">
        <f>(Tabelle14[[#This Row],[EH-Material2]]+Tabelle14[[#This Row],[EH-Arbeit]])*Tabelle14[[#This Row],[Anz.]]</f>
        <v>404.79999999999995</v>
      </c>
    </row>
    <row r="153" spans="1:15" ht="18" customHeight="1" x14ac:dyDescent="0.25">
      <c r="A153" s="65" t="s">
        <v>561</v>
      </c>
      <c r="B153" s="65" t="s">
        <v>352</v>
      </c>
      <c r="C153" s="62" t="s">
        <v>228</v>
      </c>
      <c r="D153" s="70" t="s">
        <v>19</v>
      </c>
      <c r="E153" s="70" t="s">
        <v>258</v>
      </c>
      <c r="F153" s="108">
        <v>1</v>
      </c>
      <c r="G153" s="109" t="s">
        <v>3</v>
      </c>
      <c r="H153" s="110" t="s">
        <v>298</v>
      </c>
      <c r="I153" s="68" t="s">
        <v>273</v>
      </c>
      <c r="J153" s="125">
        <v>0.25</v>
      </c>
      <c r="K153" s="75">
        <v>23</v>
      </c>
      <c r="L153" s="133">
        <f>Tabelle14[[#This Row],[Anz.]]*Tabelle14[[#This Row],[EH-Arbeit]]</f>
        <v>23</v>
      </c>
      <c r="M153" s="75">
        <v>12</v>
      </c>
      <c r="N153" s="133">
        <f>Tabelle14[[#This Row],[Anz.]]+Tabelle14[[#This Row],[EH-Material2]]</f>
        <v>13</v>
      </c>
      <c r="O153" s="111">
        <f>(Tabelle14[[#This Row],[EH-Material2]]+Tabelle14[[#This Row],[EH-Arbeit]])*Tabelle14[[#This Row],[Anz.]]</f>
        <v>35</v>
      </c>
    </row>
    <row r="154" spans="1:15" ht="18" customHeight="1" x14ac:dyDescent="0.25">
      <c r="A154" s="65" t="s">
        <v>562</v>
      </c>
      <c r="B154" s="65" t="s">
        <v>352</v>
      </c>
      <c r="C154" s="62" t="s">
        <v>228</v>
      </c>
      <c r="D154" s="70" t="s">
        <v>19</v>
      </c>
      <c r="E154" s="70" t="s">
        <v>256</v>
      </c>
      <c r="F154" s="108">
        <v>1</v>
      </c>
      <c r="G154" s="109" t="s">
        <v>3</v>
      </c>
      <c r="H154" s="110" t="s">
        <v>371</v>
      </c>
      <c r="I154" s="68" t="s">
        <v>372</v>
      </c>
      <c r="J154" s="125">
        <v>0.15</v>
      </c>
      <c r="K154" s="75">
        <v>5</v>
      </c>
      <c r="L154" s="133">
        <f>Tabelle14[[#This Row],[Anz.]]*Tabelle14[[#This Row],[EH-Arbeit]]</f>
        <v>5</v>
      </c>
      <c r="M154" s="75">
        <v>15</v>
      </c>
      <c r="N154" s="133">
        <f>Tabelle14[[#This Row],[Anz.]]+Tabelle14[[#This Row],[EH-Material2]]</f>
        <v>16</v>
      </c>
      <c r="O154" s="111">
        <f>(Tabelle14[[#This Row],[EH-Material2]]+Tabelle14[[#This Row],[EH-Arbeit]])*Tabelle14[[#This Row],[Anz.]]</f>
        <v>20</v>
      </c>
    </row>
    <row r="155" spans="1:15" ht="18" customHeight="1" x14ac:dyDescent="0.25">
      <c r="A155" s="65" t="s">
        <v>563</v>
      </c>
      <c r="B155" s="65" t="s">
        <v>352</v>
      </c>
      <c r="C155" s="62" t="s">
        <v>228</v>
      </c>
      <c r="D155" s="70" t="s">
        <v>19</v>
      </c>
      <c r="E155" s="70" t="s">
        <v>263</v>
      </c>
      <c r="F155" s="108">
        <v>1</v>
      </c>
      <c r="G155" s="109" t="s">
        <v>3</v>
      </c>
      <c r="H155" s="110" t="s">
        <v>453</v>
      </c>
      <c r="I155" s="68"/>
      <c r="J155" s="125">
        <v>0.15</v>
      </c>
      <c r="K155" s="75">
        <v>10</v>
      </c>
      <c r="L155" s="133">
        <f>Tabelle14[[#This Row],[Anz.]]*Tabelle14[[#This Row],[EH-Arbeit]]</f>
        <v>10</v>
      </c>
      <c r="M155" s="75">
        <v>15</v>
      </c>
      <c r="N155" s="133">
        <f>Tabelle14[[#This Row],[Anz.]]+Tabelle14[[#This Row],[EH-Material2]]</f>
        <v>16</v>
      </c>
      <c r="O155" s="111">
        <f>(Tabelle14[[#This Row],[EH-Material2]]+Tabelle14[[#This Row],[EH-Arbeit]])*Tabelle14[[#This Row],[Anz.]]</f>
        <v>25</v>
      </c>
    </row>
    <row r="156" spans="1:15" ht="18" customHeight="1" thickBot="1" x14ac:dyDescent="0.3">
      <c r="A156" s="63">
        <v>16</v>
      </c>
      <c r="B156" s="63" t="s">
        <v>16</v>
      </c>
      <c r="C156" s="1"/>
      <c r="D156" s="73"/>
      <c r="E156" s="73"/>
      <c r="F156" s="118" t="s">
        <v>322</v>
      </c>
      <c r="G156" s="1"/>
      <c r="H156" s="67"/>
      <c r="I156" s="67"/>
      <c r="J156" s="124"/>
      <c r="K156" s="74"/>
      <c r="L156" s="132"/>
      <c r="M156" s="74"/>
      <c r="N156" s="132"/>
      <c r="O156" s="1"/>
    </row>
    <row r="157" spans="1:15" ht="18" customHeight="1" x14ac:dyDescent="0.25">
      <c r="A157" s="65" t="s">
        <v>527</v>
      </c>
      <c r="B157" s="65" t="s">
        <v>352</v>
      </c>
      <c r="C157" s="62" t="s">
        <v>20</v>
      </c>
      <c r="D157" s="70" t="s">
        <v>31</v>
      </c>
      <c r="E157" s="70" t="s">
        <v>255</v>
      </c>
      <c r="F157" s="108">
        <v>3</v>
      </c>
      <c r="G157" s="109" t="s">
        <v>3</v>
      </c>
      <c r="H157" s="110" t="s">
        <v>285</v>
      </c>
      <c r="I157" s="68" t="s">
        <v>280</v>
      </c>
      <c r="J157" s="125">
        <v>0.15</v>
      </c>
      <c r="K157" s="75">
        <v>3</v>
      </c>
      <c r="L157" s="133">
        <f>Tabelle14[[#This Row],[Anz.]]*Tabelle14[[#This Row],[EH-Arbeit]]</f>
        <v>9</v>
      </c>
      <c r="M157" s="75">
        <v>2</v>
      </c>
      <c r="N157" s="133">
        <f>Tabelle14[[#This Row],[Anz.]]+Tabelle14[[#This Row],[EH-Material2]]</f>
        <v>5</v>
      </c>
      <c r="O157" s="111">
        <f>(Tabelle14[[#This Row],[EH-Material2]]+Tabelle14[[#This Row],[EH-Arbeit]])*Tabelle14[[#This Row],[Anz.]]</f>
        <v>15</v>
      </c>
    </row>
    <row r="158" spans="1:15" ht="18" customHeight="1" x14ac:dyDescent="0.25">
      <c r="A158" s="65" t="s">
        <v>527</v>
      </c>
      <c r="B158" s="65" t="s">
        <v>352</v>
      </c>
      <c r="C158" s="62" t="s">
        <v>20</v>
      </c>
      <c r="D158" s="70" t="s">
        <v>31</v>
      </c>
      <c r="E158" s="70" t="s">
        <v>255</v>
      </c>
      <c r="F158" s="108">
        <v>1</v>
      </c>
      <c r="G158" s="109" t="s">
        <v>3</v>
      </c>
      <c r="H158" s="110" t="s">
        <v>286</v>
      </c>
      <c r="I158" s="68" t="s">
        <v>287</v>
      </c>
      <c r="J158" s="125">
        <v>0.15</v>
      </c>
      <c r="K158" s="75">
        <v>0</v>
      </c>
      <c r="L158" s="133">
        <f>Tabelle14[[#This Row],[Anz.]]*Tabelle14[[#This Row],[EH-Arbeit]]</f>
        <v>0</v>
      </c>
      <c r="M158" s="75">
        <v>10</v>
      </c>
      <c r="N158" s="133">
        <f>Tabelle14[[#This Row],[Anz.]]+Tabelle14[[#This Row],[EH-Material2]]</f>
        <v>11</v>
      </c>
      <c r="O158" s="111">
        <f>(Tabelle14[[#This Row],[EH-Material2]]+Tabelle14[[#This Row],[EH-Arbeit]])*Tabelle14[[#This Row],[Anz.]]</f>
        <v>10</v>
      </c>
    </row>
    <row r="159" spans="1:15" ht="18" customHeight="1" x14ac:dyDescent="0.25">
      <c r="A159" s="65" t="s">
        <v>328</v>
      </c>
      <c r="B159" s="65" t="s">
        <v>352</v>
      </c>
      <c r="C159" s="62" t="s">
        <v>20</v>
      </c>
      <c r="D159" s="70" t="s">
        <v>31</v>
      </c>
      <c r="E159" s="70" t="s">
        <v>258</v>
      </c>
      <c r="F159" s="108">
        <f>Flächen!F10</f>
        <v>3</v>
      </c>
      <c r="G159" s="109" t="s">
        <v>267</v>
      </c>
      <c r="H159" s="110" t="s">
        <v>275</v>
      </c>
      <c r="I159" s="68" t="s">
        <v>534</v>
      </c>
      <c r="J159" s="125">
        <v>1</v>
      </c>
      <c r="K159" s="75">
        <v>17</v>
      </c>
      <c r="L159" s="133">
        <f>Tabelle14[[#This Row],[Anz.]]*Tabelle14[[#This Row],[EH-Arbeit]]</f>
        <v>51</v>
      </c>
      <c r="M159" s="75">
        <v>5</v>
      </c>
      <c r="N159" s="133">
        <f>Tabelle14[[#This Row],[Anz.]]+Tabelle14[[#This Row],[EH-Material2]]</f>
        <v>8</v>
      </c>
      <c r="O159" s="111">
        <f>(Tabelle14[[#This Row],[EH-Material2]]+Tabelle14[[#This Row],[EH-Arbeit]])*Tabelle14[[#This Row],[Anz.]]</f>
        <v>66</v>
      </c>
    </row>
    <row r="160" spans="1:15" ht="20.100000000000001" customHeight="1" thickBot="1" x14ac:dyDescent="0.3">
      <c r="A160" s="63">
        <v>17</v>
      </c>
      <c r="B160" s="63" t="s">
        <v>16</v>
      </c>
      <c r="C160" s="1"/>
      <c r="D160" s="73"/>
      <c r="E160" s="73"/>
      <c r="F160" s="118" t="s">
        <v>321</v>
      </c>
      <c r="G160" s="1"/>
      <c r="H160" s="67"/>
      <c r="I160" s="67"/>
      <c r="J160" s="124"/>
      <c r="K160" s="74"/>
      <c r="L160" s="132"/>
      <c r="M160" s="74"/>
      <c r="N160" s="132"/>
      <c r="O160" s="1"/>
    </row>
    <row r="161" spans="1:15" ht="18" customHeight="1" x14ac:dyDescent="0.25">
      <c r="A161" s="65" t="s">
        <v>564</v>
      </c>
      <c r="B161" s="65" t="s">
        <v>352</v>
      </c>
      <c r="C161" s="62" t="s">
        <v>228</v>
      </c>
      <c r="D161" s="70" t="s">
        <v>321</v>
      </c>
      <c r="E161" s="70" t="s">
        <v>255</v>
      </c>
      <c r="F161" s="108">
        <v>1</v>
      </c>
      <c r="G161" s="109" t="s">
        <v>3</v>
      </c>
      <c r="H161" s="110" t="s">
        <v>286</v>
      </c>
      <c r="I161" s="68" t="s">
        <v>287</v>
      </c>
      <c r="J161" s="125">
        <v>0.15</v>
      </c>
      <c r="K161" s="75">
        <v>0</v>
      </c>
      <c r="L161" s="133">
        <f>Tabelle14[[#This Row],[Anz.]]*Tabelle14[[#This Row],[EH-Arbeit]]</f>
        <v>0</v>
      </c>
      <c r="M161" s="75">
        <v>10</v>
      </c>
      <c r="N161" s="133">
        <f>Tabelle14[[#This Row],[Anz.]]+Tabelle14[[#This Row],[EH-Material2]]</f>
        <v>11</v>
      </c>
      <c r="O161" s="111">
        <f>(Tabelle14[[#This Row],[EH-Material2]]+Tabelle14[[#This Row],[EH-Arbeit]])*Tabelle14[[#This Row],[Anz.]]</f>
        <v>10</v>
      </c>
    </row>
    <row r="162" spans="1:15" ht="18" customHeight="1" x14ac:dyDescent="0.25">
      <c r="A162" s="65" t="s">
        <v>329</v>
      </c>
      <c r="B162" s="65" t="s">
        <v>352</v>
      </c>
      <c r="C162" s="62" t="s">
        <v>228</v>
      </c>
      <c r="D162" s="70" t="s">
        <v>321</v>
      </c>
      <c r="E162" s="70" t="s">
        <v>257</v>
      </c>
      <c r="F162" s="108">
        <v>1</v>
      </c>
      <c r="G162" s="109" t="s">
        <v>279</v>
      </c>
      <c r="H162" s="110" t="s">
        <v>589</v>
      </c>
      <c r="I162" s="68"/>
      <c r="J162" s="125">
        <v>3</v>
      </c>
      <c r="K162" s="75">
        <v>110</v>
      </c>
      <c r="L162" s="133">
        <f>Tabelle14[[#This Row],[Anz.]]*Tabelle14[[#This Row],[EH-Arbeit]]</f>
        <v>110</v>
      </c>
      <c r="M162" s="75">
        <v>350</v>
      </c>
      <c r="N162" s="133">
        <f>Tabelle14[[#This Row],[Anz.]]+Tabelle14[[#This Row],[EH-Material2]]</f>
        <v>351</v>
      </c>
      <c r="O162" s="111">
        <f>(Tabelle14[[#This Row],[EH-Material2]]+Tabelle14[[#This Row],[EH-Arbeit]])*Tabelle14[[#This Row],[Anz.]]</f>
        <v>460</v>
      </c>
    </row>
    <row r="163" spans="1:15" ht="18" customHeight="1" x14ac:dyDescent="0.25">
      <c r="A163" s="65" t="s">
        <v>564</v>
      </c>
      <c r="B163" s="65" t="s">
        <v>352</v>
      </c>
      <c r="C163" s="62" t="s">
        <v>228</v>
      </c>
      <c r="D163" s="70" t="s">
        <v>321</v>
      </c>
      <c r="E163" s="70" t="s">
        <v>255</v>
      </c>
      <c r="F163" s="108">
        <v>5</v>
      </c>
      <c r="G163" s="109" t="s">
        <v>3</v>
      </c>
      <c r="H163" s="110" t="s">
        <v>285</v>
      </c>
      <c r="I163" s="68" t="s">
        <v>280</v>
      </c>
      <c r="J163" s="125">
        <v>0.15</v>
      </c>
      <c r="K163" s="75">
        <v>3</v>
      </c>
      <c r="L163" s="133">
        <f>Tabelle14[[#This Row],[Anz.]]*Tabelle14[[#This Row],[EH-Arbeit]]</f>
        <v>15</v>
      </c>
      <c r="M163" s="75">
        <v>2</v>
      </c>
      <c r="N163" s="133">
        <f>Tabelle14[[#This Row],[Anz.]]+Tabelle14[[#This Row],[EH-Material2]]</f>
        <v>7</v>
      </c>
      <c r="O163" s="111">
        <f>(Tabelle14[[#This Row],[EH-Material2]]+Tabelle14[[#This Row],[EH-Arbeit]])*Tabelle14[[#This Row],[Anz.]]</f>
        <v>25</v>
      </c>
    </row>
    <row r="164" spans="1:15" ht="18" customHeight="1" x14ac:dyDescent="0.25">
      <c r="A164" s="65" t="s">
        <v>528</v>
      </c>
      <c r="B164" s="65" t="s">
        <v>352</v>
      </c>
      <c r="C164" s="62" t="s">
        <v>228</v>
      </c>
      <c r="D164" s="70" t="s">
        <v>321</v>
      </c>
      <c r="E164" s="70" t="s">
        <v>258</v>
      </c>
      <c r="F164" s="108">
        <f>Flächen!F16</f>
        <v>6.8</v>
      </c>
      <c r="G164" s="109" t="s">
        <v>267</v>
      </c>
      <c r="H164" s="110" t="s">
        <v>275</v>
      </c>
      <c r="I164" s="68" t="s">
        <v>274</v>
      </c>
      <c r="J164" s="125">
        <v>1</v>
      </c>
      <c r="K164" s="75">
        <v>17</v>
      </c>
      <c r="L164" s="133">
        <f>Tabelle14[[#This Row],[Anz.]]*Tabelle14[[#This Row],[EH-Arbeit]]</f>
        <v>115.6</v>
      </c>
      <c r="M164" s="75">
        <v>5</v>
      </c>
      <c r="N164" s="133">
        <f>Tabelle14[[#This Row],[Anz.]]+Tabelle14[[#This Row],[EH-Material2]]</f>
        <v>11.8</v>
      </c>
      <c r="O164" s="111">
        <f>(Tabelle14[[#This Row],[EH-Material2]]+Tabelle14[[#This Row],[EH-Arbeit]])*Tabelle14[[#This Row],[Anz.]]</f>
        <v>149.6</v>
      </c>
    </row>
    <row r="165" spans="1:15" ht="18" customHeight="1" x14ac:dyDescent="0.25">
      <c r="A165" s="65" t="s">
        <v>529</v>
      </c>
      <c r="B165" s="65" t="s">
        <v>352</v>
      </c>
      <c r="C165" s="62" t="s">
        <v>228</v>
      </c>
      <c r="D165" s="70" t="s">
        <v>321</v>
      </c>
      <c r="E165" s="70" t="s">
        <v>258</v>
      </c>
      <c r="F165" s="108">
        <v>1</v>
      </c>
      <c r="G165" s="109" t="s">
        <v>3</v>
      </c>
      <c r="H165" s="110" t="s">
        <v>298</v>
      </c>
      <c r="I165" s="68" t="s">
        <v>273</v>
      </c>
      <c r="J165" s="125">
        <v>0.25</v>
      </c>
      <c r="K165" s="75">
        <v>23</v>
      </c>
      <c r="L165" s="133">
        <f>Tabelle14[[#This Row],[Anz.]]*Tabelle14[[#This Row],[EH-Arbeit]]</f>
        <v>23</v>
      </c>
      <c r="M165" s="75">
        <v>12</v>
      </c>
      <c r="N165" s="133">
        <f>Tabelle14[[#This Row],[Anz.]]+Tabelle14[[#This Row],[EH-Material2]]</f>
        <v>13</v>
      </c>
      <c r="O165" s="111">
        <f>(Tabelle14[[#This Row],[EH-Material2]]+Tabelle14[[#This Row],[EH-Arbeit]])*Tabelle14[[#This Row],[Anz.]]</f>
        <v>35</v>
      </c>
    </row>
    <row r="166" spans="1:15" ht="18" customHeight="1" x14ac:dyDescent="0.25">
      <c r="A166" s="65" t="s">
        <v>526</v>
      </c>
      <c r="B166" s="65" t="s">
        <v>352</v>
      </c>
      <c r="C166" s="62" t="s">
        <v>228</v>
      </c>
      <c r="D166" s="70" t="s">
        <v>321</v>
      </c>
      <c r="E166" s="70" t="s">
        <v>256</v>
      </c>
      <c r="F166" s="108">
        <v>1</v>
      </c>
      <c r="G166" s="109" t="s">
        <v>3</v>
      </c>
      <c r="H166" s="110" t="s">
        <v>371</v>
      </c>
      <c r="I166" s="68" t="s">
        <v>372</v>
      </c>
      <c r="J166" s="125">
        <v>0.15</v>
      </c>
      <c r="K166" s="75">
        <v>5</v>
      </c>
      <c r="L166" s="133">
        <f>Tabelle14[[#This Row],[Anz.]]*Tabelle14[[#This Row],[EH-Arbeit]]</f>
        <v>5</v>
      </c>
      <c r="M166" s="75">
        <v>15</v>
      </c>
      <c r="N166" s="133">
        <f>Tabelle14[[#This Row],[Anz.]]+Tabelle14[[#This Row],[EH-Material2]]</f>
        <v>16</v>
      </c>
      <c r="O166" s="111">
        <f>(Tabelle14[[#This Row],[EH-Material2]]+Tabelle14[[#This Row],[EH-Arbeit]])*Tabelle14[[#This Row],[Anz.]]</f>
        <v>20</v>
      </c>
    </row>
    <row r="167" spans="1:15" ht="18" customHeight="1" thickBot="1" x14ac:dyDescent="0.3">
      <c r="A167" s="63">
        <v>18</v>
      </c>
      <c r="B167" s="63" t="s">
        <v>16</v>
      </c>
      <c r="C167" s="1"/>
      <c r="D167" s="73"/>
      <c r="E167" s="73"/>
      <c r="F167" s="118" t="s">
        <v>32</v>
      </c>
      <c r="G167" s="1"/>
      <c r="H167" s="67"/>
      <c r="I167" s="67"/>
      <c r="J167" s="124"/>
      <c r="K167" s="74"/>
      <c r="L167" s="132"/>
      <c r="M167" s="74"/>
      <c r="N167" s="132"/>
      <c r="O167" s="1"/>
    </row>
    <row r="168" spans="1:15" ht="18" customHeight="1" x14ac:dyDescent="0.25">
      <c r="A168" s="65" t="s">
        <v>565</v>
      </c>
      <c r="B168" s="65" t="s">
        <v>355</v>
      </c>
      <c r="C168" s="62" t="s">
        <v>48</v>
      </c>
      <c r="D168" s="70" t="s">
        <v>32</v>
      </c>
      <c r="E168" s="70" t="s">
        <v>255</v>
      </c>
      <c r="F168" s="108">
        <v>3</v>
      </c>
      <c r="G168" s="109" t="s">
        <v>3</v>
      </c>
      <c r="H168" s="110" t="s">
        <v>285</v>
      </c>
      <c r="I168" s="68" t="s">
        <v>280</v>
      </c>
      <c r="J168" s="125">
        <v>0.25</v>
      </c>
      <c r="K168" s="75">
        <v>3</v>
      </c>
      <c r="L168" s="133">
        <f>Tabelle14[[#This Row],[Anz.]]*Tabelle14[[#This Row],[EH-Arbeit]]</f>
        <v>9</v>
      </c>
      <c r="M168" s="75">
        <v>2</v>
      </c>
      <c r="N168" s="133">
        <f>Tabelle14[[#This Row],[Anz.]]+Tabelle14[[#This Row],[EH-Material2]]</f>
        <v>5</v>
      </c>
      <c r="O168" s="111">
        <f>(Tabelle14[[#This Row],[EH-Material2]]+Tabelle14[[#This Row],[EH-Arbeit]])*Tabelle14[[#This Row],[Anz.]]</f>
        <v>15</v>
      </c>
    </row>
    <row r="169" spans="1:15" ht="18" customHeight="1" x14ac:dyDescent="0.25">
      <c r="A169" s="65" t="s">
        <v>444</v>
      </c>
      <c r="B169" s="65" t="s">
        <v>354</v>
      </c>
      <c r="C169" s="62" t="s">
        <v>48</v>
      </c>
      <c r="D169" s="70" t="s">
        <v>32</v>
      </c>
      <c r="E169" s="70" t="s">
        <v>254</v>
      </c>
      <c r="F169" s="108">
        <v>1</v>
      </c>
      <c r="G169" s="109" t="s">
        <v>3</v>
      </c>
      <c r="H169" s="110" t="s">
        <v>450</v>
      </c>
      <c r="I169" s="68" t="s">
        <v>478</v>
      </c>
      <c r="J169" s="125">
        <v>1.5</v>
      </c>
      <c r="K169" s="75">
        <v>80</v>
      </c>
      <c r="L169" s="133">
        <f>Tabelle14[[#This Row],[Anz.]]*Tabelle14[[#This Row],[EH-Arbeit]]</f>
        <v>80</v>
      </c>
      <c r="M169" s="75">
        <v>300</v>
      </c>
      <c r="N169" s="133">
        <f>Tabelle14[[#This Row],[Anz.]]+Tabelle14[[#This Row],[EH-Material2]]</f>
        <v>301</v>
      </c>
      <c r="O169" s="111">
        <f>(Tabelle14[[#This Row],[EH-Material2]]+Tabelle14[[#This Row],[EH-Arbeit]])*Tabelle14[[#This Row],[Anz.]]</f>
        <v>380</v>
      </c>
    </row>
    <row r="170" spans="1:15" ht="20.100000000000001" customHeight="1" thickBot="1" x14ac:dyDescent="0.3">
      <c r="A170" s="63">
        <v>18</v>
      </c>
      <c r="B170" s="63" t="s">
        <v>16</v>
      </c>
      <c r="C170" s="1"/>
      <c r="D170" s="73"/>
      <c r="E170" s="73"/>
      <c r="F170" s="118" t="s">
        <v>7</v>
      </c>
      <c r="G170" s="1"/>
      <c r="H170" s="67"/>
      <c r="I170" s="67"/>
      <c r="J170" s="124"/>
      <c r="K170" s="74"/>
      <c r="L170" s="132"/>
      <c r="M170" s="74"/>
      <c r="N170" s="132"/>
      <c r="O170" s="1"/>
    </row>
    <row r="171" spans="1:15" ht="18" customHeight="1" x14ac:dyDescent="0.25">
      <c r="A171" s="65" t="s">
        <v>331</v>
      </c>
      <c r="B171" s="65" t="s">
        <v>355</v>
      </c>
      <c r="C171" s="62" t="s">
        <v>48</v>
      </c>
      <c r="D171" s="70" t="s">
        <v>30</v>
      </c>
      <c r="E171" s="70" t="s">
        <v>255</v>
      </c>
      <c r="F171" s="108">
        <v>1</v>
      </c>
      <c r="G171" s="109" t="s">
        <v>3</v>
      </c>
      <c r="H171" s="110" t="s">
        <v>286</v>
      </c>
      <c r="I171" s="68" t="s">
        <v>287</v>
      </c>
      <c r="J171" s="125">
        <v>0.15</v>
      </c>
      <c r="K171" s="75">
        <v>0</v>
      </c>
      <c r="L171" s="133">
        <f>Tabelle14[[#This Row],[Anz.]]*Tabelle14[[#This Row],[EH-Arbeit]]</f>
        <v>0</v>
      </c>
      <c r="M171" s="75">
        <v>10</v>
      </c>
      <c r="N171" s="133">
        <f>Tabelle14[[#This Row],[Anz.]]+Tabelle14[[#This Row],[EH-Material2]]</f>
        <v>11</v>
      </c>
      <c r="O171" s="111">
        <f>(Tabelle14[[#This Row],[EH-Material2]]+Tabelle14[[#This Row],[EH-Arbeit]])*Tabelle14[[#This Row],[Anz.]]</f>
        <v>10</v>
      </c>
    </row>
    <row r="172" spans="1:15" ht="18" customHeight="1" thickBot="1" x14ac:dyDescent="0.3">
      <c r="A172" s="63">
        <v>3</v>
      </c>
      <c r="B172" s="63" t="s">
        <v>16</v>
      </c>
      <c r="C172" s="1"/>
      <c r="D172" s="73"/>
      <c r="E172" s="73"/>
      <c r="F172" s="129" t="s">
        <v>463</v>
      </c>
      <c r="G172" s="1"/>
      <c r="H172" s="67"/>
      <c r="I172" s="67"/>
      <c r="J172" s="124"/>
      <c r="K172" s="74"/>
      <c r="L172" s="132"/>
      <c r="M172" s="74"/>
      <c r="N172" s="132"/>
      <c r="O172" s="1"/>
    </row>
    <row r="173" spans="1:15" ht="18" customHeight="1" x14ac:dyDescent="0.25">
      <c r="A173" s="65" t="s">
        <v>331</v>
      </c>
      <c r="B173" s="65" t="s">
        <v>355</v>
      </c>
      <c r="C173" s="62" t="s">
        <v>48</v>
      </c>
      <c r="D173" s="70" t="s">
        <v>30</v>
      </c>
      <c r="E173" s="70" t="s">
        <v>255</v>
      </c>
      <c r="F173" s="108">
        <v>1</v>
      </c>
      <c r="G173" s="109" t="s">
        <v>3</v>
      </c>
      <c r="H173" s="110" t="s">
        <v>286</v>
      </c>
      <c r="I173" s="68" t="s">
        <v>287</v>
      </c>
      <c r="J173" s="125">
        <v>0.15</v>
      </c>
      <c r="K173" s="75">
        <v>0</v>
      </c>
      <c r="L173" s="133">
        <f>Tabelle14[[#This Row],[Anz.]]*Tabelle14[[#This Row],[EH-Arbeit]]</f>
        <v>0</v>
      </c>
      <c r="M173" s="75">
        <v>10</v>
      </c>
      <c r="N173" s="133">
        <f>Tabelle14[[#This Row],[Anz.]]+Tabelle14[[#This Row],[EH-Material2]]</f>
        <v>11</v>
      </c>
      <c r="O173" s="111">
        <f>(Tabelle14[[#This Row],[EH-Material2]]+Tabelle14[[#This Row],[EH-Arbeit]])*Tabelle14[[#This Row],[Anz.]]</f>
        <v>10</v>
      </c>
    </row>
    <row r="174" spans="1:15" ht="20.100000000000001" customHeight="1" thickBot="1" x14ac:dyDescent="0.3">
      <c r="A174" s="63">
        <v>20</v>
      </c>
      <c r="B174" s="63" t="s">
        <v>16</v>
      </c>
      <c r="C174" s="1"/>
      <c r="D174" s="73"/>
      <c r="E174" s="73"/>
      <c r="F174" s="118" t="s">
        <v>27</v>
      </c>
      <c r="G174" s="1"/>
      <c r="H174" s="67"/>
      <c r="I174" s="67"/>
      <c r="J174" s="124"/>
      <c r="K174" s="74"/>
      <c r="L174" s="132"/>
      <c r="M174" s="74"/>
      <c r="N174" s="132"/>
      <c r="O174" s="1"/>
    </row>
    <row r="175" spans="1:15" ht="18" customHeight="1" x14ac:dyDescent="0.25">
      <c r="A175" s="65" t="s">
        <v>330</v>
      </c>
      <c r="B175" s="65" t="s">
        <v>355</v>
      </c>
      <c r="C175" s="62" t="s">
        <v>48</v>
      </c>
      <c r="D175" s="70" t="s">
        <v>27</v>
      </c>
      <c r="E175" s="70" t="s">
        <v>255</v>
      </c>
      <c r="F175" s="108">
        <v>1</v>
      </c>
      <c r="G175" s="109" t="s">
        <v>3</v>
      </c>
      <c r="H175" s="110" t="s">
        <v>286</v>
      </c>
      <c r="I175" s="68" t="s">
        <v>287</v>
      </c>
      <c r="J175" s="125">
        <v>0.15</v>
      </c>
      <c r="K175" s="75">
        <v>0</v>
      </c>
      <c r="L175" s="133">
        <f>Tabelle14[[#This Row],[Anz.]]*Tabelle14[[#This Row],[EH-Arbeit]]</f>
        <v>0</v>
      </c>
      <c r="M175" s="75">
        <v>10</v>
      </c>
      <c r="N175" s="133">
        <f>Tabelle14[[#This Row],[Anz.]]+Tabelle14[[#This Row],[EH-Material2]]</f>
        <v>11</v>
      </c>
      <c r="O175" s="111">
        <f>(Tabelle14[[#This Row],[EH-Material2]]+Tabelle14[[#This Row],[EH-Arbeit]])*Tabelle14[[#This Row],[Anz.]]</f>
        <v>10</v>
      </c>
    </row>
    <row r="176" spans="1:15" ht="18" customHeight="1" x14ac:dyDescent="0.25">
      <c r="A176" s="65" t="s">
        <v>455</v>
      </c>
      <c r="B176" s="65" t="s">
        <v>355</v>
      </c>
      <c r="C176" s="62" t="s">
        <v>48</v>
      </c>
      <c r="D176" s="70" t="s">
        <v>27</v>
      </c>
      <c r="E176" s="70" t="s">
        <v>263</v>
      </c>
      <c r="F176" s="108">
        <v>1</v>
      </c>
      <c r="G176" s="109" t="s">
        <v>3</v>
      </c>
      <c r="H176" s="110" t="s">
        <v>453</v>
      </c>
      <c r="I176" s="68"/>
      <c r="J176" s="125">
        <v>0.15</v>
      </c>
      <c r="K176" s="75">
        <v>10</v>
      </c>
      <c r="L176" s="133">
        <f>Tabelle14[[#This Row],[Anz.]]*Tabelle14[[#This Row],[EH-Arbeit]]</f>
        <v>10</v>
      </c>
      <c r="M176" s="75">
        <v>15</v>
      </c>
      <c r="N176" s="133">
        <f>Tabelle14[[#This Row],[Anz.]]+Tabelle14[[#This Row],[EH-Material2]]</f>
        <v>16</v>
      </c>
      <c r="O176" s="111">
        <f>(Tabelle14[[#This Row],[EH-Material2]]+Tabelle14[[#This Row],[EH-Arbeit]])*Tabelle14[[#This Row],[Anz.]]</f>
        <v>25</v>
      </c>
    </row>
    <row r="177" spans="1:15" ht="20.100000000000001" customHeight="1" thickBot="1" x14ac:dyDescent="0.3">
      <c r="A177" s="63">
        <v>21</v>
      </c>
      <c r="B177" s="63" t="s">
        <v>16</v>
      </c>
      <c r="C177" s="1"/>
      <c r="D177" s="73"/>
      <c r="E177" s="73"/>
      <c r="F177" s="118" t="s">
        <v>30</v>
      </c>
      <c r="G177" s="1"/>
      <c r="H177" s="67"/>
      <c r="I177" s="67"/>
      <c r="J177" s="124"/>
      <c r="K177" s="74"/>
      <c r="L177" s="132"/>
      <c r="M177" s="74"/>
      <c r="N177" s="132"/>
      <c r="O177" s="1"/>
    </row>
    <row r="178" spans="1:15" ht="18" customHeight="1" x14ac:dyDescent="0.25">
      <c r="A178" s="65" t="s">
        <v>331</v>
      </c>
      <c r="B178" s="65" t="s">
        <v>355</v>
      </c>
      <c r="C178" s="62" t="s">
        <v>48</v>
      </c>
      <c r="D178" s="70" t="s">
        <v>30</v>
      </c>
      <c r="E178" s="70" t="s">
        <v>255</v>
      </c>
      <c r="F178" s="108">
        <v>1</v>
      </c>
      <c r="G178" s="109" t="s">
        <v>3</v>
      </c>
      <c r="H178" s="110" t="s">
        <v>286</v>
      </c>
      <c r="I178" s="68" t="s">
        <v>287</v>
      </c>
      <c r="J178" s="125">
        <v>0.15</v>
      </c>
      <c r="K178" s="75">
        <v>0</v>
      </c>
      <c r="L178" s="133">
        <f>Tabelle14[[#This Row],[Anz.]]*Tabelle14[[#This Row],[EH-Arbeit]]</f>
        <v>0</v>
      </c>
      <c r="M178" s="75">
        <v>10</v>
      </c>
      <c r="N178" s="133">
        <f>Tabelle14[[#This Row],[Anz.]]+Tabelle14[[#This Row],[EH-Material2]]</f>
        <v>11</v>
      </c>
      <c r="O178" s="111">
        <f>(Tabelle14[[#This Row],[EH-Material2]]+Tabelle14[[#This Row],[EH-Arbeit]])*Tabelle14[[#This Row],[Anz.]]</f>
        <v>10</v>
      </c>
    </row>
    <row r="179" spans="1:15" ht="20.100000000000001" customHeight="1" thickBot="1" x14ac:dyDescent="0.3">
      <c r="A179" s="63">
        <v>22</v>
      </c>
      <c r="B179" s="63" t="s">
        <v>16</v>
      </c>
      <c r="C179" s="1"/>
      <c r="D179" s="73"/>
      <c r="E179" s="73"/>
      <c r="F179" s="118" t="s">
        <v>29</v>
      </c>
      <c r="G179" s="1"/>
      <c r="H179" s="67"/>
      <c r="I179" s="67"/>
      <c r="J179" s="124"/>
      <c r="K179" s="74"/>
      <c r="L179" s="132"/>
      <c r="M179" s="74"/>
      <c r="N179" s="132"/>
      <c r="O179" s="1"/>
    </row>
    <row r="180" spans="1:15" ht="18" customHeight="1" x14ac:dyDescent="0.25">
      <c r="A180" s="65" t="s">
        <v>332</v>
      </c>
      <c r="B180" s="65" t="s">
        <v>355</v>
      </c>
      <c r="C180" s="62" t="s">
        <v>48</v>
      </c>
      <c r="D180" s="70" t="s">
        <v>29</v>
      </c>
      <c r="E180" s="70" t="s">
        <v>255</v>
      </c>
      <c r="F180" s="108">
        <v>1</v>
      </c>
      <c r="G180" s="109" t="s">
        <v>3</v>
      </c>
      <c r="H180" s="110" t="s">
        <v>286</v>
      </c>
      <c r="I180" s="68" t="s">
        <v>287</v>
      </c>
      <c r="J180" s="125">
        <v>0.15</v>
      </c>
      <c r="K180" s="75">
        <v>0</v>
      </c>
      <c r="L180" s="133">
        <f>Tabelle14[[#This Row],[Anz.]]*Tabelle14[[#This Row],[EH-Arbeit]]</f>
        <v>0</v>
      </c>
      <c r="M180" s="75">
        <v>10</v>
      </c>
      <c r="N180" s="133">
        <f>Tabelle14[[#This Row],[Anz.]]+Tabelle14[[#This Row],[EH-Material2]]</f>
        <v>11</v>
      </c>
      <c r="O180" s="111">
        <f>(Tabelle14[[#This Row],[EH-Material2]]+Tabelle14[[#This Row],[EH-Arbeit]])*Tabelle14[[#This Row],[Anz.]]</f>
        <v>10</v>
      </c>
    </row>
    <row r="181" spans="1:15" ht="20.100000000000001" customHeight="1" thickBot="1" x14ac:dyDescent="0.3">
      <c r="A181" s="63">
        <v>23</v>
      </c>
      <c r="B181" s="63" t="s">
        <v>16</v>
      </c>
      <c r="C181" s="1"/>
      <c r="D181" s="73"/>
      <c r="E181" s="73"/>
      <c r="F181" s="118" t="s">
        <v>320</v>
      </c>
      <c r="G181" s="1"/>
      <c r="H181" s="67"/>
      <c r="I181" s="67"/>
      <c r="J181" s="124"/>
      <c r="K181" s="74"/>
      <c r="L181" s="132"/>
      <c r="M181" s="74"/>
      <c r="N181" s="132"/>
      <c r="O181" s="1"/>
    </row>
    <row r="182" spans="1:15" ht="18" customHeight="1" x14ac:dyDescent="0.25">
      <c r="A182" s="65" t="s">
        <v>333</v>
      </c>
      <c r="B182" s="65" t="s">
        <v>355</v>
      </c>
      <c r="C182" s="62" t="s">
        <v>48</v>
      </c>
      <c r="D182" s="70" t="s">
        <v>320</v>
      </c>
      <c r="E182" s="70" t="s">
        <v>255</v>
      </c>
      <c r="F182" s="108">
        <v>1</v>
      </c>
      <c r="G182" s="109" t="s">
        <v>3</v>
      </c>
      <c r="H182" s="110" t="s">
        <v>286</v>
      </c>
      <c r="I182" s="68" t="s">
        <v>287</v>
      </c>
      <c r="J182" s="125">
        <v>0.15</v>
      </c>
      <c r="K182" s="75">
        <v>0</v>
      </c>
      <c r="L182" s="133">
        <f>Tabelle14[[#This Row],[Anz.]]*Tabelle14[[#This Row],[EH-Arbeit]]</f>
        <v>0</v>
      </c>
      <c r="M182" s="75">
        <v>10</v>
      </c>
      <c r="N182" s="133">
        <f>Tabelle14[[#This Row],[Anz.]]+Tabelle14[[#This Row],[EH-Material2]]</f>
        <v>11</v>
      </c>
      <c r="O182" s="111">
        <f>(Tabelle14[[#This Row],[EH-Material2]]+Tabelle14[[#This Row],[EH-Arbeit]])*Tabelle14[[#This Row],[Anz.]]</f>
        <v>10</v>
      </c>
    </row>
    <row r="183" spans="1:15" ht="20.100000000000001" customHeight="1" thickBot="1" x14ac:dyDescent="0.3">
      <c r="A183" s="63">
        <v>24</v>
      </c>
      <c r="B183" s="63" t="s">
        <v>16</v>
      </c>
      <c r="C183" s="1"/>
      <c r="D183" s="73"/>
      <c r="E183" s="73"/>
      <c r="F183" s="118" t="s">
        <v>33</v>
      </c>
      <c r="G183" s="1"/>
      <c r="H183" s="67"/>
      <c r="I183" s="67"/>
      <c r="J183" s="124"/>
      <c r="K183" s="74"/>
      <c r="L183" s="132"/>
      <c r="M183" s="74"/>
      <c r="N183" s="132"/>
      <c r="O183" s="1"/>
    </row>
    <row r="184" spans="1:15" ht="18" customHeight="1" x14ac:dyDescent="0.25">
      <c r="A184" s="65" t="s">
        <v>334</v>
      </c>
      <c r="B184" s="65" t="s">
        <v>352</v>
      </c>
      <c r="C184" s="62" t="s">
        <v>347</v>
      </c>
      <c r="D184" s="70" t="s">
        <v>33</v>
      </c>
      <c r="E184" s="70" t="s">
        <v>255</v>
      </c>
      <c r="F184" s="108">
        <v>1</v>
      </c>
      <c r="G184" s="109" t="s">
        <v>3</v>
      </c>
      <c r="H184" s="110" t="s">
        <v>286</v>
      </c>
      <c r="I184" s="68" t="s">
        <v>287</v>
      </c>
      <c r="J184" s="125">
        <v>0.15</v>
      </c>
      <c r="K184" s="75">
        <v>0</v>
      </c>
      <c r="L184" s="133">
        <f>Tabelle14[[#This Row],[Anz.]]*Tabelle14[[#This Row],[EH-Arbeit]]</f>
        <v>0</v>
      </c>
      <c r="M184" s="75">
        <v>10</v>
      </c>
      <c r="N184" s="133">
        <f>Tabelle14[[#This Row],[Anz.]]+Tabelle14[[#This Row],[EH-Material2]]</f>
        <v>11</v>
      </c>
      <c r="O184" s="111">
        <f>(Tabelle14[[#This Row],[EH-Material2]]+Tabelle14[[#This Row],[EH-Arbeit]])*Tabelle14[[#This Row],[Anz.]]</f>
        <v>10</v>
      </c>
    </row>
    <row r="185" spans="1:15" ht="20.100000000000001" customHeight="1" thickBot="1" x14ac:dyDescent="0.3">
      <c r="A185" s="63">
        <v>25</v>
      </c>
      <c r="B185" s="63" t="s">
        <v>16</v>
      </c>
      <c r="C185" s="1"/>
      <c r="D185" s="73"/>
      <c r="E185" s="73"/>
      <c r="F185" s="118" t="s">
        <v>34</v>
      </c>
      <c r="G185" s="1"/>
      <c r="H185" s="67"/>
      <c r="I185" s="67"/>
      <c r="J185" s="124"/>
      <c r="K185" s="74"/>
      <c r="L185" s="132"/>
      <c r="M185" s="74"/>
      <c r="N185" s="132"/>
      <c r="O185" s="1"/>
    </row>
    <row r="186" spans="1:15" ht="18" customHeight="1" x14ac:dyDescent="0.25">
      <c r="A186" s="65" t="s">
        <v>335</v>
      </c>
      <c r="B186" s="65" t="s">
        <v>355</v>
      </c>
      <c r="C186" s="62" t="s">
        <v>347</v>
      </c>
      <c r="D186" s="70" t="s">
        <v>34</v>
      </c>
      <c r="E186" s="70" t="s">
        <v>255</v>
      </c>
      <c r="F186" s="108">
        <v>1</v>
      </c>
      <c r="G186" s="109" t="s">
        <v>3</v>
      </c>
      <c r="H186" s="110" t="s">
        <v>286</v>
      </c>
      <c r="I186" s="68" t="s">
        <v>287</v>
      </c>
      <c r="J186" s="125">
        <v>0.25</v>
      </c>
      <c r="K186" s="75">
        <v>0</v>
      </c>
      <c r="L186" s="133">
        <f>Tabelle14[[#This Row],[Anz.]]*Tabelle14[[#This Row],[EH-Arbeit]]</f>
        <v>0</v>
      </c>
      <c r="M186" s="75">
        <v>2</v>
      </c>
      <c r="N186" s="133">
        <f>Tabelle14[[#This Row],[Anz.]]+Tabelle14[[#This Row],[EH-Material2]]</f>
        <v>3</v>
      </c>
      <c r="O186" s="111">
        <f>(Tabelle14[[#This Row],[EH-Material2]]+Tabelle14[[#This Row],[EH-Arbeit]])*Tabelle14[[#This Row],[Anz.]]</f>
        <v>2</v>
      </c>
    </row>
    <row r="187" spans="1:15" ht="20.100000000000001" customHeight="1" thickBot="1" x14ac:dyDescent="0.3">
      <c r="A187" s="63">
        <v>27</v>
      </c>
      <c r="B187" s="63" t="s">
        <v>16</v>
      </c>
      <c r="C187" s="1"/>
      <c r="D187" s="73"/>
      <c r="E187" s="73"/>
      <c r="F187" s="118" t="s">
        <v>464</v>
      </c>
      <c r="G187" s="1"/>
      <c r="H187" s="67"/>
      <c r="I187" s="67"/>
      <c r="J187" s="124"/>
      <c r="K187" s="74"/>
      <c r="L187" s="132"/>
      <c r="M187" s="74"/>
      <c r="N187" s="132"/>
      <c r="O187" s="1"/>
    </row>
    <row r="188" spans="1:15" ht="18" customHeight="1" x14ac:dyDescent="0.25">
      <c r="A188" s="65" t="s">
        <v>465</v>
      </c>
      <c r="B188" s="65" t="s">
        <v>352</v>
      </c>
      <c r="C188" s="62" t="s">
        <v>347</v>
      </c>
      <c r="D188" s="70" t="s">
        <v>33</v>
      </c>
      <c r="E188" s="70" t="s">
        <v>247</v>
      </c>
      <c r="F188" s="108">
        <v>10</v>
      </c>
      <c r="G188" s="109" t="s">
        <v>279</v>
      </c>
      <c r="H188" s="110" t="s">
        <v>467</v>
      </c>
      <c r="I188" s="69"/>
      <c r="J188" s="126"/>
      <c r="K188" s="75">
        <v>100</v>
      </c>
      <c r="L188" s="133"/>
      <c r="M188" s="75">
        <v>0</v>
      </c>
      <c r="N188" s="133">
        <f>Tabelle14[[#This Row],[Anz.]]+Tabelle14[[#This Row],[EH-Material2]]</f>
        <v>10</v>
      </c>
      <c r="O188" s="111">
        <f>(Tabelle14[[#This Row],[EH-Material2]]+Tabelle14[[#This Row],[EH-Arbeit]])*Tabelle14[[#This Row],[Anz.]]</f>
        <v>1000</v>
      </c>
    </row>
    <row r="189" spans="1:15" ht="18" customHeight="1" x14ac:dyDescent="0.25">
      <c r="A189" s="65" t="s">
        <v>466</v>
      </c>
      <c r="B189" s="65" t="s">
        <v>352</v>
      </c>
      <c r="C189" s="62" t="s">
        <v>347</v>
      </c>
      <c r="D189" s="70" t="s">
        <v>33</v>
      </c>
      <c r="E189" s="70" t="s">
        <v>247</v>
      </c>
      <c r="F189" s="108">
        <v>10</v>
      </c>
      <c r="G189" s="109" t="s">
        <v>279</v>
      </c>
      <c r="H189" s="110" t="s">
        <v>468</v>
      </c>
      <c r="I189" s="69"/>
      <c r="J189" s="126"/>
      <c r="K189" s="75">
        <v>50</v>
      </c>
      <c r="L189" s="133"/>
      <c r="M189" s="75">
        <v>0</v>
      </c>
      <c r="N189" s="133">
        <f>Tabelle14[[#This Row],[Anz.]]+Tabelle14[[#This Row],[EH-Material2]]</f>
        <v>10</v>
      </c>
      <c r="O189" s="111">
        <f>(Tabelle14[[#This Row],[EH-Material2]]+Tabelle14[[#This Row],[EH-Arbeit]])*Tabelle14[[#This Row],[Anz.]]</f>
        <v>500</v>
      </c>
    </row>
    <row r="190" spans="1:15" ht="18" customHeight="1" x14ac:dyDescent="0.25">
      <c r="A190" s="65" t="s">
        <v>466</v>
      </c>
      <c r="B190" s="65" t="s">
        <v>352</v>
      </c>
      <c r="C190" s="62" t="s">
        <v>347</v>
      </c>
      <c r="D190" s="70" t="s">
        <v>33</v>
      </c>
      <c r="E190" s="70" t="s">
        <v>247</v>
      </c>
      <c r="F190" s="108">
        <v>10</v>
      </c>
      <c r="G190" s="109" t="s">
        <v>279</v>
      </c>
      <c r="H190" s="110" t="s">
        <v>422</v>
      </c>
      <c r="I190" s="69"/>
      <c r="J190" s="126"/>
      <c r="K190" s="75">
        <v>25</v>
      </c>
      <c r="L190" s="133"/>
      <c r="M190" s="75">
        <v>0</v>
      </c>
      <c r="N190" s="133">
        <f>Tabelle14[[#This Row],[Anz.]]+Tabelle14[[#This Row],[EH-Material2]]</f>
        <v>10</v>
      </c>
      <c r="O190" s="111">
        <f>(Tabelle14[[#This Row],[EH-Material2]]+Tabelle14[[#This Row],[EH-Arbeit]])*Tabelle14[[#This Row],[Anz.]]</f>
        <v>250</v>
      </c>
    </row>
    <row r="191" spans="1:15" ht="18" customHeight="1" x14ac:dyDescent="0.25">
      <c r="A191" s="65" t="s">
        <v>466</v>
      </c>
      <c r="B191" s="65" t="s">
        <v>352</v>
      </c>
      <c r="C191" s="62" t="s">
        <v>347</v>
      </c>
      <c r="D191" s="70" t="s">
        <v>33</v>
      </c>
      <c r="E191" s="70" t="s">
        <v>247</v>
      </c>
      <c r="F191" s="108">
        <v>1</v>
      </c>
      <c r="G191" s="109" t="s">
        <v>279</v>
      </c>
      <c r="H191" s="110" t="s">
        <v>469</v>
      </c>
      <c r="I191" s="69"/>
      <c r="J191" s="126"/>
      <c r="K191" s="75">
        <v>1000</v>
      </c>
      <c r="L191" s="133"/>
      <c r="M191" s="75">
        <v>0</v>
      </c>
      <c r="N191" s="133">
        <f>Tabelle14[[#This Row],[Anz.]]+Tabelle14[[#This Row],[EH-Material2]]</f>
        <v>1</v>
      </c>
      <c r="O191" s="111">
        <f>(Tabelle14[[#This Row],[EH-Material2]]+Tabelle14[[#This Row],[EH-Arbeit]])*Tabelle14[[#This Row],[Anz.]]</f>
        <v>1000</v>
      </c>
    </row>
    <row r="192" spans="1:15" x14ac:dyDescent="0.25">
      <c r="A192" s="130" t="s">
        <v>291</v>
      </c>
      <c r="B192" s="130"/>
      <c r="C192" s="2"/>
      <c r="D192" s="68"/>
      <c r="E192" s="68"/>
      <c r="F192" s="60">
        <f>SUBTOTAL(109,Tabelle14[Anz.])</f>
        <v>994.07000000000028</v>
      </c>
      <c r="G192" s="2"/>
      <c r="H192" s="2"/>
      <c r="I192" s="69"/>
      <c r="J192" s="126">
        <f>SUBTOTAL(109,Tabelle14[Zeit])</f>
        <v>142.20000000000019</v>
      </c>
      <c r="K192" s="131">
        <f>SUBTOTAL(101,Tabelle14[EH-Arbeit])</f>
        <v>28.640243902439025</v>
      </c>
      <c r="L192" s="131">
        <f>SUBTOTAL(109,Tabelle14[Arbeit])</f>
        <v>13930.85</v>
      </c>
      <c r="M192" s="66">
        <f>SUBTOTAL(101,Tabelle14[EH-Material2])</f>
        <v>40.176829268292686</v>
      </c>
      <c r="N192" s="131"/>
      <c r="O192" s="3">
        <f>SUBTOTAL(109,Tabelle14[Pos.Preis])</f>
        <v>34007.51999999999</v>
      </c>
    </row>
    <row r="196" spans="3:15" ht="15" customHeight="1" x14ac:dyDescent="0.25"/>
    <row r="197" spans="3:15" ht="15" customHeight="1" x14ac:dyDescent="0.25"/>
    <row r="198" spans="3:15" ht="15" customHeight="1" x14ac:dyDescent="0.25"/>
    <row r="199" spans="3:15" ht="15" customHeight="1" x14ac:dyDescent="0.25"/>
    <row r="200" spans="3:15" ht="15" customHeight="1" x14ac:dyDescent="0.25"/>
    <row r="201" spans="3:15" ht="15" customHeight="1" x14ac:dyDescent="0.25"/>
    <row r="202" spans="3:15" s="64" customFormat="1" ht="15" customHeight="1" x14ac:dyDescent="0.25">
      <c r="C202"/>
      <c r="D202" s="79"/>
      <c r="E202"/>
      <c r="F202"/>
      <c r="G202"/>
      <c r="H202"/>
      <c r="I202"/>
      <c r="J202"/>
      <c r="K202"/>
      <c r="L202" s="71"/>
      <c r="M202"/>
      <c r="N202"/>
      <c r="O202"/>
    </row>
    <row r="203" spans="3:15" s="64" customFormat="1" ht="15" customHeight="1" x14ac:dyDescent="0.25">
      <c r="C203"/>
      <c r="D203" s="79"/>
      <c r="E203"/>
      <c r="F203"/>
      <c r="G203"/>
      <c r="H203"/>
      <c r="I203"/>
      <c r="J203"/>
      <c r="K203"/>
      <c r="L203" s="71"/>
      <c r="M203"/>
      <c r="N203"/>
      <c r="O203"/>
    </row>
    <row r="204" spans="3:15" s="64" customFormat="1" ht="15" customHeight="1" x14ac:dyDescent="0.25">
      <c r="C204"/>
      <c r="D204" s="79"/>
      <c r="E204"/>
      <c r="F204"/>
      <c r="G204"/>
      <c r="H204"/>
      <c r="I204"/>
      <c r="J204"/>
      <c r="K204"/>
      <c r="L204" s="71"/>
      <c r="M204"/>
      <c r="N204"/>
      <c r="O204"/>
    </row>
    <row r="205" spans="3:15" s="64" customFormat="1" ht="15" customHeight="1" x14ac:dyDescent="0.25">
      <c r="C205"/>
      <c r="D205" s="79"/>
      <c r="E205"/>
      <c r="F205"/>
      <c r="G205"/>
      <c r="H205"/>
      <c r="I205"/>
      <c r="J205"/>
      <c r="K205"/>
      <c r="L205" s="71"/>
      <c r="M205"/>
      <c r="N205"/>
      <c r="O205"/>
    </row>
    <row r="206" spans="3:15" s="64" customFormat="1" ht="15" customHeight="1" x14ac:dyDescent="0.25">
      <c r="C206"/>
      <c r="D206" s="79"/>
      <c r="E206"/>
      <c r="F206"/>
      <c r="G206"/>
      <c r="H206"/>
      <c r="I206"/>
      <c r="J206"/>
      <c r="K206"/>
      <c r="L206" s="71"/>
      <c r="M206"/>
      <c r="N206"/>
      <c r="O206"/>
    </row>
    <row r="207" spans="3:15" s="64" customFormat="1" ht="15" customHeight="1" x14ac:dyDescent="0.25">
      <c r="C207"/>
      <c r="D207" s="79"/>
      <c r="E207"/>
      <c r="F207"/>
      <c r="G207"/>
      <c r="H207"/>
      <c r="I207"/>
      <c r="J207"/>
      <c r="K207"/>
      <c r="L207" s="71"/>
      <c r="M207"/>
      <c r="N207"/>
      <c r="O207"/>
    </row>
    <row r="208" spans="3:15" s="64" customFormat="1" ht="15" customHeight="1" x14ac:dyDescent="0.25">
      <c r="C208"/>
      <c r="D208" s="79"/>
      <c r="E208"/>
      <c r="F208"/>
      <c r="G208"/>
      <c r="H208"/>
      <c r="I208"/>
      <c r="J208"/>
      <c r="K208"/>
      <c r="L208" s="71"/>
      <c r="M208"/>
      <c r="N208"/>
      <c r="O208"/>
    </row>
    <row r="209" spans="3:15" s="64" customFormat="1" ht="15" customHeight="1" x14ac:dyDescent="0.25">
      <c r="C209"/>
      <c r="D209" s="79"/>
      <c r="E209"/>
      <c r="F209"/>
      <c r="G209"/>
      <c r="H209"/>
      <c r="I209"/>
      <c r="J209"/>
      <c r="K209"/>
      <c r="L209" s="71"/>
      <c r="M209"/>
      <c r="N209"/>
      <c r="O209"/>
    </row>
    <row r="210" spans="3:15" s="64" customFormat="1" ht="15" customHeight="1" x14ac:dyDescent="0.25">
      <c r="C210"/>
      <c r="D210" s="79"/>
      <c r="E210"/>
      <c r="F210"/>
      <c r="G210"/>
      <c r="H210"/>
      <c r="I210"/>
      <c r="J210"/>
      <c r="K210"/>
      <c r="L210" s="71"/>
      <c r="M210"/>
      <c r="N210"/>
      <c r="O210"/>
    </row>
    <row r="211" spans="3:15" s="64" customFormat="1" ht="15" customHeight="1" x14ac:dyDescent="0.25">
      <c r="C211"/>
      <c r="D211" s="79"/>
      <c r="E211"/>
      <c r="F211"/>
      <c r="G211"/>
      <c r="H211"/>
      <c r="I211"/>
      <c r="J211"/>
      <c r="K211"/>
      <c r="L211" s="71"/>
      <c r="M211"/>
      <c r="N211"/>
      <c r="O211"/>
    </row>
    <row r="212" spans="3:15" s="64" customFormat="1" ht="15" customHeight="1" x14ac:dyDescent="0.25">
      <c r="C212"/>
      <c r="D212" s="79"/>
      <c r="E212"/>
      <c r="F212"/>
      <c r="G212"/>
      <c r="H212"/>
      <c r="I212"/>
      <c r="J212"/>
      <c r="K212"/>
      <c r="L212" s="71"/>
      <c r="M212"/>
      <c r="N212"/>
      <c r="O212"/>
    </row>
    <row r="213" spans="3:15" s="64" customFormat="1" ht="15" customHeight="1" x14ac:dyDescent="0.25">
      <c r="C213"/>
      <c r="D213" s="79"/>
      <c r="E213"/>
      <c r="F213"/>
      <c r="G213"/>
      <c r="H213"/>
      <c r="I213"/>
      <c r="J213"/>
      <c r="K213"/>
      <c r="L213" s="71"/>
      <c r="M213"/>
      <c r="N213"/>
      <c r="O213"/>
    </row>
    <row r="214" spans="3:15" s="64" customFormat="1" ht="15" customHeight="1" x14ac:dyDescent="0.25">
      <c r="C214"/>
      <c r="D214" s="79"/>
      <c r="E214"/>
      <c r="F214"/>
      <c r="G214"/>
      <c r="H214"/>
      <c r="I214"/>
      <c r="J214"/>
      <c r="K214"/>
      <c r="L214" s="71"/>
      <c r="M214"/>
      <c r="N214"/>
      <c r="O214"/>
    </row>
    <row r="215" spans="3:15" s="64" customFormat="1" ht="15" customHeight="1" x14ac:dyDescent="0.25">
      <c r="C215"/>
      <c r="D215" s="79"/>
      <c r="E215"/>
      <c r="F215"/>
      <c r="G215"/>
      <c r="H215"/>
      <c r="I215"/>
      <c r="J215"/>
      <c r="K215"/>
      <c r="L215" s="71"/>
      <c r="M215"/>
      <c r="N215"/>
      <c r="O215"/>
    </row>
    <row r="216" spans="3:15" s="64" customFormat="1" ht="15" customHeight="1" x14ac:dyDescent="0.25">
      <c r="C216"/>
      <c r="D216" s="79"/>
      <c r="E216"/>
      <c r="F216"/>
      <c r="G216"/>
      <c r="H216"/>
      <c r="I216"/>
      <c r="J216"/>
      <c r="K216"/>
      <c r="L216" s="71"/>
      <c r="M216"/>
      <c r="N216"/>
      <c r="O216"/>
    </row>
    <row r="217" spans="3:15" s="64" customFormat="1" ht="15" customHeight="1" x14ac:dyDescent="0.25">
      <c r="C217"/>
      <c r="D217" s="79"/>
      <c r="E217"/>
      <c r="F217"/>
      <c r="G217"/>
      <c r="H217"/>
      <c r="I217"/>
      <c r="J217"/>
      <c r="K217"/>
      <c r="L217" s="71"/>
      <c r="M217"/>
      <c r="N217"/>
      <c r="O217"/>
    </row>
    <row r="218" spans="3:15" s="64" customFormat="1" ht="15" customHeight="1" x14ac:dyDescent="0.25">
      <c r="C218"/>
      <c r="D218" s="79"/>
      <c r="E218"/>
      <c r="F218"/>
      <c r="G218"/>
      <c r="H218"/>
      <c r="I218"/>
      <c r="J218"/>
      <c r="K218"/>
      <c r="L218" s="71"/>
      <c r="M218"/>
      <c r="N218"/>
      <c r="O218"/>
    </row>
    <row r="219" spans="3:15" s="64" customFormat="1" ht="15" customHeight="1" x14ac:dyDescent="0.25">
      <c r="C219"/>
      <c r="D219" s="79"/>
      <c r="E219"/>
      <c r="F219"/>
      <c r="G219"/>
      <c r="H219"/>
      <c r="I219"/>
      <c r="J219"/>
      <c r="K219"/>
      <c r="L219" s="71"/>
      <c r="M219"/>
      <c r="N219"/>
      <c r="O219"/>
    </row>
    <row r="220" spans="3:15" s="64" customFormat="1" ht="15" customHeight="1" x14ac:dyDescent="0.25">
      <c r="C220"/>
      <c r="D220" s="79"/>
      <c r="E220"/>
      <c r="F220"/>
      <c r="G220"/>
      <c r="H220"/>
      <c r="I220"/>
      <c r="J220"/>
      <c r="K220"/>
      <c r="L220" s="71"/>
      <c r="M220"/>
      <c r="N220"/>
      <c r="O220"/>
    </row>
    <row r="221" spans="3:15" s="64" customFormat="1" ht="15" customHeight="1" x14ac:dyDescent="0.25">
      <c r="C221"/>
      <c r="D221" s="79"/>
      <c r="E221"/>
      <c r="F221"/>
      <c r="G221"/>
      <c r="H221"/>
      <c r="I221"/>
      <c r="J221"/>
      <c r="K221"/>
      <c r="L221" s="71"/>
      <c r="M221"/>
      <c r="N221"/>
      <c r="O221"/>
    </row>
  </sheetData>
  <conditionalFormatting sqref="B45">
    <cfRule type="iconSet" priority="51">
      <iconSet iconSet="3Flags">
        <cfvo type="percent" val="0"/>
        <cfvo type="percent" val="33"/>
        <cfvo type="percent" val="67"/>
      </iconSet>
    </cfRule>
  </conditionalFormatting>
  <conditionalFormatting sqref="B89:B91">
    <cfRule type="iconSet" priority="52">
      <iconSet iconSet="3Flags">
        <cfvo type="percent" val="0"/>
        <cfvo type="percent" val="33"/>
        <cfvo type="percent" val="67"/>
      </iconSet>
    </cfRule>
  </conditionalFormatting>
  <conditionalFormatting sqref="B148">
    <cfRule type="iconSet" priority="50">
      <iconSet iconSet="3Flags">
        <cfvo type="percent" val="0"/>
        <cfvo type="percent" val="33"/>
        <cfvo type="percent" val="67"/>
      </iconSet>
    </cfRule>
  </conditionalFormatting>
  <conditionalFormatting sqref="B127">
    <cfRule type="iconSet" priority="49">
      <iconSet iconSet="3Flags">
        <cfvo type="percent" val="0"/>
        <cfvo type="percent" val="33"/>
        <cfvo type="percent" val="67"/>
      </iconSet>
    </cfRule>
  </conditionalFormatting>
  <conditionalFormatting sqref="B78">
    <cfRule type="iconSet" priority="48">
      <iconSet iconSet="3Flags">
        <cfvo type="percent" val="0"/>
        <cfvo type="percent" val="33"/>
        <cfvo type="percent" val="67"/>
      </iconSet>
    </cfRule>
  </conditionalFormatting>
  <conditionalFormatting sqref="B11">
    <cfRule type="iconSet" priority="47">
      <iconSet iconSet="3Flags">
        <cfvo type="percent" val="0"/>
        <cfvo type="percent" val="33"/>
        <cfvo type="percent" val="67"/>
      </iconSet>
    </cfRule>
  </conditionalFormatting>
  <conditionalFormatting sqref="B112">
    <cfRule type="iconSet" priority="46">
      <iconSet iconSet="3Flags">
        <cfvo type="percent" val="0"/>
        <cfvo type="percent" val="33"/>
        <cfvo type="percent" val="67"/>
      </iconSet>
    </cfRule>
  </conditionalFormatting>
  <conditionalFormatting sqref="B119">
    <cfRule type="iconSet" priority="45">
      <iconSet iconSet="3Flags">
        <cfvo type="percent" val="0"/>
        <cfvo type="percent" val="33"/>
        <cfvo type="percent" val="67"/>
      </iconSet>
    </cfRule>
  </conditionalFormatting>
  <conditionalFormatting sqref="B74">
    <cfRule type="iconSet" priority="44">
      <iconSet iconSet="3Flags">
        <cfvo type="percent" val="0"/>
        <cfvo type="percent" val="33"/>
        <cfvo type="percent" val="67"/>
      </iconSet>
    </cfRule>
  </conditionalFormatting>
  <conditionalFormatting sqref="B75">
    <cfRule type="iconSet" priority="43">
      <iconSet iconSet="3Flags">
        <cfvo type="percent" val="0"/>
        <cfvo type="percent" val="33"/>
        <cfvo type="percent" val="67"/>
      </iconSet>
    </cfRule>
  </conditionalFormatting>
  <conditionalFormatting sqref="B92:B94 B77 B79 B83:B88">
    <cfRule type="iconSet" priority="53">
      <iconSet iconSet="3Flags">
        <cfvo type="percent" val="0"/>
        <cfvo type="percent" val="33"/>
        <cfvo type="percent" val="67"/>
      </iconSet>
    </cfRule>
  </conditionalFormatting>
  <conditionalFormatting sqref="B20">
    <cfRule type="iconSet" priority="42">
      <iconSet iconSet="3Flags">
        <cfvo type="percent" val="0"/>
        <cfvo type="percent" val="33"/>
        <cfvo type="percent" val="67"/>
      </iconSet>
    </cfRule>
  </conditionalFormatting>
  <conditionalFormatting sqref="B97">
    <cfRule type="iconSet" priority="41">
      <iconSet iconSet="3Flags">
        <cfvo type="percent" val="0"/>
        <cfvo type="percent" val="33"/>
        <cfvo type="percent" val="67"/>
      </iconSet>
    </cfRule>
  </conditionalFormatting>
  <conditionalFormatting sqref="B48">
    <cfRule type="iconSet" priority="40">
      <iconSet iconSet="3Flags">
        <cfvo type="percent" val="0"/>
        <cfvo type="percent" val="33"/>
        <cfvo type="percent" val="67"/>
      </iconSet>
    </cfRule>
  </conditionalFormatting>
  <conditionalFormatting sqref="B33">
    <cfRule type="iconSet" priority="39">
      <iconSet iconSet="3Flags">
        <cfvo type="percent" val="0"/>
        <cfvo type="percent" val="33"/>
        <cfvo type="percent" val="67"/>
      </iconSet>
    </cfRule>
  </conditionalFormatting>
  <conditionalFormatting sqref="B4">
    <cfRule type="iconSet" priority="38">
      <iconSet iconSet="3Flags">
        <cfvo type="percent" val="0"/>
        <cfvo type="percent" val="33"/>
        <cfvo type="percent" val="67"/>
      </iconSet>
    </cfRule>
  </conditionalFormatting>
  <conditionalFormatting sqref="B113">
    <cfRule type="iconSet" priority="37">
      <iconSet iconSet="3Flags">
        <cfvo type="percent" val="0"/>
        <cfvo type="percent" val="33"/>
        <cfvo type="percent" val="67"/>
      </iconSet>
    </cfRule>
  </conditionalFormatting>
  <conditionalFormatting sqref="B76">
    <cfRule type="iconSet" priority="36">
      <iconSet iconSet="3Flags">
        <cfvo type="percent" val="0"/>
        <cfvo type="percent" val="33"/>
        <cfvo type="percent" val="67"/>
      </iconSet>
    </cfRule>
  </conditionalFormatting>
  <conditionalFormatting sqref="B18">
    <cfRule type="iconSet" priority="35">
      <iconSet iconSet="3Flags">
        <cfvo type="percent" val="0"/>
        <cfvo type="percent" val="33"/>
        <cfvo type="percent" val="67"/>
      </iconSet>
    </cfRule>
  </conditionalFormatting>
  <conditionalFormatting sqref="B95 B19 B23:B24 B26:B28">
    <cfRule type="iconSet" priority="54">
      <iconSet iconSet="3Flags">
        <cfvo type="percent" val="0"/>
        <cfvo type="percent" val="33"/>
        <cfvo type="percent" val="67"/>
      </iconSet>
    </cfRule>
  </conditionalFormatting>
  <conditionalFormatting sqref="B31">
    <cfRule type="iconSet" priority="34">
      <iconSet iconSet="3Flags">
        <cfvo type="percent" val="0"/>
        <cfvo type="percent" val="33"/>
        <cfvo type="percent" val="67"/>
      </iconSet>
    </cfRule>
  </conditionalFormatting>
  <conditionalFormatting sqref="B46">
    <cfRule type="iconSet" priority="33">
      <iconSet iconSet="3Flags">
        <cfvo type="percent" val="0"/>
        <cfvo type="percent" val="33"/>
        <cfvo type="percent" val="67"/>
      </iconSet>
    </cfRule>
  </conditionalFormatting>
  <conditionalFormatting sqref="B66">
    <cfRule type="iconSet" priority="32">
      <iconSet iconSet="3Flags">
        <cfvo type="percent" val="0"/>
        <cfvo type="percent" val="33"/>
        <cfvo type="percent" val="67"/>
      </iconSet>
    </cfRule>
  </conditionalFormatting>
  <conditionalFormatting sqref="B150:B155">
    <cfRule type="iconSet" priority="55">
      <iconSet iconSet="3Flags">
        <cfvo type="percent" val="0"/>
        <cfvo type="percent" val="33"/>
        <cfvo type="percent" val="67"/>
      </iconSet>
    </cfRule>
  </conditionalFormatting>
  <conditionalFormatting sqref="B98">
    <cfRule type="iconSet" priority="31">
      <iconSet iconSet="3Flags">
        <cfvo type="percent" val="0"/>
        <cfvo type="percent" val="33"/>
        <cfvo type="percent" val="67"/>
      </iconSet>
    </cfRule>
  </conditionalFormatting>
  <conditionalFormatting sqref="B121 B123:B126">
    <cfRule type="iconSet" priority="56">
      <iconSet iconSet="3Flags">
        <cfvo type="percent" val="0"/>
        <cfvo type="percent" val="33"/>
        <cfvo type="percent" val="67"/>
      </iconSet>
    </cfRule>
  </conditionalFormatting>
  <conditionalFormatting sqref="B105">
    <cfRule type="iconSet" priority="30">
      <iconSet iconSet="3Flags">
        <cfvo type="percent" val="0"/>
        <cfvo type="percent" val="33"/>
        <cfvo type="percent" val="67"/>
      </iconSet>
    </cfRule>
  </conditionalFormatting>
  <conditionalFormatting sqref="B122">
    <cfRule type="iconSet" priority="29">
      <iconSet iconSet="3Flags">
        <cfvo type="percent" val="0"/>
        <cfvo type="percent" val="33"/>
        <cfvo type="percent" val="67"/>
      </iconSet>
    </cfRule>
  </conditionalFormatting>
  <conditionalFormatting sqref="B130">
    <cfRule type="iconSet" priority="28">
      <iconSet iconSet="3Flags">
        <cfvo type="percent" val="0"/>
        <cfvo type="percent" val="33"/>
        <cfvo type="percent" val="67"/>
      </iconSet>
    </cfRule>
  </conditionalFormatting>
  <conditionalFormatting sqref="B134">
    <cfRule type="iconSet" priority="27">
      <iconSet iconSet="3Flags">
        <cfvo type="percent" val="0"/>
        <cfvo type="percent" val="33"/>
        <cfvo type="percent" val="67"/>
      </iconSet>
    </cfRule>
  </conditionalFormatting>
  <conditionalFormatting sqref="B142">
    <cfRule type="iconSet" priority="26">
      <iconSet iconSet="3Flags">
        <cfvo type="percent" val="0"/>
        <cfvo type="percent" val="33"/>
        <cfvo type="percent" val="67"/>
      </iconSet>
    </cfRule>
  </conditionalFormatting>
  <conditionalFormatting sqref="B149">
    <cfRule type="iconSet" priority="25">
      <iconSet iconSet="3Flags">
        <cfvo type="percent" val="0"/>
        <cfvo type="percent" val="33"/>
        <cfvo type="percent" val="67"/>
      </iconSet>
    </cfRule>
  </conditionalFormatting>
  <conditionalFormatting sqref="B158">
    <cfRule type="iconSet" priority="24">
      <iconSet iconSet="3Flags">
        <cfvo type="percent" val="0"/>
        <cfvo type="percent" val="33"/>
        <cfvo type="percent" val="67"/>
      </iconSet>
    </cfRule>
  </conditionalFormatting>
  <conditionalFormatting sqref="B161">
    <cfRule type="iconSet" priority="23">
      <iconSet iconSet="3Flags">
        <cfvo type="percent" val="0"/>
        <cfvo type="percent" val="33"/>
        <cfvo type="percent" val="67"/>
      </iconSet>
    </cfRule>
  </conditionalFormatting>
  <conditionalFormatting sqref="B175">
    <cfRule type="iconSet" priority="22">
      <iconSet iconSet="3Flags">
        <cfvo type="percent" val="0"/>
        <cfvo type="percent" val="33"/>
        <cfvo type="percent" val="67"/>
      </iconSet>
    </cfRule>
  </conditionalFormatting>
  <conditionalFormatting sqref="B178">
    <cfRule type="iconSet" priority="21">
      <iconSet iconSet="3Flags">
        <cfvo type="percent" val="0"/>
        <cfvo type="percent" val="33"/>
        <cfvo type="percent" val="67"/>
      </iconSet>
    </cfRule>
  </conditionalFormatting>
  <conditionalFormatting sqref="B180">
    <cfRule type="iconSet" priority="20">
      <iconSet iconSet="3Flags">
        <cfvo type="percent" val="0"/>
        <cfvo type="percent" val="33"/>
        <cfvo type="percent" val="67"/>
      </iconSet>
    </cfRule>
  </conditionalFormatting>
  <conditionalFormatting sqref="B182">
    <cfRule type="iconSet" priority="19">
      <iconSet iconSet="3Flags">
        <cfvo type="percent" val="0"/>
        <cfvo type="percent" val="33"/>
        <cfvo type="percent" val="67"/>
      </iconSet>
    </cfRule>
  </conditionalFormatting>
  <conditionalFormatting sqref="B9">
    <cfRule type="iconSet" priority="18">
      <iconSet iconSet="3Flags">
        <cfvo type="percent" val="0"/>
        <cfvo type="percent" val="33"/>
        <cfvo type="percent" val="67"/>
      </iconSet>
    </cfRule>
  </conditionalFormatting>
  <conditionalFormatting sqref="B8">
    <cfRule type="iconSet" priority="17">
      <iconSet iconSet="3Flags">
        <cfvo type="percent" val="0"/>
        <cfvo type="percent" val="33"/>
        <cfvo type="percent" val="67"/>
      </iconSet>
    </cfRule>
  </conditionalFormatting>
  <conditionalFormatting sqref="B7">
    <cfRule type="iconSet" priority="16">
      <iconSet iconSet="3Flags">
        <cfvo type="percent" val="0"/>
        <cfvo type="percent" val="33"/>
        <cfvo type="percent" val="67"/>
      </iconSet>
    </cfRule>
  </conditionalFormatting>
  <conditionalFormatting sqref="B12">
    <cfRule type="iconSet" priority="15">
      <iconSet iconSet="3Flags">
        <cfvo type="percent" val="0"/>
        <cfvo type="percent" val="33"/>
        <cfvo type="percent" val="67"/>
      </iconSet>
    </cfRule>
  </conditionalFormatting>
  <conditionalFormatting sqref="B21">
    <cfRule type="iconSet" priority="14">
      <iconSet iconSet="3Flags">
        <cfvo type="percent" val="0"/>
        <cfvo type="percent" val="33"/>
        <cfvo type="percent" val="67"/>
      </iconSet>
    </cfRule>
  </conditionalFormatting>
  <conditionalFormatting sqref="B22">
    <cfRule type="iconSet" priority="13">
      <iconSet iconSet="3Flags">
        <cfvo type="percent" val="0"/>
        <cfvo type="percent" val="33"/>
        <cfvo type="percent" val="67"/>
      </iconSet>
    </cfRule>
  </conditionalFormatting>
  <conditionalFormatting sqref="B25">
    <cfRule type="iconSet" priority="12">
      <iconSet iconSet="3Flags">
        <cfvo type="percent" val="0"/>
        <cfvo type="percent" val="33"/>
        <cfvo type="percent" val="67"/>
      </iconSet>
    </cfRule>
  </conditionalFormatting>
  <conditionalFormatting sqref="B17">
    <cfRule type="iconSet" priority="57">
      <iconSet iconSet="3Flags">
        <cfvo type="percent" val="0"/>
        <cfvo type="percent" val="33"/>
        <cfvo type="percent" val="67"/>
      </iconSet>
    </cfRule>
  </conditionalFormatting>
  <conditionalFormatting sqref="B34:B35">
    <cfRule type="iconSet" priority="11">
      <iconSet iconSet="3Flags">
        <cfvo type="percent" val="0"/>
        <cfvo type="percent" val="33"/>
        <cfvo type="percent" val="67"/>
      </iconSet>
    </cfRule>
  </conditionalFormatting>
  <conditionalFormatting sqref="B51:B52">
    <cfRule type="iconSet" priority="10">
      <iconSet iconSet="3Flags">
        <cfvo type="percent" val="0"/>
        <cfvo type="percent" val="33"/>
        <cfvo type="percent" val="67"/>
      </iconSet>
    </cfRule>
  </conditionalFormatting>
  <conditionalFormatting sqref="B49:B50">
    <cfRule type="iconSet" priority="9">
      <iconSet iconSet="3Flags">
        <cfvo type="percent" val="0"/>
        <cfvo type="percent" val="33"/>
        <cfvo type="percent" val="67"/>
      </iconSet>
    </cfRule>
  </conditionalFormatting>
  <conditionalFormatting sqref="B54">
    <cfRule type="iconSet" priority="8">
      <iconSet iconSet="3Flags">
        <cfvo type="percent" val="0"/>
        <cfvo type="percent" val="33"/>
        <cfvo type="percent" val="67"/>
      </iconSet>
    </cfRule>
  </conditionalFormatting>
  <conditionalFormatting sqref="B67">
    <cfRule type="iconSet" priority="7">
      <iconSet iconSet="3Flags">
        <cfvo type="percent" val="0"/>
        <cfvo type="percent" val="33"/>
        <cfvo type="percent" val="67"/>
      </iconSet>
    </cfRule>
  </conditionalFormatting>
  <conditionalFormatting sqref="B106">
    <cfRule type="iconSet" priority="6">
      <iconSet iconSet="3Flags">
        <cfvo type="percent" val="0"/>
        <cfvo type="percent" val="33"/>
        <cfvo type="percent" val="67"/>
      </iconSet>
    </cfRule>
  </conditionalFormatting>
  <conditionalFormatting sqref="B99">
    <cfRule type="iconSet" priority="5">
      <iconSet iconSet="3Flags">
        <cfvo type="percent" val="0"/>
        <cfvo type="percent" val="33"/>
        <cfvo type="percent" val="67"/>
      </iconSet>
    </cfRule>
  </conditionalFormatting>
  <conditionalFormatting sqref="B109:B110 B104 B107">
    <cfRule type="iconSet" priority="58">
      <iconSet iconSet="3Flags">
        <cfvo type="percent" val="0"/>
        <cfvo type="percent" val="33"/>
        <cfvo type="percent" val="67"/>
      </iconSet>
    </cfRule>
  </conditionalFormatting>
  <conditionalFormatting sqref="B108">
    <cfRule type="iconSet" priority="59">
      <iconSet iconSet="3Flags">
        <cfvo type="percent" val="0"/>
        <cfvo type="percent" val="33"/>
        <cfvo type="percent" val="67"/>
      </iconSet>
    </cfRule>
  </conditionalFormatting>
  <conditionalFormatting sqref="B80:B81"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B82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B114:B118">
    <cfRule type="iconSet" priority="60">
      <iconSet iconSet="3Flags">
        <cfvo type="percent" val="0"/>
        <cfvo type="percent" val="33"/>
        <cfvo type="percent" val="67"/>
      </iconSet>
    </cfRule>
  </conditionalFormatting>
  <conditionalFormatting sqref="B157 B159">
    <cfRule type="iconSet" priority="61">
      <iconSet iconSet="3Flags">
        <cfvo type="percent" val="0"/>
        <cfvo type="percent" val="33"/>
        <cfvo type="percent" val="67"/>
      </iconSet>
    </cfRule>
  </conditionalFormatting>
  <conditionalFormatting sqref="B176">
    <cfRule type="iconSet" priority="62">
      <iconSet iconSet="3Flags">
        <cfvo type="percent" val="0"/>
        <cfvo type="percent" val="33"/>
        <cfvo type="percent" val="67"/>
      </iconSet>
    </cfRule>
  </conditionalFormatting>
  <conditionalFormatting sqref="B184">
    <cfRule type="iconSet" priority="63">
      <iconSet iconSet="3Flags">
        <cfvo type="percent" val="0"/>
        <cfvo type="percent" val="33"/>
        <cfvo type="percent" val="67"/>
      </iconSet>
    </cfRule>
  </conditionalFormatting>
  <conditionalFormatting sqref="B186">
    <cfRule type="iconSet" priority="64">
      <iconSet iconSet="3Flags">
        <cfvo type="percent" val="0"/>
        <cfvo type="percent" val="33"/>
        <cfvo type="percent" val="67"/>
      </iconSet>
    </cfRule>
  </conditionalFormatting>
  <conditionalFormatting sqref="B162:B166">
    <cfRule type="iconSet" priority="65">
      <iconSet iconSet="3Flags">
        <cfvo type="percent" val="0"/>
        <cfvo type="percent" val="33"/>
        <cfvo type="percent" val="67"/>
      </iconSet>
    </cfRule>
  </conditionalFormatting>
  <conditionalFormatting sqref="B100:B102">
    <cfRule type="iconSet" priority="66">
      <iconSet iconSet="3Flags">
        <cfvo type="percent" val="0"/>
        <cfvo type="percent" val="33"/>
        <cfvo type="percent" val="67"/>
      </iconSet>
    </cfRule>
  </conditionalFormatting>
  <conditionalFormatting sqref="B129 B131:B132">
    <cfRule type="iconSet" priority="67">
      <iconSet iconSet="3Flags">
        <cfvo type="percent" val="0"/>
        <cfvo type="percent" val="33"/>
        <cfvo type="percent" val="67"/>
      </iconSet>
    </cfRule>
  </conditionalFormatting>
  <conditionalFormatting sqref="B141 B143:B146">
    <cfRule type="iconSet" priority="68">
      <iconSet iconSet="3Flags">
        <cfvo type="percent" val="0"/>
        <cfvo type="percent" val="33"/>
        <cfvo type="percent" val="67"/>
      </iconSet>
    </cfRule>
  </conditionalFormatting>
  <conditionalFormatting sqref="B135:B139">
    <cfRule type="iconSet" priority="69">
      <iconSet iconSet="3Flags">
        <cfvo type="percent" val="0"/>
        <cfvo type="percent" val="33"/>
        <cfvo type="percent" val="67"/>
      </iconSet>
    </cfRule>
  </conditionalFormatting>
  <conditionalFormatting sqref="B188:B191">
    <cfRule type="iconSet" priority="70">
      <iconSet iconSet="3Flags">
        <cfvo type="percent" val="0"/>
        <cfvo type="percent" val="33"/>
        <cfvo type="percent" val="67"/>
      </iconSet>
    </cfRule>
  </conditionalFormatting>
  <conditionalFormatting sqref="B168:B169">
    <cfRule type="iconSet" priority="71">
      <iconSet iconSet="3Flags">
        <cfvo type="percent" val="0"/>
        <cfvo type="percent" val="33"/>
        <cfvo type="percent" val="67"/>
      </iconSet>
    </cfRule>
  </conditionalFormatting>
  <conditionalFormatting sqref="B13:B15 B5:B6 B3 B10">
    <cfRule type="iconSet" priority="72">
      <iconSet iconSet="3Flags">
        <cfvo type="percent" val="0"/>
        <cfvo type="percent" val="33"/>
        <cfvo type="percent" val="67"/>
      </iconSet>
    </cfRule>
  </conditionalFormatting>
  <conditionalFormatting sqref="B30 B32 B36:B43">
    <cfRule type="iconSet" priority="73">
      <iconSet iconSet="3Flags">
        <cfvo type="percent" val="0"/>
        <cfvo type="percent" val="33"/>
        <cfvo type="percent" val="67"/>
      </iconSet>
    </cfRule>
  </conditionalFormatting>
  <conditionalFormatting sqref="B53 B47 B55:B62">
    <cfRule type="iconSet" priority="74">
      <iconSet iconSet="3Flags">
        <cfvo type="percent" val="0"/>
        <cfvo type="percent" val="33"/>
        <cfvo type="percent" val="67"/>
      </iconSet>
    </cfRule>
  </conditionalFormatting>
  <conditionalFormatting sqref="B68:B72 B64:B65">
    <cfRule type="iconSet" priority="75">
      <iconSet iconSet="3Flags">
        <cfvo type="percent" val="0"/>
        <cfvo type="percent" val="33"/>
        <cfvo type="percent" val="67"/>
      </iconSet>
    </cfRule>
  </conditionalFormatting>
  <conditionalFormatting sqref="B171">
    <cfRule type="iconSet" priority="2">
      <iconSet iconSet="3Flags">
        <cfvo type="percent" val="0"/>
        <cfvo type="percent" val="33"/>
        <cfvo type="percent" val="67"/>
      </iconSet>
    </cfRule>
  </conditionalFormatting>
  <conditionalFormatting sqref="B173">
    <cfRule type="iconSet" priority="1">
      <iconSet iconSet="3Flags">
        <cfvo type="percent" val="0"/>
        <cfvo type="percent" val="33"/>
        <cfvo type="percent" val="67"/>
      </iconSet>
    </cfRule>
  </conditionalFormatting>
  <dataValidations count="5">
    <dataValidation type="list" allowBlank="1" showInputMessage="1" showErrorMessage="1" sqref="B186 B173 B171 B64:B72 B45:B62 B17:B28 B3:B15 B30:B43 B168:B169 B175:B176 B188:B191 B141:B146 B161:B166 B184 B182 B180 B178 B157:B159 B121:B127 B112:B119 B74:B95 B97:B102 B129:B132 B104:B110 B134:B139" xr:uid="{00000000-0002-0000-1000-000000000000}">
      <formula1>$B$72:$B$77</formula1>
    </dataValidation>
    <dataValidation type="list" allowBlank="1" showInputMessage="1" showErrorMessage="1" sqref="D178 D173 D171 D175:D176 D188:D191 D184 D182 D180" xr:uid="{00000000-0002-0000-1000-000001000000}">
      <formula1>$B$25:$B$50</formula1>
    </dataValidation>
    <dataValidation type="list" allowBlank="1" showInputMessage="1" showErrorMessage="1" sqref="D104:D110 D64:D72 D45:D62 D17:D28 D3:D15 D30:D43 D168:D169 D134:D139 D141:D146 D161:D166 D157:D159 D121:D127 D112:D119 D74:D95 D97:D102 D129:D132" xr:uid="{00000000-0002-0000-1000-000002000000}">
      <formula1>$B$25:$B$43</formula1>
    </dataValidation>
    <dataValidation type="list" allowBlank="1" showInputMessage="1" showErrorMessage="1" sqref="C186 C173 C171 C64:C72 C45:C62 C17:C28 C3:C15 C30:C43 C168:C169 C175:C176 C188:C191 C134:C139 C141:C146 C161:C166 C184 C182 C180 C178 C157:C159 C121:C127 C112:C119 C74:C95 C97:C102 C129:C132 C104:C110" xr:uid="{00000000-0002-0000-1000-000003000000}">
      <formula1>$C$2:$C$15</formula1>
    </dataValidation>
    <dataValidation type="list" allowBlank="1" showInputMessage="1" showErrorMessage="1" sqref="E186 E173 E171 E64:E72 E45:E62 E17:E28 E3:E15 E30:E43 E168:E169 E175:E176 E188:E191 E134:E139 E141:E146 E161:E166 E184 E182 E180 E178 E157:E159 E121:E127 E112:E119 E74:E95 E97:E102 E129:E132 E104:E110" xr:uid="{00000000-0002-0000-1000-000004000000}">
      <formula1>$B$53:$B$69</formula1>
    </dataValidation>
  </dataValidations>
  <pageMargins left="0.7" right="0.7" top="0.78740157499999996" bottom="0.78740157499999996" header="0.3" footer="0.3"/>
  <pageSetup paperSize="9" scale="58" fitToHeight="0" orientation="landscape" r:id="rId1"/>
  <rowBreaks count="1" manualBreakCount="1">
    <brk id="28" max="12" man="1"/>
  </row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5000000}">
          <x14:formula1>
            <xm:f>DATENBANK!$B$72:$B$77</xm:f>
          </x14:formula1>
          <xm:sqref>B148:B155</xm:sqref>
        </x14:dataValidation>
        <x14:dataValidation type="list" allowBlank="1" showInputMessage="1" showErrorMessage="1" xr:uid="{00000000-0002-0000-1000-000006000000}">
          <x14:formula1>
            <xm:f>DATENBANK!$B$25:$B$50</xm:f>
          </x14:formula1>
          <xm:sqref>D186</xm:sqref>
        </x14:dataValidation>
        <x14:dataValidation type="list" allowBlank="1" showInputMessage="1" showErrorMessage="1" xr:uid="{00000000-0002-0000-1000-000007000000}">
          <x14:formula1>
            <xm:f>DATENBANK!$B$25:$B$43</xm:f>
          </x14:formula1>
          <xm:sqref>D148:D155</xm:sqref>
        </x14:dataValidation>
        <x14:dataValidation type="list" allowBlank="1" showInputMessage="1" showErrorMessage="1" xr:uid="{00000000-0002-0000-1000-000008000000}">
          <x14:formula1>
            <xm:f>DATENBANK!$C$2:$C$15</xm:f>
          </x14:formula1>
          <xm:sqref>C148:C155</xm:sqref>
        </x14:dataValidation>
        <x14:dataValidation type="list" allowBlank="1" showInputMessage="1" showErrorMessage="1" xr:uid="{00000000-0002-0000-1000-000009000000}">
          <x14:formula1>
            <xm:f>DATENBANK!$B$53:$B$69</xm:f>
          </x14:formula1>
          <xm:sqref>E148:E155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5:Q23"/>
  <sheetViews>
    <sheetView workbookViewId="0">
      <selection activeCell="B16" sqref="B16:Q23"/>
    </sheetView>
  </sheetViews>
  <sheetFormatPr baseColWidth="10" defaultRowHeight="15" x14ac:dyDescent="0.25"/>
  <cols>
    <col min="2" max="2" width="6" customWidth="1"/>
    <col min="4" max="4" width="19.28515625" customWidth="1"/>
  </cols>
  <sheetData>
    <row r="5" spans="1:17" x14ac:dyDescent="0.25">
      <c r="A5" s="252" t="s">
        <v>593</v>
      </c>
      <c r="B5" s="227" t="s">
        <v>724</v>
      </c>
      <c r="C5" s="227" t="s">
        <v>1</v>
      </c>
      <c r="D5" s="227" t="s">
        <v>269</v>
      </c>
      <c r="E5" s="227" t="s">
        <v>723</v>
      </c>
      <c r="F5" s="227" t="s">
        <v>698</v>
      </c>
      <c r="G5" s="227" t="s">
        <v>596</v>
      </c>
      <c r="H5" s="227" t="s">
        <v>741</v>
      </c>
      <c r="I5" s="227" t="s">
        <v>742</v>
      </c>
      <c r="J5" s="227" t="s">
        <v>740</v>
      </c>
      <c r="K5" s="227" t="s">
        <v>743</v>
      </c>
      <c r="L5" s="227" t="s">
        <v>745</v>
      </c>
      <c r="M5" s="227" t="s">
        <v>722</v>
      </c>
      <c r="N5" s="227" t="s">
        <v>721</v>
      </c>
      <c r="O5" s="227" t="s">
        <v>720</v>
      </c>
      <c r="P5" s="253" t="s">
        <v>2</v>
      </c>
      <c r="Q5" s="254" t="s">
        <v>719</v>
      </c>
    </row>
    <row r="6" spans="1:17" x14ac:dyDescent="0.25">
      <c r="B6" s="258">
        <v>88</v>
      </c>
      <c r="C6" s="258" t="s">
        <v>267</v>
      </c>
      <c r="D6" s="258" t="s">
        <v>734</v>
      </c>
      <c r="E6" s="259" t="s">
        <v>601</v>
      </c>
      <c r="F6" s="259"/>
      <c r="G6" s="259" t="s">
        <v>46</v>
      </c>
      <c r="H6" s="259"/>
      <c r="I6" s="259"/>
      <c r="J6" s="259"/>
      <c r="K6" s="259"/>
      <c r="L6" s="260"/>
      <c r="M6" s="262"/>
      <c r="N6" s="262" t="e">
        <f>(Tabelle157[[#This Row],[lfm]]*4.5)*Tabelle157[[#This Row],[Az]]</f>
        <v>#VALUE!</v>
      </c>
      <c r="O6" s="259" t="s">
        <v>618</v>
      </c>
      <c r="P6" s="263">
        <v>1.1000000000000001</v>
      </c>
      <c r="Q6" s="264">
        <f>B6*P6</f>
        <v>96.800000000000011</v>
      </c>
    </row>
    <row r="7" spans="1:17" x14ac:dyDescent="0.25">
      <c r="B7" s="265">
        <v>88</v>
      </c>
      <c r="C7" s="265" t="s">
        <v>267</v>
      </c>
      <c r="D7" s="265" t="s">
        <v>726</v>
      </c>
      <c r="E7" s="255"/>
      <c r="F7" s="255"/>
      <c r="G7" s="255" t="s">
        <v>46</v>
      </c>
      <c r="H7" s="255"/>
      <c r="I7" s="255"/>
      <c r="J7" s="255"/>
      <c r="K7" s="255"/>
      <c r="L7" s="266"/>
      <c r="M7" s="268"/>
      <c r="N7" s="268" t="e">
        <f>(Tabelle157[[#This Row],[lfm]]*4.5)*Tabelle157[[#This Row],[Az]]</f>
        <v>#VALUE!</v>
      </c>
      <c r="O7" s="255" t="s">
        <v>618</v>
      </c>
      <c r="P7" s="269">
        <v>28</v>
      </c>
      <c r="Q7" s="270">
        <f t="shared" ref="Q7:Q8" si="0">B7*P7</f>
        <v>2464</v>
      </c>
    </row>
    <row r="8" spans="1:17" x14ac:dyDescent="0.25">
      <c r="B8" s="258">
        <v>88</v>
      </c>
      <c r="C8" s="258" t="s">
        <v>267</v>
      </c>
      <c r="D8" s="258" t="s">
        <v>735</v>
      </c>
      <c r="E8" s="259" t="s">
        <v>601</v>
      </c>
      <c r="F8" s="259"/>
      <c r="G8" s="259" t="s">
        <v>46</v>
      </c>
      <c r="H8" s="259"/>
      <c r="I8" s="259"/>
      <c r="J8" s="259"/>
      <c r="K8" s="259"/>
      <c r="L8" s="260"/>
      <c r="M8" s="262"/>
      <c r="N8" s="262" t="e">
        <f>(Tabelle157[[#This Row],[lfm]]*4.5)*Tabelle157[[#This Row],[Az]]</f>
        <v>#VALUE!</v>
      </c>
      <c r="O8" s="259" t="s">
        <v>618</v>
      </c>
      <c r="P8" s="271">
        <v>7</v>
      </c>
      <c r="Q8" s="264">
        <f t="shared" si="0"/>
        <v>616</v>
      </c>
    </row>
    <row r="9" spans="1:17" x14ac:dyDescent="0.25">
      <c r="B9" s="265">
        <v>3</v>
      </c>
      <c r="C9" s="265" t="s">
        <v>3</v>
      </c>
      <c r="D9" s="265" t="s">
        <v>746</v>
      </c>
      <c r="E9" s="255" t="s">
        <v>625</v>
      </c>
      <c r="F9" s="255" t="s">
        <v>744</v>
      </c>
      <c r="G9" s="255" t="s">
        <v>46</v>
      </c>
      <c r="H9" s="255">
        <v>8</v>
      </c>
      <c r="I9" s="255">
        <v>12</v>
      </c>
      <c r="J9" s="255">
        <v>600</v>
      </c>
      <c r="K9" s="255"/>
      <c r="L9" s="266">
        <f t="shared" ref="L9:L11" si="1">J9/100</f>
        <v>6</v>
      </c>
      <c r="M9" s="267"/>
      <c r="N9" s="268" t="e">
        <f>(Tabelle157[[#This Row],[lfm]]*4.5)*Tabelle157[[#This Row],[Az]]</f>
        <v>#VALUE!</v>
      </c>
      <c r="O9" s="255" t="s">
        <v>618</v>
      </c>
      <c r="P9" s="269">
        <v>5.0999999999999996</v>
      </c>
      <c r="Q9" s="270" t="e">
        <f>L9*P9*Tabelle157[[#This Row],[Az]]</f>
        <v>#VALUE!</v>
      </c>
    </row>
    <row r="10" spans="1:17" x14ac:dyDescent="0.25">
      <c r="B10" s="258">
        <v>4</v>
      </c>
      <c r="C10" s="258" t="s">
        <v>3</v>
      </c>
      <c r="D10" s="258" t="s">
        <v>746</v>
      </c>
      <c r="E10" s="259" t="s">
        <v>625</v>
      </c>
      <c r="F10" s="259" t="s">
        <v>744</v>
      </c>
      <c r="G10" s="259" t="s">
        <v>46</v>
      </c>
      <c r="H10" s="259">
        <v>8</v>
      </c>
      <c r="I10" s="259">
        <v>12</v>
      </c>
      <c r="J10" s="259">
        <v>430</v>
      </c>
      <c r="K10" s="259"/>
      <c r="L10" s="260">
        <f t="shared" si="1"/>
        <v>4.3</v>
      </c>
      <c r="M10" s="261"/>
      <c r="N10" s="262" t="e">
        <f>(Tabelle157[[#This Row],[lfm]]*4.5)*Tabelle157[[#This Row],[Az]]</f>
        <v>#VALUE!</v>
      </c>
      <c r="O10" s="259" t="s">
        <v>618</v>
      </c>
      <c r="P10" s="263">
        <v>5.0999999999999996</v>
      </c>
      <c r="Q10" s="264" t="e">
        <f>L10*P10*Tabelle157[[#This Row],[Az]]</f>
        <v>#VALUE!</v>
      </c>
    </row>
    <row r="11" spans="1:17" x14ac:dyDescent="0.25">
      <c r="B11" s="265">
        <v>2</v>
      </c>
      <c r="C11" s="265" t="s">
        <v>3</v>
      </c>
      <c r="D11" s="265" t="s">
        <v>746</v>
      </c>
      <c r="E11" s="255" t="s">
        <v>625</v>
      </c>
      <c r="F11" s="255" t="s">
        <v>744</v>
      </c>
      <c r="G11" s="255" t="s">
        <v>46</v>
      </c>
      <c r="H11" s="255">
        <v>8</v>
      </c>
      <c r="I11" s="255">
        <v>12</v>
      </c>
      <c r="J11" s="255">
        <v>600</v>
      </c>
      <c r="K11" s="255"/>
      <c r="L11" s="266">
        <f t="shared" si="1"/>
        <v>6</v>
      </c>
      <c r="M11" s="267"/>
      <c r="N11" s="268" t="e">
        <f>(Tabelle157[[#This Row],[lfm]]*4.5)*Tabelle157[[#This Row],[Az]]</f>
        <v>#VALUE!</v>
      </c>
      <c r="O11" s="255" t="s">
        <v>618</v>
      </c>
      <c r="P11" s="269">
        <v>5.0999999999999996</v>
      </c>
      <c r="Q11" s="270" t="e">
        <f>L11*P11*Tabelle157[[#This Row],[Az]]</f>
        <v>#VALUE!</v>
      </c>
    </row>
    <row r="12" spans="1:17" x14ac:dyDescent="0.25">
      <c r="B12" s="258">
        <v>88</v>
      </c>
      <c r="C12" s="258" t="s">
        <v>267</v>
      </c>
      <c r="D12" s="258" t="s">
        <v>733</v>
      </c>
      <c r="E12" s="259" t="s">
        <v>601</v>
      </c>
      <c r="F12" s="259"/>
      <c r="G12" s="259" t="s">
        <v>46</v>
      </c>
      <c r="H12" s="259"/>
      <c r="I12" s="259"/>
      <c r="J12" s="259"/>
      <c r="K12" s="259"/>
      <c r="L12" s="260"/>
      <c r="M12" s="262"/>
      <c r="N12" s="262" t="e">
        <f>(Tabelle157[[#This Row],[lfm]]*4.5)*Tabelle157[[#This Row],[Az]]</f>
        <v>#VALUE!</v>
      </c>
      <c r="O12" s="259" t="s">
        <v>618</v>
      </c>
      <c r="P12" s="263">
        <v>7.5</v>
      </c>
      <c r="Q12" s="264">
        <f>B12*P12</f>
        <v>660</v>
      </c>
    </row>
    <row r="13" spans="1:17" x14ac:dyDescent="0.25">
      <c r="B13" s="265">
        <v>88</v>
      </c>
      <c r="C13" s="265" t="s">
        <v>267</v>
      </c>
      <c r="D13" s="265" t="s">
        <v>749</v>
      </c>
      <c r="E13" s="255" t="s">
        <v>601</v>
      </c>
      <c r="F13" s="255"/>
      <c r="G13" s="255" t="s">
        <v>46</v>
      </c>
      <c r="H13" s="255"/>
      <c r="I13" s="255"/>
      <c r="J13" s="255"/>
      <c r="K13" s="255"/>
      <c r="L13" s="266"/>
      <c r="M13" s="267"/>
      <c r="N13" s="268" t="e">
        <f>(Tabelle157[[#This Row],[lfm]]*4.5)*Tabelle157[[#This Row],[Az]]</f>
        <v>#VALUE!</v>
      </c>
      <c r="O13" s="255" t="s">
        <v>618</v>
      </c>
      <c r="P13" s="272">
        <v>4.5</v>
      </c>
      <c r="Q13" s="270">
        <f>B13*P13</f>
        <v>396</v>
      </c>
    </row>
    <row r="16" spans="1:17" x14ac:dyDescent="0.25">
      <c r="B16" s="258">
        <v>88</v>
      </c>
      <c r="C16" s="258" t="s">
        <v>267</v>
      </c>
      <c r="D16" s="258" t="s">
        <v>734</v>
      </c>
      <c r="E16" s="259" t="s">
        <v>601</v>
      </c>
      <c r="F16" s="259"/>
      <c r="G16" s="259" t="s">
        <v>46</v>
      </c>
      <c r="H16" s="259"/>
      <c r="I16" s="259"/>
      <c r="J16" s="259"/>
      <c r="K16" s="259"/>
      <c r="L16" s="260"/>
      <c r="M16" s="262"/>
      <c r="N16" s="262" t="e">
        <f>(Tabelle157[[#This Row],[lfm]]*4.5)*Tabelle157[[#This Row],[Az]]</f>
        <v>#VALUE!</v>
      </c>
      <c r="O16" s="259" t="s">
        <v>618</v>
      </c>
      <c r="P16" s="263">
        <v>1.1000000000000001</v>
      </c>
      <c r="Q16" s="264">
        <f>B16*P16</f>
        <v>96.800000000000011</v>
      </c>
    </row>
    <row r="17" spans="2:17" x14ac:dyDescent="0.25">
      <c r="B17" s="265">
        <v>88</v>
      </c>
      <c r="C17" s="265" t="s">
        <v>267</v>
      </c>
      <c r="D17" s="265" t="s">
        <v>726</v>
      </c>
      <c r="E17" s="255"/>
      <c r="F17" s="255"/>
      <c r="G17" s="255" t="s">
        <v>46</v>
      </c>
      <c r="H17" s="255"/>
      <c r="I17" s="255"/>
      <c r="J17" s="255"/>
      <c r="K17" s="255"/>
      <c r="L17" s="266"/>
      <c r="M17" s="268"/>
      <c r="N17" s="268" t="e">
        <f>(Tabelle157[[#This Row],[lfm]]*4.5)*Tabelle157[[#This Row],[Az]]</f>
        <v>#VALUE!</v>
      </c>
      <c r="O17" s="255" t="s">
        <v>618</v>
      </c>
      <c r="P17" s="269">
        <v>28</v>
      </c>
      <c r="Q17" s="270">
        <f t="shared" ref="Q17:Q18" si="2">B17*P17</f>
        <v>2464</v>
      </c>
    </row>
    <row r="18" spans="2:17" x14ac:dyDescent="0.25">
      <c r="B18" s="258">
        <v>88</v>
      </c>
      <c r="C18" s="258" t="s">
        <v>267</v>
      </c>
      <c r="D18" s="258" t="s">
        <v>735</v>
      </c>
      <c r="E18" s="259" t="s">
        <v>601</v>
      </c>
      <c r="F18" s="259"/>
      <c r="G18" s="259" t="s">
        <v>46</v>
      </c>
      <c r="H18" s="259"/>
      <c r="I18" s="259"/>
      <c r="J18" s="259"/>
      <c r="K18" s="259"/>
      <c r="L18" s="260"/>
      <c r="M18" s="262"/>
      <c r="N18" s="262" t="e">
        <f>(Tabelle157[[#This Row],[lfm]]*4.5)*Tabelle157[[#This Row],[Az]]</f>
        <v>#VALUE!</v>
      </c>
      <c r="O18" s="259" t="s">
        <v>618</v>
      </c>
      <c r="P18" s="271">
        <v>7</v>
      </c>
      <c r="Q18" s="264">
        <f t="shared" si="2"/>
        <v>616</v>
      </c>
    </row>
    <row r="19" spans="2:17" x14ac:dyDescent="0.25">
      <c r="B19" s="265">
        <v>3</v>
      </c>
      <c r="C19" s="265" t="s">
        <v>3</v>
      </c>
      <c r="D19" s="265" t="s">
        <v>746</v>
      </c>
      <c r="E19" s="255" t="s">
        <v>625</v>
      </c>
      <c r="F19" s="255" t="s">
        <v>744</v>
      </c>
      <c r="G19" s="255" t="s">
        <v>46</v>
      </c>
      <c r="H19" s="255">
        <v>8</v>
      </c>
      <c r="I19" s="255">
        <v>12</v>
      </c>
      <c r="J19" s="255">
        <v>600</v>
      </c>
      <c r="K19" s="255"/>
      <c r="L19" s="266">
        <f t="shared" ref="L19:L21" si="3">J19/100</f>
        <v>6</v>
      </c>
      <c r="M19" s="267"/>
      <c r="N19" s="268" t="e">
        <f>(Tabelle157[[#This Row],[lfm]]*4.5)*Tabelle157[[#This Row],[Az]]</f>
        <v>#VALUE!</v>
      </c>
      <c r="O19" s="255" t="s">
        <v>618</v>
      </c>
      <c r="P19" s="269">
        <v>5.0999999999999996</v>
      </c>
      <c r="Q19" s="270" t="e">
        <f>L19*P19*Tabelle157[[#This Row],[Az]]</f>
        <v>#VALUE!</v>
      </c>
    </row>
    <row r="20" spans="2:17" x14ac:dyDescent="0.25">
      <c r="B20" s="258">
        <v>4</v>
      </c>
      <c r="C20" s="258" t="s">
        <v>3</v>
      </c>
      <c r="D20" s="258" t="s">
        <v>746</v>
      </c>
      <c r="E20" s="259" t="s">
        <v>625</v>
      </c>
      <c r="F20" s="259" t="s">
        <v>744</v>
      </c>
      <c r="G20" s="259" t="s">
        <v>46</v>
      </c>
      <c r="H20" s="259">
        <v>8</v>
      </c>
      <c r="I20" s="259">
        <v>12</v>
      </c>
      <c r="J20" s="259">
        <v>430</v>
      </c>
      <c r="K20" s="259"/>
      <c r="L20" s="260">
        <f t="shared" si="3"/>
        <v>4.3</v>
      </c>
      <c r="M20" s="261"/>
      <c r="N20" s="262" t="e">
        <f>(Tabelle157[[#This Row],[lfm]]*4.5)*Tabelle157[[#This Row],[Az]]</f>
        <v>#VALUE!</v>
      </c>
      <c r="O20" s="259" t="s">
        <v>618</v>
      </c>
      <c r="P20" s="263">
        <v>5.0999999999999996</v>
      </c>
      <c r="Q20" s="264" t="e">
        <f>L20*P20*Tabelle157[[#This Row],[Az]]</f>
        <v>#VALUE!</v>
      </c>
    </row>
    <row r="21" spans="2:17" x14ac:dyDescent="0.25">
      <c r="B21" s="265">
        <v>2</v>
      </c>
      <c r="C21" s="265" t="s">
        <v>3</v>
      </c>
      <c r="D21" s="265" t="s">
        <v>746</v>
      </c>
      <c r="E21" s="255" t="s">
        <v>625</v>
      </c>
      <c r="F21" s="255" t="s">
        <v>744</v>
      </c>
      <c r="G21" s="255" t="s">
        <v>46</v>
      </c>
      <c r="H21" s="255">
        <v>8</v>
      </c>
      <c r="I21" s="255">
        <v>12</v>
      </c>
      <c r="J21" s="255">
        <v>600</v>
      </c>
      <c r="K21" s="255"/>
      <c r="L21" s="266">
        <f t="shared" si="3"/>
        <v>6</v>
      </c>
      <c r="M21" s="267"/>
      <c r="N21" s="268" t="e">
        <f>(Tabelle157[[#This Row],[lfm]]*4.5)*Tabelle157[[#This Row],[Az]]</f>
        <v>#VALUE!</v>
      </c>
      <c r="O21" s="255" t="s">
        <v>618</v>
      </c>
      <c r="P21" s="269">
        <v>5.0999999999999996</v>
      </c>
      <c r="Q21" s="270" t="e">
        <f>L21*P21*Tabelle157[[#This Row],[Az]]</f>
        <v>#VALUE!</v>
      </c>
    </row>
    <row r="22" spans="2:17" x14ac:dyDescent="0.25">
      <c r="B22" s="258">
        <v>88</v>
      </c>
      <c r="C22" s="258" t="s">
        <v>267</v>
      </c>
      <c r="D22" s="258" t="s">
        <v>733</v>
      </c>
      <c r="E22" s="259" t="s">
        <v>601</v>
      </c>
      <c r="F22" s="259"/>
      <c r="G22" s="259" t="s">
        <v>46</v>
      </c>
      <c r="H22" s="259"/>
      <c r="I22" s="259"/>
      <c r="J22" s="259"/>
      <c r="K22" s="259"/>
      <c r="L22" s="260"/>
      <c r="M22" s="262"/>
      <c r="N22" s="262" t="e">
        <f>(Tabelle157[[#This Row],[lfm]]*4.5)*Tabelle157[[#This Row],[Az]]</f>
        <v>#VALUE!</v>
      </c>
      <c r="O22" s="259" t="s">
        <v>618</v>
      </c>
      <c r="P22" s="263">
        <v>7.5</v>
      </c>
      <c r="Q22" s="264">
        <f>B22*P22</f>
        <v>660</v>
      </c>
    </row>
    <row r="23" spans="2:17" x14ac:dyDescent="0.25">
      <c r="B23" s="265">
        <v>88</v>
      </c>
      <c r="C23" s="265" t="s">
        <v>267</v>
      </c>
      <c r="D23" s="265" t="s">
        <v>749</v>
      </c>
      <c r="E23" s="255" t="s">
        <v>601</v>
      </c>
      <c r="F23" s="255"/>
      <c r="G23" s="255" t="s">
        <v>46</v>
      </c>
      <c r="H23" s="255"/>
      <c r="I23" s="255"/>
      <c r="J23" s="255"/>
      <c r="K23" s="255"/>
      <c r="L23" s="266"/>
      <c r="M23" s="267"/>
      <c r="N23" s="268" t="e">
        <f>(Tabelle157[[#This Row],[lfm]]*4.5)*Tabelle157[[#This Row],[Az]]</f>
        <v>#VALUE!</v>
      </c>
      <c r="O23" s="255" t="s">
        <v>618</v>
      </c>
      <c r="P23" s="272">
        <v>4.5</v>
      </c>
      <c r="Q23" s="270">
        <f>B23*P23</f>
        <v>396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17</vt:i4>
      </vt:variant>
    </vt:vector>
  </HeadingPairs>
  <TitlesOfParts>
    <vt:vector size="35" baseType="lpstr">
      <vt:lpstr>Stammdaten</vt:lpstr>
      <vt:lpstr>Flächen</vt:lpstr>
      <vt:lpstr>Anschaffung</vt:lpstr>
      <vt:lpstr>Betriebskosten</vt:lpstr>
      <vt:lpstr>Baukosten 1.0</vt:lpstr>
      <vt:lpstr>Übersicht</vt:lpstr>
      <vt:lpstr>Wohnfläche</vt:lpstr>
      <vt:lpstr>Keller</vt:lpstr>
      <vt:lpstr>Terrasse</vt:lpstr>
      <vt:lpstr>Pergola</vt:lpstr>
      <vt:lpstr>Garten</vt:lpstr>
      <vt:lpstr>db_Abrechnung</vt:lpstr>
      <vt:lpstr>DATENBANK</vt:lpstr>
      <vt:lpstr>BKS</vt:lpstr>
      <vt:lpstr>Vergleich</vt:lpstr>
      <vt:lpstr>Finanzierung</vt:lpstr>
      <vt:lpstr>Baupreise</vt:lpstr>
      <vt:lpstr>Tabelle1</vt:lpstr>
      <vt:lpstr>Abrechnung</vt:lpstr>
      <vt:lpstr>Garten!Druckbereich</vt:lpstr>
      <vt:lpstr>Pergola!Druckbereich</vt:lpstr>
      <vt:lpstr>Übersicht!Druckbereich</vt:lpstr>
      <vt:lpstr>Wohnfläche!Druckbereich</vt:lpstr>
      <vt:lpstr>Druckbereich_keller</vt:lpstr>
      <vt:lpstr>Garten!Druckbereich_pergola</vt:lpstr>
      <vt:lpstr>Pergola!Druckbereich_pergola</vt:lpstr>
      <vt:lpstr>Druckbereich_terrasse</vt:lpstr>
      <vt:lpstr>Druckbereich_ubersicht</vt:lpstr>
      <vt:lpstr>Druckbereich_WNF</vt:lpstr>
      <vt:lpstr>Garten!tbl_keller</vt:lpstr>
      <vt:lpstr>Pergola!tbl_keller</vt:lpstr>
      <vt:lpstr>tbl_keller</vt:lpstr>
      <vt:lpstr>Garten!tbl_terrasse</vt:lpstr>
      <vt:lpstr>Pergola!tbl_terrasse</vt:lpstr>
      <vt:lpstr>tbl_terrasse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 Studio</dc:creator>
  <cp:lastModifiedBy>Mad Studio</cp:lastModifiedBy>
  <cp:lastPrinted>2018-04-02T14:56:05Z</cp:lastPrinted>
  <dcterms:created xsi:type="dcterms:W3CDTF">2016-09-17T09:52:38Z</dcterms:created>
  <dcterms:modified xsi:type="dcterms:W3CDTF">2022-06-08T09:39:04Z</dcterms:modified>
</cp:coreProperties>
</file>