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Finance\stock_automata\notebook\"/>
    </mc:Choice>
  </mc:AlternateContent>
  <xr:revisionPtr revIDLastSave="0" documentId="8_{D1C3EE11-7A3F-4630-B286-ED4E8059CF1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D23" i="1"/>
  <c r="D22" i="1"/>
  <c r="D21" i="1"/>
  <c r="D20" i="1"/>
  <c r="G24" i="1" l="1"/>
  <c r="D25" i="1"/>
  <c r="D16" i="1" s="1"/>
  <c r="G25" i="1"/>
  <c r="G16" i="1" s="1"/>
  <c r="D24" i="1"/>
  <c r="G13" i="1" l="1"/>
  <c r="G11" i="1"/>
  <c r="G14" i="1"/>
  <c r="G15" i="1"/>
  <c r="G12" i="1"/>
  <c r="D15" i="1"/>
  <c r="D14" i="1"/>
  <c r="D12" i="1"/>
  <c r="D13" i="1" s="1"/>
  <c r="D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AsposeUser</author>
  </authors>
  <commentList>
    <comment ref="C9" authorId="0" shapeId="0" xr:uid="{00000000-0006-0000-0000-000001000000}">
      <text>
        <r>
          <rPr>
            <sz val="10"/>
            <rFont val="Arial"/>
            <family val="2"/>
          </rPr>
          <t>Enter 0 if you are not sure.</t>
        </r>
      </text>
    </comment>
    <comment ref="F9" authorId="0" shapeId="0" xr:uid="{00000000-0006-0000-0000-000002000000}">
      <text>
        <r>
          <rPr>
            <sz val="10"/>
            <rFont val="Arial"/>
            <family val="2"/>
          </rPr>
          <t>Enter 0 if you are not sure.</t>
        </r>
      </text>
    </comment>
  </commentList>
</comments>
</file>

<file path=xl/sharedStrings.xml><?xml version="1.0" encoding="utf-8"?>
<sst xmlns="http://schemas.openxmlformats.org/spreadsheetml/2006/main" count="39" uniqueCount="21">
  <si>
    <t>Call Option Calculator</t>
  </si>
  <si>
    <t>Price of the underlying</t>
  </si>
  <si>
    <t>Risk-free interest rate (%)</t>
  </si>
  <si>
    <t>Strike price</t>
  </si>
  <si>
    <t>Time to expiration (days left)</t>
  </si>
  <si>
    <t>Annual volatility (%)</t>
  </si>
  <si>
    <t>Dividend yield (%)</t>
  </si>
  <si>
    <t>Price</t>
  </si>
  <si>
    <t>Delta</t>
  </si>
  <si>
    <t>Theta</t>
  </si>
  <si>
    <t>Gamma</t>
  </si>
  <si>
    <t>Vega</t>
  </si>
  <si>
    <t>Rho</t>
  </si>
  <si>
    <t>R : risk free rate of interest</t>
  </si>
  <si>
    <t>o : volatility</t>
  </si>
  <si>
    <t>T-t : time to expiration</t>
  </si>
  <si>
    <t xml:space="preserve"> dividend yield</t>
  </si>
  <si>
    <t>d1 :</t>
  </si>
  <si>
    <t>d2 :</t>
  </si>
  <si>
    <t>Put Option Calculator</t>
  </si>
  <si>
    <t>20/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</si>
</sst>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color indexed="16"/>
      <name val="Arial"/>
      <family val="2"/>
    </font>
    <font>
      <sz val="12"/>
      <color indexed="16"/>
      <name val="Arial"/>
      <family val="2"/>
    </font>
    <font>
      <sz val="9"/>
      <color indexed="16"/>
      <name val="Arial"/>
      <family val="2"/>
    </font>
    <font>
      <b/>
      <sz val="9"/>
      <color indexed="16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b/>
      <sz val="14"/>
      <color indexed="16"/>
      <name val="Arial"/>
      <family val="2"/>
    </font>
    <font>
      <sz val="14"/>
      <color indexed="16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B7B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7" fillId="3" borderId="0" xfId="0" applyFont="1" applyFill="1"/>
    <xf numFmtId="0" fontId="1" fillId="3" borderId="0" xfId="0" applyFont="1" applyFill="1" applyAlignment="1">
      <alignment wrapText="1"/>
    </xf>
    <xf numFmtId="0" fontId="0" fillId="3" borderId="0" xfId="0" applyFill="1"/>
    <xf numFmtId="0" fontId="8" fillId="3" borderId="0" xfId="0" applyFont="1" applyFill="1" applyAlignment="1">
      <alignment horizontal="center"/>
    </xf>
    <xf numFmtId="0" fontId="9" fillId="3" borderId="0" xfId="0" applyFont="1" applyFill="1"/>
    <xf numFmtId="0" fontId="9" fillId="3" borderId="0" xfId="0" applyFont="1" applyFill="1" applyAlignment="1">
      <alignment horizontal="center"/>
    </xf>
    <xf numFmtId="0" fontId="9" fillId="4" borderId="1" xfId="0" applyFont="1" applyFill="1" applyBorder="1"/>
    <xf numFmtId="0" fontId="9" fillId="2" borderId="1" xfId="0" applyFont="1" applyFill="1" applyBorder="1"/>
    <xf numFmtId="165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right"/>
    </xf>
    <xf numFmtId="2" fontId="9" fillId="3" borderId="0" xfId="0" applyNumberFormat="1" applyFont="1" applyFill="1" applyAlignment="1">
      <alignment horizontal="right"/>
    </xf>
    <xf numFmtId="0" fontId="10" fillId="3" borderId="0" xfId="0" applyFont="1" applyFill="1" applyAlignment="1">
      <alignment horizontal="right"/>
    </xf>
    <xf numFmtId="0" fontId="5" fillId="3" borderId="0" xfId="0" applyFont="1" applyFill="1" applyAlignment="1">
      <alignment horizontal="center"/>
    </xf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65" fontId="4" fillId="3" borderId="0" xfId="0" applyNumberFormat="1" applyFont="1" applyFill="1" applyAlignment="1">
      <alignment horizontal="center"/>
    </xf>
    <xf numFmtId="1" fontId="10" fillId="3" borderId="1" xfId="0" applyNumberFormat="1" applyFont="1" applyFill="1" applyBorder="1" applyAlignment="1" applyProtection="1">
      <alignment horizontal="right"/>
      <protection locked="0"/>
    </xf>
    <xf numFmtId="164" fontId="10" fillId="3" borderId="1" xfId="0" applyNumberFormat="1" applyFont="1" applyFill="1" applyBorder="1" applyAlignment="1" applyProtection="1">
      <alignment horizontal="right"/>
      <protection locked="0"/>
    </xf>
    <xf numFmtId="2" fontId="10" fillId="3" borderId="1" xfId="0" applyNumberFormat="1" applyFont="1" applyFill="1" applyBorder="1" applyAlignment="1" applyProtection="1">
      <alignment horizontal="right"/>
      <protection locked="0"/>
    </xf>
    <xf numFmtId="0" fontId="1" fillId="3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7B7"/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6"/>
  <sheetViews>
    <sheetView tabSelected="1" zoomScale="130" zoomScaleNormal="130" workbookViewId="0">
      <selection activeCell="G9" sqref="G9"/>
    </sheetView>
  </sheetViews>
  <sheetFormatPr defaultRowHeight="15" x14ac:dyDescent="0.25"/>
  <cols>
    <col min="1" max="1" width="9.140625" style="3"/>
    <col min="2" max="2" width="11.140625" style="3" bestFit="1" customWidth="1"/>
    <col min="3" max="3" width="36.140625" style="3" bestFit="1" customWidth="1"/>
    <col min="4" max="4" width="13" style="3" bestFit="1" customWidth="1"/>
    <col min="5" max="5" width="9.140625" style="3"/>
    <col min="6" max="6" width="36.140625" style="3" bestFit="1" customWidth="1"/>
    <col min="7" max="7" width="13" style="3" bestFit="1" customWidth="1"/>
    <col min="8" max="16384" width="9.140625" style="3"/>
  </cols>
  <sheetData>
    <row r="2" spans="2:7" ht="18" customHeight="1" x14ac:dyDescent="0.3">
      <c r="B2" s="21" t="s">
        <v>0</v>
      </c>
      <c r="C2" s="21"/>
      <c r="D2" s="21"/>
      <c r="E2" s="1"/>
      <c r="F2" s="2" t="s">
        <v>19</v>
      </c>
      <c r="G2" s="2"/>
    </row>
    <row r="3" spans="2:7" ht="18.75" x14ac:dyDescent="0.3">
      <c r="B3" s="4"/>
      <c r="C3" s="5"/>
      <c r="D3" s="6"/>
      <c r="E3" s="1"/>
      <c r="F3" s="5"/>
      <c r="G3" s="6"/>
    </row>
    <row r="4" spans="2:7" ht="18.75" x14ac:dyDescent="0.3">
      <c r="B4" s="4"/>
      <c r="C4" s="7" t="s">
        <v>1</v>
      </c>
      <c r="D4" s="18">
        <v>36587</v>
      </c>
      <c r="E4" s="1"/>
      <c r="F4" s="8" t="s">
        <v>1</v>
      </c>
      <c r="G4" s="18">
        <v>36587</v>
      </c>
    </row>
    <row r="5" spans="2:7" ht="18.75" x14ac:dyDescent="0.3">
      <c r="B5" s="4"/>
      <c r="C5" s="7" t="s">
        <v>2</v>
      </c>
      <c r="D5" s="19">
        <v>10</v>
      </c>
      <c r="E5" s="1"/>
      <c r="F5" s="8" t="s">
        <v>2</v>
      </c>
      <c r="G5" s="19">
        <v>10</v>
      </c>
    </row>
    <row r="6" spans="2:7" ht="18.75" x14ac:dyDescent="0.3">
      <c r="B6" s="4"/>
      <c r="C6" s="7" t="s">
        <v>3</v>
      </c>
      <c r="D6" s="18">
        <v>36600</v>
      </c>
      <c r="E6" s="1"/>
      <c r="F6" s="8" t="s">
        <v>3</v>
      </c>
      <c r="G6" s="18">
        <v>36600</v>
      </c>
    </row>
    <row r="7" spans="2:7" ht="18.75" x14ac:dyDescent="0.3">
      <c r="B7" s="4"/>
      <c r="C7" s="7" t="s">
        <v>4</v>
      </c>
      <c r="D7" s="18">
        <v>7</v>
      </c>
      <c r="E7" s="1"/>
      <c r="F7" s="8" t="s">
        <v>4</v>
      </c>
      <c r="G7" s="18">
        <v>7</v>
      </c>
    </row>
    <row r="8" spans="2:7" ht="18.75" x14ac:dyDescent="0.3">
      <c r="B8" s="4"/>
      <c r="C8" s="7" t="s">
        <v>5</v>
      </c>
      <c r="D8" s="20">
        <v>24.07</v>
      </c>
      <c r="E8" s="1"/>
      <c r="F8" s="8" t="s">
        <v>5</v>
      </c>
      <c r="G8" s="20" t="s">
        <v>20</v>
      </c>
    </row>
    <row r="9" spans="2:7" ht="18.75" x14ac:dyDescent="0.3">
      <c r="B9" s="4"/>
      <c r="C9" s="7" t="s">
        <v>6</v>
      </c>
      <c r="D9" s="19">
        <v>0</v>
      </c>
      <c r="E9" s="1"/>
      <c r="F9" s="8" t="s">
        <v>6</v>
      </c>
      <c r="G9" s="19">
        <v>0</v>
      </c>
    </row>
    <row r="10" spans="2:7" ht="18.75" x14ac:dyDescent="0.3">
      <c r="B10" s="4"/>
      <c r="C10" s="5"/>
      <c r="D10" s="9"/>
      <c r="E10" s="1"/>
      <c r="F10" s="5"/>
      <c r="G10" s="9"/>
    </row>
    <row r="11" spans="2:7" ht="18.75" x14ac:dyDescent="0.3">
      <c r="B11" s="4"/>
      <c r="C11" s="10" t="s">
        <v>7</v>
      </c>
      <c r="D11" s="11">
        <f>((D4*EXP(((-1*D23)*D22)))*NORMSDIST(D24))-((D6*EXP(((-1*D20)*D22)))*NORMSDIST(D25))</f>
        <v>515.23053349155452</v>
      </c>
      <c r="E11" s="1"/>
      <c r="F11" s="12" t="s">
        <v>7</v>
      </c>
      <c r="G11" s="11" t="e">
        <f>((G6*EXP(((-1*G20)*G22)))*NORMSDIST((-1*G25)))-((G4*EXP(((-1*G23)*G22)))*NORMSDIST((-1*G24)))</f>
        <v>#VALUE!</v>
      </c>
    </row>
    <row r="12" spans="2:7" ht="18.75" x14ac:dyDescent="0.3">
      <c r="B12" s="4"/>
      <c r="C12" s="10" t="s">
        <v>8</v>
      </c>
      <c r="D12" s="11">
        <f>EXP(((-1*D23)*D22))*NORMSDIST(D24)</f>
        <v>0.52533305472704517</v>
      </c>
      <c r="E12" s="1"/>
      <c r="F12" s="12" t="s">
        <v>8</v>
      </c>
      <c r="G12" s="11" t="e">
        <f>EXP(((-1*G23)*G22))*((NORMSDIST(G24))-1)</f>
        <v>#VALUE!</v>
      </c>
    </row>
    <row r="13" spans="2:7" ht="18.75" x14ac:dyDescent="0.3">
      <c r="B13" s="4"/>
      <c r="C13" s="10" t="s">
        <v>9</v>
      </c>
      <c r="D13" s="11">
        <f>((((-1*((((D4*((1/SQRT((2*PI())))*EXP(((-1*POWER(D24,2))/2))))*D21)*EXP(((-1*D22)*D23)))/(2*SQRT(D22))))+((D23*D4)*D12))-(((D20*D6)*EXP(((-1*D20)*D22)))*NORMSDIST(D25))))/365</f>
        <v>-39.807219288418935</v>
      </c>
      <c r="E13" s="1"/>
      <c r="F13" s="12" t="s">
        <v>9</v>
      </c>
      <c r="G13" s="11" t="e">
        <f>(((((-1*((((G4*((1/SQRT((2*PI())))*EXP(((-1*POWER(G24,2))/2))))*G21)*EXP(((-1*G22)*G23)))))/(2*SQRT(G22)))-(((G23*G4)*NORMSDIST((-1*G24)))*EXP(((-1*G22)*G23))))+(((G20*G6)*EXP(((-1*G20)*G22)))*NORMSDIST((-1*G25)))))/365</f>
        <v>#VALUE!</v>
      </c>
    </row>
    <row r="14" spans="2:7" ht="18.75" x14ac:dyDescent="0.3">
      <c r="B14" s="4"/>
      <c r="C14" s="10" t="s">
        <v>10</v>
      </c>
      <c r="D14" s="11">
        <f>((((1/SQRT((2*PI())))*EXP(((-1*POWER(D24,2))/2)))*EXP(((-1*D22)*D23)))/((D4*D21)*SQRT(D22)))</f>
        <v>3.2645836501711393E-4</v>
      </c>
      <c r="E14" s="1"/>
      <c r="F14" s="12" t="s">
        <v>10</v>
      </c>
      <c r="G14" s="11" t="e">
        <f>((((1/SQRT((2*PI())))*EXP(((-1*POWER(G24,2))/2)))*EXP(((-1*G22)*G23)))/((G4*G21)*SQRT(G22)))</f>
        <v>#VALUE!</v>
      </c>
    </row>
    <row r="15" spans="2:7" ht="18.75" x14ac:dyDescent="0.3">
      <c r="B15" s="4"/>
      <c r="C15" s="10" t="s">
        <v>11</v>
      </c>
      <c r="D15" s="11">
        <f>(((((1/SQRT((2*PI())))*EXP(((-1*POWER(D24,2))/2)))*EXP(((-1*D22)*D23)))*D4)*SQRT(D22))/100</f>
        <v>20.172636732827328</v>
      </c>
      <c r="E15" s="1"/>
      <c r="F15" s="12" t="s">
        <v>11</v>
      </c>
      <c r="G15" s="11" t="e">
        <f>(((((1/SQRT((2*PI())))*EXP(((-1*POWER(G24,2))/2)))*EXP(((-1*G22)*G23)))*G4)*SQRT(G22))/100</f>
        <v>#VALUE!</v>
      </c>
    </row>
    <row r="16" spans="2:7" ht="18.75" x14ac:dyDescent="0.3">
      <c r="B16" s="4"/>
      <c r="C16" s="10" t="s">
        <v>12</v>
      </c>
      <c r="D16" s="11">
        <f>((((D6*D22)*EXP(((-1*D20)*D22)))*NORMSDIST(D25))*EXP(((-1*D23)*D22)))/100</f>
        <v>3.5872851939355606</v>
      </c>
      <c r="E16" s="1"/>
      <c r="F16" s="12" t="s">
        <v>12</v>
      </c>
      <c r="G16" s="11" t="e">
        <f>(((((-1*G6)*G22)*EXP(((-1*G20)*G22)))*NORMSDIST((-1*G25)))*EXP(((-1*G23)*G22)))/100</f>
        <v>#VALUE!</v>
      </c>
    </row>
    <row r="17" spans="2:7" ht="15.75" x14ac:dyDescent="0.25">
      <c r="B17" s="13"/>
      <c r="C17" s="14"/>
      <c r="D17" s="15"/>
    </row>
    <row r="18" spans="2:7" ht="15.75" x14ac:dyDescent="0.25">
      <c r="B18" s="13"/>
      <c r="C18" s="14"/>
      <c r="D18" s="15"/>
      <c r="F18" s="14"/>
      <c r="G18" s="15"/>
    </row>
    <row r="19" spans="2:7" ht="15.75" x14ac:dyDescent="0.25">
      <c r="B19" s="13"/>
      <c r="C19" s="14"/>
      <c r="D19" s="15"/>
      <c r="F19" s="14"/>
      <c r="G19" s="15"/>
    </row>
    <row r="20" spans="2:7" ht="15.75" hidden="1" x14ac:dyDescent="0.25">
      <c r="B20" s="16"/>
      <c r="C20" s="14" t="s">
        <v>13</v>
      </c>
      <c r="D20" s="15">
        <f>D5/100</f>
        <v>0.1</v>
      </c>
      <c r="F20" s="14" t="s">
        <v>13</v>
      </c>
      <c r="G20" s="15">
        <f>G5/100</f>
        <v>0.1</v>
      </c>
    </row>
    <row r="21" spans="2:7" ht="15.75" hidden="1" x14ac:dyDescent="0.25">
      <c r="B21" s="16"/>
      <c r="C21" s="14" t="s">
        <v>14</v>
      </c>
      <c r="D21" s="15">
        <f>D8/100</f>
        <v>0.2407</v>
      </c>
      <c r="F21" s="14" t="s">
        <v>14</v>
      </c>
      <c r="G21" s="15" t="e">
        <f>G8/100</f>
        <v>#VALUE!</v>
      </c>
    </row>
    <row r="22" spans="2:7" ht="15.75" hidden="1" x14ac:dyDescent="0.25">
      <c r="B22" s="16"/>
      <c r="C22" s="14" t="s">
        <v>15</v>
      </c>
      <c r="D22" s="15">
        <f>D7/365</f>
        <v>1.9178082191780823E-2</v>
      </c>
      <c r="F22" s="14" t="s">
        <v>15</v>
      </c>
      <c r="G22" s="15">
        <f>G7/365</f>
        <v>1.9178082191780823E-2</v>
      </c>
    </row>
    <row r="23" spans="2:7" ht="15.75" hidden="1" x14ac:dyDescent="0.25">
      <c r="B23" s="16"/>
      <c r="C23" s="14" t="s">
        <v>16</v>
      </c>
      <c r="D23" s="15">
        <f>D9/100</f>
        <v>0</v>
      </c>
      <c r="F23" s="14" t="s">
        <v>16</v>
      </c>
      <c r="G23" s="15">
        <f>G9/100</f>
        <v>0</v>
      </c>
    </row>
    <row r="24" spans="2:7" ht="15.75" hidden="1" x14ac:dyDescent="0.25">
      <c r="B24" s="16"/>
      <c r="C24" s="14" t="s">
        <v>17</v>
      </c>
      <c r="D24" s="17">
        <f>(LN((D4/D6))+(((D20-D23)+(POWER(D21,2)/2))*D22))/(D21*SQRT(D22))</f>
        <v>6.3543287352762004E-2</v>
      </c>
      <c r="F24" s="14" t="s">
        <v>17</v>
      </c>
      <c r="G24" s="17" t="e">
        <f>(LN((G4/G6))+(((G20-G23)+(POWER(G21,2)/2))*G22))/(G21*SQRT(G22))</f>
        <v>#VALUE!</v>
      </c>
    </row>
    <row r="25" spans="2:7" ht="15.75" hidden="1" x14ac:dyDescent="0.25">
      <c r="B25" s="16"/>
      <c r="C25" s="14" t="s">
        <v>18</v>
      </c>
      <c r="D25" s="17">
        <f>(LN((D4/D6))+(((D20-D23)-(POWER(D21,2)/2))*D22))/(D21*SQRT(D22))</f>
        <v>3.0209959179246407E-2</v>
      </c>
      <c r="F25" s="14" t="s">
        <v>18</v>
      </c>
      <c r="G25" s="17" t="e">
        <f>(LN((G4/G6))+(((G20-G23)-(POWER(G21,2)/2))*G22))/(G21*SQRT(G22))</f>
        <v>#VALUE!</v>
      </c>
    </row>
    <row r="26" spans="2:7" hidden="1" x14ac:dyDescent="0.25"/>
  </sheetData>
  <sheetProtection password="C7F4" sheet="1" objects="1" scenarios="1" selectLockedCells="1"/>
  <mergeCells count="1">
    <mergeCell ref="B2:D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9E23-EC5E-4AB8-B8F5-37451538CD0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anjana</dc:creator>
  <cp:lastModifiedBy>Akash Verma</cp:lastModifiedBy>
  <dcterms:created xsi:type="dcterms:W3CDTF">2021-02-18T08:20:26Z</dcterms:created>
  <dcterms:modified xsi:type="dcterms:W3CDTF">2023-02-13T19:04:44Z</dcterms:modified>
</cp:coreProperties>
</file>