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2.xml" ContentType="application/vnd.ms-excel.person+xml"/>
  <Override PartName="/xl/persons/person3.xml" ContentType="application/vnd.ms-excel.person+xml"/>
  <Override PartName="/xl/persons/person0.xml" ContentType="application/vnd.ms-excel.person+xml"/>
  <Override PartName="/xl/persons/person1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dc0f4c5e9b6b018/Documents/School/Modules/"/>
    </mc:Choice>
  </mc:AlternateContent>
  <xr:revisionPtr revIDLastSave="14" documentId="8_{AA258ECF-97C1-465C-A8B0-19AA8DFF53E1}" xr6:coauthVersionLast="47" xr6:coauthVersionMax="47" xr10:uidLastSave="{DD9F25BC-810A-4F23-9FA4-8E0AFEEA53AE}"/>
  <bookViews>
    <workbookView xWindow="270" yWindow="75" windowWidth="18705" windowHeight="15135" xr2:uid="{00000000-000D-0000-FFFF-FFFF00000000}"/>
  </bookViews>
  <sheets>
    <sheet name="Crowdfunding" sheetId="1" r:id="rId1"/>
    <sheet name="Category Stats" sheetId="2" r:id="rId2"/>
    <sheet name="Subcategory Stats" sheetId="3" r:id="rId3"/>
    <sheet name="Outcomes Launch Date" sheetId="10" r:id="rId4"/>
    <sheet name="Bonus -Goal Outcomes" sheetId="11" r:id="rId5"/>
    <sheet name="Bonus - Statistical Analysis" sheetId="12" r:id="rId6"/>
  </sheets>
  <externalReferences>
    <externalReference r:id="rId7"/>
  </externalReferences>
  <definedNames>
    <definedName name="_xlnm._FilterDatabase" localSheetId="0" hidden="1">Crowdfunding!$F$1:$F$1001</definedName>
    <definedName name="_xlchart.v1.0" hidden="1">'Bonus - Statistical Analysis'!$A$12:$A$17</definedName>
    <definedName name="_xlchart.v1.1" hidden="1">'Bonus - Statistical Analysis'!$B$11</definedName>
    <definedName name="_xlchart.v1.2" hidden="1">'Bonus - Statistical Analysis'!$B$11:$C$11</definedName>
    <definedName name="_xlchart.v1.3" hidden="1">'Bonus - Statistical Analysis'!$B$12:$B$17</definedName>
    <definedName name="_xlchart.v1.4" hidden="1">'Bonus - Statistical Analysis'!$C$11</definedName>
    <definedName name="_xlchart.v1.5" hidden="1">'Bonus - Statistical Analysis'!$C$12:$C$17</definedName>
    <definedName name="Backers">Crowdfunding!$G$1001</definedName>
    <definedName name="Backerscount">Crowdfunding!$G$1</definedName>
    <definedName name="DateCreatedConversion">Crowdfunding!$K$1001</definedName>
    <definedName name="EndedConversion">Crowdfunding!$M$2:$M$1001</definedName>
    <definedName name="Failedbackers">'Bonus - Statistical Analysis'!$H:$H</definedName>
    <definedName name="Failedoutcome">'Bonus - Statistical Analysis'!$G:$G</definedName>
    <definedName name="Failerbackers">'Bonus - Statistical Analysis'!$H:$H</definedName>
    <definedName name="Goal">Crowdfunding!$D$2:$D$1001</definedName>
    <definedName name="Outcome">Crowdfunding!$F$2:$F$1001</definedName>
    <definedName name="outcomesuccessful">'Bonus - Statistical Analysis'!$E$1</definedName>
    <definedName name="Pleadged">[1]Crowdfunding!$E$2:$E$1001</definedName>
    <definedName name="successfulbackers">'Bonus - Statistical Analysis'!$F:$F</definedName>
    <definedName name="successfuloutcome">'Bonus - Statistical Analysis'!$E:$E</definedName>
    <definedName name="Unsuccessful">'Bonus - Statistical Analysis'!$C$11</definedName>
  </definedNames>
  <calcPr calcId="191029"/>
  <pivotCaches>
    <pivotCache cacheId="8" r:id="rId8"/>
  </pivotCaches>
</workbook>
</file>

<file path=xl/calcChain.xml><?xml version="1.0" encoding="utf-8"?>
<calcChain xmlns="http://schemas.openxmlformats.org/spreadsheetml/2006/main">
  <c r="P4" i="12" l="1"/>
  <c r="P3" i="12"/>
  <c r="O4" i="12"/>
  <c r="O3" i="12"/>
  <c r="N4" i="12"/>
  <c r="N3" i="12"/>
  <c r="M4" i="12"/>
  <c r="M3" i="12"/>
  <c r="L4" i="12"/>
  <c r="L3" i="12"/>
  <c r="K4" i="12"/>
  <c r="K3" i="12"/>
  <c r="C17" i="12"/>
  <c r="B17" i="12"/>
  <c r="C16" i="12"/>
  <c r="B16" i="12"/>
  <c r="C15" i="12"/>
  <c r="B15" i="12"/>
  <c r="C14" i="12"/>
  <c r="B14" i="12"/>
  <c r="C13" i="12"/>
  <c r="C12" i="12"/>
  <c r="B12" i="12"/>
  <c r="B13" i="12"/>
  <c r="C7" i="12"/>
  <c r="B7" i="12"/>
  <c r="C8" i="12"/>
  <c r="B8" i="12"/>
  <c r="C6" i="12"/>
  <c r="C5" i="12"/>
  <c r="B6" i="12"/>
  <c r="B5" i="12"/>
  <c r="C4" i="12"/>
  <c r="B4" i="12"/>
  <c r="C3" i="12"/>
  <c r="B3" i="12"/>
  <c r="D13" i="11"/>
  <c r="D12" i="11"/>
  <c r="D11" i="11"/>
  <c r="D10" i="11"/>
  <c r="D9" i="11"/>
  <c r="D8" i="11"/>
  <c r="D7" i="11"/>
  <c r="D6" i="11"/>
  <c r="D5" i="11"/>
  <c r="D4" i="11"/>
  <c r="C3" i="11"/>
  <c r="D3" i="11"/>
  <c r="D2" i="11"/>
  <c r="C13" i="11"/>
  <c r="C12" i="11"/>
  <c r="C11" i="11"/>
  <c r="C10" i="11"/>
  <c r="C9" i="11"/>
  <c r="C8" i="11"/>
  <c r="C6" i="11"/>
  <c r="C7" i="11"/>
  <c r="B7" i="11"/>
  <c r="C5" i="11"/>
  <c r="C4" i="11"/>
  <c r="C2" i="11"/>
  <c r="B12" i="11"/>
  <c r="B11" i="11"/>
  <c r="B10" i="11"/>
  <c r="B9" i="11"/>
  <c r="B8" i="11"/>
  <c r="B6" i="11"/>
  <c r="B5" i="1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2" i="1"/>
  <c r="B13" i="11"/>
  <c r="B4" i="11"/>
  <c r="B3" i="11"/>
  <c r="B2" i="1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2" i="1"/>
  <c r="E2" i="11" l="1"/>
  <c r="E13" i="11"/>
  <c r="G13" i="11" s="1"/>
  <c r="E8" i="11"/>
  <c r="F8" i="11" s="1"/>
  <c r="E7" i="11"/>
  <c r="G7" i="11" s="1"/>
  <c r="E6" i="11"/>
  <c r="G6" i="11" s="1"/>
  <c r="E4" i="11"/>
  <c r="E3" i="11"/>
  <c r="H2" i="11"/>
  <c r="F2" i="11"/>
  <c r="G2" i="11"/>
  <c r="E12" i="11"/>
  <c r="E11" i="11"/>
  <c r="E10" i="11"/>
  <c r="E9" i="11"/>
  <c r="E5" i="11"/>
  <c r="F13" i="11" l="1"/>
  <c r="H13" i="11"/>
  <c r="G8" i="11"/>
  <c r="H8" i="11"/>
  <c r="H7" i="11"/>
  <c r="F7" i="11"/>
  <c r="H6" i="11"/>
  <c r="F6" i="11"/>
  <c r="H4" i="11"/>
  <c r="F4" i="11"/>
  <c r="G4" i="11"/>
  <c r="H3" i="11"/>
  <c r="F3" i="11"/>
  <c r="G3" i="11"/>
  <c r="H12" i="11"/>
  <c r="G12" i="11"/>
  <c r="F12" i="11"/>
  <c r="H11" i="11"/>
  <c r="G11" i="11"/>
  <c r="F11" i="11"/>
  <c r="G10" i="11"/>
  <c r="H10" i="11"/>
  <c r="F10" i="11"/>
  <c r="G9" i="11"/>
  <c r="H9" i="11"/>
  <c r="F9" i="11"/>
  <c r="H5" i="11"/>
  <c r="G5" i="11"/>
  <c r="F5" i="11"/>
</calcChain>
</file>

<file path=xl/sharedStrings.xml><?xml version="1.0" encoding="utf-8"?>
<sst xmlns="http://schemas.openxmlformats.org/spreadsheetml/2006/main" count="9078" uniqueCount="2118">
  <si>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</si>
  <si>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</si>
  <si>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</si>
  <si>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</si>
  <si>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</si>
  <si>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</si>
  <si>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</si>
  <si>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</si>
  <si>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</si>
  <si>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</si>
  <si>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</si>
  <si>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</si>
  <si>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</si>
  <si>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</si>
  <si>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</si>
  <si>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</si>
  <si>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</si>
  <si>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</si>
  <si>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</si>
  <si>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</si>
  <si>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</si>
  <si>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</si>
  <si>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</si>
  <si>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</si>
  <si>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</si>
  <si>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</si>
  <si>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</si>
  <si>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</si>
  <si>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</si>
  <si>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</si>
  <si>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</si>
  <si>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</si>
  <si>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</si>
  <si>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</si>
  <si>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</si>
  <si>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</si>
  <si>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</si>
  <si>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</si>
  <si>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</si>
  <si>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</si>
  <si>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</si>
  <si>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</si>
  <si>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</si>
  <si>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</si>
  <si>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</si>
  <si>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</si>
  <si>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</si>
  <si>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</si>
  <si>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</si>
  <si>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</si>
  <si>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</si>
  <si>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</si>
  <si>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</si>
  <si>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</si>
  <si>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</si>
  <si>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</si>
  <si>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</si>
  <si>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</si>
  <si>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</si>
  <si>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</si>
  <si>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</si>
  <si>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</si>
  <si>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</si>
  <si>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</si>
  <si>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</si>
  <si>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</si>
  <si>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</si>
  <si>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</si>
  <si>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</si>
  <si>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</si>
  <si>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</si>
  <si>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</si>
  <si>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</si>
  <si>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</si>
  <si>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</si>
  <si>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</si>
  <si>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</si>
  <si>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</si>
  <si>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</si>
  <si>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</si>
  <si>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</si>
  <si>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</si>
  <si>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</si>
  <si>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</si>
  <si>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</si>
  <si>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</si>
  <si>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</si>
  <si>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</si>
  <si>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</si>
  <si>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</si>
  <si>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</si>
  <si>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</si>
  <si>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</si>
  <si>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</si>
  <si>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</si>
  <si>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</si>
  <si>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</si>
  <si>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</si>
  <si>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</si>
  <si>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</si>
  <si>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</si>
  <si>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</si>
  <si>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</si>
  <si>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</si>
  <si>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</si>
  <si>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</si>
  <si>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</si>
  <si>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</si>
  <si>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</si>
  <si>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</si>
  <si>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</si>
  <si>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</si>
  <si>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</si>
  <si>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</si>
  <si>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</si>
  <si>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</si>
  <si>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</si>
  <si>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</si>
  <si>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</si>
  <si>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</si>
  <si>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</si>
  <si>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</si>
  <si>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</si>
  <si>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</si>
  <si>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</si>
  <si>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</si>
  <si>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</si>
  <si>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</si>
  <si>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</si>
  <si>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</si>
  <si>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</si>
  <si>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</si>
  <si>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</si>
  <si>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</si>
  <si>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</si>
  <si>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</si>
  <si>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</si>
  <si>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</si>
  <si>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</si>
  <si>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</si>
  <si>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</si>
  <si>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</si>
  <si>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</si>
  <si>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</si>
  <si>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</si>
  <si>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</si>
  <si>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</si>
  <si>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</si>
  <si>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</si>
  <si>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</si>
  <si>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</si>
  <si>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</si>
  <si>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</si>
  <si>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</si>
  <si>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</si>
  <si>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</si>
  <si>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</si>
  <si>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</si>
  <si>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</si>
  <si>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</si>
  <si>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</si>
  <si>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</si>
  <si>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</si>
  <si>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</si>
  <si>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</si>
  <si>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</si>
  <si>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</si>
  <si>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</si>
  <si>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</si>
  <si>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</si>
  <si>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</si>
  <si>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</si>
  <si>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</si>
  <si>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</si>
  <si>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</si>
  <si>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</si>
  <si>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</si>
  <si>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</si>
  <si>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</si>
  <si>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</si>
  <si>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</si>
  <si>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</si>
  <si>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</si>
  <si>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</si>
  <si>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</si>
  <si>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</si>
  <si>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</si>
  <si>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</si>
  <si>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</si>
  <si>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</si>
  <si>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</si>
  <si>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</si>
  <si>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</si>
  <si>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</si>
  <si>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</si>
  <si>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</si>
  <si>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</si>
  <si>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</si>
  <si>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</si>
  <si>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</si>
  <si>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</si>
  <si>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</si>
  <si>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</si>
  <si>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</si>
  <si>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</si>
  <si>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</si>
  <si>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</si>
  <si>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</si>
  <si>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</si>
  <si>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</si>
  <si>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</si>
  <si>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</si>
  <si>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</si>
  <si>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</si>
  <si>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</si>
  <si>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</si>
  <si>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</si>
  <si>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</si>
  <si>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</si>
  <si>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</si>
  <si>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</si>
  <si>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</si>
  <si>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</si>
  <si>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</si>
  <si>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</si>
  <si>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</si>
  <si>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</si>
  <si>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</si>
  <si>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</si>
  <si>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</si>
  <si>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</si>
  <si>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</si>
  <si>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</si>
  <si>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</si>
  <si>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</si>
  <si>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</si>
  <si>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</si>
  <si>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</si>
  <si>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</si>
  <si>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</si>
  <si>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</si>
  <si>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</si>
  <si>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</si>
  <si>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</si>
  <si>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</si>
  <si>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</si>
  <si>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</si>
  <si>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</si>
  <si>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</si>
  <si>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</si>
  <si>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</si>
  <si>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</si>
  <si>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</si>
  <si>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</si>
  <si>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</si>
  <si>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</si>
  <si>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</si>
  <si>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</si>
  <si>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</si>
  <si>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</si>
  <si>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</si>
  <si>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</si>
  <si>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</si>
  <si>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</si>
  <si>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</si>
  <si>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</si>
  <si>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</si>
  <si>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</si>
  <si>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</si>
  <si>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</si>
  <si>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</si>
  <si>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</si>
  <si>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</si>
  <si>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</si>
  <si>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</si>
  <si>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</si>
  <si>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</si>
  <si>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</si>
  <si>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</si>
  <si>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</si>
  <si>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</si>
  <si>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</si>
  <si>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</si>
  <si>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</si>
  <si>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</si>
  <si>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</si>
  <si>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</si>
  <si>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</si>
  <si>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</si>
  <si>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</si>
  <si>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</si>
  <si>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</si>
  <si>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</si>
  <si>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</si>
  <si>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</si>
  <si>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</si>
  <si>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</si>
  <si>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</si>
  <si>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</si>
  <si>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</si>
  <si>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</si>
  <si>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</si>
  <si>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</si>
  <si>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</si>
  <si>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</si>
  <si>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</si>
  <si>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</si>
  <si>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</si>
  <si>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</si>
  <si>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</si>
  <si>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</si>
  <si>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</si>
  <si>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</si>
  <si>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</si>
  <si>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</si>
  <si>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</si>
  <si>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</si>
  <si>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</si>
  <si>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</si>
  <si>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</si>
  <si>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</si>
  <si>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</si>
  <si>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</si>
  <si>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</si>
  <si>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</si>
  <si>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</si>
  <si>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</si>
  <si>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</si>
  <si>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</si>
  <si>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</si>
  <si>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</si>
  <si>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</si>
  <si>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</si>
  <si>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</si>
  <si>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</si>
  <si>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</si>
  <si>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</si>
  <si>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</si>
  <si>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</si>
  <si>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</si>
  <si>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</si>
  <si>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</si>
  <si>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</si>
  <si>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</si>
  <si>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</si>
  <si>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</si>
  <si>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</si>
  <si>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</si>
  <si>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</si>
  <si>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</si>
  <si>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</si>
  <si>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</si>
  <si>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</si>
  <si>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</si>
  <si>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</si>
  <si>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</si>
  <si>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</si>
  <si>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</si>
  <si>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</si>
  <si>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</si>
  <si>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</si>
  <si>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</si>
  <si>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</si>
  <si>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</si>
  <si>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</si>
  <si>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</si>
  <si>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</si>
  <si>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</si>
  <si>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</si>
  <si>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</si>
  <si>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</si>
  <si>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</si>
  <si>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</si>
  <si>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</si>
  <si>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</si>
  <si>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</si>
  <si>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</si>
  <si>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</si>
  <si>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</si>
  <si>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</si>
  <si>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</si>
  <si>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</si>
  <si>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</si>
  <si>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</si>
  <si>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</si>
  <si>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</si>
  <si>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</si>
  <si>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</si>
  <si>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</si>
  <si>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</si>
  <si>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</si>
  <si>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</si>
  <si>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</si>
  <si>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</si>
  <si>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</si>
  <si>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</si>
  <si>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</si>
  <si>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</si>
  <si>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</si>
  <si>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</si>
  <si>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</si>
  <si>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</si>
  <si>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</si>
  <si>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</si>
  <si>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</si>
  <si>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</si>
  <si>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</si>
  <si>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</si>
  <si>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</si>
  <si>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</si>
  <si>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</si>
  <si>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</si>
  <si>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</si>
  <si>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</si>
  <si>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</si>
  <si>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</si>
  <si>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</si>
  <si>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</si>
  <si>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</si>
  <si>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</si>
  <si>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</si>
  <si>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</si>
  <si>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</si>
  <si>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</si>
  <si>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</si>
  <si>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</si>
  <si>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</si>
  <si>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</si>
  <si>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</si>
  <si>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</si>
  <si>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</si>
  <si>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</si>
  <si>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</si>
  <si>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</si>
  <si>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</si>
  <si>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</si>
  <si>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</si>
  <si>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</si>
  <si>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</si>
  <si>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</si>
  <si>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</si>
  <si>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</si>
  <si>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</si>
  <si>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</si>
  <si>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</si>
  <si>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</si>
  <si>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</si>
  <si>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</si>
  <si>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</si>
  <si>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</si>
  <si>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</si>
  <si>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</si>
  <si>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</si>
  <si>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</si>
  <si>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</si>
  <si>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</si>
  <si>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</si>
  <si>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</si>
  <si>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</si>
  <si>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</si>
  <si>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</si>
  <si>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</si>
  <si>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</si>
  <si>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</si>
  <si>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</si>
  <si>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</si>
  <si>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</si>
  <si>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</si>
  <si>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</si>
  <si>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</si>
  <si>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</si>
  <si>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</si>
  <si>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</si>
  <si>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</si>
  <si>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</si>
  <si>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</si>
  <si>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</si>
  <si>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</si>
  <si>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</si>
  <si>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</si>
  <si>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</si>
  <si>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</si>
  <si>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</si>
  <si>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</si>
  <si>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</si>
  <si>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</si>
  <si>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</si>
  <si>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</si>
  <si>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</si>
  <si>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</si>
  <si>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</si>
  <si>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</si>
  <si>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</si>
  <si>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</si>
  <si>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</si>
  <si>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</si>
  <si>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</si>
  <si>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</si>
  <si>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</si>
  <si>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</si>
  <si>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</si>
  <si>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</si>
  <si>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</si>
  <si>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</si>
  <si>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</si>
  <si>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</si>
  <si>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</si>
  <si>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</si>
  <si>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</si>
  <si>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</si>
  <si>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</si>
  <si>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</si>
  <si>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</si>
  <si>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</si>
  <si>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</si>
  <si>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</si>
  <si>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</si>
  <si>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</si>
  <si>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</si>
  <si>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</si>
  <si>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</si>
  <si>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</si>
  <si>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</si>
  <si>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</si>
  <si>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</si>
  <si>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</si>
  <si>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</si>
  <si>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</si>
  <si>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</si>
  <si>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</si>
  <si>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</si>
  <si>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</si>
  <si>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</si>
  <si>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</si>
  <si>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</si>
  <si>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</si>
  <si>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</si>
  <si>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</si>
  <si>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</si>
  <si>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</si>
  <si>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</si>
  <si>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</si>
  <si>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</si>
  <si>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</si>
  <si>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</si>
  <si>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</si>
  <si>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</si>
  <si>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</si>
  <si>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</si>
  <si>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</si>
  <si>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</si>
  <si>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</si>
  <si>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</si>
  <si>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</si>
  <si>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</si>
  <si>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</si>
  <si>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</si>
  <si>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</si>
  <si>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</si>
  <si>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</si>
  <si>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</si>
  <si>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</si>
  <si>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</si>
  <si>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</si>
  <si>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</si>
  <si>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</si>
  <si>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</si>
  <si>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</si>
  <si>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</si>
  <si>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</si>
  <si>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</si>
  <si>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</si>
  <si>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</si>
  <si>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</si>
  <si>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</si>
  <si>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</si>
  <si>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</si>
  <si>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</si>
  <si>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</si>
  <si>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</si>
  <si>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</si>
  <si>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</si>
  <si>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</si>
  <si>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</si>
  <si>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</si>
  <si>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</si>
  <si>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</si>
  <si>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</si>
  <si>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</si>
  <si>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</si>
  <si>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</si>
  <si>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</si>
  <si>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</si>
  <si>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</si>
  <si>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</si>
  <si>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</si>
  <si>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</si>
  <si>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</si>
  <si>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</si>
  <si>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</si>
  <si>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</si>
  <si>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</si>
  <si>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</si>
  <si>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</si>
  <si>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</si>
  <si>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</si>
  <si>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</si>
  <si>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</si>
  <si>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</si>
  <si>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</si>
  <si>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</si>
  <si>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</si>
  <si>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</si>
  <si>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</si>
  <si>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</si>
  <si>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</si>
  <si>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</si>
  <si>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</si>
  <si>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</si>
  <si>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</si>
  <si>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</si>
  <si>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</si>
  <si>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</si>
  <si>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</si>
  <si>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</si>
  <si>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</si>
  <si>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</si>
  <si>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</si>
  <si>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</si>
  <si>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</si>
  <si>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</si>
  <si>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</si>
  <si>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</si>
  <si>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</si>
  <si>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</si>
  <si>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</si>
  <si>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</si>
  <si>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</si>
  <si>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</si>
  <si>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</si>
  <si>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</si>
  <si>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</si>
  <si>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</si>
  <si>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</si>
  <si>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</si>
  <si>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</si>
  <si>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</si>
  <si>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</si>
  <si>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</si>
  <si>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</si>
  <si>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</si>
  <si>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</si>
  <si>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</si>
  <si>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</si>
  <si>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</si>
  <si>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</si>
  <si>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</si>
  <si>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</si>
  <si>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</si>
  <si>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</si>
  <si>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</si>
  <si>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</si>
  <si>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</si>
  <si>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</si>
  <si>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</si>
  <si>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</si>
  <si>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</si>
  <si>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</si>
  <si>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</si>
  <si>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</si>
  <si>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</si>
  <si>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</si>
  <si>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</si>
  <si>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</si>
  <si>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</si>
  <si>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</si>
  <si>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</si>
  <si>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</si>
  <si>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</si>
  <si>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</si>
  <si>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</si>
  <si>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</si>
  <si>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</si>
  <si>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</si>
  <si>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</si>
  <si>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</si>
  <si>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</si>
  <si>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</si>
  <si>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</si>
  <si>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</si>
  <si>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</si>
  <si>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</si>
  <si>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</si>
  <si>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</si>
  <si>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</si>
  <si>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</si>
  <si>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</si>
  <si>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</si>
  <si>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</si>
  <si>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</si>
  <si>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</si>
  <si>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</si>
  <si>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</si>
  <si>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</si>
  <si>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</si>
  <si>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</si>
  <si>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</si>
  <si>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</si>
  <si>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</si>
  <si>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</si>
  <si>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</si>
  <si>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</si>
  <si>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</si>
  <si>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</si>
  <si>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</si>
  <si>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</si>
  <si>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</si>
  <si>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</si>
  <si>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</si>
  <si>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</si>
  <si>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</si>
  <si>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</si>
  <si>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</si>
  <si>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</si>
  <si>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</si>
  <si>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</si>
  <si>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</si>
  <si>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</si>
  <si>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</si>
  <si>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</si>
  <si>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</si>
  <si>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</si>
  <si>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</si>
  <si>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</si>
  <si>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</si>
  <si>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</si>
  <si>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</si>
  <si>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</si>
  <si>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</si>
  <si>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</si>
  <si>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</si>
  <si>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</si>
  <si>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</si>
  <si>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</si>
  <si>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</si>
  <si>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</si>
  <si>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</si>
  <si>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</si>
  <si>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</si>
  <si>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</si>
  <si>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</si>
  <si>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</si>
  <si>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</si>
  <si>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</si>
  <si>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</si>
  <si>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</si>
  <si>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</si>
  <si>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</si>
  <si>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</si>
  <si>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</si>
  <si>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</si>
  <si>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</si>
  <si>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</si>
  <si>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</si>
  <si>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</si>
  <si>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</si>
  <si>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</si>
  <si>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</si>
  <si>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</si>
  <si>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</si>
  <si>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</si>
  <si>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</si>
  <si>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</si>
  <si>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</si>
  <si>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</si>
  <si>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</si>
  <si>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</si>
  <si>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</si>
  <si>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</si>
  <si>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</si>
  <si>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</si>
  <si>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</si>
  <si>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</si>
  <si>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</si>
  <si>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</si>
  <si>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</si>
  <si>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</si>
  <si>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</si>
  <si>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</si>
  <si>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</si>
  <si>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</si>
  <si>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</si>
  <si>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</si>
  <si>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</si>
  <si>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</si>
  <si>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</si>
  <si>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</si>
  <si>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</si>
  <si>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</si>
  <si>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</si>
  <si>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</si>
  <si>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</si>
  <si>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</si>
  <si>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</si>
  <si>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</si>
  <si>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</si>
  <si>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</si>
  <si>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</si>
  <si>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</si>
  <si>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</si>
  <si>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</si>
  <si>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</si>
  <si>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</si>
  <si>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</si>
  <si>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</si>
  <si>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</si>
  <si>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</si>
  <si>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</si>
  <si>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</si>
  <si>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</si>
  <si>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</si>
  <si>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</si>
  <si>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</si>
  <si>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</si>
  <si>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</si>
  <si>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</si>
  <si>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</si>
  <si>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</si>
  <si>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</si>
  <si>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</si>
  <si>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</si>
  <si>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</si>
  <si>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</si>
  <si>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</si>
  <si>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</si>
  <si>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</si>
  <si>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</si>
  <si>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</si>
  <si>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</si>
  <si>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</si>
  <si>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</si>
  <si>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</si>
  <si>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</si>
  <si>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</si>
  <si>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</si>
  <si>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</si>
  <si>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</si>
  <si>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</si>
  <si>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</si>
  <si>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</si>
  <si>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</si>
  <si>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</si>
  <si>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</si>
  <si>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</si>
  <si>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</si>
  <si>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</si>
  <si>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</si>
  <si>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</si>
  <si>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</si>
  <si>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</si>
  <si>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</si>
  <si>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</si>
  <si>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</si>
  <si>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</si>
  <si>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</si>
  <si>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</si>
  <si>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</si>
  <si>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</si>
  <si>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</si>
  <si>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</si>
  <si>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</si>
  <si>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</si>
  <si>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</si>
  <si>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</si>
  <si>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</si>
  <si>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</si>
  <si>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</si>
  <si>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</si>
  <si>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</si>
  <si>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</si>
  <si>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</si>
  <si>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</si>
  <si>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</si>
  <si>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</si>
  <si>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</si>
  <si>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</si>
  <si>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</si>
  <si>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</si>
  <si>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</si>
  <si>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</si>
  <si>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</si>
  <si>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</si>
  <si>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</si>
  <si>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</si>
  <si>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</si>
  <si>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</si>
  <si>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</si>
  <si>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</si>
  <si>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</si>
  <si>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</si>
  <si>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</si>
  <si>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</si>
  <si>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</si>
  <si>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</si>
  <si>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</si>
  <si>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</si>
  <si>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</si>
  <si>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</si>
  <si>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</si>
  <si>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</si>
  <si>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</si>
  <si>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</si>
  <si>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</si>
  <si>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</si>
  <si>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</si>
  <si>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</si>
  <si>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</si>
  <si>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</si>
  <si>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</si>
  <si>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</si>
  <si>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</si>
  <si>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</si>
  <si>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</si>
  <si>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</si>
  <si>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</si>
  <si>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</si>
  <si>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</si>
  <si>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</si>
  <si>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</si>
  <si>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</si>
  <si>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</si>
  <si>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</si>
  <si>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</si>
  <si>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</si>
  <si>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</si>
  <si>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</si>
  <si>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</si>
  <si>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</si>
  <si>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</si>
  <si>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</si>
  <si>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</si>
  <si>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</si>
  <si>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</si>
  <si>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</si>
  <si>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</si>
  <si>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</si>
  <si>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</si>
  <si>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</si>
  <si>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</si>
  <si>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</si>
  <si>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</si>
  <si>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</si>
  <si>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</si>
  <si>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</si>
  <si>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</si>
  <si>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</si>
  <si>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</si>
  <si>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</si>
  <si>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</si>
  <si>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</si>
  <si>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</si>
  <si>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</si>
  <si>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</si>
  <si>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</si>
  <si>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</si>
  <si>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</si>
  <si>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</si>
  <si>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</si>
  <si>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</si>
  <si>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</si>
  <si>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</si>
  <si>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</si>
  <si>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</si>
  <si>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</si>
  <si>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</si>
  <si>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</si>
  <si>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</si>
  <si>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</si>
  <si>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</si>
  <si>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</si>
  <si>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</si>
  <si>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</si>
  <si>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</si>
  <si>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</si>
  <si>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</si>
  <si>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</si>
  <si>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</si>
  <si>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</si>
  <si>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</si>
  <si>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</si>
  <si>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</si>
  <si>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</si>
  <si>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</si>
  <si>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</si>
  <si>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</si>
  <si>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</si>
  <si>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</si>
  <si>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</si>
  <si>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</si>
  <si>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</si>
  <si>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</si>
  <si>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</si>
  <si>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</si>
  <si>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</si>
  <si>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</si>
  <si>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</si>
  <si>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</si>
  <si>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</si>
  <si>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</si>
  <si>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</si>
  <si>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</si>
  <si>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</si>
  <si>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</si>
  <si>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</si>
  <si>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</si>
  <si>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</si>
  <si>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</si>
  <si>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</si>
  <si>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</si>
  <si>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</si>
  <si>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</si>
  <si>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</si>
  <si>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</si>
  <si>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</si>
  <si>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</si>
  <si>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</si>
  <si>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</si>
  <si>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</si>
  <si>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</si>
  <si>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</si>
  <si>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</si>
  <si>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</si>
  <si>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</si>
  <si>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</si>
  <si>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</si>
  <si>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</si>
  <si>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</si>
  <si>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</si>
  <si>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</si>
  <si>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</si>
  <si>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</si>
  <si>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</si>
  <si>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</si>
  <si>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</si>
  <si>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</si>
  <si>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</si>
  <si>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</si>
  <si>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</si>
  <si>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</si>
  <si>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</si>
  <si>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</si>
  <si>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</si>
  <si>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</si>
  <si>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</si>
  <si>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</si>
  <si>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</si>
  <si>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</si>
  <si>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</si>
  <si>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</si>
  <si>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</si>
  <si>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</si>
  <si>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</si>
  <si>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</si>
  <si>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</si>
  <si>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</si>
  <si>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</si>
  <si>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</si>
  <si>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</si>
  <si>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</si>
  <si>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</si>
  <si>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</si>
  <si>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</si>
  <si>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</si>
  <si>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</si>
  <si>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</si>
  <si>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</si>
  <si>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</si>
  <si>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</si>
  <si>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</si>
  <si>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</si>
  <si>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</si>
  <si>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</si>
  <si>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</si>
  <si>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</si>
  <si>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</si>
  <si>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</si>
  <si>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</si>
  <si>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</si>
  <si>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</si>
  <si>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</si>
  <si>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</si>
  <si>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</si>
  <si>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</si>
  <si>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</si>
  <si>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</si>
  <si>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</si>
  <si>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</si>
  <si>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</si>
  <si>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</si>
  <si>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</si>
  <si>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</si>
  <si>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</si>
  <si>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</si>
  <si>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</si>
  <si>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</si>
  <si>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</si>
  <si>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</si>
  <si>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</si>
  <si>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</si>
  <si>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</si>
  <si>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</si>
  <si>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</si>
  <si>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</si>
  <si>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</si>
  <si>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</si>
  <si>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</si>
  <si>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</si>
  <si>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</si>
  <si>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</si>
  <si>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</si>
  <si>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</si>
  <si>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</si>
  <si>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</si>
  <si>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</si>
  <si>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</si>
  <si>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</si>
  <si>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</si>
  <si>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</si>
  <si>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</si>
  <si>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</si>
  <si>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</si>
  <si>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</si>
  <si>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</si>
  <si>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</si>
  <si>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</si>
  <si>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</si>
  <si>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</si>
  <si>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</si>
  <si>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</si>
  <si>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</si>
  <si>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</si>
  <si>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</si>
  <si>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</si>
  <si>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</si>
  <si>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</si>
  <si>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</si>
  <si>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</si>
  <si>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</si>
  <si>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</si>
  <si>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</si>
  <si>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</si>
  <si>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</si>
  <si>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</si>
  <si>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</si>
  <si>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</si>
  <si>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</si>
  <si>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</si>
  <si>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</si>
  <si>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</si>
  <si>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</si>
  <si>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</si>
  <si>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</si>
  <si>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</si>
  <si>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</si>
  <si>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</si>
  <si>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</si>
  <si>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</si>
  <si>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</si>
  <si>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</si>
  <si>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</si>
  <si>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</si>
  <si>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</si>
  <si>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</si>
  <si>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</si>
  <si>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</si>
  <si>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</si>
  <si>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</si>
  <si>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</si>
  <si>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</si>
  <si>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</si>
  <si>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</si>
  <si>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</si>
  <si>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</si>
  <si>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</si>
  <si>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</si>
  <si>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</si>
  <si>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</si>
  <si>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</si>
  <si>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</si>
  <si>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</si>
  <si>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</si>
  <si>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</si>
  <si>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</si>
  <si>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</si>
  <si>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</si>
  <si>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</si>
  <si>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</si>
  <si>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</si>
  <si>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</si>
  <si>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</si>
  <si>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</si>
  <si>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</si>
  <si>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</si>
  <si>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</si>
  <si>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</si>
  <si>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</si>
  <si>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</si>
  <si>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</si>
  <si>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</si>
  <si>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</si>
  <si>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</si>
  <si>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</si>
  <si>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</si>
  <si>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</si>
  <si>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</si>
  <si>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</si>
  <si>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</si>
  <si>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</si>
  <si>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</si>
  <si>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</si>
  <si>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</si>
  <si>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</si>
  <si>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</si>
  <si>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</si>
  <si>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</si>
  <si>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</si>
  <si>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</si>
  <si>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</si>
  <si>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</si>
  <si>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</si>
  <si>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</si>
  <si>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</si>
  <si>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</si>
  <si>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</si>
  <si>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</si>
  <si>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</si>
  <si>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</si>
  <si>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</si>
  <si>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</si>
  <si>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</si>
  <si>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</si>
  <si>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</si>
  <si>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</si>
  <si>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</si>
  <si>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</si>
  <si>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</si>
  <si>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</si>
  <si>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</si>
  <si>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</si>
  <si>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</si>
  <si>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</si>
  <si>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</si>
  <si>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</si>
  <si>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</si>
  <si>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</si>
  <si>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</si>
  <si>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</si>
  <si>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</si>
  <si>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</si>
  <si>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</si>
  <si>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</si>
  <si>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</si>
  <si>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</si>
  <si>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</si>
  <si>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</si>
  <si>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</si>
  <si>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</si>
  <si>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</si>
  <si>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</si>
  <si>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</si>
  <si>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</si>
  <si>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</si>
  <si>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</si>
  <si>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</si>
  <si>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</si>
  <si>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</si>
  <si>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</si>
  <si>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</si>
  <si>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</si>
  <si>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</si>
  <si>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</si>
  <si>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</si>
  <si>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</si>
  <si>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</si>
  <si>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</si>
  <si>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</si>
  <si>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</si>
  <si>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</si>
  <si>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</si>
  <si>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</si>
  <si>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</si>
  <si>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</si>
  <si>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</si>
  <si>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</si>
  <si>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</si>
  <si>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</si>
  <si>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</si>
  <si>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</si>
  <si>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</si>
  <si>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</si>
  <si>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</si>
  <si>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</si>
  <si>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</si>
  <si>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</si>
  <si>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</si>
  <si>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</si>
  <si>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</si>
  <si>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</si>
  <si>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</si>
  <si>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</si>
  <si>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</si>
  <si>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</si>
  <si>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</si>
  <si>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</si>
  <si>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</si>
  <si>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</si>
  <si>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</si>
  <si>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</si>
  <si>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</si>
  <si>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</si>
  <si>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</si>
  <si>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</si>
  <si>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</si>
  <si>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</si>
  <si>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</si>
  <si>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</si>
  <si>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</si>
  <si>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</si>
  <si>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</si>
  <si>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</si>
  <si>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</si>
  <si>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</si>
  <si>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</si>
  <si>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</si>
  <si>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</si>
  <si>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</si>
  <si>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</si>
  <si>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</si>
  <si>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</si>
  <si>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</si>
  <si>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</si>
  <si>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</si>
  <si>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</si>
  <si>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</si>
  <si>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</si>
  <si>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</si>
  <si>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</si>
  <si>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</si>
  <si>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</si>
  <si>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</si>
  <si>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</si>
  <si>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</si>
  <si>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</si>
  <si>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</si>
  <si>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</si>
  <si>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</si>
  <si>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</si>
  <si>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</si>
  <si>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</si>
  <si>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</si>
  <si>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</si>
  <si>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</si>
  <si>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</si>
  <si>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</si>
  <si>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</si>
  <si>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</si>
  <si>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</si>
  <si>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</si>
  <si>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</si>
  <si>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</si>
  <si>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</si>
  <si>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</si>
  <si>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</si>
  <si>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</si>
  <si>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</si>
  <si>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</si>
  <si>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</si>
  <si>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</si>
  <si>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</si>
  <si>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</si>
  <si>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</si>
  <si>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</si>
  <si>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</si>
  <si>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</si>
  <si>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</si>
  <si>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</si>
  <si>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</si>
  <si>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</si>
  <si>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</si>
  <si>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</si>
  <si>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</si>
  <si>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</si>
  <si>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</si>
  <si>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</si>
  <si>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</si>
  <si>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</si>
  <si>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</si>
  <si>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</si>
  <si>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</si>
  <si>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</si>
  <si>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</si>
  <si>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</si>
  <si>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</si>
  <si>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</si>
  <si>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</si>
  <si>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</si>
  <si>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</si>
  <si>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</si>
  <si>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</si>
  <si>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</si>
  <si>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</si>
  <si>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</si>
  <si>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</si>
  <si>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</si>
  <si>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</si>
  <si>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</si>
  <si>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</si>
  <si>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</si>
  <si>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</si>
  <si>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</si>
  <si>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</si>
  <si>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</si>
  <si>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</si>
  <si>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</si>
  <si>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</si>
  <si>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</si>
  <si>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</si>
  <si>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</si>
  <si>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</si>
  <si>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</si>
  <si>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</si>
  <si>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</si>
  <si>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</si>
  <si>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</si>
  <si>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</si>
  <si>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</si>
  <si>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</si>
  <si>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</si>
  <si>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</si>
  <si>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</si>
  <si>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</si>
  <si>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</si>
  <si>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</si>
  <si>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</si>
  <si>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</si>
  <si>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</si>
  <si>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</si>
  <si>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</si>
  <si>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</si>
  <si>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</si>
  <si>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</si>
  <si>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</si>
  <si>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</si>
  <si>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</si>
  <si>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</si>
  <si>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</si>
  <si>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</si>
  <si>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</si>
  <si>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</si>
  <si>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</si>
  <si>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</si>
  <si>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</si>
  <si>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</si>
  <si>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</si>
  <si>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</si>
  <si>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</si>
  <si>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</si>
  <si>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</si>
  <si>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</si>
  <si>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</si>
  <si>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</si>
  <si>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</si>
  <si>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</si>
  <si>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</si>
  <si>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</si>
  <si>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</si>
  <si>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</si>
  <si>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</si>
  <si>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</si>
  <si>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</si>
  <si>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</si>
  <si>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</si>
  <si>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</si>
  <si>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</si>
  <si>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</si>
  <si>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</si>
  <si>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</si>
  <si>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</si>
  <si>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</si>
  <si>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</si>
  <si>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</si>
  <si>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</si>
  <si>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</si>
  <si>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</si>
  <si>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</si>
  <si>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</si>
  <si>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</si>
  <si>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</si>
  <si>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</si>
  <si>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</si>
  <si>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</si>
  <si>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</si>
  <si>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</si>
  <si>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</si>
  <si>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</si>
  <si>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</si>
  <si>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</si>
  <si>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</si>
  <si>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</si>
  <si>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</si>
  <si>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</si>
  <si>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</si>
  <si>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</si>
  <si>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</si>
  <si>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</si>
  <si>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</si>
  <si>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</si>
  <si>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</si>
  <si>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</si>
  <si>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</si>
  <si>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</si>
  <si>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</si>
  <si>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</si>
  <si>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</si>
  <si>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</si>
  <si>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</si>
  <si>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</si>
  <si>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</si>
  <si>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</si>
  <si>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</si>
  <si>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</si>
  <si>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</si>
  <si>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</si>
  <si>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</si>
  <si>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</si>
  <si>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</si>
  <si>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</si>
  <si>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</si>
  <si>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</si>
  <si>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</si>
  <si>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</si>
  <si>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</si>
  <si>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</si>
  <si>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</si>
  <si>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</si>
  <si>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</si>
  <si>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</si>
  <si>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</si>
  <si>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</si>
  <si>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</si>
  <si>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</si>
  <si>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</si>
  <si>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</si>
  <si>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</si>
  <si>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</si>
  <si>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</si>
  <si>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</si>
  <si>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</si>
  <si>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</si>
  <si>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</si>
  <si>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</si>
  <si>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</si>
  <si>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</si>
  <si>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</si>
  <si>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</si>
  <si>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</si>
  <si>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</si>
  <si>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</si>
  <si>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</si>
  <si>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</si>
  <si>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</si>
  <si>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</si>
  <si>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</si>
  <si>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</si>
  <si>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</si>
  <si>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</si>
  <si>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</si>
  <si>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</si>
  <si>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</si>
  <si>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</si>
  <si>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</si>
  <si>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</si>
  <si>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</si>
  <si>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</si>
  <si>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</si>
  <si>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</si>
  <si>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</si>
  <si>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</si>
  <si>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</si>
  <si>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</si>
  <si>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</si>
  <si>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</si>
  <si>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</si>
  <si>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</si>
  <si>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</si>
  <si>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</si>
  <si>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</si>
  <si>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</si>
  <si>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</si>
  <si>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</si>
  <si>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</si>
  <si>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</si>
  <si>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</si>
  <si>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</si>
  <si>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</si>
  <si>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</si>
  <si>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</si>
  <si>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</si>
  <si>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</si>
  <si>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</si>
  <si>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</si>
  <si>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</si>
  <si>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</si>
  <si>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</si>
  <si>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</si>
  <si>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</si>
  <si>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</si>
  <si>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</si>
  <si>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</si>
  <si>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</si>
  <si>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</si>
  <si>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</si>
  <si>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</si>
  <si>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</si>
  <si>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</si>
  <si>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</si>
  <si>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</si>
  <si>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</si>
  <si>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</si>
  <si>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</si>
  <si>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</si>
  <si>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</si>
  <si>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</si>
  <si>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</si>
  <si>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</si>
  <si>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</si>
  <si>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</si>
  <si>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</si>
  <si>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</si>
  <si>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</si>
  <si>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</si>
  <si>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</si>
  <si>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</si>
  <si>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</si>
  <si>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</si>
  <si>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</si>
  <si>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</si>
  <si>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</si>
  <si>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</si>
  <si>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</si>
  <si>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</si>
  <si>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</si>
  <si>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</si>
  <si>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</si>
  <si>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</si>
  <si>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</si>
  <si>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</si>
  <si>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</si>
  <si>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</si>
  <si>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</si>
  <si>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</si>
  <si>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</si>
  <si>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</si>
  <si>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</si>
  <si>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</si>
  <si>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</si>
  <si>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</si>
  <si>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</si>
  <si>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</si>
  <si>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</si>
  <si>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</si>
  <si>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</si>
  <si>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</si>
  <si>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</si>
  <si>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</si>
  <si>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</si>
  <si>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</si>
  <si>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</si>
  <si>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</si>
  <si>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</si>
  <si>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</si>
  <si>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</si>
  <si>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</si>
  <si>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</si>
  <si>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</si>
  <si>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</si>
  <si>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</si>
  <si>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</si>
  <si>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</si>
  <si>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</si>
  <si>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</si>
  <si>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</si>
  <si>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</si>
  <si>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</si>
  <si>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</si>
  <si>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</si>
  <si>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</si>
  <si>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</si>
  <si>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</si>
  <si>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</si>
  <si>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</si>
  <si>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</si>
  <si>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</si>
  <si>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</si>
  <si>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</si>
  <si>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</si>
  <si>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</si>
  <si>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</si>
  <si>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</si>
  <si>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</si>
  <si>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</si>
  <si>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</si>
  <si>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</si>
  <si>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</si>
  <si>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</si>
  <si>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</si>
  <si>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</si>
  <si>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</si>
  <si>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</si>
  <si>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</si>
  <si>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</si>
  <si>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</si>
  <si>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</si>
  <si>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</si>
  <si>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</si>
  <si>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</si>
  <si>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</si>
  <si>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</si>
  <si>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</si>
  <si>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</si>
  <si>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</si>
  <si>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</si>
  <si>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</si>
  <si>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</si>
  <si>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</si>
  <si>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</si>
  <si>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</si>
  <si>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</si>
  <si>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</si>
  <si>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</si>
  <si>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</si>
  <si>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</si>
  <si>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</si>
  <si>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</si>
  <si>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</si>
  <si>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</si>
  <si>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</si>
  <si>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</si>
  <si>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</si>
  <si>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</si>
  <si>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</si>
  <si>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</si>
  <si>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</si>
  <si>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</si>
  <si>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</si>
  <si>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</si>
  <si>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</si>
  <si>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</si>
  <si>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</si>
  <si>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</si>
  <si>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</si>
  <si>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</si>
  <si>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</si>
  <si>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</si>
  <si>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</si>
  <si>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</si>
  <si>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</si>
  <si>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</si>
  <si>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</si>
  <si>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</si>
  <si>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</si>
  <si>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</si>
  <si>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</si>
  <si>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</si>
  <si>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</si>
  <si>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</si>
  <si>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</si>
  <si>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</si>
  <si>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</si>
  <si>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</si>
  <si>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</si>
  <si>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</si>
  <si>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</si>
  <si>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</si>
  <si>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</si>
  <si>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</si>
  <si>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</si>
  <si>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</si>
  <si>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</si>
  <si>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</si>
  <si>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</si>
  <si>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</si>
  <si>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</si>
  <si>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</si>
  <si>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</si>
  <si>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</si>
  <si>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</si>
  <si>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</si>
  <si>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</si>
  <si>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</si>
  <si>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</si>
  <si>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</si>
  <si>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</si>
  <si>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</si>
  <si>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</si>
  <si>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</si>
  <si>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</si>
  <si>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</si>
  <si>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</si>
  <si>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</si>
  <si>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</si>
  <si>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</si>
  <si>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</si>
  <si>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</si>
  <si>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</si>
  <si>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</si>
  <si>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</si>
  <si>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</si>
  <si>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</si>
  <si>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</si>
  <si>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</si>
  <si>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</si>
  <si>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</si>
  <si>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</si>
  <si>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</si>
  <si>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</si>
  <si>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</si>
  <si>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</si>
  <si>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</si>
  <si>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</si>
  <si>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</si>
  <si>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</si>
  <si>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</si>
  <si>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</si>
  <si>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</si>
  <si>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</si>
  <si>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</si>
  <si>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</si>
  <si>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</si>
  <si>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</si>
  <si>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</si>
  <si>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</si>
  <si>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</si>
  <si>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</si>
  <si>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</si>
  <si>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</si>
  <si>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</si>
  <si>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</si>
  <si>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</si>
  <si>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</si>
  <si>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</si>
  <si>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</si>
  <si>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</si>
  <si>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</si>
  <si>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</si>
  <si>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</si>
  <si>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</si>
  <si>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</si>
  <si>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</si>
  <si>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</si>
  <si>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</si>
  <si>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</si>
  <si>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</si>
  <si>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</si>
  <si>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</si>
  <si>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</si>
  <si>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</si>
  <si>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</si>
  <si>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</si>
  <si>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</si>
  <si>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</si>
  <si>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</si>
  <si>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</si>
  <si>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</si>
  <si>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</si>
  <si>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</si>
  <si>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</si>
  <si>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</si>
  <si>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</si>
  <si>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</si>
  <si>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</si>
  <si>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</si>
  <si>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</si>
  <si>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</si>
  <si>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</si>
  <si>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</si>
  <si>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</si>
  <si>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</si>
  <si>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</si>
  <si>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</si>
  <si>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</si>
  <si>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</si>
  <si>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</si>
  <si>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</si>
  <si>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</si>
  <si>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</si>
  <si>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</si>
  <si>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</si>
  <si>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</si>
  <si>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</si>
  <si>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</si>
  <si>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</si>
  <si>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</si>
  <si>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</si>
  <si>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</si>
  <si>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</si>
  <si>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</si>
  <si>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</si>
  <si>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</si>
  <si>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</si>
  <si>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</si>
  <si>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</si>
  <si>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</si>
  <si>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</si>
  <si>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</si>
  <si>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</si>
  <si>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</si>
  <si>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</si>
  <si>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</si>
  <si>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</si>
  <si>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</si>
  <si>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</si>
  <si>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</si>
  <si>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</si>
  <si>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</si>
  <si>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</si>
  <si>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</si>
  <si>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</si>
  <si>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</si>
  <si>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</si>
  <si>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</si>
  <si>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</si>
  <si>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</si>
  <si>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</si>
  <si>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</si>
  <si>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</si>
  <si>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</si>
  <si>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</si>
  <si>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</si>
  <si>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</si>
  <si>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</si>
  <si>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</si>
  <si>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</si>
  <si>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</si>
  <si>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</si>
  <si>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</si>
  <si>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</si>
  <si>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</si>
  <si>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</si>
  <si>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</si>
  <si>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</si>
  <si>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</si>
  <si>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</si>
  <si>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</si>
  <si>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</si>
  <si>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</si>
  <si>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</si>
  <si>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</si>
  <si>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</si>
  <si>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</si>
  <si>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</si>
  <si>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</si>
  <si>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</si>
  <si>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</si>
  <si>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</si>
  <si>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</si>
  <si>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</si>
  <si>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</si>
  <si>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</si>
  <si>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</si>
  <si>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</si>
  <si>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</si>
  <si>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</si>
  <si>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</si>
  <si>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</si>
  <si>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</si>
  <si>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</si>
  <si>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</si>
  <si>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</si>
  <si>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</si>
  <si>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</si>
  <si>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</si>
  <si>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</si>
  <si>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</si>
  <si>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</si>
  <si>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</si>
  <si>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</si>
  <si>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</si>
  <si>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</si>
  <si>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</si>
  <si>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</si>
  <si>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</si>
  <si>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</si>
  <si>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</si>
  <si>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</si>
  <si>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</si>
  <si>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</si>
  <si>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</si>
  <si>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</si>
  <si>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</si>
  <si>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</si>
  <si>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</si>
  <si>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</si>
  <si>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</si>
  <si>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</si>
  <si>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</si>
  <si>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</si>
  <si>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</si>
  <si>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</si>
  <si>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</si>
  <si>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</si>
  <si>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</si>
  <si>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</si>
  <si>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</si>
  <si>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</si>
  <si>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</si>
  <si>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</si>
  <si>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</si>
  <si>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</si>
  <si>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</si>
  <si>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</si>
  <si>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</si>
  <si>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</si>
  <si>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</si>
  <si>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</si>
  <si>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</si>
  <si>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</si>
  <si>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</si>
  <si>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</si>
  <si>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</si>
  <si>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</si>
  <si>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</si>
  <si>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</si>
  <si>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</si>
  <si>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</si>
  <si>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</si>
  <si>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</si>
  <si>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</si>
  <si>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</si>
  <si>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</si>
  <si>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</si>
  <si>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</si>
  <si>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</si>
  <si>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</si>
  <si>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</si>
  <si>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</si>
  <si>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</si>
  <si>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</si>
  <si>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</si>
  <si>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</si>
  <si>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</si>
  <si>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</si>
  <si>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</si>
  <si>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</si>
  <si>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</si>
  <si>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</si>
  <si>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</si>
  <si>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</si>
  <si>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</si>
  <si>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</si>
  <si>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</si>
  <si>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</si>
  <si>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</si>
  <si>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</si>
  <si>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</si>
  <si>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</si>
  <si>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Column Labels</t>
  </si>
  <si>
    <t>Grand Total</t>
  </si>
  <si>
    <t>Row Labels</t>
  </si>
  <si>
    <t>Count of outcome</t>
  </si>
  <si>
    <t>(All)</t>
  </si>
  <si>
    <t>Date Ended Conversion</t>
  </si>
  <si>
    <t>Date Created Conversion</t>
  </si>
  <si>
    <t>Years</t>
  </si>
  <si>
    <t>Goal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</si>
  <si>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</si>
  <si>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</si>
  <si>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</si>
  <si>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</si>
  <si>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</si>
  <si>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</si>
  <si>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</si>
  <si>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</si>
  <si>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</si>
  <si>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</si>
  <si>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</si>
  <si>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</si>
  <si>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</si>
  <si>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</si>
  <si>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</si>
  <si>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</si>
  <si>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</si>
  <si>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</si>
  <si>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</si>
  <si>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Mean</t>
  </si>
  <si>
    <t>Median</t>
  </si>
  <si>
    <t>Minimum</t>
  </si>
  <si>
    <t>Maximum</t>
  </si>
  <si>
    <t>Variance</t>
  </si>
  <si>
    <t>Standard Deviation</t>
  </si>
  <si>
    <t>Successful</t>
  </si>
  <si>
    <t>Unsuccessful</t>
  </si>
  <si>
    <t>Q1</t>
  </si>
  <si>
    <t>Min</t>
  </si>
  <si>
    <t>Q3</t>
  </si>
  <si>
    <t>Max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</si>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</sst>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11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</cellStyleXfs>
  <cellXfs count="15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" fontId="0" fillId="0" borderId="0" xfId="0" applyNumberFormat="1"/>
    <xf numFmtId="44" fontId="16" fillId="0" borderId="0" xfId="42" applyFont="1" applyAlignment="1">
      <alignment horizontal="center"/>
    </xf>
    <xf numFmtId="44" fontId="0" fillId="0" borderId="0" xfId="42" applyFon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14" fontId="18" fillId="0" borderId="0" xfId="0" applyNumberFormat="1" applyFont="1"/>
    <xf numFmtId="0" fontId="0" fillId="0" borderId="0" xfId="0" applyAlignment="1">
      <alignment wrapText="1"/>
    </xf>
    <xf numFmtId="9" fontId="0" fillId="0" borderId="0" xfId="0" applyNumberFormat="1"/>
    <xf numFmtId="14" fontId="0" fillId="0" borderId="0" xfId="0" applyNumberFormat="1" applyAlignment="1">
      <alignment horizontal="left"/>
    </xf>
    <xf numFmtId="0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5"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6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18" Type="http://schemas.microsoft.com/office/2017/10/relationships/person" Target="persons/person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microsoft.com/office/2017/10/relationships/person" Target="persons/person.xml"/><Relationship Id="rId17" Type="http://schemas.microsoft.com/office/2017/10/relationships/person" Target="persons/person0.xml"/><Relationship Id="rId2" Type="http://schemas.openxmlformats.org/officeDocument/2006/relationships/worksheet" Target="worksheets/sheet2.xml"/><Relationship Id="rId16" Type="http://schemas.microsoft.com/office/2017/10/relationships/person" Target="persons/person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19" Type="http://schemas.microsoft.com/office/2017/10/relationships/person" Target="persons/person3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[Mod1 Crowdfunding Jsmith.xlsx]Category Stats!PivotTable2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Campaigns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'Category Stats'!$B$3:$B$4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'Category Stats'!$A$5:$A$14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Stats'!$B$5:$B$14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7C-4EAD-9F66-0A2BC6198400}"/>
            </c:ext>
          </c:extLst>
        </c:ser>
        <c:ser>
          <c:idx val="1"/>
          <c:order val="1"/>
          <c:tx>
            <c:strRef>
              <c:f>'Category Stats'!$C$3:$C$4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'Category Stats'!$A$5:$A$14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Stats'!$C$5:$C$14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7C-4EAD-9F66-0A2BC6198400}"/>
            </c:ext>
          </c:extLst>
        </c:ser>
        <c:ser>
          <c:idx val="2"/>
          <c:order val="2"/>
          <c:tx>
            <c:strRef>
              <c:f>'Category Stats'!$D$3:$D$4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'Category Stats'!$A$5:$A$14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Stats'!$D$5:$D$14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37C-4EAD-9F66-0A2BC6198400}"/>
            </c:ext>
          </c:extLst>
        </c:ser>
        <c:ser>
          <c:idx val="3"/>
          <c:order val="3"/>
          <c:tx>
            <c:strRef>
              <c:f>'Category Stats'!$E$3:$E$4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'Category Stats'!$A$5:$A$14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Stats'!$E$5:$E$14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37C-4EAD-9F66-0A2BC61984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4082095"/>
        <c:axId val="2045151391"/>
      </c:barChart>
      <c:catAx>
        <c:axId val="4840820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Categroy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5151391"/>
        <c:crosses val="autoZero"/>
        <c:auto val="1"/>
        <c:lblAlgn val="ctr"/>
        <c:lblOffset val="100"/>
        <c:noMultiLvlLbl val="0"/>
      </c:catAx>
      <c:valAx>
        <c:axId val="2045151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082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[Mod1 Crowdfunding Jsmith.xlsx]Subcategory Stats!PivotTable3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6780183727034124E-2"/>
          <c:y val="0.22018081073199183"/>
          <c:w val="0.71033377077865267"/>
          <c:h val="0.349261446485855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'Subcategory Stats'!$B$4:$B$5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'Subcategory Stats'!$A$6:$A$30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'Subcategory Stats'!$B$6:$B$30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90-49D8-A8E3-3263F89EB87B}"/>
            </c:ext>
          </c:extLst>
        </c:ser>
        <c:ser>
          <c:idx val="1"/>
          <c:order val="1"/>
          <c:tx>
            <c:strRef>
              <c:f>'Subcategory Stats'!$C$4:$C$5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'Subcategory Stats'!$A$6:$A$30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'Subcategory Stats'!$C$6:$C$30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90-49D8-A8E3-3263F89EB87B}"/>
            </c:ext>
          </c:extLst>
        </c:ser>
        <c:ser>
          <c:idx val="2"/>
          <c:order val="2"/>
          <c:tx>
            <c:strRef>
              <c:f>'Subcategory Stats'!$D$4:$D$5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'Subcategory Stats'!$A$6:$A$30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'Subcategory Stats'!$D$6:$D$30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90-49D8-A8E3-3263F89EB87B}"/>
            </c:ext>
          </c:extLst>
        </c:ser>
        <c:ser>
          <c:idx val="3"/>
          <c:order val="3"/>
          <c:tx>
            <c:strRef>
              <c:f>'Subcategory Stats'!$E$4:$E$5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'Subcategory Stats'!$A$6:$A$30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'Subcategory Stats'!$E$6:$E$30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B90-49D8-A8E3-3263F89EB8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00873727"/>
        <c:axId val="2045153791"/>
      </c:barChart>
      <c:catAx>
        <c:axId val="1600873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5153791"/>
        <c:crosses val="autoZero"/>
        <c:auto val="1"/>
        <c:lblAlgn val="ctr"/>
        <c:lblOffset val="100"/>
        <c:noMultiLvlLbl val="0"/>
      </c:catAx>
      <c:valAx>
        <c:axId val="2045153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0873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[Mod1 Crowdfunding Jsmith.xlsx]Outcomes Launch Date!PivotTable13</c:name>
    <c:fmtId val="6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'Outcomes Launch Date'!$B$4:$B$5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'Outcomes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Launch Date'!$B$6:$B$18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A9-4E07-8ACF-89B03BCF3431}"/>
            </c:ext>
          </c:extLst>
        </c:ser>
        <c:ser>
          <c:idx val="1"/>
          <c:order val="1"/>
          <c:tx>
            <c:strRef>
              <c:f>'Outcomes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'Outcomes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Launch Date'!$C$6:$C$18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A9-4E07-8ACF-89B03BCF3431}"/>
            </c:ext>
          </c:extLst>
        </c:ser>
        <c:ser>
          <c:idx val="2"/>
          <c:order val="2"/>
          <c:tx>
            <c:strRef>
              <c:f>'Outcomes Launch Date'!$D$4:$D$5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'Outcomes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Launch Date'!$D$6:$D$18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6A9-4E07-8ACF-89B03BCF34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1799743"/>
        <c:axId val="744739151"/>
      </c:lineChart>
      <c:catAx>
        <c:axId val="751799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739151"/>
        <c:crosses val="autoZero"/>
        <c:auto val="1"/>
        <c:lblAlgn val="ctr"/>
        <c:lblOffset val="100"/>
        <c:noMultiLvlLbl val="0"/>
      </c:catAx>
      <c:valAx>
        <c:axId val="744739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799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'Bonus -Goal Outcomes'!$F$1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'Bonus -Goal Outcomes'!$A$2:$A$13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'Bonus -Goal Outcomes'!$F$2:$F$13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0.76923076923076927</c:v>
                </c:pt>
                <c:pt idx="5">
                  <c:v>0.8571428571428571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F0F-4FD3-BA74-F3E62707E12F}"/>
            </c:ext>
          </c:extLst>
        </c:ser>
        <c:ser>
          <c:idx val="5"/>
          <c:order val="5"/>
          <c:tx>
            <c:strRef>
              <c:f>'Bonus -Goal Outcomes'!$G$1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'Bonus -Goal Outcomes'!$A$2:$A$13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'Bonus -Goal Outcomes'!$G$2:$G$13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0.14285714285714285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F0F-4FD3-BA74-F3E62707E12F}"/>
            </c:ext>
          </c:extLst>
        </c:ser>
        <c:ser>
          <c:idx val="6"/>
          <c:order val="6"/>
          <c:tx>
            <c:strRef>
              <c:f>'Bonus -Goal Outcomes'!$H$1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'Bonus -Goal Outcomes'!$A$2:$A$13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'Bonus -Goal Outcomes'!$H$2:$H$13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0.23076923076923078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F0F-4FD3-BA74-F3E62707E1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6485983"/>
        <c:axId val="54694102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'Bonus -Goal Outcomes'!$B$1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'Bonus -Goal Outcomes'!$A$2:$A$13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'Bonus -Goal Outcomes'!$B$2:$B$13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30</c:v>
                      </c:pt>
                      <c:pt idx="1">
                        <c:v>191</c:v>
                      </c:pt>
                      <c:pt idx="2">
                        <c:v>164</c:v>
                      </c:pt>
                      <c:pt idx="3">
                        <c:v>4</c:v>
                      </c:pt>
                      <c:pt idx="4">
                        <c:v>10</c:v>
                      </c:pt>
                      <c:pt idx="5">
                        <c:v>18</c:v>
                      </c:pt>
                      <c:pt idx="6">
                        <c:v>11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11</c:v>
                      </c:pt>
                      <c:pt idx="10">
                        <c:v>8</c:v>
                      </c:pt>
                      <c:pt idx="11">
                        <c:v>114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4F0F-4FD3-BA74-F3E62707E12F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'Bonus -Goal Outcomes'!$C$1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'Bonus -Goal Outcomes'!$A$2:$A$13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'Bonus -Goal Outcomes'!$C$2:$C$13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</c:v>
                      </c:pt>
                      <c:pt idx="1">
                        <c:v>38</c:v>
                      </c:pt>
                      <c:pt idx="2">
                        <c:v>126</c:v>
                      </c:pt>
                      <c:pt idx="3">
                        <c:v>5</c:v>
                      </c:pt>
                      <c:pt idx="4">
                        <c:v>0</c:v>
                      </c:pt>
                      <c:pt idx="5">
                        <c:v>3</c:v>
                      </c:pt>
                      <c:pt idx="6">
                        <c:v>3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163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4F0F-4FD3-BA74-F3E62707E12F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'Bonus -Goal Outcomes'!$D$1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'Bonus -Goal Outcomes'!$A$2:$A$13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'Bonus -Goal Outcomes'!$D$2:$D$13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25</c:v>
                      </c:pt>
                      <c:pt idx="3">
                        <c:v>0</c:v>
                      </c:pt>
                      <c:pt idx="4">
                        <c:v>3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4F0F-4FD3-BA74-F3E62707E12F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'Bonus -Goal Outcomes'!$E$1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'Bonus -Goal Outcomes'!$A$2:$A$13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'Bonus -Goal Outcomes'!$E$2:$E$13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51</c:v>
                      </c:pt>
                      <c:pt idx="1">
                        <c:v>231</c:v>
                      </c:pt>
                      <c:pt idx="2">
                        <c:v>315</c:v>
                      </c:pt>
                      <c:pt idx="3">
                        <c:v>9</c:v>
                      </c:pt>
                      <c:pt idx="4">
                        <c:v>13</c:v>
                      </c:pt>
                      <c:pt idx="5">
                        <c:v>21</c:v>
                      </c:pt>
                      <c:pt idx="6">
                        <c:v>14</c:v>
                      </c:pt>
                      <c:pt idx="7">
                        <c:v>7</c:v>
                      </c:pt>
                      <c:pt idx="8">
                        <c:v>12</c:v>
                      </c:pt>
                      <c:pt idx="9">
                        <c:v>14</c:v>
                      </c:pt>
                      <c:pt idx="10">
                        <c:v>11</c:v>
                      </c:pt>
                      <c:pt idx="11">
                        <c:v>305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4F0F-4FD3-BA74-F3E62707E12F}"/>
                  </c:ext>
                </c:extLst>
              </c15:ser>
            </c15:filteredLineSeries>
          </c:ext>
        </c:extLst>
      </c:lineChart>
      <c:catAx>
        <c:axId val="1256485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941023"/>
        <c:crosses val="autoZero"/>
        <c:auto val="1"/>
        <c:lblAlgn val="ctr"/>
        <c:lblOffset val="100"/>
        <c:noMultiLvlLbl val="0"/>
      </c:catAx>
      <c:valAx>
        <c:axId val="546941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6485983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val">
        <cx:f>_xlchart.v1.3</cx:f>
      </cx:numDim>
    </cx:data>
    <cx:data id="1">
      <cx:strDim type="cat">
        <cx:f>_xlchart.v1.2</cx:f>
      </cx:strDim>
      <cx:numDim type="val">
        <cx:f>_xlchart.v1.5</cx:f>
      </cx:numDim>
    </cx:data>
    <cx:data id="2"/>
  </cx:chartData>
  <cx:chart>
    <cx:plotArea>
      <cx:plotAreaRegion>
        <cx:series layoutId="boxWhisker" uniqueId="{A8FCDE7E-B188-4182-97A3-A19C7A4D0F8B}">
          <cx:tx>
            <cx:txData>
              <cx:f>_xlchart.v1.1</cx:f>
              <cx:v>Successful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B111CEF7-B2C2-4DA0-AF27-9E5F25FED9A5}">
          <cx:tx>
            <cx:txData>
              <cx:f>_xlchart.v1.4</cx:f>
              <cx:v>Unsuccessful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00000002-F722-4A1A-A952-3F0C106F3C96}">
          <cx:tx>
            <cx:txData>
              <cx:f>_xlchart.v1.0</cx:f>
              <cx:v>Min Q1 Median Q3 Max Mean</cx:v>
            </cx:txData>
          </cx:tx>
          <cx:dataId val="2"/>
          <cx:layoutPr>
            <cx:statistics quartileMethod="exclusive"/>
          </cx:layoutPr>
        </cx:series>
      </cx:plotAreaRegion>
      <cx:axis id="0">
        <cx:catScaling gapWidth="1"/>
        <cx:tickLabels/>
        <cx:numFmt formatCode="#,##0.00" sourceLinked="0"/>
      </cx:axis>
      <cx:axis id="1">
        <cx:valScaling/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52387</xdr:colOff>
      <xdr:row>15</xdr:row>
      <xdr:rowOff>142875</xdr:rowOff>
    </xdr:from>
    <xdr:to>
      <xdr:col>6</xdr:col>
      <xdr:colOff>257175</xdr:colOff>
      <xdr:row>33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D676702-02D8-AB83-C27B-DEE3381872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31</xdr:row>
      <xdr:rowOff>57150</xdr:rowOff>
    </xdr:from>
    <xdr:to>
      <xdr:col>5</xdr:col>
      <xdr:colOff>723900</xdr:colOff>
      <xdr:row>45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920493-DE50-EADB-5461-4040DAB1A4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18</xdr:row>
      <xdr:rowOff>171450</xdr:rowOff>
    </xdr:from>
    <xdr:to>
      <xdr:col>5</xdr:col>
      <xdr:colOff>819150</xdr:colOff>
      <xdr:row>32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7378AC-EEDE-06C2-FB46-9CAACDBFAA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481641</xdr:colOff>
      <xdr:row>13</xdr:row>
      <xdr:rowOff>80872</xdr:rowOff>
    </xdr:from>
    <xdr:to>
      <xdr:col>8</xdr:col>
      <xdr:colOff>341461</xdr:colOff>
      <xdr:row>28</xdr:row>
      <xdr:rowOff>140538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FE7BC9-3E4C-5AAC-1BAA-7EC55BC3E4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223837</xdr:colOff>
      <xdr:row>6</xdr:row>
      <xdr:rowOff>85725</xdr:rowOff>
    </xdr:from>
    <xdr:to>
      <xdr:col>15</xdr:col>
      <xdr:colOff>681037</xdr:colOff>
      <xdr:row>20</xdr:row>
      <xdr:rowOff>28575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D56E8102-5166-6F24-2FEE-092FE4B6B1B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396037" y="12858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2dc0f4c5e9b6b018/Documents/School/Module1JsmithCrowdfundingBook.xlsx" TargetMode="External"/><Relationship Id="rId1" Type="http://schemas.openxmlformats.org/officeDocument/2006/relationships/externalLinkPath" Target="Module1JsmithCrowdfundingBoo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8"/>
      <sheetName val="Crowdfunding"/>
      <sheetName val="Count"/>
      <sheetName val="Outcome"/>
      <sheetName val="Sub Outcome"/>
      <sheetName val="Date Outcome"/>
      <sheetName val="Bonus"/>
    </sheetNames>
    <sheetDataSet>
      <sheetData sheetId="0" refreshError="1"/>
      <sheetData sheetId="1">
        <row r="2">
          <cell r="E2">
            <v>0</v>
          </cell>
        </row>
        <row r="3">
          <cell r="E3">
            <v>14560</v>
          </cell>
        </row>
        <row r="4">
          <cell r="E4">
            <v>142523</v>
          </cell>
        </row>
        <row r="5">
          <cell r="E5">
            <v>2477</v>
          </cell>
        </row>
        <row r="6">
          <cell r="E6">
            <v>5265</v>
          </cell>
        </row>
        <row r="7">
          <cell r="E7">
            <v>13195</v>
          </cell>
        </row>
        <row r="8">
          <cell r="E8">
            <v>1090</v>
          </cell>
        </row>
        <row r="9">
          <cell r="E9">
            <v>14741</v>
          </cell>
        </row>
        <row r="10">
          <cell r="E10">
            <v>21946</v>
          </cell>
        </row>
        <row r="11">
          <cell r="E11">
            <v>3208</v>
          </cell>
        </row>
        <row r="12">
          <cell r="E12">
            <v>13838</v>
          </cell>
        </row>
        <row r="13">
          <cell r="E13">
            <v>3030</v>
          </cell>
        </row>
        <row r="14">
          <cell r="E14">
            <v>5629</v>
          </cell>
        </row>
        <row r="15">
          <cell r="E15">
            <v>10295</v>
          </cell>
        </row>
        <row r="16">
          <cell r="E16">
            <v>18829</v>
          </cell>
        </row>
        <row r="17">
          <cell r="E17">
            <v>38414</v>
          </cell>
        </row>
        <row r="18">
          <cell r="E18">
            <v>11041</v>
          </cell>
        </row>
        <row r="19">
          <cell r="E19">
            <v>134845</v>
          </cell>
        </row>
        <row r="20">
          <cell r="E20">
            <v>6089</v>
          </cell>
        </row>
        <row r="21">
          <cell r="E21">
            <v>30331</v>
          </cell>
        </row>
        <row r="22">
          <cell r="E22">
            <v>147936</v>
          </cell>
        </row>
        <row r="23">
          <cell r="E23">
            <v>38533</v>
          </cell>
        </row>
        <row r="24">
          <cell r="E24">
            <v>75690</v>
          </cell>
        </row>
        <row r="25">
          <cell r="E25">
            <v>14942</v>
          </cell>
        </row>
        <row r="26">
          <cell r="E26">
            <v>104257</v>
          </cell>
        </row>
        <row r="27">
          <cell r="E27">
            <v>11904</v>
          </cell>
        </row>
        <row r="28">
          <cell r="E28">
            <v>51814</v>
          </cell>
        </row>
        <row r="29">
          <cell r="E29">
            <v>1599</v>
          </cell>
        </row>
        <row r="30">
          <cell r="E30">
            <v>137635</v>
          </cell>
        </row>
        <row r="31">
          <cell r="E31">
            <v>150965</v>
          </cell>
        </row>
        <row r="32">
          <cell r="E32">
            <v>14455</v>
          </cell>
        </row>
        <row r="33">
          <cell r="E33">
            <v>10850</v>
          </cell>
        </row>
        <row r="34">
          <cell r="E34">
            <v>87676</v>
          </cell>
        </row>
        <row r="35">
          <cell r="E35">
            <v>189666</v>
          </cell>
        </row>
        <row r="36">
          <cell r="E36">
            <v>14025</v>
          </cell>
        </row>
        <row r="37">
          <cell r="E37">
            <v>188628</v>
          </cell>
        </row>
        <row r="38">
          <cell r="E38">
            <v>1101</v>
          </cell>
        </row>
        <row r="39">
          <cell r="E39">
            <v>11339</v>
          </cell>
        </row>
        <row r="40">
          <cell r="E40">
            <v>10085</v>
          </cell>
        </row>
        <row r="41">
          <cell r="E41">
            <v>5027</v>
          </cell>
        </row>
        <row r="42">
          <cell r="E42">
            <v>14878</v>
          </cell>
        </row>
        <row r="43">
          <cell r="E43">
            <v>11924</v>
          </cell>
        </row>
        <row r="44">
          <cell r="E44">
            <v>7991</v>
          </cell>
        </row>
        <row r="45">
          <cell r="E45">
            <v>167717</v>
          </cell>
        </row>
        <row r="46">
          <cell r="E46">
            <v>10541</v>
          </cell>
        </row>
        <row r="47">
          <cell r="E47">
            <v>4530</v>
          </cell>
        </row>
        <row r="48">
          <cell r="E48">
            <v>4247</v>
          </cell>
        </row>
        <row r="49">
          <cell r="E49">
            <v>7129</v>
          </cell>
        </row>
        <row r="50">
          <cell r="E50">
            <v>128862</v>
          </cell>
        </row>
        <row r="51">
          <cell r="E51">
            <v>13653</v>
          </cell>
        </row>
        <row r="52">
          <cell r="E52">
            <v>2</v>
          </cell>
        </row>
        <row r="53">
          <cell r="E53">
            <v>145243</v>
          </cell>
        </row>
        <row r="54">
          <cell r="E54">
            <v>2459</v>
          </cell>
        </row>
        <row r="55">
          <cell r="E55">
            <v>12356</v>
          </cell>
        </row>
        <row r="56">
          <cell r="E56">
            <v>5392</v>
          </cell>
        </row>
        <row r="57">
          <cell r="E57">
            <v>11746</v>
          </cell>
        </row>
        <row r="58">
          <cell r="E58">
            <v>11493</v>
          </cell>
        </row>
        <row r="59">
          <cell r="E59">
            <v>6243</v>
          </cell>
        </row>
        <row r="60">
          <cell r="E60">
            <v>6132</v>
          </cell>
        </row>
        <row r="61">
          <cell r="E61">
            <v>3851</v>
          </cell>
        </row>
        <row r="62">
          <cell r="E62">
            <v>135997</v>
          </cell>
        </row>
        <row r="63">
          <cell r="E63">
            <v>184750</v>
          </cell>
        </row>
        <row r="64">
          <cell r="E64">
            <v>14452</v>
          </cell>
        </row>
        <row r="65">
          <cell r="E65">
            <v>557</v>
          </cell>
        </row>
        <row r="66">
          <cell r="E66">
            <v>2734</v>
          </cell>
        </row>
        <row r="67">
          <cell r="E67">
            <v>14405</v>
          </cell>
        </row>
        <row r="68">
          <cell r="E68">
            <v>1307</v>
          </cell>
        </row>
        <row r="69">
          <cell r="E69">
            <v>117892</v>
          </cell>
        </row>
        <row r="70">
          <cell r="E70">
            <v>14508</v>
          </cell>
        </row>
        <row r="71">
          <cell r="E71">
            <v>1901</v>
          </cell>
        </row>
        <row r="72">
          <cell r="E72">
            <v>158389</v>
          </cell>
        </row>
        <row r="73">
          <cell r="E73">
            <v>6484</v>
          </cell>
        </row>
        <row r="74">
          <cell r="E74">
            <v>4022</v>
          </cell>
        </row>
        <row r="75">
          <cell r="E75">
            <v>9253</v>
          </cell>
        </row>
        <row r="76">
          <cell r="E76">
            <v>4776</v>
          </cell>
        </row>
        <row r="77">
          <cell r="E77">
            <v>14606</v>
          </cell>
        </row>
        <row r="78">
          <cell r="E78">
            <v>95993</v>
          </cell>
        </row>
        <row r="79">
          <cell r="E79">
            <v>4460</v>
          </cell>
        </row>
        <row r="80">
          <cell r="E80">
            <v>13536</v>
          </cell>
        </row>
        <row r="81">
          <cell r="E81">
            <v>40228</v>
          </cell>
        </row>
        <row r="82">
          <cell r="E82">
            <v>7012</v>
          </cell>
        </row>
        <row r="83">
          <cell r="E83">
            <v>37857</v>
          </cell>
        </row>
        <row r="84">
          <cell r="E84">
            <v>14973</v>
          </cell>
        </row>
        <row r="85">
          <cell r="E85">
            <v>39996</v>
          </cell>
        </row>
        <row r="86">
          <cell r="E86">
            <v>41564</v>
          </cell>
        </row>
        <row r="87">
          <cell r="E87">
            <v>6430</v>
          </cell>
        </row>
        <row r="88">
          <cell r="E88">
            <v>12405</v>
          </cell>
        </row>
        <row r="89">
          <cell r="E89">
            <v>123040</v>
          </cell>
        </row>
        <row r="90">
          <cell r="E90">
            <v>12516</v>
          </cell>
        </row>
        <row r="91">
          <cell r="E91">
            <v>8588</v>
          </cell>
        </row>
        <row r="92">
          <cell r="E92">
            <v>6132</v>
          </cell>
        </row>
        <row r="93">
          <cell r="E93">
            <v>74688</v>
          </cell>
        </row>
        <row r="94">
          <cell r="E94">
            <v>51775</v>
          </cell>
        </row>
        <row r="95">
          <cell r="E95">
            <v>65877</v>
          </cell>
        </row>
        <row r="96">
          <cell r="E96">
            <v>8807</v>
          </cell>
        </row>
        <row r="97">
          <cell r="E97">
            <v>1017</v>
          </cell>
        </row>
        <row r="98">
          <cell r="E98">
            <v>151513</v>
          </cell>
        </row>
        <row r="99">
          <cell r="E99">
            <v>12047</v>
          </cell>
        </row>
        <row r="100">
          <cell r="E100">
            <v>32951</v>
          </cell>
        </row>
        <row r="101">
          <cell r="E101">
            <v>14951</v>
          </cell>
        </row>
        <row r="102">
          <cell r="E102">
            <v>1</v>
          </cell>
        </row>
        <row r="103">
          <cell r="E103">
            <v>9193</v>
          </cell>
        </row>
        <row r="104">
          <cell r="E104">
            <v>10422</v>
          </cell>
        </row>
        <row r="105">
          <cell r="E105">
            <v>2461</v>
          </cell>
        </row>
        <row r="106">
          <cell r="E106">
            <v>170623</v>
          </cell>
        </row>
        <row r="107">
          <cell r="E107">
            <v>9829</v>
          </cell>
        </row>
        <row r="108">
          <cell r="E108">
            <v>14006</v>
          </cell>
        </row>
        <row r="109">
          <cell r="E109">
            <v>6527</v>
          </cell>
        </row>
        <row r="110">
          <cell r="E110">
            <v>8929</v>
          </cell>
        </row>
        <row r="111">
          <cell r="E111">
            <v>3079</v>
          </cell>
        </row>
        <row r="112">
          <cell r="E112">
            <v>21307</v>
          </cell>
        </row>
        <row r="113">
          <cell r="E113">
            <v>73653</v>
          </cell>
        </row>
        <row r="114">
          <cell r="E114">
            <v>12635</v>
          </cell>
        </row>
        <row r="115">
          <cell r="E115">
            <v>12437</v>
          </cell>
        </row>
        <row r="116">
          <cell r="E116">
            <v>13816</v>
          </cell>
        </row>
        <row r="117">
          <cell r="E117">
            <v>145382</v>
          </cell>
        </row>
        <row r="118">
          <cell r="E118">
            <v>6336</v>
          </cell>
        </row>
        <row r="119">
          <cell r="E119">
            <v>8523</v>
          </cell>
        </row>
        <row r="120">
          <cell r="E120">
            <v>6351</v>
          </cell>
        </row>
        <row r="121">
          <cell r="E121">
            <v>10748</v>
          </cell>
        </row>
        <row r="122">
          <cell r="E122">
            <v>112272</v>
          </cell>
        </row>
        <row r="123">
          <cell r="E123">
            <v>99361</v>
          </cell>
        </row>
        <row r="124">
          <cell r="E124">
            <v>88055</v>
          </cell>
        </row>
        <row r="125">
          <cell r="E125">
            <v>33092</v>
          </cell>
        </row>
        <row r="126">
          <cell r="E126">
            <v>9562</v>
          </cell>
        </row>
        <row r="127">
          <cell r="E127">
            <v>8475</v>
          </cell>
        </row>
        <row r="128">
          <cell r="E128">
            <v>69617</v>
          </cell>
        </row>
        <row r="129">
          <cell r="E129">
            <v>53067</v>
          </cell>
        </row>
        <row r="130">
          <cell r="E130">
            <v>42596</v>
          </cell>
        </row>
        <row r="131">
          <cell r="E131">
            <v>4756</v>
          </cell>
        </row>
        <row r="132">
          <cell r="E132">
            <v>14925</v>
          </cell>
        </row>
        <row r="133">
          <cell r="E133">
            <v>166116</v>
          </cell>
        </row>
        <row r="134">
          <cell r="E134">
            <v>3834</v>
          </cell>
        </row>
        <row r="135">
          <cell r="E135">
            <v>13985</v>
          </cell>
        </row>
        <row r="136">
          <cell r="E136">
            <v>89288</v>
          </cell>
        </row>
        <row r="137">
          <cell r="E137">
            <v>5488</v>
          </cell>
        </row>
        <row r="138">
          <cell r="E138">
            <v>2721</v>
          </cell>
        </row>
        <row r="139">
          <cell r="E139">
            <v>4712</v>
          </cell>
        </row>
        <row r="140">
          <cell r="E140">
            <v>9216</v>
          </cell>
        </row>
        <row r="141">
          <cell r="E141">
            <v>19246</v>
          </cell>
        </row>
        <row r="142">
          <cell r="E142">
            <v>12274</v>
          </cell>
        </row>
        <row r="143">
          <cell r="E143">
            <v>65323</v>
          </cell>
        </row>
        <row r="144">
          <cell r="E144">
            <v>11502</v>
          </cell>
        </row>
        <row r="145">
          <cell r="E145">
            <v>7322</v>
          </cell>
        </row>
        <row r="146">
          <cell r="E146">
            <v>11619</v>
          </cell>
        </row>
        <row r="147">
          <cell r="E147">
            <v>59128</v>
          </cell>
        </row>
        <row r="148">
          <cell r="E148">
            <v>1518</v>
          </cell>
        </row>
        <row r="149">
          <cell r="E149">
            <v>9337</v>
          </cell>
        </row>
        <row r="150">
          <cell r="E150">
            <v>11255</v>
          </cell>
        </row>
        <row r="151">
          <cell r="E151">
            <v>13632</v>
          </cell>
        </row>
        <row r="152">
          <cell r="E152">
            <v>1</v>
          </cell>
        </row>
        <row r="153">
          <cell r="E153">
            <v>88037</v>
          </cell>
        </row>
        <row r="154">
          <cell r="E154">
            <v>175573</v>
          </cell>
        </row>
        <row r="155">
          <cell r="E155">
            <v>176112</v>
          </cell>
        </row>
        <row r="156">
          <cell r="E156">
            <v>100650</v>
          </cell>
        </row>
        <row r="157">
          <cell r="E157">
            <v>90706</v>
          </cell>
        </row>
        <row r="158">
          <cell r="E158">
            <v>26914</v>
          </cell>
        </row>
        <row r="159">
          <cell r="E159">
            <v>2212</v>
          </cell>
        </row>
        <row r="160">
          <cell r="E160">
            <v>4640</v>
          </cell>
        </row>
        <row r="161">
          <cell r="E161">
            <v>191222</v>
          </cell>
        </row>
        <row r="162">
          <cell r="E162">
            <v>12985</v>
          </cell>
        </row>
        <row r="163">
          <cell r="E163">
            <v>4300</v>
          </cell>
        </row>
        <row r="164">
          <cell r="E164">
            <v>9134</v>
          </cell>
        </row>
        <row r="165">
          <cell r="E165">
            <v>8864</v>
          </cell>
        </row>
        <row r="166">
          <cell r="E166">
            <v>150755</v>
          </cell>
        </row>
        <row r="167">
          <cell r="E167">
            <v>110279</v>
          </cell>
        </row>
        <row r="168">
          <cell r="E168">
            <v>13439</v>
          </cell>
        </row>
        <row r="169">
          <cell r="E169">
            <v>10804</v>
          </cell>
        </row>
        <row r="170">
          <cell r="E170">
            <v>40107</v>
          </cell>
        </row>
        <row r="171">
          <cell r="E171">
            <v>98811</v>
          </cell>
        </row>
        <row r="172">
          <cell r="E172">
            <v>5528</v>
          </cell>
        </row>
        <row r="173">
          <cell r="E173">
            <v>521</v>
          </cell>
        </row>
        <row r="174">
          <cell r="E174">
            <v>663</v>
          </cell>
        </row>
        <row r="175">
          <cell r="E175">
            <v>157635</v>
          </cell>
        </row>
        <row r="176">
          <cell r="E176">
            <v>5368</v>
          </cell>
        </row>
        <row r="177">
          <cell r="E177">
            <v>47459</v>
          </cell>
        </row>
        <row r="178">
          <cell r="E178">
            <v>86060</v>
          </cell>
        </row>
        <row r="179">
          <cell r="E179">
            <v>161593</v>
          </cell>
        </row>
        <row r="180">
          <cell r="E180">
            <v>6927</v>
          </cell>
        </row>
        <row r="181">
          <cell r="E181">
            <v>159185</v>
          </cell>
        </row>
        <row r="182">
          <cell r="E182">
            <v>172736</v>
          </cell>
        </row>
        <row r="183">
          <cell r="E183">
            <v>5315</v>
          </cell>
        </row>
        <row r="184">
          <cell r="E184">
            <v>195750</v>
          </cell>
        </row>
        <row r="185">
          <cell r="E185">
            <v>3525</v>
          </cell>
        </row>
        <row r="186">
          <cell r="E186">
            <v>10550</v>
          </cell>
        </row>
        <row r="187">
          <cell r="E187">
            <v>718</v>
          </cell>
        </row>
        <row r="188">
          <cell r="E188">
            <v>28358</v>
          </cell>
        </row>
        <row r="189">
          <cell r="E189">
            <v>138384</v>
          </cell>
        </row>
        <row r="190">
          <cell r="E190">
            <v>2625</v>
          </cell>
        </row>
        <row r="191">
          <cell r="E191">
            <v>45004</v>
          </cell>
        </row>
        <row r="192">
          <cell r="E192">
            <v>2538</v>
          </cell>
        </row>
        <row r="193">
          <cell r="E193">
            <v>3188</v>
          </cell>
        </row>
        <row r="194">
          <cell r="E194">
            <v>8517</v>
          </cell>
        </row>
        <row r="195">
          <cell r="E195">
            <v>3012</v>
          </cell>
        </row>
        <row r="196">
          <cell r="E196">
            <v>8716</v>
          </cell>
        </row>
        <row r="197">
          <cell r="E197">
            <v>57157</v>
          </cell>
        </row>
        <row r="198">
          <cell r="E198">
            <v>5178</v>
          </cell>
        </row>
        <row r="199">
          <cell r="E199">
            <v>163118</v>
          </cell>
        </row>
        <row r="200">
          <cell r="E200">
            <v>6041</v>
          </cell>
        </row>
        <row r="201">
          <cell r="E201">
            <v>968</v>
          </cell>
        </row>
        <row r="202">
          <cell r="E202">
            <v>2</v>
          </cell>
        </row>
        <row r="203">
          <cell r="E203">
            <v>14305</v>
          </cell>
        </row>
        <row r="204">
          <cell r="E204">
            <v>6543</v>
          </cell>
        </row>
        <row r="205">
          <cell r="E205">
            <v>193413</v>
          </cell>
        </row>
        <row r="206">
          <cell r="E206">
            <v>2529</v>
          </cell>
        </row>
        <row r="207">
          <cell r="E207">
            <v>5614</v>
          </cell>
        </row>
        <row r="208">
          <cell r="E208">
            <v>3496</v>
          </cell>
        </row>
        <row r="209">
          <cell r="E209">
            <v>4257</v>
          </cell>
        </row>
        <row r="210">
          <cell r="E210">
            <v>199110</v>
          </cell>
        </row>
        <row r="211">
          <cell r="E211">
            <v>41212</v>
          </cell>
        </row>
        <row r="212">
          <cell r="E212">
            <v>6338</v>
          </cell>
        </row>
        <row r="213">
          <cell r="E213">
            <v>99100</v>
          </cell>
        </row>
        <row r="214">
          <cell r="E214">
            <v>12300</v>
          </cell>
        </row>
        <row r="215">
          <cell r="E215">
            <v>171549</v>
          </cell>
        </row>
        <row r="216">
          <cell r="E216">
            <v>14324</v>
          </cell>
        </row>
        <row r="217">
          <cell r="E217">
            <v>6024</v>
          </cell>
        </row>
        <row r="218">
          <cell r="E218">
            <v>188721</v>
          </cell>
        </row>
        <row r="219">
          <cell r="E219">
            <v>57911</v>
          </cell>
        </row>
        <row r="220">
          <cell r="E220">
            <v>12309</v>
          </cell>
        </row>
        <row r="221">
          <cell r="E221">
            <v>138497</v>
          </cell>
        </row>
        <row r="222">
          <cell r="E222">
            <v>667</v>
          </cell>
        </row>
        <row r="223">
          <cell r="E223">
            <v>119830</v>
          </cell>
        </row>
        <row r="224">
          <cell r="E224">
            <v>6623</v>
          </cell>
        </row>
        <row r="225">
          <cell r="E225">
            <v>81897</v>
          </cell>
        </row>
        <row r="226">
          <cell r="E226">
            <v>186885</v>
          </cell>
        </row>
        <row r="227">
          <cell r="E227">
            <v>176398</v>
          </cell>
        </row>
        <row r="228">
          <cell r="E228">
            <v>10999</v>
          </cell>
        </row>
        <row r="229">
          <cell r="E229">
            <v>102751</v>
          </cell>
        </row>
        <row r="230">
          <cell r="E230">
            <v>165352</v>
          </cell>
        </row>
        <row r="231">
          <cell r="E231">
            <v>165798</v>
          </cell>
        </row>
        <row r="232">
          <cell r="E232">
            <v>10084</v>
          </cell>
        </row>
        <row r="233">
          <cell r="E233">
            <v>5523</v>
          </cell>
        </row>
        <row r="234">
          <cell r="E234">
            <v>5823</v>
          </cell>
        </row>
        <row r="235">
          <cell r="E235">
            <v>6000</v>
          </cell>
        </row>
        <row r="236">
          <cell r="E236">
            <v>8181</v>
          </cell>
        </row>
        <row r="237">
          <cell r="E237">
            <v>3589</v>
          </cell>
        </row>
        <row r="238">
          <cell r="E238">
            <v>4323</v>
          </cell>
        </row>
        <row r="239">
          <cell r="E239">
            <v>14822</v>
          </cell>
        </row>
        <row r="240">
          <cell r="E240">
            <v>10138</v>
          </cell>
        </row>
        <row r="241">
          <cell r="E241">
            <v>3127</v>
          </cell>
        </row>
        <row r="242">
          <cell r="E242">
            <v>123124</v>
          </cell>
        </row>
        <row r="243">
          <cell r="E243">
            <v>171729</v>
          </cell>
        </row>
        <row r="244">
          <cell r="E244">
            <v>10729</v>
          </cell>
        </row>
        <row r="245">
          <cell r="E245">
            <v>10240</v>
          </cell>
        </row>
        <row r="246">
          <cell r="E246">
            <v>3988</v>
          </cell>
        </row>
        <row r="247">
          <cell r="E247">
            <v>14771</v>
          </cell>
        </row>
        <row r="248">
          <cell r="E248">
            <v>14649</v>
          </cell>
        </row>
        <row r="249">
          <cell r="E249">
            <v>184658</v>
          </cell>
        </row>
        <row r="250">
          <cell r="E250">
            <v>13103</v>
          </cell>
        </row>
        <row r="251">
          <cell r="E251">
            <v>168095</v>
          </cell>
        </row>
        <row r="252">
          <cell r="E252">
            <v>3</v>
          </cell>
        </row>
        <row r="253">
          <cell r="E253">
            <v>3840</v>
          </cell>
        </row>
        <row r="254">
          <cell r="E254">
            <v>6263</v>
          </cell>
        </row>
        <row r="255">
          <cell r="E255">
            <v>108161</v>
          </cell>
        </row>
        <row r="256">
          <cell r="E256">
            <v>8505</v>
          </cell>
        </row>
        <row r="257">
          <cell r="E257">
            <v>96735</v>
          </cell>
        </row>
        <row r="258">
          <cell r="E258">
            <v>959</v>
          </cell>
        </row>
        <row r="259">
          <cell r="E259">
            <v>8322</v>
          </cell>
        </row>
        <row r="260">
          <cell r="E260">
            <v>13424</v>
          </cell>
        </row>
        <row r="261">
          <cell r="E261">
            <v>10755</v>
          </cell>
        </row>
        <row r="262">
          <cell r="E262">
            <v>9935</v>
          </cell>
        </row>
        <row r="263">
          <cell r="E263">
            <v>26303</v>
          </cell>
        </row>
        <row r="264">
          <cell r="E264">
            <v>5328</v>
          </cell>
        </row>
        <row r="265">
          <cell r="E265">
            <v>10756</v>
          </cell>
        </row>
        <row r="266">
          <cell r="E266">
            <v>165375</v>
          </cell>
        </row>
        <row r="267">
          <cell r="E267">
            <v>6031</v>
          </cell>
        </row>
        <row r="268">
          <cell r="E268">
            <v>85902</v>
          </cell>
        </row>
        <row r="269">
          <cell r="E269">
            <v>143910</v>
          </cell>
        </row>
        <row r="270">
          <cell r="E270">
            <v>2708</v>
          </cell>
        </row>
        <row r="271">
          <cell r="E271">
            <v>8842</v>
          </cell>
        </row>
        <row r="272">
          <cell r="E272">
            <v>47260</v>
          </cell>
        </row>
        <row r="273">
          <cell r="E273">
            <v>1953</v>
          </cell>
        </row>
        <row r="274">
          <cell r="E274">
            <v>155349</v>
          </cell>
        </row>
        <row r="275">
          <cell r="E275">
            <v>10704</v>
          </cell>
        </row>
        <row r="276">
          <cell r="E276">
            <v>773</v>
          </cell>
        </row>
        <row r="277">
          <cell r="E277">
            <v>9419</v>
          </cell>
        </row>
        <row r="278">
          <cell r="E278">
            <v>5324</v>
          </cell>
        </row>
        <row r="279">
          <cell r="E279">
            <v>7465</v>
          </cell>
        </row>
        <row r="280">
          <cell r="E280">
            <v>8799</v>
          </cell>
        </row>
        <row r="281">
          <cell r="E281">
            <v>13656</v>
          </cell>
        </row>
        <row r="282">
          <cell r="E282">
            <v>14536</v>
          </cell>
        </row>
        <row r="283">
          <cell r="E283">
            <v>150552</v>
          </cell>
        </row>
        <row r="284">
          <cell r="E284">
            <v>9076</v>
          </cell>
        </row>
        <row r="285">
          <cell r="E285">
            <v>1517</v>
          </cell>
        </row>
        <row r="286">
          <cell r="E286">
            <v>8153</v>
          </cell>
        </row>
        <row r="287">
          <cell r="E287">
            <v>6357</v>
          </cell>
        </row>
        <row r="288">
          <cell r="E288">
            <v>19557</v>
          </cell>
        </row>
        <row r="289">
          <cell r="E289">
            <v>13213</v>
          </cell>
        </row>
        <row r="290">
          <cell r="E290">
            <v>5476</v>
          </cell>
        </row>
        <row r="291">
          <cell r="E291">
            <v>13474</v>
          </cell>
        </row>
        <row r="292">
          <cell r="E292">
            <v>91722</v>
          </cell>
        </row>
        <row r="293">
          <cell r="E293">
            <v>8219</v>
          </cell>
        </row>
        <row r="294">
          <cell r="E294">
            <v>717</v>
          </cell>
        </row>
        <row r="295">
          <cell r="E295">
            <v>1065</v>
          </cell>
        </row>
        <row r="296">
          <cell r="E296">
            <v>8038</v>
          </cell>
        </row>
        <row r="297">
          <cell r="E297">
            <v>68769</v>
          </cell>
        </row>
        <row r="298">
          <cell r="E298">
            <v>3352</v>
          </cell>
        </row>
        <row r="299">
          <cell r="E299">
            <v>6785</v>
          </cell>
        </row>
        <row r="300">
          <cell r="E300">
            <v>5037</v>
          </cell>
        </row>
        <row r="301">
          <cell r="E301">
            <v>1954</v>
          </cell>
        </row>
        <row r="302">
          <cell r="E302">
            <v>5</v>
          </cell>
        </row>
        <row r="303">
          <cell r="E303">
            <v>12102</v>
          </cell>
        </row>
        <row r="304">
          <cell r="E304">
            <v>24234</v>
          </cell>
        </row>
        <row r="305">
          <cell r="E305">
            <v>2809</v>
          </cell>
        </row>
        <row r="306">
          <cell r="E306">
            <v>11469</v>
          </cell>
        </row>
        <row r="307">
          <cell r="E307">
            <v>8014</v>
          </cell>
        </row>
        <row r="308">
          <cell r="E308">
            <v>514</v>
          </cell>
        </row>
        <row r="309">
          <cell r="E309">
            <v>43473</v>
          </cell>
        </row>
        <row r="310">
          <cell r="E310">
            <v>87560</v>
          </cell>
        </row>
        <row r="311">
          <cell r="E311">
            <v>3087</v>
          </cell>
        </row>
        <row r="312">
          <cell r="E312">
            <v>1586</v>
          </cell>
        </row>
        <row r="313">
          <cell r="E313">
            <v>12812</v>
          </cell>
        </row>
        <row r="314">
          <cell r="E314">
            <v>183345</v>
          </cell>
        </row>
        <row r="315">
          <cell r="E315">
            <v>8697</v>
          </cell>
        </row>
        <row r="316">
          <cell r="E316">
            <v>4126</v>
          </cell>
        </row>
        <row r="317">
          <cell r="E317">
            <v>3220</v>
          </cell>
        </row>
        <row r="318">
          <cell r="E318">
            <v>6401</v>
          </cell>
        </row>
        <row r="319">
          <cell r="E319">
            <v>1269</v>
          </cell>
        </row>
        <row r="320">
          <cell r="E320">
            <v>903</v>
          </cell>
        </row>
        <row r="321">
          <cell r="E321">
            <v>3251</v>
          </cell>
        </row>
        <row r="322">
          <cell r="E322">
            <v>8092</v>
          </cell>
        </row>
        <row r="323">
          <cell r="E323">
            <v>160422</v>
          </cell>
        </row>
        <row r="324">
          <cell r="E324">
            <v>196377</v>
          </cell>
        </row>
        <row r="325">
          <cell r="E325">
            <v>2148</v>
          </cell>
        </row>
        <row r="326">
          <cell r="E326">
            <v>11648</v>
          </cell>
        </row>
        <row r="327">
          <cell r="E327">
            <v>5897</v>
          </cell>
        </row>
        <row r="328">
          <cell r="E328">
            <v>3326</v>
          </cell>
        </row>
        <row r="329">
          <cell r="E329">
            <v>1002</v>
          </cell>
        </row>
        <row r="330">
          <cell r="E330">
            <v>131826</v>
          </cell>
        </row>
        <row r="331">
          <cell r="E331">
            <v>21477</v>
          </cell>
        </row>
        <row r="332">
          <cell r="E332">
            <v>62330</v>
          </cell>
        </row>
        <row r="333">
          <cell r="E333">
            <v>14643</v>
          </cell>
        </row>
        <row r="334">
          <cell r="E334">
            <v>41396</v>
          </cell>
        </row>
        <row r="335">
          <cell r="E335">
            <v>11900</v>
          </cell>
        </row>
        <row r="336">
          <cell r="E336">
            <v>123538</v>
          </cell>
        </row>
        <row r="337">
          <cell r="E337">
            <v>198628</v>
          </cell>
        </row>
        <row r="338">
          <cell r="E338">
            <v>68602</v>
          </cell>
        </row>
        <row r="339">
          <cell r="E339">
            <v>116064</v>
          </cell>
        </row>
        <row r="340">
          <cell r="E340">
            <v>125042</v>
          </cell>
        </row>
        <row r="341">
          <cell r="E341">
            <v>108974</v>
          </cell>
        </row>
        <row r="342">
          <cell r="E342">
            <v>34964</v>
          </cell>
        </row>
        <row r="343">
          <cell r="E343">
            <v>96777</v>
          </cell>
        </row>
        <row r="344">
          <cell r="E344">
            <v>31864</v>
          </cell>
        </row>
        <row r="345">
          <cell r="E345">
            <v>4853</v>
          </cell>
        </row>
        <row r="346">
          <cell r="E346">
            <v>82959</v>
          </cell>
        </row>
        <row r="347">
          <cell r="E347">
            <v>23159</v>
          </cell>
        </row>
        <row r="348">
          <cell r="E348">
            <v>2758</v>
          </cell>
        </row>
        <row r="349">
          <cell r="E349">
            <v>12607</v>
          </cell>
        </row>
        <row r="350">
          <cell r="E350">
            <v>142823</v>
          </cell>
        </row>
        <row r="351">
          <cell r="E351">
            <v>95958</v>
          </cell>
        </row>
        <row r="352">
          <cell r="E352">
            <v>5</v>
          </cell>
        </row>
        <row r="353">
          <cell r="E353">
            <v>94631</v>
          </cell>
        </row>
        <row r="354">
          <cell r="E354">
            <v>977</v>
          </cell>
        </row>
        <row r="355">
          <cell r="E355">
            <v>137961</v>
          </cell>
        </row>
        <row r="356">
          <cell r="E356">
            <v>7548</v>
          </cell>
        </row>
        <row r="357">
          <cell r="E357">
            <v>2241</v>
          </cell>
        </row>
        <row r="358">
          <cell r="E358">
            <v>3431</v>
          </cell>
        </row>
        <row r="359">
          <cell r="E359">
            <v>4253</v>
          </cell>
        </row>
        <row r="360">
          <cell r="E360">
            <v>1146</v>
          </cell>
        </row>
        <row r="361">
          <cell r="E361">
            <v>11948</v>
          </cell>
        </row>
        <row r="362">
          <cell r="E362">
            <v>135132</v>
          </cell>
        </row>
        <row r="363">
          <cell r="E363">
            <v>9546</v>
          </cell>
        </row>
        <row r="364">
          <cell r="E364">
            <v>13755</v>
          </cell>
        </row>
        <row r="365">
          <cell r="E365">
            <v>8330</v>
          </cell>
        </row>
        <row r="366">
          <cell r="E366">
            <v>14547</v>
          </cell>
        </row>
        <row r="367">
          <cell r="E367">
            <v>11735</v>
          </cell>
        </row>
        <row r="368">
          <cell r="E368">
            <v>10658</v>
          </cell>
        </row>
        <row r="369">
          <cell r="E369">
            <v>1870</v>
          </cell>
        </row>
        <row r="370">
          <cell r="E370">
            <v>14394</v>
          </cell>
        </row>
        <row r="371">
          <cell r="E371">
            <v>14743</v>
          </cell>
        </row>
        <row r="372">
          <cell r="E372">
            <v>178965</v>
          </cell>
        </row>
        <row r="373">
          <cell r="E373">
            <v>128410</v>
          </cell>
        </row>
        <row r="374">
          <cell r="E374">
            <v>14324</v>
          </cell>
        </row>
        <row r="375">
          <cell r="E375">
            <v>164291</v>
          </cell>
        </row>
        <row r="376">
          <cell r="E376">
            <v>22073</v>
          </cell>
        </row>
        <row r="377">
          <cell r="E377">
            <v>1479</v>
          </cell>
        </row>
        <row r="378">
          <cell r="E378">
            <v>12275</v>
          </cell>
        </row>
        <row r="379">
          <cell r="E379">
            <v>5098</v>
          </cell>
        </row>
        <row r="380">
          <cell r="E380">
            <v>24882</v>
          </cell>
        </row>
        <row r="381">
          <cell r="E381">
            <v>2912</v>
          </cell>
        </row>
        <row r="382">
          <cell r="E382">
            <v>4008</v>
          </cell>
        </row>
        <row r="383">
          <cell r="E383">
            <v>9749</v>
          </cell>
        </row>
        <row r="384">
          <cell r="E384">
            <v>5803</v>
          </cell>
        </row>
        <row r="385">
          <cell r="E385">
            <v>14199</v>
          </cell>
        </row>
        <row r="386">
          <cell r="E386">
            <v>196779</v>
          </cell>
        </row>
        <row r="387">
          <cell r="E387">
            <v>56859</v>
          </cell>
        </row>
        <row r="388">
          <cell r="E388">
            <v>103554</v>
          </cell>
        </row>
        <row r="389">
          <cell r="E389">
            <v>42795</v>
          </cell>
        </row>
        <row r="390">
          <cell r="E390">
            <v>12938</v>
          </cell>
        </row>
        <row r="391">
          <cell r="E391">
            <v>101352</v>
          </cell>
        </row>
        <row r="392">
          <cell r="E392">
            <v>4477</v>
          </cell>
        </row>
        <row r="393">
          <cell r="E393">
            <v>4393</v>
          </cell>
        </row>
        <row r="394">
          <cell r="E394">
            <v>67546</v>
          </cell>
        </row>
        <row r="395">
          <cell r="E395">
            <v>143788</v>
          </cell>
        </row>
        <row r="396">
          <cell r="E396">
            <v>3755</v>
          </cell>
        </row>
        <row r="397">
          <cell r="E397">
            <v>9238</v>
          </cell>
        </row>
        <row r="398">
          <cell r="E398">
            <v>77012</v>
          </cell>
        </row>
        <row r="399">
          <cell r="E399">
            <v>14083</v>
          </cell>
        </row>
        <row r="400">
          <cell r="E400">
            <v>12202</v>
          </cell>
        </row>
        <row r="401">
          <cell r="E401">
            <v>62127</v>
          </cell>
        </row>
        <row r="402">
          <cell r="E402">
            <v>2</v>
          </cell>
        </row>
        <row r="403">
          <cell r="E403">
            <v>13772</v>
          </cell>
        </row>
        <row r="404">
          <cell r="E404">
            <v>2946</v>
          </cell>
        </row>
        <row r="405">
          <cell r="E405">
            <v>168820</v>
          </cell>
        </row>
        <row r="406">
          <cell r="E406">
            <v>154321</v>
          </cell>
        </row>
        <row r="407">
          <cell r="E407">
            <v>26527</v>
          </cell>
        </row>
        <row r="408">
          <cell r="E408">
            <v>71583</v>
          </cell>
        </row>
        <row r="409">
          <cell r="E409">
            <v>12100</v>
          </cell>
        </row>
        <row r="410">
          <cell r="E410">
            <v>12129</v>
          </cell>
        </row>
        <row r="411">
          <cell r="E411">
            <v>62804</v>
          </cell>
        </row>
        <row r="412">
          <cell r="E412">
            <v>55536</v>
          </cell>
        </row>
        <row r="413">
          <cell r="E413">
            <v>8161</v>
          </cell>
        </row>
        <row r="414">
          <cell r="E414">
            <v>14046</v>
          </cell>
        </row>
        <row r="415">
          <cell r="E415">
            <v>117628</v>
          </cell>
        </row>
        <row r="416">
          <cell r="E416">
            <v>159405</v>
          </cell>
        </row>
        <row r="417">
          <cell r="E417">
            <v>12552</v>
          </cell>
        </row>
        <row r="418">
          <cell r="E418">
            <v>59007</v>
          </cell>
        </row>
        <row r="419">
          <cell r="E419">
            <v>943</v>
          </cell>
        </row>
        <row r="420">
          <cell r="E420">
            <v>93963</v>
          </cell>
        </row>
        <row r="421">
          <cell r="E421">
            <v>140469</v>
          </cell>
        </row>
        <row r="422">
          <cell r="E422">
            <v>6423</v>
          </cell>
        </row>
        <row r="423">
          <cell r="E423">
            <v>6015</v>
          </cell>
        </row>
        <row r="424">
          <cell r="E424">
            <v>11075</v>
          </cell>
        </row>
        <row r="425">
          <cell r="E425">
            <v>15723</v>
          </cell>
        </row>
        <row r="426">
          <cell r="E426">
            <v>2064</v>
          </cell>
        </row>
        <row r="427">
          <cell r="E427">
            <v>7767</v>
          </cell>
        </row>
        <row r="428">
          <cell r="E428">
            <v>10313</v>
          </cell>
        </row>
        <row r="429">
          <cell r="E429">
            <v>197018</v>
          </cell>
        </row>
        <row r="430">
          <cell r="E430">
            <v>47037</v>
          </cell>
        </row>
        <row r="431">
          <cell r="E431">
            <v>173191</v>
          </cell>
        </row>
        <row r="432">
          <cell r="E432">
            <v>5487</v>
          </cell>
        </row>
        <row r="433">
          <cell r="E433">
            <v>9817</v>
          </cell>
        </row>
        <row r="434">
          <cell r="E434">
            <v>6369</v>
          </cell>
        </row>
        <row r="435">
          <cell r="E435">
            <v>65755</v>
          </cell>
        </row>
        <row r="436">
          <cell r="E436">
            <v>903</v>
          </cell>
        </row>
        <row r="437">
          <cell r="E437">
            <v>178120</v>
          </cell>
        </row>
        <row r="438">
          <cell r="E438">
            <v>13678</v>
          </cell>
        </row>
        <row r="439">
          <cell r="E439">
            <v>9969</v>
          </cell>
        </row>
        <row r="440">
          <cell r="E440">
            <v>14827</v>
          </cell>
        </row>
        <row r="441">
          <cell r="E441">
            <v>100900</v>
          </cell>
        </row>
        <row r="442">
          <cell r="E442">
            <v>165954</v>
          </cell>
        </row>
        <row r="443">
          <cell r="E443">
            <v>1744</v>
          </cell>
        </row>
        <row r="444">
          <cell r="E444">
            <v>10731</v>
          </cell>
        </row>
        <row r="445">
          <cell r="E445">
            <v>3232</v>
          </cell>
        </row>
        <row r="446">
          <cell r="E446">
            <v>10938</v>
          </cell>
        </row>
        <row r="447">
          <cell r="E447">
            <v>10739</v>
          </cell>
        </row>
        <row r="448">
          <cell r="E448">
            <v>5579</v>
          </cell>
        </row>
        <row r="449">
          <cell r="E449">
            <v>37754</v>
          </cell>
        </row>
        <row r="450">
          <cell r="E450">
            <v>45384</v>
          </cell>
        </row>
        <row r="451">
          <cell r="E451">
            <v>8703</v>
          </cell>
        </row>
        <row r="452">
          <cell r="E452">
            <v>4</v>
          </cell>
        </row>
        <row r="453">
          <cell r="E453">
            <v>182302</v>
          </cell>
        </row>
        <row r="454">
          <cell r="E454">
            <v>3045</v>
          </cell>
        </row>
        <row r="455">
          <cell r="E455">
            <v>102749</v>
          </cell>
        </row>
        <row r="456">
          <cell r="E456">
            <v>1763</v>
          </cell>
        </row>
        <row r="457">
          <cell r="E457">
            <v>137904</v>
          </cell>
        </row>
        <row r="458">
          <cell r="E458">
            <v>152438</v>
          </cell>
        </row>
        <row r="459">
          <cell r="E459">
            <v>1332</v>
          </cell>
        </row>
        <row r="460">
          <cell r="E460">
            <v>118706</v>
          </cell>
        </row>
        <row r="461">
          <cell r="E461">
            <v>5674</v>
          </cell>
        </row>
        <row r="462">
          <cell r="E462">
            <v>4119</v>
          </cell>
        </row>
        <row r="463">
          <cell r="E463">
            <v>139354</v>
          </cell>
        </row>
        <row r="464">
          <cell r="E464">
            <v>57734</v>
          </cell>
        </row>
        <row r="465">
          <cell r="E465">
            <v>145265</v>
          </cell>
        </row>
        <row r="466">
          <cell r="E466">
            <v>95020</v>
          </cell>
        </row>
        <row r="467">
          <cell r="E467">
            <v>8829</v>
          </cell>
        </row>
        <row r="468">
          <cell r="E468">
            <v>3984</v>
          </cell>
        </row>
        <row r="469">
          <cell r="E469">
            <v>8053</v>
          </cell>
        </row>
        <row r="470">
          <cell r="E470">
            <v>1620</v>
          </cell>
        </row>
        <row r="471">
          <cell r="E471">
            <v>10328</v>
          </cell>
        </row>
        <row r="472">
          <cell r="E472">
            <v>10289</v>
          </cell>
        </row>
        <row r="473">
          <cell r="E473">
            <v>9889</v>
          </cell>
        </row>
        <row r="474">
          <cell r="E474">
            <v>60342</v>
          </cell>
        </row>
        <row r="475">
          <cell r="E475">
            <v>8907</v>
          </cell>
        </row>
        <row r="476">
          <cell r="E476">
            <v>14606</v>
          </cell>
        </row>
        <row r="477">
          <cell r="E477">
            <v>8432</v>
          </cell>
        </row>
        <row r="478">
          <cell r="E478">
            <v>57122</v>
          </cell>
        </row>
        <row r="479">
          <cell r="E479">
            <v>4613</v>
          </cell>
        </row>
        <row r="480">
          <cell r="E480">
            <v>162603</v>
          </cell>
        </row>
        <row r="481">
          <cell r="E481">
            <v>12310</v>
          </cell>
        </row>
        <row r="482">
          <cell r="E482">
            <v>8656</v>
          </cell>
        </row>
        <row r="483">
          <cell r="E483">
            <v>159931</v>
          </cell>
        </row>
        <row r="484">
          <cell r="E484">
            <v>689</v>
          </cell>
        </row>
        <row r="485">
          <cell r="E485">
            <v>48236</v>
          </cell>
        </row>
        <row r="486">
          <cell r="E486">
            <v>77021</v>
          </cell>
        </row>
        <row r="487">
          <cell r="E487">
            <v>27844</v>
          </cell>
        </row>
        <row r="488">
          <cell r="E488">
            <v>702</v>
          </cell>
        </row>
        <row r="489">
          <cell r="E489">
            <v>197024</v>
          </cell>
        </row>
        <row r="490">
          <cell r="E490">
            <v>11663</v>
          </cell>
        </row>
        <row r="491">
          <cell r="E491">
            <v>9339</v>
          </cell>
        </row>
        <row r="492">
          <cell r="E492">
            <v>4596</v>
          </cell>
        </row>
        <row r="493">
          <cell r="E493">
            <v>173437</v>
          </cell>
        </row>
        <row r="494">
          <cell r="E494">
            <v>45831</v>
          </cell>
        </row>
        <row r="495">
          <cell r="E495">
            <v>6514</v>
          </cell>
        </row>
        <row r="496">
          <cell r="E496">
            <v>13684</v>
          </cell>
        </row>
        <row r="497">
          <cell r="E497">
            <v>13264</v>
          </cell>
        </row>
        <row r="498">
          <cell r="E498">
            <v>1667</v>
          </cell>
        </row>
        <row r="499">
          <cell r="E499">
            <v>3349</v>
          </cell>
        </row>
        <row r="500">
          <cell r="E500">
            <v>46317</v>
          </cell>
        </row>
        <row r="501">
          <cell r="E501">
            <v>78743</v>
          </cell>
        </row>
        <row r="502">
          <cell r="E502">
            <v>0</v>
          </cell>
        </row>
        <row r="503">
          <cell r="E503">
            <v>107743</v>
          </cell>
        </row>
        <row r="504">
          <cell r="E504">
            <v>6889</v>
          </cell>
        </row>
        <row r="505">
          <cell r="E505">
            <v>45983</v>
          </cell>
        </row>
        <row r="506">
          <cell r="E506">
            <v>6924</v>
          </cell>
        </row>
        <row r="507">
          <cell r="E507">
            <v>12497</v>
          </cell>
        </row>
        <row r="508">
          <cell r="E508">
            <v>166874</v>
          </cell>
        </row>
        <row r="509">
          <cell r="E509">
            <v>837</v>
          </cell>
        </row>
        <row r="510">
          <cell r="E510">
            <v>193820</v>
          </cell>
        </row>
        <row r="511">
          <cell r="E511">
            <v>119510</v>
          </cell>
        </row>
        <row r="512">
          <cell r="E512">
            <v>9289</v>
          </cell>
        </row>
        <row r="513">
          <cell r="E513">
            <v>35498</v>
          </cell>
        </row>
        <row r="514">
          <cell r="E514">
            <v>12678</v>
          </cell>
        </row>
        <row r="515">
          <cell r="E515">
            <v>3260</v>
          </cell>
        </row>
        <row r="516">
          <cell r="E516">
            <v>31123</v>
          </cell>
        </row>
        <row r="517">
          <cell r="E517">
            <v>4797</v>
          </cell>
        </row>
        <row r="518">
          <cell r="E518">
            <v>53324</v>
          </cell>
        </row>
        <row r="519">
          <cell r="E519">
            <v>6608</v>
          </cell>
        </row>
        <row r="520">
          <cell r="E520">
            <v>622</v>
          </cell>
        </row>
        <row r="521">
          <cell r="E521">
            <v>180802</v>
          </cell>
        </row>
        <row r="522">
          <cell r="E522">
            <v>3406</v>
          </cell>
        </row>
        <row r="523">
          <cell r="E523">
            <v>11061</v>
          </cell>
        </row>
        <row r="524">
          <cell r="E524">
            <v>16389</v>
          </cell>
        </row>
        <row r="525">
          <cell r="E525">
            <v>6303</v>
          </cell>
        </row>
        <row r="526">
          <cell r="E526">
            <v>81136</v>
          </cell>
        </row>
        <row r="527">
          <cell r="E527">
            <v>1768</v>
          </cell>
        </row>
        <row r="528">
          <cell r="E528">
            <v>12944</v>
          </cell>
        </row>
        <row r="529">
          <cell r="E529">
            <v>188480</v>
          </cell>
        </row>
        <row r="530">
          <cell r="E530">
            <v>7227</v>
          </cell>
        </row>
        <row r="531">
          <cell r="E531">
            <v>574</v>
          </cell>
        </row>
        <row r="532">
          <cell r="E532">
            <v>96328</v>
          </cell>
        </row>
        <row r="533">
          <cell r="E533">
            <v>178338</v>
          </cell>
        </row>
        <row r="534">
          <cell r="E534">
            <v>8046</v>
          </cell>
        </row>
        <row r="535">
          <cell r="E535">
            <v>184086</v>
          </cell>
        </row>
        <row r="536">
          <cell r="E536">
            <v>13385</v>
          </cell>
        </row>
        <row r="537">
          <cell r="E537">
            <v>12533</v>
          </cell>
        </row>
        <row r="538">
          <cell r="E538">
            <v>14697</v>
          </cell>
        </row>
        <row r="539">
          <cell r="E539">
            <v>98935</v>
          </cell>
        </row>
        <row r="540">
          <cell r="E540">
            <v>57034</v>
          </cell>
        </row>
        <row r="541">
          <cell r="E541">
            <v>7120</v>
          </cell>
        </row>
        <row r="542">
          <cell r="E542">
            <v>14097</v>
          </cell>
        </row>
        <row r="543">
          <cell r="E543">
            <v>43086</v>
          </cell>
        </row>
        <row r="544">
          <cell r="E544">
            <v>1930</v>
          </cell>
        </row>
        <row r="545">
          <cell r="E545">
            <v>13864</v>
          </cell>
        </row>
        <row r="546">
          <cell r="E546">
            <v>7742</v>
          </cell>
        </row>
        <row r="547">
          <cell r="E547">
            <v>164109</v>
          </cell>
        </row>
        <row r="548">
          <cell r="E548">
            <v>6870</v>
          </cell>
        </row>
        <row r="549">
          <cell r="E549">
            <v>12597</v>
          </cell>
        </row>
        <row r="550">
          <cell r="E550">
            <v>179074</v>
          </cell>
        </row>
        <row r="551">
          <cell r="E551">
            <v>83843</v>
          </cell>
        </row>
        <row r="552">
          <cell r="E552">
            <v>4</v>
          </cell>
        </row>
        <row r="553">
          <cell r="E553">
            <v>105598</v>
          </cell>
        </row>
        <row r="554">
          <cell r="E554">
            <v>8866</v>
          </cell>
        </row>
        <row r="555">
          <cell r="E555">
            <v>75022</v>
          </cell>
        </row>
        <row r="556">
          <cell r="E556">
            <v>14408</v>
          </cell>
        </row>
        <row r="557">
          <cell r="E557">
            <v>14089</v>
          </cell>
        </row>
        <row r="558">
          <cell r="E558">
            <v>12467</v>
          </cell>
        </row>
        <row r="559">
          <cell r="E559">
            <v>11960</v>
          </cell>
        </row>
        <row r="560">
          <cell r="E560">
            <v>7966</v>
          </cell>
        </row>
        <row r="561">
          <cell r="E561">
            <v>106321</v>
          </cell>
        </row>
        <row r="562">
          <cell r="E562">
            <v>158832</v>
          </cell>
        </row>
        <row r="563">
          <cell r="E563">
            <v>11091</v>
          </cell>
        </row>
        <row r="564">
          <cell r="E564">
            <v>1269</v>
          </cell>
        </row>
        <row r="565">
          <cell r="E565">
            <v>5107</v>
          </cell>
        </row>
        <row r="566">
          <cell r="E566">
            <v>141393</v>
          </cell>
        </row>
        <row r="567">
          <cell r="E567">
            <v>194166</v>
          </cell>
        </row>
        <row r="568">
          <cell r="E568">
            <v>4124</v>
          </cell>
        </row>
        <row r="569">
          <cell r="E569">
            <v>14865</v>
          </cell>
        </row>
        <row r="570">
          <cell r="E570">
            <v>134688</v>
          </cell>
        </row>
        <row r="571">
          <cell r="E571">
            <v>47705</v>
          </cell>
        </row>
        <row r="572">
          <cell r="E572">
            <v>95364</v>
          </cell>
        </row>
        <row r="573">
          <cell r="E573">
            <v>3295</v>
          </cell>
        </row>
        <row r="574">
          <cell r="E574">
            <v>4896</v>
          </cell>
        </row>
        <row r="575">
          <cell r="E575">
            <v>7496</v>
          </cell>
        </row>
        <row r="576">
          <cell r="E576">
            <v>9967</v>
          </cell>
        </row>
        <row r="577">
          <cell r="E577">
            <v>52421</v>
          </cell>
        </row>
        <row r="578">
          <cell r="E578">
            <v>6298</v>
          </cell>
        </row>
        <row r="579">
          <cell r="E579">
            <v>1546</v>
          </cell>
        </row>
        <row r="580">
          <cell r="E580">
            <v>16168</v>
          </cell>
        </row>
        <row r="581">
          <cell r="E581">
            <v>6269</v>
          </cell>
        </row>
        <row r="582">
          <cell r="E582">
            <v>149578</v>
          </cell>
        </row>
        <row r="583">
          <cell r="E583">
            <v>3841</v>
          </cell>
        </row>
        <row r="584">
          <cell r="E584">
            <v>4531</v>
          </cell>
        </row>
        <row r="585">
          <cell r="E585">
            <v>60934</v>
          </cell>
        </row>
        <row r="586">
          <cell r="E586">
            <v>103255</v>
          </cell>
        </row>
        <row r="587">
          <cell r="E587">
            <v>13065</v>
          </cell>
        </row>
        <row r="588">
          <cell r="E588">
            <v>6654</v>
          </cell>
        </row>
        <row r="589">
          <cell r="E589">
            <v>6852</v>
          </cell>
        </row>
        <row r="590">
          <cell r="E590">
            <v>124517</v>
          </cell>
        </row>
        <row r="591">
          <cell r="E591">
            <v>5113</v>
          </cell>
        </row>
        <row r="592">
          <cell r="E592">
            <v>5824</v>
          </cell>
        </row>
        <row r="593">
          <cell r="E593">
            <v>6226</v>
          </cell>
        </row>
        <row r="594">
          <cell r="E594">
            <v>20243</v>
          </cell>
        </row>
        <row r="595">
          <cell r="E595">
            <v>188288</v>
          </cell>
        </row>
        <row r="596">
          <cell r="E596">
            <v>11167</v>
          </cell>
        </row>
        <row r="597">
          <cell r="E597">
            <v>146595</v>
          </cell>
        </row>
        <row r="598">
          <cell r="E598">
            <v>7875</v>
          </cell>
        </row>
        <row r="599">
          <cell r="E599">
            <v>148779</v>
          </cell>
        </row>
        <row r="600">
          <cell r="E600">
            <v>175868</v>
          </cell>
        </row>
        <row r="601">
          <cell r="E601">
            <v>5112</v>
          </cell>
        </row>
        <row r="602">
          <cell r="E602">
            <v>5</v>
          </cell>
        </row>
        <row r="603">
          <cell r="E603">
            <v>13018</v>
          </cell>
        </row>
        <row r="604">
          <cell r="E604">
            <v>91176</v>
          </cell>
        </row>
        <row r="605">
          <cell r="E605">
            <v>6342</v>
          </cell>
        </row>
        <row r="606">
          <cell r="E606">
            <v>151438</v>
          </cell>
        </row>
        <row r="607">
          <cell r="E607">
            <v>6178</v>
          </cell>
        </row>
        <row r="608">
          <cell r="E608">
            <v>6405</v>
          </cell>
        </row>
        <row r="609">
          <cell r="E609">
            <v>180667</v>
          </cell>
        </row>
        <row r="610">
          <cell r="E610">
            <v>11075</v>
          </cell>
        </row>
        <row r="611">
          <cell r="E611">
            <v>12042</v>
          </cell>
        </row>
        <row r="612">
          <cell r="E612">
            <v>179356</v>
          </cell>
        </row>
        <row r="613">
          <cell r="E613">
            <v>1136</v>
          </cell>
        </row>
        <row r="614">
          <cell r="E614">
            <v>8645</v>
          </cell>
        </row>
        <row r="615">
          <cell r="E615">
            <v>1914</v>
          </cell>
        </row>
        <row r="616">
          <cell r="E616">
            <v>41205</v>
          </cell>
        </row>
        <row r="617">
          <cell r="E617">
            <v>14488</v>
          </cell>
        </row>
        <row r="618">
          <cell r="E618">
            <v>12129</v>
          </cell>
        </row>
        <row r="619">
          <cell r="E619">
            <v>3496</v>
          </cell>
        </row>
        <row r="620">
          <cell r="E620">
            <v>97037</v>
          </cell>
        </row>
        <row r="621">
          <cell r="E621">
            <v>55757</v>
          </cell>
        </row>
        <row r="622">
          <cell r="E622">
            <v>11525</v>
          </cell>
        </row>
        <row r="623">
          <cell r="E623">
            <v>158669</v>
          </cell>
        </row>
        <row r="624">
          <cell r="E624">
            <v>5916</v>
          </cell>
        </row>
        <row r="625">
          <cell r="E625">
            <v>150806</v>
          </cell>
        </row>
        <row r="626">
          <cell r="E626">
            <v>14249</v>
          </cell>
        </row>
        <row r="627">
          <cell r="E627">
            <v>5803</v>
          </cell>
        </row>
        <row r="628">
          <cell r="E628">
            <v>13205</v>
          </cell>
        </row>
        <row r="629">
          <cell r="E629">
            <v>11108</v>
          </cell>
        </row>
        <row r="630">
          <cell r="E630">
            <v>2884</v>
          </cell>
        </row>
        <row r="631">
          <cell r="E631">
            <v>55476</v>
          </cell>
        </row>
        <row r="632">
          <cell r="E632">
            <v>5973</v>
          </cell>
        </row>
        <row r="633">
          <cell r="E633">
            <v>183756</v>
          </cell>
        </row>
        <row r="634">
          <cell r="E634">
            <v>30902</v>
          </cell>
        </row>
        <row r="635">
          <cell r="E635">
            <v>5569</v>
          </cell>
        </row>
        <row r="636">
          <cell r="E636">
            <v>92824</v>
          </cell>
        </row>
        <row r="637">
          <cell r="E637">
            <v>158590</v>
          </cell>
        </row>
        <row r="638">
          <cell r="E638">
            <v>127591</v>
          </cell>
        </row>
        <row r="639">
          <cell r="E639">
            <v>6750</v>
          </cell>
        </row>
        <row r="640">
          <cell r="E640">
            <v>9318</v>
          </cell>
        </row>
        <row r="641">
          <cell r="E641">
            <v>4832</v>
          </cell>
        </row>
        <row r="642">
          <cell r="E642">
            <v>19769</v>
          </cell>
        </row>
        <row r="643">
          <cell r="E643">
            <v>11277</v>
          </cell>
        </row>
        <row r="644">
          <cell r="E644">
            <v>13382</v>
          </cell>
        </row>
        <row r="645">
          <cell r="E645">
            <v>32986</v>
          </cell>
        </row>
        <row r="646">
          <cell r="E646">
            <v>81984</v>
          </cell>
        </row>
        <row r="647">
          <cell r="E647">
            <v>178483</v>
          </cell>
        </row>
        <row r="648">
          <cell r="E648">
            <v>87448</v>
          </cell>
        </row>
        <row r="649">
          <cell r="E649">
            <v>1863</v>
          </cell>
        </row>
        <row r="650">
          <cell r="E650">
            <v>62174</v>
          </cell>
        </row>
        <row r="651">
          <cell r="E651">
            <v>59003</v>
          </cell>
        </row>
        <row r="652">
          <cell r="E652">
            <v>2</v>
          </cell>
        </row>
        <row r="653">
          <cell r="E653">
            <v>174039</v>
          </cell>
        </row>
        <row r="654">
          <cell r="E654">
            <v>12684</v>
          </cell>
        </row>
        <row r="655">
          <cell r="E655">
            <v>14033</v>
          </cell>
        </row>
        <row r="656">
          <cell r="E656">
            <v>177936</v>
          </cell>
        </row>
        <row r="657">
          <cell r="E657">
            <v>13212</v>
          </cell>
        </row>
        <row r="658">
          <cell r="E658">
            <v>49879</v>
          </cell>
        </row>
        <row r="659">
          <cell r="E659">
            <v>824</v>
          </cell>
        </row>
        <row r="660">
          <cell r="E660">
            <v>31594</v>
          </cell>
        </row>
        <row r="661">
          <cell r="E661">
            <v>57010</v>
          </cell>
        </row>
        <row r="662">
          <cell r="E662">
            <v>7438</v>
          </cell>
        </row>
        <row r="663">
          <cell r="E663">
            <v>57872</v>
          </cell>
        </row>
        <row r="664">
          <cell r="E664">
            <v>8906</v>
          </cell>
        </row>
        <row r="665">
          <cell r="E665">
            <v>7724</v>
          </cell>
        </row>
        <row r="666">
          <cell r="E666">
            <v>26571</v>
          </cell>
        </row>
        <row r="667">
          <cell r="E667">
            <v>12219</v>
          </cell>
        </row>
        <row r="668">
          <cell r="E668">
            <v>1985</v>
          </cell>
        </row>
        <row r="669">
          <cell r="E669">
            <v>12155</v>
          </cell>
        </row>
        <row r="670">
          <cell r="E670">
            <v>5593</v>
          </cell>
        </row>
        <row r="671">
          <cell r="E671">
            <v>175020</v>
          </cell>
        </row>
        <row r="672">
          <cell r="E672">
            <v>75955</v>
          </cell>
        </row>
        <row r="673">
          <cell r="E673">
            <v>119127</v>
          </cell>
        </row>
        <row r="674">
          <cell r="E674">
            <v>110689</v>
          </cell>
        </row>
        <row r="675">
          <cell r="E675">
            <v>2445</v>
          </cell>
        </row>
        <row r="676">
          <cell r="E676">
            <v>57250</v>
          </cell>
        </row>
        <row r="677">
          <cell r="E677">
            <v>11929</v>
          </cell>
        </row>
        <row r="678">
          <cell r="E678">
            <v>118214</v>
          </cell>
        </row>
        <row r="679">
          <cell r="E679">
            <v>4432</v>
          </cell>
        </row>
        <row r="680">
          <cell r="E680">
            <v>17879</v>
          </cell>
        </row>
        <row r="681">
          <cell r="E681">
            <v>14511</v>
          </cell>
        </row>
        <row r="682">
          <cell r="E682">
            <v>141822</v>
          </cell>
        </row>
        <row r="683">
          <cell r="E683">
            <v>159037</v>
          </cell>
        </row>
        <row r="684">
          <cell r="E684">
            <v>8109</v>
          </cell>
        </row>
        <row r="685">
          <cell r="E685">
            <v>8244</v>
          </cell>
        </row>
        <row r="686">
          <cell r="E686">
            <v>7600</v>
          </cell>
        </row>
        <row r="687">
          <cell r="E687">
            <v>94501</v>
          </cell>
        </row>
        <row r="688">
          <cell r="E688">
            <v>14381</v>
          </cell>
        </row>
        <row r="689">
          <cell r="E689">
            <v>13980</v>
          </cell>
        </row>
        <row r="690">
          <cell r="E690">
            <v>12449</v>
          </cell>
        </row>
        <row r="691">
          <cell r="E691">
            <v>7348</v>
          </cell>
        </row>
        <row r="692">
          <cell r="E692">
            <v>8158</v>
          </cell>
        </row>
        <row r="693">
          <cell r="E693">
            <v>7119</v>
          </cell>
        </row>
        <row r="694">
          <cell r="E694">
            <v>5438</v>
          </cell>
        </row>
        <row r="695">
          <cell r="E695">
            <v>115396</v>
          </cell>
        </row>
        <row r="696">
          <cell r="E696">
            <v>7656</v>
          </cell>
        </row>
        <row r="697">
          <cell r="E697">
            <v>12322</v>
          </cell>
        </row>
        <row r="698">
          <cell r="E698">
            <v>96888</v>
          </cell>
        </row>
        <row r="699">
          <cell r="E699">
            <v>196960</v>
          </cell>
        </row>
        <row r="700">
          <cell r="E700">
            <v>188057</v>
          </cell>
        </row>
        <row r="701">
          <cell r="E701">
            <v>6245</v>
          </cell>
        </row>
        <row r="702">
          <cell r="E702">
            <v>3</v>
          </cell>
        </row>
        <row r="703">
          <cell r="E703">
            <v>91014</v>
          </cell>
        </row>
        <row r="704">
          <cell r="E704">
            <v>4710</v>
          </cell>
        </row>
        <row r="705">
          <cell r="E705">
            <v>197728</v>
          </cell>
        </row>
        <row r="706">
          <cell r="E706">
            <v>10682</v>
          </cell>
        </row>
        <row r="707">
          <cell r="E707">
            <v>168048</v>
          </cell>
        </row>
        <row r="708">
          <cell r="E708">
            <v>138586</v>
          </cell>
        </row>
        <row r="709">
          <cell r="E709">
            <v>11579</v>
          </cell>
        </row>
        <row r="710">
          <cell r="E710">
            <v>12020</v>
          </cell>
        </row>
        <row r="711">
          <cell r="E711">
            <v>13954</v>
          </cell>
        </row>
        <row r="712">
          <cell r="E712">
            <v>6358</v>
          </cell>
        </row>
        <row r="713">
          <cell r="E713">
            <v>1260</v>
          </cell>
        </row>
        <row r="714">
          <cell r="E714">
            <v>14725</v>
          </cell>
        </row>
        <row r="715">
          <cell r="E715">
            <v>11174</v>
          </cell>
        </row>
        <row r="716">
          <cell r="E716">
            <v>182036</v>
          </cell>
        </row>
        <row r="717">
          <cell r="E717">
            <v>28870</v>
          </cell>
        </row>
        <row r="718">
          <cell r="E718">
            <v>10353</v>
          </cell>
        </row>
        <row r="719">
          <cell r="E719">
            <v>13868</v>
          </cell>
        </row>
        <row r="720">
          <cell r="E720">
            <v>8317</v>
          </cell>
        </row>
        <row r="721">
          <cell r="E721">
            <v>10557</v>
          </cell>
        </row>
        <row r="722">
          <cell r="E722">
            <v>3227</v>
          </cell>
        </row>
        <row r="723">
          <cell r="E723">
            <v>5429</v>
          </cell>
        </row>
        <row r="724">
          <cell r="E724">
            <v>75906</v>
          </cell>
        </row>
        <row r="725">
          <cell r="E725">
            <v>13250</v>
          </cell>
        </row>
        <row r="726">
          <cell r="E726">
            <v>11261</v>
          </cell>
        </row>
        <row r="727">
          <cell r="E727">
            <v>97369</v>
          </cell>
        </row>
        <row r="728">
          <cell r="E728">
            <v>48227</v>
          </cell>
        </row>
        <row r="729">
          <cell r="E729">
            <v>14685</v>
          </cell>
        </row>
        <row r="730">
          <cell r="E730">
            <v>735</v>
          </cell>
        </row>
        <row r="731">
          <cell r="E731">
            <v>10397</v>
          </cell>
        </row>
        <row r="732">
          <cell r="E732">
            <v>118847</v>
          </cell>
        </row>
        <row r="733">
          <cell r="E733">
            <v>7220</v>
          </cell>
        </row>
        <row r="734">
          <cell r="E734">
            <v>107622</v>
          </cell>
        </row>
        <row r="735">
          <cell r="E735">
            <v>83267</v>
          </cell>
        </row>
        <row r="736">
          <cell r="E736">
            <v>13404</v>
          </cell>
        </row>
        <row r="737">
          <cell r="E737">
            <v>131404</v>
          </cell>
        </row>
        <row r="738">
          <cell r="E738">
            <v>2533</v>
          </cell>
        </row>
        <row r="739">
          <cell r="E739">
            <v>5028</v>
          </cell>
        </row>
        <row r="740">
          <cell r="E740">
            <v>1557</v>
          </cell>
        </row>
        <row r="741">
          <cell r="E741">
            <v>6100</v>
          </cell>
        </row>
        <row r="742">
          <cell r="E742">
            <v>1592</v>
          </cell>
        </row>
        <row r="743">
          <cell r="E743">
            <v>14150</v>
          </cell>
        </row>
        <row r="744">
          <cell r="E744">
            <v>13513</v>
          </cell>
        </row>
        <row r="745">
          <cell r="E745">
            <v>504</v>
          </cell>
        </row>
        <row r="746">
          <cell r="E746">
            <v>14240</v>
          </cell>
        </row>
        <row r="747">
          <cell r="E747">
            <v>2091</v>
          </cell>
        </row>
        <row r="748">
          <cell r="E748">
            <v>118580</v>
          </cell>
        </row>
        <row r="749">
          <cell r="E749">
            <v>11214</v>
          </cell>
        </row>
        <row r="750">
          <cell r="E750">
            <v>68137</v>
          </cell>
        </row>
        <row r="751">
          <cell r="E751">
            <v>13527</v>
          </cell>
        </row>
        <row r="752">
          <cell r="E752">
            <v>1</v>
          </cell>
        </row>
        <row r="753">
          <cell r="E753">
            <v>8363</v>
          </cell>
        </row>
        <row r="754">
          <cell r="E754">
            <v>5362</v>
          </cell>
        </row>
        <row r="755">
          <cell r="E755">
            <v>12065</v>
          </cell>
        </row>
        <row r="756">
          <cell r="E756">
            <v>118603</v>
          </cell>
        </row>
        <row r="757">
          <cell r="E757">
            <v>7496</v>
          </cell>
        </row>
        <row r="758">
          <cell r="E758">
            <v>10037</v>
          </cell>
        </row>
        <row r="759">
          <cell r="E759">
            <v>5696</v>
          </cell>
        </row>
        <row r="760">
          <cell r="E760">
            <v>167005</v>
          </cell>
        </row>
        <row r="761">
          <cell r="E761">
            <v>114615</v>
          </cell>
        </row>
        <row r="762">
          <cell r="E762">
            <v>16592</v>
          </cell>
        </row>
        <row r="763">
          <cell r="E763">
            <v>14420</v>
          </cell>
        </row>
        <row r="764">
          <cell r="E764">
            <v>6204</v>
          </cell>
        </row>
        <row r="765">
          <cell r="E765">
            <v>6338</v>
          </cell>
        </row>
        <row r="766">
          <cell r="E766">
            <v>8010</v>
          </cell>
        </row>
        <row r="767">
          <cell r="E767">
            <v>8125</v>
          </cell>
        </row>
        <row r="768">
          <cell r="E768">
            <v>13653</v>
          </cell>
        </row>
        <row r="769">
          <cell r="E769">
            <v>55372</v>
          </cell>
        </row>
        <row r="770">
          <cell r="E770">
            <v>11088</v>
          </cell>
        </row>
        <row r="771">
          <cell r="E771">
            <v>109106</v>
          </cell>
        </row>
        <row r="772">
          <cell r="E772">
            <v>11642</v>
          </cell>
        </row>
        <row r="773">
          <cell r="E773">
            <v>2769</v>
          </cell>
        </row>
        <row r="774">
          <cell r="E774">
            <v>169586</v>
          </cell>
        </row>
        <row r="775">
          <cell r="E775">
            <v>101185</v>
          </cell>
        </row>
        <row r="776">
          <cell r="E776">
            <v>6775</v>
          </cell>
        </row>
        <row r="777">
          <cell r="E777">
            <v>968</v>
          </cell>
        </row>
        <row r="778">
          <cell r="E778">
            <v>72623</v>
          </cell>
        </row>
        <row r="779">
          <cell r="E779">
            <v>45987</v>
          </cell>
        </row>
        <row r="780">
          <cell r="E780">
            <v>10243</v>
          </cell>
        </row>
        <row r="781">
          <cell r="E781">
            <v>87293</v>
          </cell>
        </row>
        <row r="782">
          <cell r="E782">
            <v>5421</v>
          </cell>
        </row>
        <row r="783">
          <cell r="E783">
            <v>4414</v>
          </cell>
        </row>
        <row r="784">
          <cell r="E784">
            <v>10981</v>
          </cell>
        </row>
        <row r="785">
          <cell r="E785">
            <v>10451</v>
          </cell>
        </row>
        <row r="786">
          <cell r="E786">
            <v>102535</v>
          </cell>
        </row>
        <row r="787">
          <cell r="E787">
            <v>12939</v>
          </cell>
        </row>
        <row r="788">
          <cell r="E788">
            <v>10946</v>
          </cell>
        </row>
        <row r="789">
          <cell r="E789">
            <v>60994</v>
          </cell>
        </row>
        <row r="790">
          <cell r="E790">
            <v>3174</v>
          </cell>
        </row>
        <row r="791">
          <cell r="E791">
            <v>3351</v>
          </cell>
        </row>
        <row r="792">
          <cell r="E792">
            <v>56774</v>
          </cell>
        </row>
        <row r="793">
          <cell r="E793">
            <v>540</v>
          </cell>
        </row>
        <row r="794">
          <cell r="E794">
            <v>680</v>
          </cell>
        </row>
        <row r="795">
          <cell r="E795">
            <v>13045</v>
          </cell>
        </row>
        <row r="796">
          <cell r="E796">
            <v>8276</v>
          </cell>
        </row>
        <row r="797">
          <cell r="E797">
            <v>1022</v>
          </cell>
        </row>
        <row r="798">
          <cell r="E798">
            <v>4275</v>
          </cell>
        </row>
        <row r="799">
          <cell r="E799">
            <v>8332</v>
          </cell>
        </row>
        <row r="800">
          <cell r="E800">
            <v>6408</v>
          </cell>
        </row>
        <row r="801">
          <cell r="E801">
            <v>73522</v>
          </cell>
        </row>
        <row r="802">
          <cell r="E802">
            <v>1</v>
          </cell>
        </row>
        <row r="803">
          <cell r="E803">
            <v>4667</v>
          </cell>
        </row>
        <row r="804">
          <cell r="E804">
            <v>12216</v>
          </cell>
        </row>
        <row r="805">
          <cell r="E805">
            <v>6527</v>
          </cell>
        </row>
        <row r="806">
          <cell r="E806">
            <v>6987</v>
          </cell>
        </row>
        <row r="807">
          <cell r="E807">
            <v>4932</v>
          </cell>
        </row>
        <row r="808">
          <cell r="E808">
            <v>8262</v>
          </cell>
        </row>
        <row r="809">
          <cell r="E809">
            <v>1848</v>
          </cell>
        </row>
        <row r="810">
          <cell r="E810">
            <v>1583</v>
          </cell>
        </row>
        <row r="811">
          <cell r="E811">
            <v>88536</v>
          </cell>
        </row>
        <row r="812">
          <cell r="E812">
            <v>12360</v>
          </cell>
        </row>
        <row r="813">
          <cell r="E813">
            <v>71320</v>
          </cell>
        </row>
        <row r="814">
          <cell r="E814">
            <v>134640</v>
          </cell>
        </row>
        <row r="815">
          <cell r="E815">
            <v>7661</v>
          </cell>
        </row>
        <row r="816">
          <cell r="E816">
            <v>2950</v>
          </cell>
        </row>
        <row r="817">
          <cell r="E817">
            <v>11721</v>
          </cell>
        </row>
        <row r="818">
          <cell r="E818">
            <v>14150</v>
          </cell>
        </row>
        <row r="819">
          <cell r="E819">
            <v>189192</v>
          </cell>
        </row>
        <row r="820">
          <cell r="E820">
            <v>7664</v>
          </cell>
        </row>
        <row r="821">
          <cell r="E821">
            <v>4509</v>
          </cell>
        </row>
        <row r="822">
          <cell r="E822">
            <v>12009</v>
          </cell>
        </row>
        <row r="823">
          <cell r="E823">
            <v>14273</v>
          </cell>
        </row>
        <row r="824">
          <cell r="E824">
            <v>188982</v>
          </cell>
        </row>
        <row r="825">
          <cell r="E825">
            <v>14640</v>
          </cell>
        </row>
        <row r="826">
          <cell r="E826">
            <v>107516</v>
          </cell>
        </row>
        <row r="827">
          <cell r="E827">
            <v>13950</v>
          </cell>
        </row>
        <row r="828">
          <cell r="E828">
            <v>12797</v>
          </cell>
        </row>
        <row r="829">
          <cell r="E829">
            <v>6134</v>
          </cell>
        </row>
        <row r="830">
          <cell r="E830">
            <v>4899</v>
          </cell>
        </row>
        <row r="831">
          <cell r="E831">
            <v>4929</v>
          </cell>
        </row>
        <row r="832">
          <cell r="E832">
            <v>1424</v>
          </cell>
        </row>
        <row r="833">
          <cell r="E833">
            <v>105817</v>
          </cell>
        </row>
        <row r="834">
          <cell r="E834">
            <v>136156</v>
          </cell>
        </row>
        <row r="835">
          <cell r="E835">
            <v>10723</v>
          </cell>
        </row>
        <row r="836">
          <cell r="E836">
            <v>11228</v>
          </cell>
        </row>
        <row r="837">
          <cell r="E837">
            <v>77355</v>
          </cell>
        </row>
        <row r="838">
          <cell r="E838">
            <v>6086</v>
          </cell>
        </row>
        <row r="839">
          <cell r="E839">
            <v>150960</v>
          </cell>
        </row>
        <row r="840">
          <cell r="E840">
            <v>8890</v>
          </cell>
        </row>
        <row r="841">
          <cell r="E841">
            <v>14644</v>
          </cell>
        </row>
        <row r="842">
          <cell r="E842">
            <v>116583</v>
          </cell>
        </row>
        <row r="843">
          <cell r="E843">
            <v>12991</v>
          </cell>
        </row>
        <row r="844">
          <cell r="E844">
            <v>8447</v>
          </cell>
        </row>
        <row r="845">
          <cell r="E845">
            <v>2703</v>
          </cell>
        </row>
        <row r="846">
          <cell r="E846">
            <v>8747</v>
          </cell>
        </row>
        <row r="847">
          <cell r="E847">
            <v>138087</v>
          </cell>
        </row>
        <row r="848">
          <cell r="E848">
            <v>5085</v>
          </cell>
        </row>
        <row r="849">
          <cell r="E849">
            <v>11174</v>
          </cell>
        </row>
        <row r="850">
          <cell r="E850">
            <v>10831</v>
          </cell>
        </row>
        <row r="851">
          <cell r="E851">
            <v>8917</v>
          </cell>
        </row>
        <row r="852">
          <cell r="E852">
            <v>1</v>
          </cell>
        </row>
        <row r="853">
          <cell r="E853">
            <v>12468</v>
          </cell>
        </row>
        <row r="854">
          <cell r="E854">
            <v>2505</v>
          </cell>
        </row>
        <row r="855">
          <cell r="E855">
            <v>111502</v>
          </cell>
        </row>
        <row r="856">
          <cell r="E856">
            <v>194309</v>
          </cell>
        </row>
        <row r="857">
          <cell r="E857">
            <v>23956</v>
          </cell>
        </row>
        <row r="858">
          <cell r="E858">
            <v>8558</v>
          </cell>
        </row>
        <row r="859">
          <cell r="E859">
            <v>7413</v>
          </cell>
        </row>
        <row r="860">
          <cell r="E860">
            <v>2778</v>
          </cell>
        </row>
        <row r="861">
          <cell r="E861">
            <v>2594</v>
          </cell>
        </row>
        <row r="862">
          <cell r="E862">
            <v>5033</v>
          </cell>
        </row>
        <row r="863">
          <cell r="E863">
            <v>9317</v>
          </cell>
        </row>
        <row r="864">
          <cell r="E864">
            <v>6560</v>
          </cell>
        </row>
        <row r="865">
          <cell r="E865">
            <v>5415</v>
          </cell>
        </row>
        <row r="866">
          <cell r="E866">
            <v>14577</v>
          </cell>
        </row>
        <row r="867">
          <cell r="E867">
            <v>150515</v>
          </cell>
        </row>
        <row r="868">
          <cell r="E868">
            <v>79045</v>
          </cell>
        </row>
        <row r="869">
          <cell r="E869">
            <v>7797</v>
          </cell>
        </row>
        <row r="870">
          <cell r="E870">
            <v>12939</v>
          </cell>
        </row>
        <row r="871">
          <cell r="E871">
            <v>38376</v>
          </cell>
        </row>
        <row r="872">
          <cell r="E872">
            <v>6920</v>
          </cell>
        </row>
        <row r="873">
          <cell r="E873">
            <v>194912</v>
          </cell>
        </row>
        <row r="874">
          <cell r="E874">
            <v>7992</v>
          </cell>
        </row>
        <row r="875">
          <cell r="E875">
            <v>79268</v>
          </cell>
        </row>
        <row r="876">
          <cell r="E876">
            <v>139468</v>
          </cell>
        </row>
        <row r="877">
          <cell r="E877">
            <v>5465</v>
          </cell>
        </row>
        <row r="878">
          <cell r="E878">
            <v>2111</v>
          </cell>
        </row>
        <row r="879">
          <cell r="E879">
            <v>126628</v>
          </cell>
        </row>
        <row r="880">
          <cell r="E880">
            <v>1012</v>
          </cell>
        </row>
        <row r="881">
          <cell r="E881">
            <v>5438</v>
          </cell>
        </row>
        <row r="882">
          <cell r="E882">
            <v>193101</v>
          </cell>
        </row>
        <row r="883">
          <cell r="E883">
            <v>31665</v>
          </cell>
        </row>
        <row r="884">
          <cell r="E884">
            <v>2960</v>
          </cell>
        </row>
        <row r="885">
          <cell r="E885">
            <v>8089</v>
          </cell>
        </row>
        <row r="886">
          <cell r="E886">
            <v>109374</v>
          </cell>
        </row>
        <row r="887">
          <cell r="E887">
            <v>2129</v>
          </cell>
        </row>
        <row r="888">
          <cell r="E888">
            <v>127745</v>
          </cell>
        </row>
        <row r="889">
          <cell r="E889">
            <v>2289</v>
          </cell>
        </row>
        <row r="890">
          <cell r="E890">
            <v>12174</v>
          </cell>
        </row>
        <row r="891">
          <cell r="E891">
            <v>9508</v>
          </cell>
        </row>
        <row r="892">
          <cell r="E892">
            <v>155849</v>
          </cell>
        </row>
        <row r="893">
          <cell r="E893">
            <v>7758</v>
          </cell>
        </row>
        <row r="894">
          <cell r="E894">
            <v>13835</v>
          </cell>
        </row>
        <row r="895">
          <cell r="E895">
            <v>10770</v>
          </cell>
        </row>
        <row r="896">
          <cell r="E896">
            <v>3208</v>
          </cell>
        </row>
        <row r="897">
          <cell r="E897">
            <v>11108</v>
          </cell>
        </row>
        <row r="898">
          <cell r="E898">
            <v>153338</v>
          </cell>
        </row>
        <row r="899">
          <cell r="E899">
            <v>2437</v>
          </cell>
        </row>
        <row r="900">
          <cell r="E900">
            <v>93991</v>
          </cell>
        </row>
        <row r="901">
          <cell r="E901">
            <v>12620</v>
          </cell>
        </row>
        <row r="902">
          <cell r="E902">
            <v>2</v>
          </cell>
        </row>
        <row r="903">
          <cell r="E903">
            <v>8746</v>
          </cell>
        </row>
        <row r="904">
          <cell r="E904">
            <v>3534</v>
          </cell>
        </row>
        <row r="905">
          <cell r="E905">
            <v>709</v>
          </cell>
        </row>
        <row r="906">
          <cell r="E906">
            <v>795</v>
          </cell>
        </row>
        <row r="907">
          <cell r="E907">
            <v>12955</v>
          </cell>
        </row>
        <row r="908">
          <cell r="E908">
            <v>8964</v>
          </cell>
        </row>
        <row r="909">
          <cell r="E909">
            <v>1843</v>
          </cell>
        </row>
        <row r="910">
          <cell r="E910">
            <v>121950</v>
          </cell>
        </row>
        <row r="911">
          <cell r="E911">
            <v>8621</v>
          </cell>
        </row>
        <row r="912">
          <cell r="E912">
            <v>30215</v>
          </cell>
        </row>
        <row r="913">
          <cell r="E913">
            <v>11539</v>
          </cell>
        </row>
        <row r="914">
          <cell r="E914">
            <v>14310</v>
          </cell>
        </row>
        <row r="915">
          <cell r="E915">
            <v>35536</v>
          </cell>
        </row>
        <row r="916">
          <cell r="E916">
            <v>3676</v>
          </cell>
        </row>
        <row r="917">
          <cell r="E917">
            <v>195936</v>
          </cell>
        </row>
        <row r="918">
          <cell r="E918">
            <v>1343</v>
          </cell>
        </row>
        <row r="919">
          <cell r="E919">
            <v>2097</v>
          </cell>
        </row>
        <row r="920">
          <cell r="E920">
            <v>9021</v>
          </cell>
        </row>
        <row r="921">
          <cell r="E921">
            <v>20915</v>
          </cell>
        </row>
        <row r="922">
          <cell r="E922">
            <v>9676</v>
          </cell>
        </row>
        <row r="923">
          <cell r="E923">
            <v>1210</v>
          </cell>
        </row>
        <row r="924">
          <cell r="E924">
            <v>90440</v>
          </cell>
        </row>
        <row r="925">
          <cell r="E925">
            <v>4044</v>
          </cell>
        </row>
        <row r="926">
          <cell r="E926">
            <v>192292</v>
          </cell>
        </row>
        <row r="927">
          <cell r="E927">
            <v>6722</v>
          </cell>
        </row>
        <row r="928">
          <cell r="E928">
            <v>1577</v>
          </cell>
        </row>
        <row r="929">
          <cell r="E929">
            <v>3301</v>
          </cell>
        </row>
        <row r="930">
          <cell r="E930">
            <v>196386</v>
          </cell>
        </row>
        <row r="931">
          <cell r="E931">
            <v>11952</v>
          </cell>
        </row>
        <row r="932">
          <cell r="E932">
            <v>3930</v>
          </cell>
        </row>
        <row r="933">
          <cell r="E933">
            <v>5729</v>
          </cell>
        </row>
        <row r="934">
          <cell r="E934">
            <v>4883</v>
          </cell>
        </row>
        <row r="935">
          <cell r="E935">
            <v>175015</v>
          </cell>
        </row>
        <row r="936">
          <cell r="E936">
            <v>11280</v>
          </cell>
        </row>
        <row r="937">
          <cell r="E937">
            <v>10012</v>
          </cell>
        </row>
        <row r="938">
          <cell r="E938">
            <v>1690</v>
          </cell>
        </row>
        <row r="939">
          <cell r="E939">
            <v>84891</v>
          </cell>
        </row>
        <row r="940">
          <cell r="E940">
            <v>10093</v>
          </cell>
        </row>
        <row r="941">
          <cell r="E941">
            <v>3839</v>
          </cell>
        </row>
        <row r="942">
          <cell r="E942">
            <v>6161</v>
          </cell>
        </row>
        <row r="943">
          <cell r="E943">
            <v>5615</v>
          </cell>
        </row>
        <row r="944">
          <cell r="E944">
            <v>6205</v>
          </cell>
        </row>
        <row r="945">
          <cell r="E945">
            <v>11969</v>
          </cell>
        </row>
        <row r="946">
          <cell r="E946">
            <v>8142</v>
          </cell>
        </row>
        <row r="947">
          <cell r="E947">
            <v>55805</v>
          </cell>
        </row>
        <row r="948">
          <cell r="E948">
            <v>15238</v>
          </cell>
        </row>
        <row r="949">
          <cell r="E949">
            <v>961</v>
          </cell>
        </row>
        <row r="950">
          <cell r="E950">
            <v>5918</v>
          </cell>
        </row>
        <row r="951">
          <cell r="E951">
            <v>9520</v>
          </cell>
        </row>
        <row r="952">
          <cell r="E952">
            <v>5</v>
          </cell>
        </row>
        <row r="953">
          <cell r="E953">
            <v>159056</v>
          </cell>
        </row>
        <row r="954">
          <cell r="E954">
            <v>101987</v>
          </cell>
        </row>
        <row r="955">
          <cell r="E955">
            <v>1980</v>
          </cell>
        </row>
        <row r="956">
          <cell r="E956">
            <v>156384</v>
          </cell>
        </row>
        <row r="957">
          <cell r="E957">
            <v>7763</v>
          </cell>
        </row>
        <row r="958">
          <cell r="E958">
            <v>35698</v>
          </cell>
        </row>
        <row r="959">
          <cell r="E959">
            <v>12434</v>
          </cell>
        </row>
        <row r="960">
          <cell r="E960">
            <v>8081</v>
          </cell>
        </row>
        <row r="961">
          <cell r="E961">
            <v>6631</v>
          </cell>
        </row>
        <row r="962">
          <cell r="E962">
            <v>4678</v>
          </cell>
        </row>
        <row r="963">
          <cell r="E963">
            <v>6800</v>
          </cell>
        </row>
        <row r="964">
          <cell r="E964">
            <v>10657</v>
          </cell>
        </row>
        <row r="965">
          <cell r="E965">
            <v>4997</v>
          </cell>
        </row>
        <row r="966">
          <cell r="E966">
            <v>13164</v>
          </cell>
        </row>
        <row r="967">
          <cell r="E967">
            <v>8501</v>
          </cell>
        </row>
        <row r="968">
          <cell r="E968">
            <v>13468</v>
          </cell>
        </row>
        <row r="969">
          <cell r="E969">
            <v>121138</v>
          </cell>
        </row>
        <row r="970">
          <cell r="E970">
            <v>8117</v>
          </cell>
        </row>
        <row r="971">
          <cell r="E971">
            <v>8550</v>
          </cell>
        </row>
        <row r="972">
          <cell r="E972">
            <v>57659</v>
          </cell>
        </row>
        <row r="973">
          <cell r="E973">
            <v>1414</v>
          </cell>
        </row>
        <row r="974">
          <cell r="E974">
            <v>97524</v>
          </cell>
        </row>
        <row r="975">
          <cell r="E975">
            <v>26176</v>
          </cell>
        </row>
        <row r="976">
          <cell r="E976">
            <v>2991</v>
          </cell>
        </row>
        <row r="977">
          <cell r="E977">
            <v>8366</v>
          </cell>
        </row>
        <row r="978">
          <cell r="E978">
            <v>12886</v>
          </cell>
        </row>
        <row r="979">
          <cell r="E979">
            <v>5177</v>
          </cell>
        </row>
        <row r="980">
          <cell r="E980">
            <v>8641</v>
          </cell>
        </row>
        <row r="981">
          <cell r="E981">
            <v>86244</v>
          </cell>
        </row>
        <row r="982">
          <cell r="E982">
            <v>78630</v>
          </cell>
        </row>
        <row r="983">
          <cell r="E983">
            <v>11941</v>
          </cell>
        </row>
        <row r="984">
          <cell r="E984">
            <v>6115</v>
          </cell>
        </row>
        <row r="985">
          <cell r="E985">
            <v>188404</v>
          </cell>
        </row>
        <row r="986">
          <cell r="E986">
            <v>9910</v>
          </cell>
        </row>
        <row r="987">
          <cell r="E987">
            <v>114523</v>
          </cell>
        </row>
        <row r="988">
          <cell r="E988">
            <v>3144</v>
          </cell>
        </row>
        <row r="989">
          <cell r="E989">
            <v>13441</v>
          </cell>
        </row>
        <row r="990">
          <cell r="E990">
            <v>4899</v>
          </cell>
        </row>
        <row r="991">
          <cell r="E991">
            <v>11990</v>
          </cell>
        </row>
        <row r="992">
          <cell r="E992">
            <v>6839</v>
          </cell>
        </row>
        <row r="993">
          <cell r="E993">
            <v>11091</v>
          </cell>
        </row>
        <row r="994">
          <cell r="E994">
            <v>13223</v>
          </cell>
        </row>
        <row r="995">
          <cell r="E995">
            <v>7608</v>
          </cell>
        </row>
        <row r="996">
          <cell r="E996">
            <v>74073</v>
          </cell>
        </row>
        <row r="997">
          <cell r="E997">
            <v>153216</v>
          </cell>
        </row>
        <row r="998">
          <cell r="E998">
            <v>4814</v>
          </cell>
        </row>
        <row r="999">
          <cell r="E999">
            <v>4603</v>
          </cell>
        </row>
        <row r="1000">
          <cell r="E1000">
            <v>37823</v>
          </cell>
        </row>
        <row r="1001">
          <cell r="E1001">
            <v>62819</v>
          </cell>
        </row>
      </sheetData>
      <sheetData sheetId="2" refreshError="1"/>
      <sheetData sheetId="3" refreshError="1"/>
      <sheetData sheetId="4" refreshError="1"/>
      <sheetData sheetId="5" refreshError="1"/>
      <sheetData sheetId="6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yce Smith" refreshedDate="45003.814252546297" createdVersion="8" refreshedVersion="8" minRefreshableVersion="3" recordCount="1000" xr:uid="{1135885D-9B93-492D-BA23-B130751B23EB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0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eadline" numFmtId="0">
      <sharedItems containsSemiMixedTypes="0" containsString="0" containsNumber="1" containsInteger="1" minValue="1263016800" maxValue="1581314400"/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 Funded" numFmtId="1">
      <sharedItems containsSemiMixedTypes="0" containsString="0" containsNumber="1" minValue="-1" maxValue="22.388333333333332"/>
    </cacheField>
    <cacheField name="Average Donation" numFmtId="44">
      <sharedItems containsSemiMixedTypes="0" containsString="0" containsNumber="1" minValue="50" maxValue="198005"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Quarters" numFmtId="0" databaseField="0">
      <fieldGroup base="10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0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x v="0"/>
    <s v="CAD"/>
    <n v="1448690400"/>
    <x v="0"/>
    <n v="1450159200"/>
    <d v="2015-12-15T06:00:00"/>
    <b v="0"/>
    <b v="0"/>
    <s v="food/food trucks"/>
    <n v="-1"/>
    <n v="50"/>
    <x v="0"/>
    <x v="0"/>
  </r>
  <r>
    <n v="1"/>
    <s v="Odom Inc"/>
    <s v="Managed bottom-line architecture"/>
    <n v="1400"/>
    <n v="14560"/>
    <x v="1"/>
    <n v="158"/>
    <x v="1"/>
    <s v="USD"/>
    <n v="1408424400"/>
    <x v="1"/>
    <n v="1408597200"/>
    <d v="2014-08-21T05:00:00"/>
    <b v="0"/>
    <b v="1"/>
    <s v="music/rock"/>
    <n v="9.4"/>
    <n v="7980"/>
    <x v="1"/>
    <x v="1"/>
  </r>
  <r>
    <n v="2"/>
    <s v="Melton, Robinson and Fritz"/>
    <s v="Function-based leadingedge pricing structure"/>
    <n v="108400"/>
    <n v="142523"/>
    <x v="1"/>
    <n v="1425"/>
    <x v="2"/>
    <s v="AUD"/>
    <n v="1384668000"/>
    <x v="2"/>
    <n v="1384840800"/>
    <d v="2013-11-19T06:00:00"/>
    <b v="0"/>
    <b v="0"/>
    <s v="technology/web"/>
    <n v="0.31478782287822876"/>
    <n v="125461.5"/>
    <x v="2"/>
    <x v="2"/>
  </r>
  <r>
    <n v="3"/>
    <s v="Mcdonald, Gonzalez and Ross"/>
    <s v="Vision-oriented fresh-thinking conglomeration"/>
    <n v="4200"/>
    <n v="2477"/>
    <x v="0"/>
    <n v="24"/>
    <x v="1"/>
    <s v="USD"/>
    <n v="1565499600"/>
    <x v="3"/>
    <n v="1568955600"/>
    <d v="2019-09-20T05:00:00"/>
    <b v="0"/>
    <b v="0"/>
    <s v="music/rock"/>
    <n v="-0.41023809523809524"/>
    <n v="3338.5"/>
    <x v="1"/>
    <x v="1"/>
  </r>
  <r>
    <n v="4"/>
    <s v="Larson-Little"/>
    <s v="Proactive foreground core"/>
    <n v="7600"/>
    <n v="5265"/>
    <x v="0"/>
    <n v="53"/>
    <x v="1"/>
    <s v="USD"/>
    <n v="1547964000"/>
    <x v="4"/>
    <n v="1548309600"/>
    <d v="2019-01-24T06:00:00"/>
    <b v="0"/>
    <b v="0"/>
    <s v="theater/plays"/>
    <n v="-0.30723684210526314"/>
    <n v="6432.5"/>
    <x v="3"/>
    <x v="3"/>
  </r>
  <r>
    <n v="5"/>
    <s v="Harris Group"/>
    <s v="Open-source optimizing database"/>
    <n v="7600"/>
    <n v="13195"/>
    <x v="1"/>
    <n v="174"/>
    <x v="3"/>
    <s v="DKK"/>
    <n v="1346130000"/>
    <x v="5"/>
    <n v="1347080400"/>
    <d v="2012-09-08T05:00:00"/>
    <b v="0"/>
    <b v="0"/>
    <s v="theater/plays"/>
    <n v="0.73618421052631577"/>
    <n v="10397.5"/>
    <x v="3"/>
    <x v="3"/>
  </r>
  <r>
    <n v="6"/>
    <s v="Ortiz, Coleman and Mitchell"/>
    <s v="Operative upward-trending algorithm"/>
    <n v="5200"/>
    <n v="1090"/>
    <x v="0"/>
    <n v="18"/>
    <x v="4"/>
    <s v="GBP"/>
    <n v="1505278800"/>
    <x v="6"/>
    <n v="1505365200"/>
    <d v="2017-09-14T05:00:00"/>
    <b v="0"/>
    <b v="0"/>
    <s v="film &amp; video/documentary"/>
    <n v="-0.79038461538461535"/>
    <n v="3145"/>
    <x v="4"/>
    <x v="4"/>
  </r>
  <r>
    <n v="7"/>
    <s v="Carter-Guzman"/>
    <s v="Centralized cohesive challenge"/>
    <n v="4500"/>
    <n v="14741"/>
    <x v="1"/>
    <n v="227"/>
    <x v="3"/>
    <s v="DKK"/>
    <n v="1439442000"/>
    <x v="7"/>
    <n v="1439614800"/>
    <d v="2015-08-15T05:00:00"/>
    <b v="0"/>
    <b v="0"/>
    <s v="theater/plays"/>
    <n v="2.2757777777777779"/>
    <n v="9620.5"/>
    <x v="3"/>
    <x v="3"/>
  </r>
  <r>
    <n v="8"/>
    <s v="Nunez-Richards"/>
    <s v="Exclusive attitude-oriented intranet"/>
    <n v="110100"/>
    <n v="21946"/>
    <x v="2"/>
    <n v="708"/>
    <x v="3"/>
    <s v="DKK"/>
    <n v="1281330000"/>
    <x v="8"/>
    <n v="1281502800"/>
    <d v="2010-08-11T05:00:00"/>
    <b v="0"/>
    <b v="0"/>
    <s v="theater/plays"/>
    <n v="-0.80067211625794732"/>
    <n v="66023"/>
    <x v="3"/>
    <x v="3"/>
  </r>
  <r>
    <n v="9"/>
    <s v="Rangel, Holt and Jones"/>
    <s v="Open-source fresh-thinking model"/>
    <n v="6200"/>
    <n v="3208"/>
    <x v="0"/>
    <n v="44"/>
    <x v="1"/>
    <s v="USD"/>
    <n v="1379566800"/>
    <x v="9"/>
    <n v="1383804000"/>
    <d v="2013-11-07T06:00:00"/>
    <b v="0"/>
    <b v="0"/>
    <s v="music/electric music"/>
    <n v="-0.48258064516129034"/>
    <n v="4704"/>
    <x v="1"/>
    <x v="5"/>
  </r>
  <r>
    <n v="10"/>
    <s v="Green Ltd"/>
    <s v="Monitored empowering installation"/>
    <n v="5200"/>
    <n v="13838"/>
    <x v="1"/>
    <n v="220"/>
    <x v="1"/>
    <s v="USD"/>
    <n v="1281762000"/>
    <x v="10"/>
    <n v="1285909200"/>
    <d v="2010-10-01T05:00:00"/>
    <b v="0"/>
    <b v="0"/>
    <s v="film &amp; video/drama"/>
    <n v="1.6611538461538462"/>
    <n v="9519"/>
    <x v="4"/>
    <x v="6"/>
  </r>
  <r>
    <n v="11"/>
    <s v="Perez, Johnson and Gardner"/>
    <s v="Grass-roots zero administration system engine"/>
    <n v="6300"/>
    <n v="3030"/>
    <x v="0"/>
    <n v="27"/>
    <x v="1"/>
    <s v="USD"/>
    <n v="1285045200"/>
    <x v="11"/>
    <n v="1285563600"/>
    <d v="2010-09-27T05:00:00"/>
    <b v="0"/>
    <b v="1"/>
    <s v="theater/plays"/>
    <n v="-0.51904761904761909"/>
    <n v="4665"/>
    <x v="3"/>
    <x v="3"/>
  </r>
  <r>
    <n v="12"/>
    <s v="Kim Ltd"/>
    <s v="Assimilated hybrid intranet"/>
    <n v="6300"/>
    <n v="5629"/>
    <x v="0"/>
    <n v="55"/>
    <x v="1"/>
    <s v="USD"/>
    <n v="1571720400"/>
    <x v="12"/>
    <n v="1572411600"/>
    <d v="2019-10-30T05:00:00"/>
    <b v="0"/>
    <b v="0"/>
    <s v="film &amp; video/drama"/>
    <n v="-0.10650793650793651"/>
    <n v="5964.5"/>
    <x v="4"/>
    <x v="6"/>
  </r>
  <r>
    <n v="13"/>
    <s v="Walker, Taylor and Coleman"/>
    <s v="Multi-tiered directional open architecture"/>
    <n v="4200"/>
    <n v="10295"/>
    <x v="1"/>
    <n v="98"/>
    <x v="1"/>
    <s v="USD"/>
    <n v="1465621200"/>
    <x v="13"/>
    <n v="1466658000"/>
    <d v="2016-06-23T05:00:00"/>
    <b v="0"/>
    <b v="0"/>
    <s v="music/indie rock"/>
    <n v="1.4511904761904761"/>
    <n v="7247.5"/>
    <x v="1"/>
    <x v="7"/>
  </r>
  <r>
    <n v="14"/>
    <s v="Rodriguez, Rose and Stewart"/>
    <s v="Cloned directional synergy"/>
    <n v="28200"/>
    <n v="18829"/>
    <x v="0"/>
    <n v="200"/>
    <x v="1"/>
    <s v="USD"/>
    <n v="1331013600"/>
    <x v="14"/>
    <n v="1333342800"/>
    <d v="2012-04-02T05:00:00"/>
    <b v="0"/>
    <b v="0"/>
    <s v="music/indie rock"/>
    <n v="-0.3323049645390071"/>
    <n v="23514.5"/>
    <x v="1"/>
    <x v="7"/>
  </r>
  <r>
    <n v="15"/>
    <s v="Wright, Hunt and Rowe"/>
    <s v="Extended eco-centric pricing structure"/>
    <n v="81200"/>
    <n v="38414"/>
    <x v="0"/>
    <n v="452"/>
    <x v="1"/>
    <s v="USD"/>
    <n v="1575957600"/>
    <x v="15"/>
    <n v="1576303200"/>
    <d v="2019-12-14T06:00:00"/>
    <b v="0"/>
    <b v="0"/>
    <s v="technology/wearables"/>
    <n v="-0.52692118226600981"/>
    <n v="59807"/>
    <x v="2"/>
    <x v="8"/>
  </r>
  <r>
    <n v="16"/>
    <s v="Hines Inc"/>
    <s v="Cross-platform systemic adapter"/>
    <n v="1700"/>
    <n v="11041"/>
    <x v="1"/>
    <n v="100"/>
    <x v="1"/>
    <s v="USD"/>
    <n v="1390370400"/>
    <x v="16"/>
    <n v="1392271200"/>
    <d v="2014-02-13T06:00:00"/>
    <b v="0"/>
    <b v="0"/>
    <s v="publishing/nonfiction"/>
    <n v="5.4947058823529416"/>
    <n v="6370.5"/>
    <x v="5"/>
    <x v="9"/>
  </r>
  <r>
    <n v="17"/>
    <s v="Cochran-Nguyen"/>
    <s v="Seamless 4thgeneration methodology"/>
    <n v="84600"/>
    <n v="134845"/>
    <x v="1"/>
    <n v="1249"/>
    <x v="1"/>
    <s v="USD"/>
    <n v="1294812000"/>
    <x v="17"/>
    <n v="1294898400"/>
    <d v="2011-01-13T06:00:00"/>
    <b v="0"/>
    <b v="0"/>
    <s v="film &amp; video/animation"/>
    <n v="0.59391252955082741"/>
    <n v="109722.5"/>
    <x v="4"/>
    <x v="10"/>
  </r>
  <r>
    <n v="18"/>
    <s v="Johnson-Gould"/>
    <s v="Exclusive needs-based adapter"/>
    <n v="9100"/>
    <n v="6089"/>
    <x v="3"/>
    <n v="135"/>
    <x v="1"/>
    <s v="USD"/>
    <n v="1536382800"/>
    <x v="18"/>
    <n v="1537074000"/>
    <d v="2018-09-16T05:00:00"/>
    <b v="0"/>
    <b v="0"/>
    <s v="theater/plays"/>
    <n v="-0.33087912087912086"/>
    <n v="7594.5"/>
    <x v="3"/>
    <x v="3"/>
  </r>
  <r>
    <n v="19"/>
    <s v="Perez-Hess"/>
    <s v="Down-sized cohesive archive"/>
    <n v="62500"/>
    <n v="30331"/>
    <x v="0"/>
    <n v="674"/>
    <x v="1"/>
    <s v="USD"/>
    <n v="1551679200"/>
    <x v="19"/>
    <n v="1553490000"/>
    <d v="2019-03-25T05:00:00"/>
    <b v="0"/>
    <b v="1"/>
    <s v="theater/plays"/>
    <n v="-0.51470400000000005"/>
    <n v="46415.5"/>
    <x v="3"/>
    <x v="3"/>
  </r>
  <r>
    <n v="20"/>
    <s v="Reeves, Thompson and Richardson"/>
    <s v="Proactive composite alliance"/>
    <n v="131800"/>
    <n v="147936"/>
    <x v="1"/>
    <n v="1396"/>
    <x v="1"/>
    <s v="USD"/>
    <n v="1406523600"/>
    <x v="20"/>
    <n v="1406523600"/>
    <d v="2014-07-28T05:00:00"/>
    <b v="0"/>
    <b v="0"/>
    <s v="film &amp; video/drama"/>
    <n v="0.12242792109256449"/>
    <n v="139868"/>
    <x v="4"/>
    <x v="6"/>
  </r>
  <r>
    <n v="21"/>
    <s v="Simmons-Reynolds"/>
    <s v="Re-engineered intangible definition"/>
    <n v="94000"/>
    <n v="38533"/>
    <x v="0"/>
    <n v="558"/>
    <x v="1"/>
    <s v="USD"/>
    <n v="1313384400"/>
    <x v="21"/>
    <n v="1316322000"/>
    <d v="2011-09-18T05:00:00"/>
    <b v="0"/>
    <b v="0"/>
    <s v="theater/plays"/>
    <n v="-0.59007446808510633"/>
    <n v="66266.5"/>
    <x v="3"/>
    <x v="3"/>
  </r>
  <r>
    <n v="22"/>
    <s v="Collier Inc"/>
    <s v="Enhanced dynamic definition"/>
    <n v="59100"/>
    <n v="75690"/>
    <x v="1"/>
    <n v="890"/>
    <x v="1"/>
    <s v="USD"/>
    <n v="1522731600"/>
    <x v="22"/>
    <n v="1524027600"/>
    <d v="2018-04-18T05:00:00"/>
    <b v="0"/>
    <b v="0"/>
    <s v="theater/plays"/>
    <n v="0.28071065989847716"/>
    <n v="67395"/>
    <x v="3"/>
    <x v="3"/>
  </r>
  <r>
    <n v="23"/>
    <s v="Gray-Jenkins"/>
    <s v="Devolved next generation adapter"/>
    <n v="4500"/>
    <n v="14942"/>
    <x v="1"/>
    <n v="142"/>
    <x v="4"/>
    <s v="GBP"/>
    <n v="1550124000"/>
    <x v="23"/>
    <n v="1554699600"/>
    <d v="2019-04-08T05:00:00"/>
    <b v="0"/>
    <b v="0"/>
    <s v="film &amp; video/documentary"/>
    <n v="2.3204444444444445"/>
    <n v="9721"/>
    <x v="4"/>
    <x v="4"/>
  </r>
  <r>
    <n v="24"/>
    <s v="Scott, Wilson and Martin"/>
    <s v="Cross-platform intermediate frame"/>
    <n v="92400"/>
    <n v="104257"/>
    <x v="1"/>
    <n v="2673"/>
    <x v="1"/>
    <s v="USD"/>
    <n v="1403326800"/>
    <x v="24"/>
    <n v="1403499600"/>
    <d v="2014-06-23T05:00:00"/>
    <b v="0"/>
    <b v="0"/>
    <s v="technology/wearables"/>
    <n v="0.12832251082251081"/>
    <n v="98328.5"/>
    <x v="2"/>
    <x v="8"/>
  </r>
  <r>
    <n v="25"/>
    <s v="Caldwell, Velazquez and Wilson"/>
    <s v="Monitored impactful analyzer"/>
    <n v="5500"/>
    <n v="11904"/>
    <x v="1"/>
    <n v="163"/>
    <x v="1"/>
    <s v="USD"/>
    <n v="1305694800"/>
    <x v="25"/>
    <n v="1307422800"/>
    <d v="2011-06-07T05:00:00"/>
    <b v="0"/>
    <b v="1"/>
    <s v="games/video games"/>
    <n v="1.1643636363636363"/>
    <n v="8702"/>
    <x v="6"/>
    <x v="11"/>
  </r>
  <r>
    <n v="26"/>
    <s v="Spencer-Bates"/>
    <s v="Optional responsive customer loyalty"/>
    <n v="107500"/>
    <n v="51814"/>
    <x v="3"/>
    <n v="1480"/>
    <x v="1"/>
    <s v="USD"/>
    <n v="1533013200"/>
    <x v="26"/>
    <n v="1535346000"/>
    <d v="2018-08-27T05:00:00"/>
    <b v="0"/>
    <b v="0"/>
    <s v="theater/plays"/>
    <n v="-0.5180093023255814"/>
    <n v="79657"/>
    <x v="3"/>
    <x v="3"/>
  </r>
  <r>
    <n v="27"/>
    <s v="Best, Carr and Williams"/>
    <s v="Diverse transitional migration"/>
    <n v="2000"/>
    <n v="1599"/>
    <x v="0"/>
    <n v="15"/>
    <x v="1"/>
    <s v="USD"/>
    <n v="1443848400"/>
    <x v="27"/>
    <n v="1444539600"/>
    <d v="2015-10-11T05:00:00"/>
    <b v="0"/>
    <b v="0"/>
    <s v="music/rock"/>
    <n v="-0.20050000000000001"/>
    <n v="1799.5"/>
    <x v="1"/>
    <x v="1"/>
  </r>
  <r>
    <n v="28"/>
    <s v="Campbell, Brown and Powell"/>
    <s v="Synchronized global task-force"/>
    <n v="130800"/>
    <n v="137635"/>
    <x v="1"/>
    <n v="2220"/>
    <x v="1"/>
    <s v="USD"/>
    <n v="1265695200"/>
    <x v="28"/>
    <n v="1267682400"/>
    <d v="2010-03-04T06:00:00"/>
    <b v="0"/>
    <b v="1"/>
    <s v="theater/plays"/>
    <n v="5.2255351681957184E-2"/>
    <n v="134217.5"/>
    <x v="3"/>
    <x v="3"/>
  </r>
  <r>
    <n v="29"/>
    <s v="Johnson, Parker and Haynes"/>
    <s v="Focused 6thgeneration forecast"/>
    <n v="45900"/>
    <n v="150965"/>
    <x v="1"/>
    <n v="1606"/>
    <x v="5"/>
    <s v="CHF"/>
    <n v="1532062800"/>
    <x v="29"/>
    <n v="1535518800"/>
    <d v="2018-08-29T05:00:00"/>
    <b v="0"/>
    <b v="0"/>
    <s v="film &amp; video/shorts"/>
    <n v="2.2889978213507627"/>
    <n v="98432.5"/>
    <x v="4"/>
    <x v="12"/>
  </r>
  <r>
    <n v="30"/>
    <s v="Clark-Cooke"/>
    <s v="Down-sized analyzing challenge"/>
    <n v="9000"/>
    <n v="14455"/>
    <x v="1"/>
    <n v="129"/>
    <x v="1"/>
    <s v="USD"/>
    <n v="1558674000"/>
    <x v="30"/>
    <n v="1559106000"/>
    <d v="2019-05-29T05:00:00"/>
    <b v="0"/>
    <b v="0"/>
    <s v="film &amp; video/animation"/>
    <n v="0.60611111111111116"/>
    <n v="11727.5"/>
    <x v="4"/>
    <x v="10"/>
  </r>
  <r>
    <n v="31"/>
    <s v="Schroeder Ltd"/>
    <s v="Progressive needs-based focus group"/>
    <n v="3500"/>
    <n v="10850"/>
    <x v="1"/>
    <n v="226"/>
    <x v="4"/>
    <s v="GBP"/>
    <n v="1451973600"/>
    <x v="31"/>
    <n v="1454392800"/>
    <d v="2016-02-02T06:00:00"/>
    <b v="0"/>
    <b v="0"/>
    <s v="games/video games"/>
    <n v="2.1"/>
    <n v="7175"/>
    <x v="6"/>
    <x v="11"/>
  </r>
  <r>
    <n v="32"/>
    <s v="Jackson PLC"/>
    <s v="Ergonomic 6thgeneration success"/>
    <n v="101000"/>
    <n v="87676"/>
    <x v="0"/>
    <n v="2307"/>
    <x v="6"/>
    <s v="EUR"/>
    <n v="1515564000"/>
    <x v="32"/>
    <n v="1517896800"/>
    <d v="2018-02-06T06:00:00"/>
    <b v="0"/>
    <b v="0"/>
    <s v="film &amp; video/documentary"/>
    <n v="-0.13192079207920793"/>
    <n v="94338"/>
    <x v="4"/>
    <x v="4"/>
  </r>
  <r>
    <n v="33"/>
    <s v="Blair, Collins and Carter"/>
    <s v="Exclusive interactive approach"/>
    <n v="50200"/>
    <n v="189666"/>
    <x v="1"/>
    <n v="5419"/>
    <x v="1"/>
    <s v="USD"/>
    <n v="1412485200"/>
    <x v="33"/>
    <n v="1415685600"/>
    <d v="2014-11-11T06:00:00"/>
    <b v="0"/>
    <b v="0"/>
    <s v="theater/plays"/>
    <n v="2.7782071713147412"/>
    <n v="119933"/>
    <x v="3"/>
    <x v="3"/>
  </r>
  <r>
    <n v="34"/>
    <s v="Maldonado and Sons"/>
    <s v="Reverse-engineered asynchronous archive"/>
    <n v="9300"/>
    <n v="14025"/>
    <x v="1"/>
    <n v="165"/>
    <x v="1"/>
    <s v="USD"/>
    <n v="1490245200"/>
    <x v="34"/>
    <n v="1490677200"/>
    <d v="2017-03-28T05:00:00"/>
    <b v="0"/>
    <b v="0"/>
    <s v="film &amp; video/documentary"/>
    <n v="0.50806451612903225"/>
    <n v="11662.5"/>
    <x v="4"/>
    <x v="4"/>
  </r>
  <r>
    <n v="35"/>
    <s v="Mitchell and Sons"/>
    <s v="Synergized intangible challenge"/>
    <n v="125500"/>
    <n v="188628"/>
    <x v="1"/>
    <n v="1965"/>
    <x v="3"/>
    <s v="DKK"/>
    <n v="1547877600"/>
    <x v="35"/>
    <n v="1551506400"/>
    <d v="2019-03-02T06:00:00"/>
    <b v="0"/>
    <b v="1"/>
    <s v="film &amp; video/drama"/>
    <n v="0.50301195219123507"/>
    <n v="157064"/>
    <x v="4"/>
    <x v="6"/>
  </r>
  <r>
    <n v="36"/>
    <s v="Jackson-Lewis"/>
    <s v="Monitored multi-state encryption"/>
    <n v="700"/>
    <n v="1101"/>
    <x v="1"/>
    <n v="16"/>
    <x v="1"/>
    <s v="USD"/>
    <n v="1298700000"/>
    <x v="36"/>
    <n v="1300856400"/>
    <d v="2011-03-23T05:00:00"/>
    <b v="0"/>
    <b v="0"/>
    <s v="theater/plays"/>
    <n v="0.57285714285714284"/>
    <n v="900.5"/>
    <x v="3"/>
    <x v="3"/>
  </r>
  <r>
    <n v="37"/>
    <s v="Black, Armstrong and Anderson"/>
    <s v="Profound attitude-oriented functionalities"/>
    <n v="8100"/>
    <n v="11339"/>
    <x v="1"/>
    <n v="107"/>
    <x v="1"/>
    <s v="USD"/>
    <n v="1570338000"/>
    <x v="37"/>
    <n v="1573192800"/>
    <d v="2019-11-08T06:00:00"/>
    <b v="0"/>
    <b v="1"/>
    <s v="publishing/fiction"/>
    <n v="0.39987654320987653"/>
    <n v="9719.5"/>
    <x v="5"/>
    <x v="13"/>
  </r>
  <r>
    <n v="38"/>
    <s v="Maldonado-Gonzalez"/>
    <s v="Digitized client-driven database"/>
    <n v="3100"/>
    <n v="10085"/>
    <x v="1"/>
    <n v="134"/>
    <x v="1"/>
    <s v="USD"/>
    <n v="1287378000"/>
    <x v="38"/>
    <n v="1287810000"/>
    <d v="2010-10-23T05:00:00"/>
    <b v="0"/>
    <b v="0"/>
    <s v="photography/photography books"/>
    <n v="2.2532258064516131"/>
    <n v="6592.5"/>
    <x v="7"/>
    <x v="14"/>
  </r>
  <r>
    <n v="39"/>
    <s v="Kim-Rice"/>
    <s v="Organized bi-directional function"/>
    <n v="9900"/>
    <n v="5027"/>
    <x v="0"/>
    <n v="88"/>
    <x v="3"/>
    <s v="DKK"/>
    <n v="1361772000"/>
    <x v="39"/>
    <n v="1362978000"/>
    <d v="2013-03-11T05:00:00"/>
    <b v="0"/>
    <b v="0"/>
    <s v="theater/plays"/>
    <n v="-0.49222222222222223"/>
    <n v="7463.5"/>
    <x v="3"/>
    <x v="3"/>
  </r>
  <r>
    <n v="40"/>
    <s v="Garcia, Garcia and Lopez"/>
    <s v="Reduced stable middleware"/>
    <n v="8800"/>
    <n v="14878"/>
    <x v="1"/>
    <n v="198"/>
    <x v="1"/>
    <s v="USD"/>
    <n v="1275714000"/>
    <x v="40"/>
    <n v="1277355600"/>
    <d v="2010-06-24T05:00:00"/>
    <b v="0"/>
    <b v="1"/>
    <s v="technology/wearables"/>
    <n v="0.69068181818181817"/>
    <n v="11839"/>
    <x v="2"/>
    <x v="8"/>
  </r>
  <r>
    <n v="41"/>
    <s v="Watts Group"/>
    <s v="Universal 5thgeneration neural-net"/>
    <n v="5600"/>
    <n v="11924"/>
    <x v="1"/>
    <n v="111"/>
    <x v="6"/>
    <s v="EUR"/>
    <n v="1346734800"/>
    <x v="41"/>
    <n v="1348981200"/>
    <d v="2012-09-30T05:00:00"/>
    <b v="0"/>
    <b v="1"/>
    <s v="music/rock"/>
    <n v="1.1292857142857142"/>
    <n v="8762"/>
    <x v="1"/>
    <x v="1"/>
  </r>
  <r>
    <n v="42"/>
    <s v="Werner-Bryant"/>
    <s v="Virtual uniform frame"/>
    <n v="1800"/>
    <n v="7991"/>
    <x v="1"/>
    <n v="222"/>
    <x v="1"/>
    <s v="USD"/>
    <n v="1309755600"/>
    <x v="42"/>
    <n v="1310533200"/>
    <d v="2011-07-13T05:00:00"/>
    <b v="0"/>
    <b v="0"/>
    <s v="food/food trucks"/>
    <n v="3.4394444444444443"/>
    <n v="4895.5"/>
    <x v="0"/>
    <x v="0"/>
  </r>
  <r>
    <n v="43"/>
    <s v="Schmitt-Mendoza"/>
    <s v="Profound explicit paradigm"/>
    <n v="90200"/>
    <n v="167717"/>
    <x v="1"/>
    <n v="6212"/>
    <x v="1"/>
    <s v="USD"/>
    <n v="1406178000"/>
    <x v="43"/>
    <n v="1407560400"/>
    <d v="2014-08-09T05:00:00"/>
    <b v="0"/>
    <b v="0"/>
    <s v="publishing/radio &amp; podcasts"/>
    <n v="0.85939024390243901"/>
    <n v="128958.5"/>
    <x v="5"/>
    <x v="15"/>
  </r>
  <r>
    <n v="44"/>
    <s v="Reid-Mccullough"/>
    <s v="Visionary real-time groupware"/>
    <n v="1600"/>
    <n v="10541"/>
    <x v="1"/>
    <n v="98"/>
    <x v="3"/>
    <s v="DKK"/>
    <n v="1552798800"/>
    <x v="44"/>
    <n v="1552885200"/>
    <d v="2019-03-18T05:00:00"/>
    <b v="0"/>
    <b v="0"/>
    <s v="publishing/fiction"/>
    <n v="5.5881249999999998"/>
    <n v="6070.5"/>
    <x v="5"/>
    <x v="13"/>
  </r>
  <r>
    <n v="45"/>
    <s v="Woods-Clark"/>
    <s v="Networked tertiary Graphical User Interface"/>
    <n v="9500"/>
    <n v="4530"/>
    <x v="0"/>
    <n v="48"/>
    <x v="1"/>
    <s v="USD"/>
    <n v="1478062800"/>
    <x v="45"/>
    <n v="1479362400"/>
    <d v="2016-11-17T06:00:00"/>
    <b v="0"/>
    <b v="1"/>
    <s v="theater/plays"/>
    <n v="-0.52315789473684216"/>
    <n v="7015"/>
    <x v="3"/>
    <x v="3"/>
  </r>
  <r>
    <n v="46"/>
    <s v="Vaughn, Hunt and Caldwell"/>
    <s v="Virtual grid-enabled task-force"/>
    <n v="3700"/>
    <n v="4247"/>
    <x v="1"/>
    <n v="92"/>
    <x v="1"/>
    <s v="USD"/>
    <n v="1278565200"/>
    <x v="46"/>
    <n v="1280552400"/>
    <d v="2010-07-31T05:00:00"/>
    <b v="0"/>
    <b v="0"/>
    <s v="music/rock"/>
    <n v="0.14783783783783783"/>
    <n v="3973.5"/>
    <x v="1"/>
    <x v="1"/>
  </r>
  <r>
    <n v="47"/>
    <s v="Bennett and Sons"/>
    <s v="Function-based multi-state software"/>
    <n v="1500"/>
    <n v="7129"/>
    <x v="1"/>
    <n v="149"/>
    <x v="1"/>
    <s v="USD"/>
    <n v="1396069200"/>
    <x v="47"/>
    <n v="1398661200"/>
    <d v="2014-04-28T05:00:00"/>
    <b v="0"/>
    <b v="0"/>
    <s v="theater/plays"/>
    <n v="3.7526666666666668"/>
    <n v="4314.5"/>
    <x v="3"/>
    <x v="3"/>
  </r>
  <r>
    <n v="48"/>
    <s v="Lamb Inc"/>
    <s v="Optimized leadingedge concept"/>
    <n v="33300"/>
    <n v="128862"/>
    <x v="1"/>
    <n v="2431"/>
    <x v="1"/>
    <s v="USD"/>
    <n v="1435208400"/>
    <x v="48"/>
    <n v="1436245200"/>
    <d v="2015-07-07T05:00:00"/>
    <b v="0"/>
    <b v="0"/>
    <s v="theater/plays"/>
    <n v="2.86972972972973"/>
    <n v="81081"/>
    <x v="3"/>
    <x v="3"/>
  </r>
  <r>
    <n v="49"/>
    <s v="Casey-Kelly"/>
    <s v="Sharable holistic interface"/>
    <n v="7200"/>
    <n v="13653"/>
    <x v="1"/>
    <n v="303"/>
    <x v="1"/>
    <s v="USD"/>
    <n v="1571547600"/>
    <x v="49"/>
    <n v="1575439200"/>
    <d v="2019-12-04T06:00:00"/>
    <b v="0"/>
    <b v="0"/>
    <s v="music/rock"/>
    <n v="0.89624999999999999"/>
    <n v="10426.5"/>
    <x v="1"/>
    <x v="1"/>
  </r>
  <r>
    <n v="50"/>
    <s v="Jones, Taylor and Moore"/>
    <s v="Down-sized system-worthy secured line"/>
    <n v="100"/>
    <n v="2"/>
    <x v="0"/>
    <n v="1"/>
    <x v="6"/>
    <s v="EUR"/>
    <n v="1375333200"/>
    <x v="50"/>
    <n v="1377752400"/>
    <d v="2013-08-29T05:00:00"/>
    <b v="0"/>
    <b v="0"/>
    <s v="music/metal"/>
    <n v="-0.98"/>
    <n v="51"/>
    <x v="1"/>
    <x v="16"/>
  </r>
  <r>
    <n v="51"/>
    <s v="Bradshaw, Gill and Donovan"/>
    <s v="Inverse secondary infrastructure"/>
    <n v="158100"/>
    <n v="145243"/>
    <x v="0"/>
    <n v="1467"/>
    <x v="4"/>
    <s v="GBP"/>
    <n v="1332824400"/>
    <x v="51"/>
    <n v="1334206800"/>
    <d v="2012-04-12T05:00:00"/>
    <b v="0"/>
    <b v="1"/>
    <s v="technology/wearables"/>
    <n v="-8.1321948134092353E-2"/>
    <n v="151671.5"/>
    <x v="2"/>
    <x v="8"/>
  </r>
  <r>
    <n v="52"/>
    <s v="Hernandez, Rodriguez and Clark"/>
    <s v="Organic foreground leverage"/>
    <n v="7200"/>
    <n v="2459"/>
    <x v="0"/>
    <n v="75"/>
    <x v="1"/>
    <s v="USD"/>
    <n v="1284526800"/>
    <x v="52"/>
    <n v="1284872400"/>
    <d v="2010-09-19T05:00:00"/>
    <b v="0"/>
    <b v="0"/>
    <s v="theater/plays"/>
    <n v="-0.65847222222222224"/>
    <n v="4829.5"/>
    <x v="3"/>
    <x v="3"/>
  </r>
  <r>
    <n v="53"/>
    <s v="Smith-Jones"/>
    <s v="Reverse-engineered static concept"/>
    <n v="8800"/>
    <n v="12356"/>
    <x v="1"/>
    <n v="209"/>
    <x v="1"/>
    <s v="USD"/>
    <n v="1400562000"/>
    <x v="53"/>
    <n v="1403931600"/>
    <d v="2014-06-28T05:00:00"/>
    <b v="0"/>
    <b v="0"/>
    <s v="film &amp; video/drama"/>
    <n v="0.40409090909090911"/>
    <n v="10578"/>
    <x v="4"/>
    <x v="6"/>
  </r>
  <r>
    <n v="54"/>
    <s v="Roy PLC"/>
    <s v="Multi-channeled neutral customer loyalty"/>
    <n v="6000"/>
    <n v="5392"/>
    <x v="0"/>
    <n v="120"/>
    <x v="1"/>
    <s v="USD"/>
    <n v="1520748000"/>
    <x v="54"/>
    <n v="1521262800"/>
    <d v="2018-03-17T05:00:00"/>
    <b v="0"/>
    <b v="0"/>
    <s v="technology/wearables"/>
    <n v="-0.10133333333333333"/>
    <n v="5696"/>
    <x v="2"/>
    <x v="8"/>
  </r>
  <r>
    <n v="55"/>
    <s v="Wright, Brooks and Villarreal"/>
    <s v="Reverse-engineered bifurcated strategy"/>
    <n v="6600"/>
    <n v="11746"/>
    <x v="1"/>
    <n v="131"/>
    <x v="1"/>
    <s v="USD"/>
    <n v="1532926800"/>
    <x v="55"/>
    <n v="1533358800"/>
    <d v="2018-08-04T05:00:00"/>
    <b v="0"/>
    <b v="0"/>
    <s v="music/jazz"/>
    <n v="0.77969696969696967"/>
    <n v="9173"/>
    <x v="1"/>
    <x v="17"/>
  </r>
  <r>
    <n v="56"/>
    <s v="Flores, Miller and Johnson"/>
    <s v="Horizontal context-sensitive knowledge user"/>
    <n v="8000"/>
    <n v="11493"/>
    <x v="1"/>
    <n v="164"/>
    <x v="1"/>
    <s v="USD"/>
    <n v="1420869600"/>
    <x v="56"/>
    <n v="1421474400"/>
    <d v="2015-01-17T06:00:00"/>
    <b v="0"/>
    <b v="0"/>
    <s v="technology/wearables"/>
    <n v="0.43662499999999999"/>
    <n v="9746.5"/>
    <x v="2"/>
    <x v="8"/>
  </r>
  <r>
    <n v="57"/>
    <s v="Bridges, Freeman and Kim"/>
    <s v="Cross-group multi-state task-force"/>
    <n v="2900"/>
    <n v="6243"/>
    <x v="1"/>
    <n v="201"/>
    <x v="1"/>
    <s v="USD"/>
    <n v="1504242000"/>
    <x v="57"/>
    <n v="1505278800"/>
    <d v="2017-09-13T05:00:00"/>
    <b v="0"/>
    <b v="0"/>
    <s v="games/video games"/>
    <n v="1.1527586206896552"/>
    <n v="4571.5"/>
    <x v="6"/>
    <x v="11"/>
  </r>
  <r>
    <n v="58"/>
    <s v="Anderson-Perez"/>
    <s v="Expanded 3rdgeneration strategy"/>
    <n v="2700"/>
    <n v="6132"/>
    <x v="1"/>
    <n v="211"/>
    <x v="1"/>
    <s v="USD"/>
    <n v="1442811600"/>
    <x v="58"/>
    <n v="1443934800"/>
    <d v="2015-10-04T05:00:00"/>
    <b v="0"/>
    <b v="0"/>
    <s v="theater/plays"/>
    <n v="1.2711111111111111"/>
    <n v="4416"/>
    <x v="3"/>
    <x v="3"/>
  </r>
  <r>
    <n v="59"/>
    <s v="Wright, Fox and Marks"/>
    <s v="Assimilated real-time support"/>
    <n v="1400"/>
    <n v="3851"/>
    <x v="1"/>
    <n v="128"/>
    <x v="1"/>
    <s v="USD"/>
    <n v="1497243600"/>
    <x v="59"/>
    <n v="1498539600"/>
    <d v="2017-06-27T05:00:00"/>
    <b v="0"/>
    <b v="1"/>
    <s v="theater/plays"/>
    <n v="1.7507142857142857"/>
    <n v="2625.5"/>
    <x v="3"/>
    <x v="3"/>
  </r>
  <r>
    <n v="60"/>
    <s v="Crawford-Peters"/>
    <s v="User-centric regional database"/>
    <n v="94200"/>
    <n v="135997"/>
    <x v="1"/>
    <n v="1600"/>
    <x v="0"/>
    <s v="CAD"/>
    <n v="1342501200"/>
    <x v="60"/>
    <n v="1342760400"/>
    <d v="2012-07-20T05:00:00"/>
    <b v="0"/>
    <b v="0"/>
    <s v="theater/plays"/>
    <n v="0.44370488322717622"/>
    <n v="115098.5"/>
    <x v="3"/>
    <x v="3"/>
  </r>
  <r>
    <n v="61"/>
    <s v="Romero-Hoffman"/>
    <s v="Open-source zero administration complexity"/>
    <n v="199200"/>
    <n v="184750"/>
    <x v="0"/>
    <n v="2253"/>
    <x v="0"/>
    <s v="CAD"/>
    <n v="1298268000"/>
    <x v="61"/>
    <n v="1301720400"/>
    <d v="2011-04-02T05:00:00"/>
    <b v="0"/>
    <b v="0"/>
    <s v="theater/plays"/>
    <n v="-7.2540160642570281E-2"/>
    <n v="191975"/>
    <x v="3"/>
    <x v="3"/>
  </r>
  <r>
    <n v="62"/>
    <s v="Sparks-West"/>
    <s v="Organized incremental standardization"/>
    <n v="2000"/>
    <n v="14452"/>
    <x v="1"/>
    <n v="249"/>
    <x v="1"/>
    <s v="USD"/>
    <n v="1433480400"/>
    <x v="62"/>
    <n v="1433566800"/>
    <d v="2015-06-06T05:00:00"/>
    <b v="0"/>
    <b v="0"/>
    <s v="technology/web"/>
    <n v="6.226"/>
    <n v="8226"/>
    <x v="2"/>
    <x v="2"/>
  </r>
  <r>
    <n v="63"/>
    <s v="Baker, Morgan and Brown"/>
    <s v="Assimilated didactic open system"/>
    <n v="4700"/>
    <n v="557"/>
    <x v="0"/>
    <n v="5"/>
    <x v="1"/>
    <s v="USD"/>
    <n v="1493355600"/>
    <x v="63"/>
    <n v="1493874000"/>
    <d v="2017-05-04T05:00:00"/>
    <b v="0"/>
    <b v="0"/>
    <s v="theater/plays"/>
    <n v="-0.88148936170212766"/>
    <n v="2628.5"/>
    <x v="3"/>
    <x v="3"/>
  </r>
  <r>
    <n v="64"/>
    <s v="Mosley-Gilbert"/>
    <s v="Vision-oriented logistical intranet"/>
    <n v="2800"/>
    <n v="2734"/>
    <x v="0"/>
    <n v="38"/>
    <x v="1"/>
    <s v="USD"/>
    <n v="1530507600"/>
    <x v="64"/>
    <n v="1531803600"/>
    <d v="2018-07-17T05:00:00"/>
    <b v="0"/>
    <b v="1"/>
    <s v="technology/web"/>
    <n v="-2.3571428571428573E-2"/>
    <n v="2767"/>
    <x v="2"/>
    <x v="2"/>
  </r>
  <r>
    <n v="65"/>
    <s v="Berry-Boyer"/>
    <s v="Mandatory incremental projection"/>
    <n v="6100"/>
    <n v="14405"/>
    <x v="1"/>
    <n v="236"/>
    <x v="1"/>
    <s v="USD"/>
    <n v="1296108000"/>
    <x v="65"/>
    <n v="1296712800"/>
    <d v="2011-02-03T06:00:00"/>
    <b v="0"/>
    <b v="0"/>
    <s v="theater/plays"/>
    <n v="1.3614754098360655"/>
    <n v="10252.5"/>
    <x v="3"/>
    <x v="3"/>
  </r>
  <r>
    <n v="66"/>
    <s v="Sanders-Allen"/>
    <s v="Grass-roots needs-based encryption"/>
    <n v="2900"/>
    <n v="1307"/>
    <x v="0"/>
    <n v="12"/>
    <x v="1"/>
    <s v="USD"/>
    <n v="1428469200"/>
    <x v="66"/>
    <n v="1428901200"/>
    <d v="2015-04-13T05:00:00"/>
    <b v="0"/>
    <b v="1"/>
    <s v="theater/plays"/>
    <n v="-0.54931034482758623"/>
    <n v="2103.5"/>
    <x v="3"/>
    <x v="3"/>
  </r>
  <r>
    <n v="67"/>
    <s v="Lopez Inc"/>
    <s v="Team-oriented 6thgeneration middleware"/>
    <n v="72600"/>
    <n v="117892"/>
    <x v="1"/>
    <n v="4065"/>
    <x v="4"/>
    <s v="GBP"/>
    <n v="1264399200"/>
    <x v="67"/>
    <n v="1264831200"/>
    <d v="2010-01-30T06:00:00"/>
    <b v="0"/>
    <b v="1"/>
    <s v="technology/wearables"/>
    <n v="0.62385674931129476"/>
    <n v="95246"/>
    <x v="2"/>
    <x v="8"/>
  </r>
  <r>
    <n v="68"/>
    <s v="Moreno-Turner"/>
    <s v="Inverse multi-tasking installation"/>
    <n v="5700"/>
    <n v="14508"/>
    <x v="1"/>
    <n v="246"/>
    <x v="6"/>
    <s v="EUR"/>
    <n v="1501131600"/>
    <x v="68"/>
    <n v="1505192400"/>
    <d v="2017-09-12T05:00:00"/>
    <b v="0"/>
    <b v="1"/>
    <s v="theater/plays"/>
    <n v="1.5452631578947369"/>
    <n v="10104"/>
    <x v="3"/>
    <x v="3"/>
  </r>
  <r>
    <n v="69"/>
    <s v="Jones-Watson"/>
    <s v="Switchable disintermediate moderator"/>
    <n v="7900"/>
    <n v="1901"/>
    <x v="3"/>
    <n v="17"/>
    <x v="1"/>
    <s v="USD"/>
    <n v="1292738400"/>
    <x v="69"/>
    <n v="1295676000"/>
    <d v="2011-01-22T06:00:00"/>
    <b v="0"/>
    <b v="0"/>
    <s v="theater/plays"/>
    <n v="-0.75936708860759494"/>
    <n v="4900.5"/>
    <x v="3"/>
    <x v="3"/>
  </r>
  <r>
    <n v="70"/>
    <s v="Barker Inc"/>
    <s v="Re-engineered 24/7 task-force"/>
    <n v="128000"/>
    <n v="158389"/>
    <x v="1"/>
    <n v="2475"/>
    <x v="6"/>
    <s v="EUR"/>
    <n v="1288674000"/>
    <x v="70"/>
    <n v="1292911200"/>
    <d v="2010-12-21T06:00:00"/>
    <b v="0"/>
    <b v="1"/>
    <s v="theater/plays"/>
    <n v="0.23741406249999999"/>
    <n v="143194.5"/>
    <x v="3"/>
    <x v="3"/>
  </r>
  <r>
    <n v="71"/>
    <s v="Tate, Bass and House"/>
    <s v="Organic object-oriented budgetary management"/>
    <n v="6000"/>
    <n v="6484"/>
    <x v="1"/>
    <n v="76"/>
    <x v="1"/>
    <s v="USD"/>
    <n v="1575093600"/>
    <x v="71"/>
    <n v="1575439200"/>
    <d v="2019-12-04T06:00:00"/>
    <b v="0"/>
    <b v="0"/>
    <s v="theater/plays"/>
    <n v="8.0666666666666664E-2"/>
    <n v="6242"/>
    <x v="3"/>
    <x v="3"/>
  </r>
  <r>
    <n v="72"/>
    <s v="Hampton, Lewis and Ray"/>
    <s v="Seamless coherent parallelism"/>
    <n v="600"/>
    <n v="4022"/>
    <x v="1"/>
    <n v="54"/>
    <x v="1"/>
    <s v="USD"/>
    <n v="1435726800"/>
    <x v="72"/>
    <n v="1438837200"/>
    <d v="2015-08-06T05:00:00"/>
    <b v="0"/>
    <b v="0"/>
    <s v="film &amp; video/animation"/>
    <n v="5.7033333333333331"/>
    <n v="2311"/>
    <x v="4"/>
    <x v="10"/>
  </r>
  <r>
    <n v="73"/>
    <s v="Collins-Goodman"/>
    <s v="Cross-platform even-keeled initiative"/>
    <n v="1400"/>
    <n v="9253"/>
    <x v="1"/>
    <n v="88"/>
    <x v="1"/>
    <s v="USD"/>
    <n v="1480226400"/>
    <x v="73"/>
    <n v="1480485600"/>
    <d v="2016-11-30T06:00:00"/>
    <b v="0"/>
    <b v="0"/>
    <s v="music/jazz"/>
    <n v="5.609285714285714"/>
    <n v="5326.5"/>
    <x v="1"/>
    <x v="17"/>
  </r>
  <r>
    <n v="74"/>
    <s v="Davis-Michael"/>
    <s v="Progressive tertiary framework"/>
    <n v="3900"/>
    <n v="4776"/>
    <x v="1"/>
    <n v="85"/>
    <x v="4"/>
    <s v="GBP"/>
    <n v="1459054800"/>
    <x v="74"/>
    <n v="1459141200"/>
    <d v="2016-03-28T05:00:00"/>
    <b v="0"/>
    <b v="0"/>
    <s v="music/metal"/>
    <n v="0.22461538461538461"/>
    <n v="4338"/>
    <x v="1"/>
    <x v="16"/>
  </r>
  <r>
    <n v="75"/>
    <s v="White, Torres and Bishop"/>
    <s v="Multi-layered dynamic protocol"/>
    <n v="9700"/>
    <n v="14606"/>
    <x v="1"/>
    <n v="170"/>
    <x v="1"/>
    <s v="USD"/>
    <n v="1531630800"/>
    <x v="75"/>
    <n v="1532322000"/>
    <d v="2018-07-23T05:00:00"/>
    <b v="0"/>
    <b v="0"/>
    <s v="photography/photography books"/>
    <n v="0.50577319587628866"/>
    <n v="12153"/>
    <x v="7"/>
    <x v="14"/>
  </r>
  <r>
    <n v="76"/>
    <s v="Martin, Conway and Larsen"/>
    <s v="Horizontal next generation function"/>
    <n v="122900"/>
    <n v="95993"/>
    <x v="0"/>
    <n v="1684"/>
    <x v="1"/>
    <s v="USD"/>
    <n v="1421992800"/>
    <x v="76"/>
    <n v="1426222800"/>
    <d v="2015-03-13T05:00:00"/>
    <b v="1"/>
    <b v="1"/>
    <s v="theater/plays"/>
    <n v="-0.21893409275834011"/>
    <n v="109446.5"/>
    <x v="3"/>
    <x v="3"/>
  </r>
  <r>
    <n v="77"/>
    <s v="Acevedo-Huffman"/>
    <s v="Pre-emptive impactful model"/>
    <n v="9500"/>
    <n v="4460"/>
    <x v="0"/>
    <n v="56"/>
    <x v="1"/>
    <s v="USD"/>
    <n v="1285563600"/>
    <x v="77"/>
    <n v="1286773200"/>
    <d v="2010-10-11T05:00:00"/>
    <b v="0"/>
    <b v="1"/>
    <s v="film &amp; video/animation"/>
    <n v="-0.53052631578947373"/>
    <n v="6980"/>
    <x v="4"/>
    <x v="10"/>
  </r>
  <r>
    <n v="78"/>
    <s v="Montgomery, Larson and Spencer"/>
    <s v="User-centric bifurcated knowledge user"/>
    <n v="4500"/>
    <n v="13536"/>
    <x v="1"/>
    <n v="330"/>
    <x v="1"/>
    <s v="USD"/>
    <n v="1523854800"/>
    <x v="78"/>
    <n v="1523941200"/>
    <d v="2018-04-17T05:00:00"/>
    <b v="0"/>
    <b v="0"/>
    <s v="publishing/translations"/>
    <n v="2.008"/>
    <n v="9018"/>
    <x v="5"/>
    <x v="18"/>
  </r>
  <r>
    <n v="79"/>
    <s v="Soto LLC"/>
    <s v="Triple-buffered reciprocal project"/>
    <n v="57800"/>
    <n v="40228"/>
    <x v="0"/>
    <n v="838"/>
    <x v="1"/>
    <s v="USD"/>
    <n v="1529125200"/>
    <x v="79"/>
    <n v="1529557200"/>
    <d v="2018-06-21T05:00:00"/>
    <b v="0"/>
    <b v="0"/>
    <s v="theater/plays"/>
    <n v="-0.3040138408304498"/>
    <n v="49014"/>
    <x v="3"/>
    <x v="3"/>
  </r>
  <r>
    <n v="80"/>
    <s v="Sutton, Barrett and Tucker"/>
    <s v="Cross-platform needs-based approach"/>
    <n v="1100"/>
    <n v="7012"/>
    <x v="1"/>
    <n v="127"/>
    <x v="1"/>
    <s v="USD"/>
    <n v="1503982800"/>
    <x v="80"/>
    <n v="1506574800"/>
    <d v="2017-09-28T05:00:00"/>
    <b v="0"/>
    <b v="0"/>
    <s v="games/video games"/>
    <n v="5.374545454545455"/>
    <n v="4056"/>
    <x v="6"/>
    <x v="11"/>
  </r>
  <r>
    <n v="81"/>
    <s v="Gomez, Bailey and Flores"/>
    <s v="User-friendly static contingency"/>
    <n v="16800"/>
    <n v="37857"/>
    <x v="1"/>
    <n v="411"/>
    <x v="1"/>
    <s v="USD"/>
    <n v="1511416800"/>
    <x v="81"/>
    <n v="1513576800"/>
    <d v="2017-12-18T06:00:00"/>
    <b v="0"/>
    <b v="0"/>
    <s v="music/rock"/>
    <n v="1.2533928571428572"/>
    <n v="27328.5"/>
    <x v="1"/>
    <x v="1"/>
  </r>
  <r>
    <n v="82"/>
    <s v="Porter-George"/>
    <s v="Reactive content-based framework"/>
    <n v="1000"/>
    <n v="14973"/>
    <x v="1"/>
    <n v="180"/>
    <x v="4"/>
    <s v="GBP"/>
    <n v="1547704800"/>
    <x v="82"/>
    <n v="1548309600"/>
    <d v="2019-01-24T06:00:00"/>
    <b v="0"/>
    <b v="1"/>
    <s v="games/video games"/>
    <n v="13.973000000000001"/>
    <n v="7986.5"/>
    <x v="6"/>
    <x v="11"/>
  </r>
  <r>
    <n v="83"/>
    <s v="Fitzgerald PLC"/>
    <s v="Realigned user-facing concept"/>
    <n v="106400"/>
    <n v="39996"/>
    <x v="0"/>
    <n v="1000"/>
    <x v="1"/>
    <s v="USD"/>
    <n v="1469682000"/>
    <x v="83"/>
    <n v="1471582800"/>
    <d v="2016-08-19T05:00:00"/>
    <b v="0"/>
    <b v="0"/>
    <s v="music/electric music"/>
    <n v="-0.62409774436090226"/>
    <n v="73198"/>
    <x v="1"/>
    <x v="5"/>
  </r>
  <r>
    <n v="84"/>
    <s v="Cisneros-Burton"/>
    <s v="Public-key zero tolerance orchestration"/>
    <n v="31400"/>
    <n v="41564"/>
    <x v="1"/>
    <n v="374"/>
    <x v="1"/>
    <s v="USD"/>
    <n v="1343451600"/>
    <x v="84"/>
    <n v="1344315600"/>
    <d v="2012-08-07T05:00:00"/>
    <b v="0"/>
    <b v="0"/>
    <s v="technology/wearables"/>
    <n v="0.32369426751592356"/>
    <n v="36482"/>
    <x v="2"/>
    <x v="8"/>
  </r>
  <r>
    <n v="85"/>
    <s v="Hill, Lawson and Wilkinson"/>
    <s v="Multi-tiered eco-centric architecture"/>
    <n v="4900"/>
    <n v="6430"/>
    <x v="1"/>
    <n v="71"/>
    <x v="2"/>
    <s v="AUD"/>
    <n v="1315717200"/>
    <x v="85"/>
    <n v="1316408400"/>
    <d v="2011-09-19T05:00:00"/>
    <b v="0"/>
    <b v="0"/>
    <s v="music/indie rock"/>
    <n v="0.3122448979591837"/>
    <n v="5665"/>
    <x v="1"/>
    <x v="7"/>
  </r>
  <r>
    <n v="86"/>
    <s v="Davis-Smith"/>
    <s v="Organic motivating firmware"/>
    <n v="7400"/>
    <n v="12405"/>
    <x v="1"/>
    <n v="203"/>
    <x v="1"/>
    <s v="USD"/>
    <n v="1430715600"/>
    <x v="86"/>
    <n v="1431838800"/>
    <d v="2015-05-17T05:00:00"/>
    <b v="1"/>
    <b v="0"/>
    <s v="theater/plays"/>
    <n v="0.67635135135135138"/>
    <n v="9902.5"/>
    <x v="3"/>
    <x v="3"/>
  </r>
  <r>
    <n v="87"/>
    <s v="Farrell and Sons"/>
    <s v="Synergized 4thgeneration conglomeration"/>
    <n v="198500"/>
    <n v="123040"/>
    <x v="0"/>
    <n v="1482"/>
    <x v="2"/>
    <s v="AUD"/>
    <n v="1299564000"/>
    <x v="87"/>
    <n v="1300510800"/>
    <d v="2011-03-19T05:00:00"/>
    <b v="0"/>
    <b v="1"/>
    <s v="music/rock"/>
    <n v="-0.38015113350125945"/>
    <n v="160770"/>
    <x v="1"/>
    <x v="1"/>
  </r>
  <r>
    <n v="88"/>
    <s v="Clark Group"/>
    <s v="Grass-roots fault-tolerant policy"/>
    <n v="4800"/>
    <n v="12516"/>
    <x v="1"/>
    <n v="113"/>
    <x v="1"/>
    <s v="USD"/>
    <n v="1429160400"/>
    <x v="88"/>
    <n v="1431061200"/>
    <d v="2015-05-08T05:00:00"/>
    <b v="0"/>
    <b v="0"/>
    <s v="publishing/translations"/>
    <n v="1.6074999999999999"/>
    <n v="8658"/>
    <x v="5"/>
    <x v="18"/>
  </r>
  <r>
    <n v="89"/>
    <s v="White, Singleton and Zimmerman"/>
    <s v="Monitored scalable knowledgebase"/>
    <n v="3400"/>
    <n v="8588"/>
    <x v="1"/>
    <n v="96"/>
    <x v="1"/>
    <s v="USD"/>
    <n v="1271307600"/>
    <x v="89"/>
    <n v="1271480400"/>
    <d v="2010-04-17T05:00:00"/>
    <b v="0"/>
    <b v="0"/>
    <s v="theater/plays"/>
    <n v="1.5258823529411765"/>
    <n v="5994"/>
    <x v="3"/>
    <x v="3"/>
  </r>
  <r>
    <n v="90"/>
    <s v="Kramer Group"/>
    <s v="Synergistic explicit parallelism"/>
    <n v="7800"/>
    <n v="6132"/>
    <x v="0"/>
    <n v="106"/>
    <x v="1"/>
    <s v="USD"/>
    <n v="1456380000"/>
    <x v="90"/>
    <n v="1456380000"/>
    <d v="2016-02-25T06:00:00"/>
    <b v="0"/>
    <b v="1"/>
    <s v="theater/plays"/>
    <n v="-0.21384615384615385"/>
    <n v="6966"/>
    <x v="3"/>
    <x v="3"/>
  </r>
  <r>
    <n v="91"/>
    <s v="Frazier, Patrick and Smith"/>
    <s v="Enhanced systemic analyzer"/>
    <n v="154300"/>
    <n v="74688"/>
    <x v="0"/>
    <n v="679"/>
    <x v="6"/>
    <s v="EUR"/>
    <n v="1470459600"/>
    <x v="91"/>
    <n v="1472878800"/>
    <d v="2016-09-03T05:00:00"/>
    <b v="0"/>
    <b v="0"/>
    <s v="publishing/translations"/>
    <n v="-0.51595593000648088"/>
    <n v="114494"/>
    <x v="5"/>
    <x v="18"/>
  </r>
  <r>
    <n v="92"/>
    <s v="Santos, Bell and Lloyd"/>
    <s v="Object-based analyzing knowledge user"/>
    <n v="20000"/>
    <n v="51775"/>
    <x v="1"/>
    <n v="498"/>
    <x v="5"/>
    <s v="CHF"/>
    <n v="1277269200"/>
    <x v="92"/>
    <n v="1277355600"/>
    <d v="2010-06-24T05:00:00"/>
    <b v="0"/>
    <b v="1"/>
    <s v="games/video games"/>
    <n v="1.5887500000000001"/>
    <n v="35887.5"/>
    <x v="6"/>
    <x v="11"/>
  </r>
  <r>
    <n v="93"/>
    <s v="Hall and Sons"/>
    <s v="Pre-emptive radical architecture"/>
    <n v="108800"/>
    <n v="65877"/>
    <x v="3"/>
    <n v="610"/>
    <x v="1"/>
    <s v="USD"/>
    <n v="1350709200"/>
    <x v="93"/>
    <n v="1351054800"/>
    <d v="2012-10-24T05:00:00"/>
    <b v="0"/>
    <b v="1"/>
    <s v="theater/plays"/>
    <n v="-0.39451286764705884"/>
    <n v="87338.5"/>
    <x v="3"/>
    <x v="3"/>
  </r>
  <r>
    <n v="94"/>
    <s v="Hanson Inc"/>
    <s v="Grass-roots web-enabled contingency"/>
    <n v="2900"/>
    <n v="8807"/>
    <x v="1"/>
    <n v="180"/>
    <x v="4"/>
    <s v="GBP"/>
    <n v="1554613200"/>
    <x v="94"/>
    <n v="1555563600"/>
    <d v="2019-04-18T05:00:00"/>
    <b v="0"/>
    <b v="0"/>
    <s v="technology/web"/>
    <n v="2.036896551724138"/>
    <n v="5853.5"/>
    <x v="2"/>
    <x v="2"/>
  </r>
  <r>
    <n v="95"/>
    <s v="Sanchez LLC"/>
    <s v="Stand-alone system-worthy standardization"/>
    <n v="900"/>
    <n v="1017"/>
    <x v="1"/>
    <n v="27"/>
    <x v="1"/>
    <s v="USD"/>
    <n v="1571029200"/>
    <x v="95"/>
    <n v="1571634000"/>
    <d v="2019-10-21T05:00:00"/>
    <b v="0"/>
    <b v="0"/>
    <s v="film &amp; video/documentary"/>
    <n v="0.13"/>
    <n v="958.5"/>
    <x v="4"/>
    <x v="4"/>
  </r>
  <r>
    <n v="96"/>
    <s v="Howard Ltd"/>
    <s v="Down-sized systematic policy"/>
    <n v="69700"/>
    <n v="151513"/>
    <x v="1"/>
    <n v="2331"/>
    <x v="1"/>
    <s v="USD"/>
    <n v="1299736800"/>
    <x v="96"/>
    <n v="1300856400"/>
    <d v="2011-03-23T05:00:00"/>
    <b v="0"/>
    <b v="0"/>
    <s v="theater/plays"/>
    <n v="1.1737876614060259"/>
    <n v="110606.5"/>
    <x v="3"/>
    <x v="3"/>
  </r>
  <r>
    <n v="97"/>
    <s v="Stewart LLC"/>
    <s v="Cloned bi-directional architecture"/>
    <n v="1300"/>
    <n v="12047"/>
    <x v="1"/>
    <n v="113"/>
    <x v="1"/>
    <s v="USD"/>
    <n v="1435208400"/>
    <x v="48"/>
    <n v="1439874000"/>
    <d v="2015-08-18T05:00:00"/>
    <b v="0"/>
    <b v="0"/>
    <s v="food/food trucks"/>
    <n v="8.2669230769230762"/>
    <n v="6673.5"/>
    <x v="0"/>
    <x v="0"/>
  </r>
  <r>
    <n v="98"/>
    <s v="Arias, Allen and Miller"/>
    <s v="Seamless transitional portal"/>
    <n v="97800"/>
    <n v="32951"/>
    <x v="0"/>
    <n v="1220"/>
    <x v="2"/>
    <s v="AUD"/>
    <n v="1437973200"/>
    <x v="97"/>
    <n v="1438318800"/>
    <d v="2015-07-31T05:00:00"/>
    <b v="0"/>
    <b v="0"/>
    <s v="games/video games"/>
    <n v="-0.66307770961145196"/>
    <n v="65375.5"/>
    <x v="6"/>
    <x v="11"/>
  </r>
  <r>
    <n v="99"/>
    <s v="Baker-Morris"/>
    <s v="Fully-configurable motivating approach"/>
    <n v="7600"/>
    <n v="14951"/>
    <x v="1"/>
    <n v="164"/>
    <x v="1"/>
    <s v="USD"/>
    <n v="1416895200"/>
    <x v="98"/>
    <n v="1419400800"/>
    <d v="2014-12-24T06:00:00"/>
    <b v="0"/>
    <b v="0"/>
    <s v="theater/plays"/>
    <n v="0.96723684210526317"/>
    <n v="11275.5"/>
    <x v="3"/>
    <x v="3"/>
  </r>
  <r>
    <n v="100"/>
    <s v="Tucker, Fox and Green"/>
    <s v="Upgradable fault-tolerant approach"/>
    <n v="100"/>
    <n v="1"/>
    <x v="0"/>
    <n v="1"/>
    <x v="1"/>
    <s v="USD"/>
    <n v="1319000400"/>
    <x v="99"/>
    <n v="1320555600"/>
    <d v="2011-11-06T05:00:00"/>
    <b v="0"/>
    <b v="0"/>
    <s v="theater/plays"/>
    <n v="-0.99"/>
    <n v="50.5"/>
    <x v="3"/>
    <x v="3"/>
  </r>
  <r>
    <n v="101"/>
    <s v="Douglas LLC"/>
    <s v="Reduced heuristic moratorium"/>
    <n v="900"/>
    <n v="9193"/>
    <x v="1"/>
    <n v="164"/>
    <x v="1"/>
    <s v="USD"/>
    <n v="1424498400"/>
    <x v="100"/>
    <n v="1425103200"/>
    <d v="2015-02-28T06:00:00"/>
    <b v="0"/>
    <b v="1"/>
    <s v="music/electric music"/>
    <n v="9.2144444444444442"/>
    <n v="5046.5"/>
    <x v="1"/>
    <x v="5"/>
  </r>
  <r>
    <n v="102"/>
    <s v="Garcia Inc"/>
    <s v="Front-line web-enabled model"/>
    <n v="3700"/>
    <n v="10422"/>
    <x v="1"/>
    <n v="336"/>
    <x v="1"/>
    <s v="USD"/>
    <n v="1526274000"/>
    <x v="101"/>
    <n v="1526878800"/>
    <d v="2018-05-21T05:00:00"/>
    <b v="0"/>
    <b v="1"/>
    <s v="technology/wearables"/>
    <n v="1.8167567567567569"/>
    <n v="7061"/>
    <x v="2"/>
    <x v="8"/>
  </r>
  <r>
    <n v="103"/>
    <s v="Frye, Hunt and Powell"/>
    <s v="Polarized incremental emulation"/>
    <n v="10000"/>
    <n v="2461"/>
    <x v="0"/>
    <n v="37"/>
    <x v="6"/>
    <s v="EUR"/>
    <n v="1287896400"/>
    <x v="102"/>
    <n v="1288674000"/>
    <d v="2010-11-02T05:00:00"/>
    <b v="0"/>
    <b v="0"/>
    <s v="music/electric music"/>
    <n v="-0.75390000000000001"/>
    <n v="6230.5"/>
    <x v="1"/>
    <x v="5"/>
  </r>
  <r>
    <n v="104"/>
    <s v="Smith, Wells and Nguyen"/>
    <s v="Self-enabling grid-enabled initiative"/>
    <n v="119200"/>
    <n v="170623"/>
    <x v="1"/>
    <n v="1917"/>
    <x v="1"/>
    <s v="USD"/>
    <n v="1495515600"/>
    <x v="103"/>
    <n v="1495602000"/>
    <d v="2017-05-24T05:00:00"/>
    <b v="0"/>
    <b v="0"/>
    <s v="music/indie rock"/>
    <n v="0.43140100671140941"/>
    <n v="144911.5"/>
    <x v="1"/>
    <x v="7"/>
  </r>
  <r>
    <n v="105"/>
    <s v="Charles-Johnson"/>
    <s v="Total fresh-thinking system engine"/>
    <n v="6800"/>
    <n v="9829"/>
    <x v="1"/>
    <n v="95"/>
    <x v="1"/>
    <s v="USD"/>
    <n v="1364878800"/>
    <x v="104"/>
    <n v="1366434000"/>
    <d v="2013-04-20T05:00:00"/>
    <b v="0"/>
    <b v="0"/>
    <s v="technology/web"/>
    <n v="0.44544117647058823"/>
    <n v="8314.5"/>
    <x v="2"/>
    <x v="2"/>
  </r>
  <r>
    <n v="106"/>
    <s v="Brandt, Carter and Wood"/>
    <s v="Ameliorated clear-thinking circuit"/>
    <n v="3900"/>
    <n v="14006"/>
    <x v="1"/>
    <n v="147"/>
    <x v="1"/>
    <s v="USD"/>
    <n v="1567918800"/>
    <x v="105"/>
    <n v="1568350800"/>
    <d v="2019-09-13T05:00:00"/>
    <b v="0"/>
    <b v="0"/>
    <s v="theater/plays"/>
    <n v="2.5912820512820511"/>
    <n v="8953"/>
    <x v="3"/>
    <x v="3"/>
  </r>
  <r>
    <n v="107"/>
    <s v="Tucker, Schmidt and Reid"/>
    <s v="Multi-layered encompassing installation"/>
    <n v="3500"/>
    <n v="6527"/>
    <x v="1"/>
    <n v="86"/>
    <x v="1"/>
    <s v="USD"/>
    <n v="1524459600"/>
    <x v="106"/>
    <n v="1525928400"/>
    <d v="2018-05-10T05:00:00"/>
    <b v="0"/>
    <b v="1"/>
    <s v="theater/plays"/>
    <n v="0.86485714285714288"/>
    <n v="5013.5"/>
    <x v="3"/>
    <x v="3"/>
  </r>
  <r>
    <n v="108"/>
    <s v="Decker Inc"/>
    <s v="Universal encompassing implementation"/>
    <n v="1500"/>
    <n v="8929"/>
    <x v="1"/>
    <n v="83"/>
    <x v="1"/>
    <s v="USD"/>
    <n v="1333688400"/>
    <x v="107"/>
    <n v="1336885200"/>
    <d v="2012-05-13T05:00:00"/>
    <b v="0"/>
    <b v="0"/>
    <s v="film &amp; video/documentary"/>
    <n v="4.9526666666666666"/>
    <n v="5214.5"/>
    <x v="4"/>
    <x v="4"/>
  </r>
  <r>
    <n v="109"/>
    <s v="Romero and Sons"/>
    <s v="Object-based client-server application"/>
    <n v="5200"/>
    <n v="3079"/>
    <x v="0"/>
    <n v="60"/>
    <x v="1"/>
    <s v="USD"/>
    <n v="1389506400"/>
    <x v="108"/>
    <n v="1389679200"/>
    <d v="2014-01-14T06:00:00"/>
    <b v="0"/>
    <b v="0"/>
    <s v="film &amp; video/television"/>
    <n v="-0.4078846153846154"/>
    <n v="4139.5"/>
    <x v="4"/>
    <x v="19"/>
  </r>
  <r>
    <n v="110"/>
    <s v="Castillo-Carey"/>
    <s v="Cross-platform solution-oriented process improvement"/>
    <n v="142400"/>
    <n v="21307"/>
    <x v="0"/>
    <n v="296"/>
    <x v="1"/>
    <s v="USD"/>
    <n v="1536642000"/>
    <x v="109"/>
    <n v="1538283600"/>
    <d v="2018-09-30T05:00:00"/>
    <b v="0"/>
    <b v="0"/>
    <s v="food/food trucks"/>
    <n v="-0.85037219101123596"/>
    <n v="81853.5"/>
    <x v="0"/>
    <x v="0"/>
  </r>
  <r>
    <n v="111"/>
    <s v="Hart-Briggs"/>
    <s v="Re-engineered user-facing approach"/>
    <n v="61400"/>
    <n v="73653"/>
    <x v="1"/>
    <n v="676"/>
    <x v="1"/>
    <s v="USD"/>
    <n v="1348290000"/>
    <x v="110"/>
    <n v="1348808400"/>
    <d v="2012-09-28T05:00:00"/>
    <b v="0"/>
    <b v="0"/>
    <s v="publishing/radio &amp; podcasts"/>
    <n v="0.1995602605863192"/>
    <n v="67526.5"/>
    <x v="5"/>
    <x v="15"/>
  </r>
  <r>
    <n v="112"/>
    <s v="Jones-Meyer"/>
    <s v="Re-engineered client-driven hub"/>
    <n v="4700"/>
    <n v="12635"/>
    <x v="1"/>
    <n v="361"/>
    <x v="2"/>
    <s v="AUD"/>
    <n v="1408856400"/>
    <x v="111"/>
    <n v="1410152400"/>
    <d v="2014-09-08T05:00:00"/>
    <b v="0"/>
    <b v="0"/>
    <s v="technology/web"/>
    <n v="1.6882978723404256"/>
    <n v="8667.5"/>
    <x v="2"/>
    <x v="2"/>
  </r>
  <r>
    <n v="113"/>
    <s v="Wright, Hartman and Yu"/>
    <s v="User-friendly tertiary array"/>
    <n v="3300"/>
    <n v="12437"/>
    <x v="1"/>
    <n v="131"/>
    <x v="1"/>
    <s v="USD"/>
    <n v="1505192400"/>
    <x v="112"/>
    <n v="1505797200"/>
    <d v="2017-09-19T05:00:00"/>
    <b v="0"/>
    <b v="0"/>
    <s v="food/food trucks"/>
    <n v="2.7687878787878786"/>
    <n v="7868.5"/>
    <x v="0"/>
    <x v="0"/>
  </r>
  <r>
    <n v="114"/>
    <s v="Harper-Davis"/>
    <s v="Robust heuristic encoding"/>
    <n v="1900"/>
    <n v="13816"/>
    <x v="1"/>
    <n v="126"/>
    <x v="1"/>
    <s v="USD"/>
    <n v="1554786000"/>
    <x v="113"/>
    <n v="1554872400"/>
    <d v="2019-04-10T05:00:00"/>
    <b v="0"/>
    <b v="1"/>
    <s v="technology/wearables"/>
    <n v="6.2715789473684209"/>
    <n v="7858"/>
    <x v="2"/>
    <x v="8"/>
  </r>
  <r>
    <n v="115"/>
    <s v="Barrett PLC"/>
    <s v="Team-oriented clear-thinking capacity"/>
    <n v="166700"/>
    <n v="145382"/>
    <x v="0"/>
    <n v="3304"/>
    <x v="6"/>
    <s v="EUR"/>
    <n v="1510898400"/>
    <x v="114"/>
    <n v="1513922400"/>
    <d v="2017-12-22T06:00:00"/>
    <b v="0"/>
    <b v="0"/>
    <s v="publishing/fiction"/>
    <n v="-0.12788242351529694"/>
    <n v="156041"/>
    <x v="5"/>
    <x v="13"/>
  </r>
  <r>
    <n v="116"/>
    <s v="David-Clark"/>
    <s v="De-engineered motivating standardization"/>
    <n v="7200"/>
    <n v="6336"/>
    <x v="0"/>
    <n v="73"/>
    <x v="1"/>
    <s v="USD"/>
    <n v="1442552400"/>
    <x v="115"/>
    <n v="1442638800"/>
    <d v="2015-09-19T05:00:00"/>
    <b v="0"/>
    <b v="0"/>
    <s v="theater/plays"/>
    <n v="-0.12"/>
    <n v="6768"/>
    <x v="3"/>
    <x v="3"/>
  </r>
  <r>
    <n v="117"/>
    <s v="Chaney-Dennis"/>
    <s v="Business-focused 24hour groupware"/>
    <n v="4900"/>
    <n v="8523"/>
    <x v="1"/>
    <n v="275"/>
    <x v="1"/>
    <s v="USD"/>
    <n v="1316667600"/>
    <x v="116"/>
    <n v="1317186000"/>
    <d v="2011-09-28T05:00:00"/>
    <b v="0"/>
    <b v="0"/>
    <s v="film &amp; video/television"/>
    <n v="0.7393877551020408"/>
    <n v="6711.5"/>
    <x v="4"/>
    <x v="19"/>
  </r>
  <r>
    <n v="118"/>
    <s v="Robinson, Lopez and Christensen"/>
    <s v="Organic next generation protocol"/>
    <n v="5400"/>
    <n v="6351"/>
    <x v="1"/>
    <n v="67"/>
    <x v="1"/>
    <s v="USD"/>
    <n v="1390716000"/>
    <x v="117"/>
    <n v="1391234400"/>
    <d v="2014-02-01T06:00:00"/>
    <b v="0"/>
    <b v="0"/>
    <s v="photography/photography books"/>
    <n v="0.17611111111111111"/>
    <n v="5875.5"/>
    <x v="7"/>
    <x v="14"/>
  </r>
  <r>
    <n v="119"/>
    <s v="Clark and Sons"/>
    <s v="Reverse-engineered full-range Internet solution"/>
    <n v="5000"/>
    <n v="10748"/>
    <x v="1"/>
    <n v="154"/>
    <x v="1"/>
    <s v="USD"/>
    <n v="1402894800"/>
    <x v="118"/>
    <n v="1404363600"/>
    <d v="2014-07-03T05:00:00"/>
    <b v="0"/>
    <b v="1"/>
    <s v="film &amp; video/documentary"/>
    <n v="1.1496"/>
    <n v="7874"/>
    <x v="4"/>
    <x v="4"/>
  </r>
  <r>
    <n v="120"/>
    <s v="Vega Group"/>
    <s v="Synchronized regional synergy"/>
    <n v="75100"/>
    <n v="112272"/>
    <x v="1"/>
    <n v="1782"/>
    <x v="1"/>
    <s v="USD"/>
    <n v="1429246800"/>
    <x v="119"/>
    <n v="1429592400"/>
    <d v="2015-04-21T05:00:00"/>
    <b v="0"/>
    <b v="1"/>
    <s v="games/mobile games"/>
    <n v="0.49496671105193074"/>
    <n v="93686"/>
    <x v="6"/>
    <x v="20"/>
  </r>
  <r>
    <n v="121"/>
    <s v="Brown-Brown"/>
    <s v="Multi-lateral homogeneous success"/>
    <n v="45300"/>
    <n v="99361"/>
    <x v="1"/>
    <n v="903"/>
    <x v="1"/>
    <s v="USD"/>
    <n v="1412485200"/>
    <x v="33"/>
    <n v="1413608400"/>
    <d v="2014-10-18T05:00:00"/>
    <b v="0"/>
    <b v="0"/>
    <s v="games/video games"/>
    <n v="1.1933995584988963"/>
    <n v="72330.5"/>
    <x v="6"/>
    <x v="11"/>
  </r>
  <r>
    <n v="122"/>
    <s v="Taylor PLC"/>
    <s v="Seamless zero-defect solution"/>
    <n v="136800"/>
    <n v="88055"/>
    <x v="0"/>
    <n v="3387"/>
    <x v="1"/>
    <s v="USD"/>
    <n v="1417068000"/>
    <x v="120"/>
    <n v="1419400800"/>
    <d v="2014-12-24T06:00:00"/>
    <b v="0"/>
    <b v="0"/>
    <s v="publishing/fiction"/>
    <n v="-0.35632309941520468"/>
    <n v="112427.5"/>
    <x v="5"/>
    <x v="13"/>
  </r>
  <r>
    <n v="123"/>
    <s v="Edwards-Lewis"/>
    <s v="Enhanced scalable concept"/>
    <n v="177700"/>
    <n v="33092"/>
    <x v="0"/>
    <n v="662"/>
    <x v="0"/>
    <s v="CAD"/>
    <n v="1448344800"/>
    <x v="121"/>
    <n v="1448604000"/>
    <d v="2015-11-27T06:00:00"/>
    <b v="1"/>
    <b v="0"/>
    <s v="theater/plays"/>
    <n v="-0.81377602701181762"/>
    <n v="105396"/>
    <x v="3"/>
    <x v="3"/>
  </r>
  <r>
    <n v="124"/>
    <s v="Stanton, Neal and Rodriguez"/>
    <s v="Polarized uniform software"/>
    <n v="2600"/>
    <n v="9562"/>
    <x v="1"/>
    <n v="94"/>
    <x v="6"/>
    <s v="EUR"/>
    <n v="1557723600"/>
    <x v="122"/>
    <n v="1562302800"/>
    <d v="2019-07-05T05:00:00"/>
    <b v="0"/>
    <b v="0"/>
    <s v="photography/photography books"/>
    <n v="2.6776923076923076"/>
    <n v="6081"/>
    <x v="7"/>
    <x v="14"/>
  </r>
  <r>
    <n v="125"/>
    <s v="Pratt LLC"/>
    <s v="Stand-alone web-enabled moderator"/>
    <n v="5300"/>
    <n v="8475"/>
    <x v="1"/>
    <n v="180"/>
    <x v="1"/>
    <s v="USD"/>
    <n v="1537333200"/>
    <x v="123"/>
    <n v="1537678800"/>
    <d v="2018-09-23T05:00:00"/>
    <b v="0"/>
    <b v="0"/>
    <s v="theater/plays"/>
    <n v="0.59905660377358494"/>
    <n v="6887.5"/>
    <x v="3"/>
    <x v="3"/>
  </r>
  <r>
    <n v="126"/>
    <s v="Gross PLC"/>
    <s v="Proactive methodical benchmark"/>
    <n v="180200"/>
    <n v="69617"/>
    <x v="0"/>
    <n v="774"/>
    <x v="1"/>
    <s v="USD"/>
    <n v="1471150800"/>
    <x v="124"/>
    <n v="1473570000"/>
    <d v="2016-09-11T05:00:00"/>
    <b v="0"/>
    <b v="1"/>
    <s v="theater/plays"/>
    <n v="-0.61366814650388457"/>
    <n v="124908.5"/>
    <x v="3"/>
    <x v="3"/>
  </r>
  <r>
    <n v="127"/>
    <s v="Martinez, Gomez and Dalton"/>
    <s v="Team-oriented 6thgeneration matrix"/>
    <n v="103200"/>
    <n v="53067"/>
    <x v="0"/>
    <n v="672"/>
    <x v="0"/>
    <s v="CAD"/>
    <n v="1273640400"/>
    <x v="125"/>
    <n v="1273899600"/>
    <d v="2010-05-15T05:00:00"/>
    <b v="0"/>
    <b v="0"/>
    <s v="theater/plays"/>
    <n v="-0.48578488372093021"/>
    <n v="78133.5"/>
    <x v="3"/>
    <x v="3"/>
  </r>
  <r>
    <n v="128"/>
    <s v="Allen-Curtis"/>
    <s v="Phased human-resource core"/>
    <n v="70600"/>
    <n v="42596"/>
    <x v="3"/>
    <n v="532"/>
    <x v="1"/>
    <s v="USD"/>
    <n v="1282885200"/>
    <x v="126"/>
    <n v="1284008400"/>
    <d v="2010-09-09T05:00:00"/>
    <b v="0"/>
    <b v="0"/>
    <s v="music/rock"/>
    <n v="-0.39665722379603402"/>
    <n v="56598"/>
    <x v="1"/>
    <x v="1"/>
  </r>
  <r>
    <n v="129"/>
    <s v="Morgan-Martinez"/>
    <s v="Mandatory tertiary implementation"/>
    <n v="148500"/>
    <n v="4756"/>
    <x v="3"/>
    <n v="55"/>
    <x v="2"/>
    <s v="AUD"/>
    <n v="1422943200"/>
    <x v="127"/>
    <n v="1425103200"/>
    <d v="2015-02-28T06:00:00"/>
    <b v="0"/>
    <b v="0"/>
    <s v="food/food trucks"/>
    <n v="-0.96797306397306393"/>
    <n v="76628"/>
    <x v="0"/>
    <x v="0"/>
  </r>
  <r>
    <n v="130"/>
    <s v="Luna, Anderson and Fox"/>
    <s v="Secured directional encryption"/>
    <n v="9600"/>
    <n v="14925"/>
    <x v="1"/>
    <n v="533"/>
    <x v="3"/>
    <s v="DKK"/>
    <n v="1319605200"/>
    <x v="128"/>
    <n v="1320991200"/>
    <d v="2011-11-11T06:00:00"/>
    <b v="0"/>
    <b v="0"/>
    <s v="film &amp; video/drama"/>
    <n v="0.5546875"/>
    <n v="12262.5"/>
    <x v="4"/>
    <x v="6"/>
  </r>
  <r>
    <n v="131"/>
    <s v="Fleming, Zhang and Henderson"/>
    <s v="Distributed 5thgeneration implementation"/>
    <n v="164700"/>
    <n v="166116"/>
    <x v="1"/>
    <n v="2443"/>
    <x v="4"/>
    <s v="GBP"/>
    <n v="1385704800"/>
    <x v="129"/>
    <n v="1386828000"/>
    <d v="2013-12-12T06:00:00"/>
    <b v="0"/>
    <b v="0"/>
    <s v="technology/web"/>
    <n v="8.5974499089253188E-3"/>
    <n v="165408"/>
    <x v="2"/>
    <x v="2"/>
  </r>
  <r>
    <n v="132"/>
    <s v="Flowers and Sons"/>
    <s v="Virtual static core"/>
    <n v="3300"/>
    <n v="3834"/>
    <x v="1"/>
    <n v="89"/>
    <x v="1"/>
    <s v="USD"/>
    <n v="1515736800"/>
    <x v="130"/>
    <n v="1517119200"/>
    <d v="2018-01-28T06:00:00"/>
    <b v="0"/>
    <b v="1"/>
    <s v="theater/plays"/>
    <n v="0.16181818181818181"/>
    <n v="3567"/>
    <x v="3"/>
    <x v="3"/>
  </r>
  <r>
    <n v="133"/>
    <s v="Gates PLC"/>
    <s v="Secured content-based product"/>
    <n v="4500"/>
    <n v="13985"/>
    <x v="1"/>
    <n v="159"/>
    <x v="1"/>
    <s v="USD"/>
    <n v="1313125200"/>
    <x v="131"/>
    <n v="1315026000"/>
    <d v="2011-09-03T05:00:00"/>
    <b v="0"/>
    <b v="0"/>
    <s v="music/world music"/>
    <n v="2.1077777777777778"/>
    <n v="9242.5"/>
    <x v="1"/>
    <x v="21"/>
  </r>
  <r>
    <n v="134"/>
    <s v="Caldwell LLC"/>
    <s v="Secured executive concept"/>
    <n v="99500"/>
    <n v="89288"/>
    <x v="0"/>
    <n v="940"/>
    <x v="5"/>
    <s v="CHF"/>
    <n v="1308459600"/>
    <x v="132"/>
    <n v="1312693200"/>
    <d v="2011-08-07T05:00:00"/>
    <b v="0"/>
    <b v="1"/>
    <s v="film &amp; video/documentary"/>
    <n v="-0.10263316582914572"/>
    <n v="94394"/>
    <x v="4"/>
    <x v="4"/>
  </r>
  <r>
    <n v="135"/>
    <s v="Le, Burton and Evans"/>
    <s v="Balanced zero-defect software"/>
    <n v="7700"/>
    <n v="5488"/>
    <x v="0"/>
    <n v="117"/>
    <x v="1"/>
    <s v="USD"/>
    <n v="1362636000"/>
    <x v="133"/>
    <n v="1363064400"/>
    <d v="2013-03-12T05:00:00"/>
    <b v="0"/>
    <b v="1"/>
    <s v="theater/plays"/>
    <n v="-0.28727272727272729"/>
    <n v="6594"/>
    <x v="3"/>
    <x v="3"/>
  </r>
  <r>
    <n v="136"/>
    <s v="Briggs PLC"/>
    <s v="Distributed context-sensitive flexibility"/>
    <n v="82800"/>
    <n v="2721"/>
    <x v="3"/>
    <n v="58"/>
    <x v="1"/>
    <s v="USD"/>
    <n v="1402117200"/>
    <x v="134"/>
    <n v="1403154000"/>
    <d v="2014-06-19T05:00:00"/>
    <b v="0"/>
    <b v="1"/>
    <s v="film &amp; video/drama"/>
    <n v="-0.96713768115942034"/>
    <n v="42760.5"/>
    <x v="4"/>
    <x v="6"/>
  </r>
  <r>
    <n v="137"/>
    <s v="Hudson-Nguyen"/>
    <s v="Down-sized disintermediate support"/>
    <n v="1800"/>
    <n v="4712"/>
    <x v="1"/>
    <n v="50"/>
    <x v="1"/>
    <s v="USD"/>
    <n v="1286341200"/>
    <x v="135"/>
    <n v="1286859600"/>
    <d v="2010-10-12T05:00:00"/>
    <b v="0"/>
    <b v="0"/>
    <s v="publishing/nonfiction"/>
    <n v="1.6177777777777778"/>
    <n v="3256"/>
    <x v="5"/>
    <x v="9"/>
  </r>
  <r>
    <n v="138"/>
    <s v="Hogan Ltd"/>
    <s v="Stand-alone mission-critical moratorium"/>
    <n v="9600"/>
    <n v="9216"/>
    <x v="0"/>
    <n v="115"/>
    <x v="1"/>
    <s v="USD"/>
    <n v="1348808400"/>
    <x v="136"/>
    <n v="1349326800"/>
    <d v="2012-10-04T05:00:00"/>
    <b v="0"/>
    <b v="0"/>
    <s v="games/mobile games"/>
    <n v="-0.04"/>
    <n v="9408"/>
    <x v="6"/>
    <x v="20"/>
  </r>
  <r>
    <n v="139"/>
    <s v="Hamilton, Wright and Chavez"/>
    <s v="Down-sized empowering protocol"/>
    <n v="92100"/>
    <n v="19246"/>
    <x v="0"/>
    <n v="326"/>
    <x v="1"/>
    <s v="USD"/>
    <n v="1429592400"/>
    <x v="137"/>
    <n v="1430974800"/>
    <d v="2015-05-07T05:00:00"/>
    <b v="0"/>
    <b v="1"/>
    <s v="technology/wearables"/>
    <n v="-0.79103148751357222"/>
    <n v="55673"/>
    <x v="2"/>
    <x v="8"/>
  </r>
  <r>
    <n v="140"/>
    <s v="Bautista-Cross"/>
    <s v="Fully-configurable coherent Internet solution"/>
    <n v="5500"/>
    <n v="12274"/>
    <x v="1"/>
    <n v="186"/>
    <x v="1"/>
    <s v="USD"/>
    <n v="1519538400"/>
    <x v="138"/>
    <n v="1519970400"/>
    <d v="2018-03-02T06:00:00"/>
    <b v="0"/>
    <b v="0"/>
    <s v="film &amp; video/documentary"/>
    <n v="1.2316363636363636"/>
    <n v="8887"/>
    <x v="4"/>
    <x v="4"/>
  </r>
  <r>
    <n v="141"/>
    <s v="Jackson LLC"/>
    <s v="Distributed motivating algorithm"/>
    <n v="64300"/>
    <n v="65323"/>
    <x v="1"/>
    <n v="1071"/>
    <x v="1"/>
    <s v="USD"/>
    <n v="1434085200"/>
    <x v="139"/>
    <n v="1434603600"/>
    <d v="2015-06-18T05:00:00"/>
    <b v="0"/>
    <b v="0"/>
    <s v="technology/web"/>
    <n v="1.5909797822706066E-2"/>
    <n v="64811.5"/>
    <x v="2"/>
    <x v="2"/>
  </r>
  <r>
    <n v="142"/>
    <s v="Figueroa Ltd"/>
    <s v="Expanded solution-oriented benchmark"/>
    <n v="5000"/>
    <n v="11502"/>
    <x v="1"/>
    <n v="117"/>
    <x v="1"/>
    <s v="USD"/>
    <n v="1333688400"/>
    <x v="107"/>
    <n v="1337230800"/>
    <d v="2012-05-17T05:00:00"/>
    <b v="0"/>
    <b v="0"/>
    <s v="technology/web"/>
    <n v="1.3004"/>
    <n v="8251"/>
    <x v="2"/>
    <x v="2"/>
  </r>
  <r>
    <n v="143"/>
    <s v="Avila-Jones"/>
    <s v="Implemented discrete secured line"/>
    <n v="5400"/>
    <n v="7322"/>
    <x v="1"/>
    <n v="70"/>
    <x v="1"/>
    <s v="USD"/>
    <n v="1277701200"/>
    <x v="140"/>
    <n v="1279429200"/>
    <d v="2010-07-18T05:00:00"/>
    <b v="0"/>
    <b v="0"/>
    <s v="music/indie rock"/>
    <n v="0.35592592592592592"/>
    <n v="6361"/>
    <x v="1"/>
    <x v="7"/>
  </r>
  <r>
    <n v="144"/>
    <s v="Martin, Lopez and Hunter"/>
    <s v="Multi-lateral actuating installation"/>
    <n v="9000"/>
    <n v="11619"/>
    <x v="1"/>
    <n v="135"/>
    <x v="1"/>
    <s v="USD"/>
    <n v="1560747600"/>
    <x v="141"/>
    <n v="1561438800"/>
    <d v="2019-06-25T05:00:00"/>
    <b v="0"/>
    <b v="0"/>
    <s v="theater/plays"/>
    <n v="0.29099999999999998"/>
    <n v="10309.5"/>
    <x v="3"/>
    <x v="3"/>
  </r>
  <r>
    <n v="145"/>
    <s v="Fields-Moore"/>
    <s v="Secured reciprocal array"/>
    <n v="25000"/>
    <n v="59128"/>
    <x v="1"/>
    <n v="768"/>
    <x v="5"/>
    <s v="CHF"/>
    <n v="1410066000"/>
    <x v="142"/>
    <n v="1410498000"/>
    <d v="2014-09-12T05:00:00"/>
    <b v="0"/>
    <b v="0"/>
    <s v="technology/wearables"/>
    <n v="1.3651199999999999"/>
    <n v="42064"/>
    <x v="2"/>
    <x v="8"/>
  </r>
  <r>
    <n v="146"/>
    <s v="Harris-Golden"/>
    <s v="Optional bandwidth-monitored middleware"/>
    <n v="8800"/>
    <n v="1518"/>
    <x v="3"/>
    <n v="51"/>
    <x v="1"/>
    <s v="USD"/>
    <n v="1320732000"/>
    <x v="143"/>
    <n v="1322460000"/>
    <d v="2011-11-28T06:00:00"/>
    <b v="0"/>
    <b v="0"/>
    <s v="theater/plays"/>
    <n v="-0.82750000000000001"/>
    <n v="5159"/>
    <x v="3"/>
    <x v="3"/>
  </r>
  <r>
    <n v="147"/>
    <s v="Moss, Norman and Dunlap"/>
    <s v="Upgradable upward-trending workforce"/>
    <n v="8300"/>
    <n v="9337"/>
    <x v="1"/>
    <n v="199"/>
    <x v="1"/>
    <s v="USD"/>
    <n v="1465794000"/>
    <x v="144"/>
    <n v="1466312400"/>
    <d v="2016-06-19T05:00:00"/>
    <b v="0"/>
    <b v="1"/>
    <s v="theater/plays"/>
    <n v="0.12493975903614458"/>
    <n v="8818.5"/>
    <x v="3"/>
    <x v="3"/>
  </r>
  <r>
    <n v="148"/>
    <s v="White, Larson and Wright"/>
    <s v="Upgradable hybrid capability"/>
    <n v="9300"/>
    <n v="11255"/>
    <x v="1"/>
    <n v="107"/>
    <x v="1"/>
    <s v="USD"/>
    <n v="1500958800"/>
    <x v="145"/>
    <n v="1501736400"/>
    <d v="2017-08-03T05:00:00"/>
    <b v="0"/>
    <b v="0"/>
    <s v="technology/wearables"/>
    <n v="0.21021505376344085"/>
    <n v="10277.5"/>
    <x v="2"/>
    <x v="8"/>
  </r>
  <r>
    <n v="149"/>
    <s v="Payne, Oliver and Burch"/>
    <s v="Managed fresh-thinking flexibility"/>
    <n v="6200"/>
    <n v="13632"/>
    <x v="1"/>
    <n v="195"/>
    <x v="1"/>
    <s v="USD"/>
    <n v="1357020000"/>
    <x v="146"/>
    <n v="1361512800"/>
    <d v="2013-02-22T06:00:00"/>
    <b v="0"/>
    <b v="0"/>
    <s v="music/indie rock"/>
    <n v="1.1987096774193549"/>
    <n v="9916"/>
    <x v="1"/>
    <x v="7"/>
  </r>
  <r>
    <n v="150"/>
    <s v="Brown, Palmer and Pace"/>
    <s v="Networked stable workforce"/>
    <n v="100"/>
    <n v="1"/>
    <x v="0"/>
    <n v="1"/>
    <x v="1"/>
    <s v="USD"/>
    <n v="1544940000"/>
    <x v="147"/>
    <n v="1545026400"/>
    <d v="2018-12-17T06:00:00"/>
    <b v="0"/>
    <b v="0"/>
    <s v="music/rock"/>
    <n v="-0.99"/>
    <n v="50.5"/>
    <x v="1"/>
    <x v="1"/>
  </r>
  <r>
    <n v="151"/>
    <s v="Parker LLC"/>
    <s v="Customizable intermediate extranet"/>
    <n v="137200"/>
    <n v="88037"/>
    <x v="0"/>
    <n v="1467"/>
    <x v="1"/>
    <s v="USD"/>
    <n v="1402290000"/>
    <x v="148"/>
    <n v="1406696400"/>
    <d v="2014-07-30T05:00:00"/>
    <b v="0"/>
    <b v="0"/>
    <s v="music/electric music"/>
    <n v="-0.35833090379008747"/>
    <n v="112618.5"/>
    <x v="1"/>
    <x v="5"/>
  </r>
  <r>
    <n v="152"/>
    <s v="Bowen, Mcdonald and Hall"/>
    <s v="User-centric fault-tolerant task-force"/>
    <n v="41500"/>
    <n v="175573"/>
    <x v="1"/>
    <n v="3376"/>
    <x v="1"/>
    <s v="USD"/>
    <n v="1487311200"/>
    <x v="149"/>
    <n v="1487916000"/>
    <d v="2017-02-24T06:00:00"/>
    <b v="0"/>
    <b v="0"/>
    <s v="music/indie rock"/>
    <n v="3.2306746987951809"/>
    <n v="108536.5"/>
    <x v="1"/>
    <x v="7"/>
  </r>
  <r>
    <n v="153"/>
    <s v="Whitehead, Bell and Hughes"/>
    <s v="Multi-tiered radical definition"/>
    <n v="189400"/>
    <n v="176112"/>
    <x v="0"/>
    <n v="5681"/>
    <x v="1"/>
    <s v="USD"/>
    <n v="1350622800"/>
    <x v="150"/>
    <n v="1351141200"/>
    <d v="2012-10-25T05:00:00"/>
    <b v="0"/>
    <b v="0"/>
    <s v="theater/plays"/>
    <n v="-7.0158394931362195E-2"/>
    <n v="182756"/>
    <x v="3"/>
    <x v="3"/>
  </r>
  <r>
    <n v="154"/>
    <s v="Rodriguez-Brown"/>
    <s v="Devolved foreground benchmark"/>
    <n v="171300"/>
    <n v="100650"/>
    <x v="0"/>
    <n v="1059"/>
    <x v="1"/>
    <s v="USD"/>
    <n v="1463029200"/>
    <x v="151"/>
    <n v="1465016400"/>
    <d v="2016-06-04T05:00:00"/>
    <b v="0"/>
    <b v="1"/>
    <s v="music/indie rock"/>
    <n v="-0.41243432574430822"/>
    <n v="135975"/>
    <x v="1"/>
    <x v="7"/>
  </r>
  <r>
    <n v="155"/>
    <s v="Hall-Schaefer"/>
    <s v="Distributed eco-centric methodology"/>
    <n v="139500"/>
    <n v="90706"/>
    <x v="0"/>
    <n v="1194"/>
    <x v="1"/>
    <s v="USD"/>
    <n v="1269493200"/>
    <x v="152"/>
    <n v="1270789200"/>
    <d v="2010-04-09T05:00:00"/>
    <b v="0"/>
    <b v="0"/>
    <s v="theater/plays"/>
    <n v="-0.3497777777777778"/>
    <n v="115103"/>
    <x v="3"/>
    <x v="3"/>
  </r>
  <r>
    <n v="156"/>
    <s v="Meza-Rogers"/>
    <s v="Streamlined encompassing encryption"/>
    <n v="36400"/>
    <n v="26914"/>
    <x v="3"/>
    <n v="379"/>
    <x v="2"/>
    <s v="AUD"/>
    <n v="1570251600"/>
    <x v="153"/>
    <n v="1572325200"/>
    <d v="2019-10-29T05:00:00"/>
    <b v="0"/>
    <b v="0"/>
    <s v="music/rock"/>
    <n v="-0.26060439560439558"/>
    <n v="31657"/>
    <x v="1"/>
    <x v="1"/>
  </r>
  <r>
    <n v="157"/>
    <s v="Curtis-Curtis"/>
    <s v="User-friendly reciprocal initiative"/>
    <n v="4200"/>
    <n v="2212"/>
    <x v="0"/>
    <n v="30"/>
    <x v="2"/>
    <s v="AUD"/>
    <n v="1388383200"/>
    <x v="154"/>
    <n v="1389420000"/>
    <d v="2014-01-11T06:00:00"/>
    <b v="0"/>
    <b v="0"/>
    <s v="photography/photography books"/>
    <n v="-0.47333333333333333"/>
    <n v="3206"/>
    <x v="7"/>
    <x v="14"/>
  </r>
  <r>
    <n v="158"/>
    <s v="Carlson Inc"/>
    <s v="Ergonomic fresh-thinking installation"/>
    <n v="2100"/>
    <n v="4640"/>
    <x v="1"/>
    <n v="41"/>
    <x v="1"/>
    <s v="USD"/>
    <n v="1449554400"/>
    <x v="155"/>
    <n v="1449640800"/>
    <d v="2015-12-09T06:00:00"/>
    <b v="0"/>
    <b v="0"/>
    <s v="music/rock"/>
    <n v="1.2095238095238094"/>
    <n v="3370"/>
    <x v="1"/>
    <x v="1"/>
  </r>
  <r>
    <n v="159"/>
    <s v="Clarke, Anderson and Lee"/>
    <s v="Robust explicit hardware"/>
    <n v="191200"/>
    <n v="191222"/>
    <x v="1"/>
    <n v="1821"/>
    <x v="1"/>
    <s v="USD"/>
    <n v="1553662800"/>
    <x v="156"/>
    <n v="1555218000"/>
    <d v="2019-04-14T05:00:00"/>
    <b v="0"/>
    <b v="1"/>
    <s v="theater/plays"/>
    <n v="1.1506276150627615E-4"/>
    <n v="191211"/>
    <x v="3"/>
    <x v="3"/>
  </r>
  <r>
    <n v="160"/>
    <s v="Evans Group"/>
    <s v="Stand-alone actuating support"/>
    <n v="8000"/>
    <n v="12985"/>
    <x v="1"/>
    <n v="164"/>
    <x v="1"/>
    <s v="USD"/>
    <n v="1556341200"/>
    <x v="157"/>
    <n v="1557723600"/>
    <d v="2019-05-13T05:00:00"/>
    <b v="0"/>
    <b v="0"/>
    <s v="technology/wearables"/>
    <n v="0.62312500000000004"/>
    <n v="10492.5"/>
    <x v="2"/>
    <x v="8"/>
  </r>
  <r>
    <n v="161"/>
    <s v="Bruce Group"/>
    <s v="Cross-platform methodical process improvement"/>
    <n v="5500"/>
    <n v="4300"/>
    <x v="0"/>
    <n v="75"/>
    <x v="1"/>
    <s v="USD"/>
    <n v="1442984400"/>
    <x v="158"/>
    <n v="1443502800"/>
    <d v="2015-09-29T05:00:00"/>
    <b v="0"/>
    <b v="1"/>
    <s v="technology/web"/>
    <n v="-0.21818181818181817"/>
    <n v="4900"/>
    <x v="2"/>
    <x v="2"/>
  </r>
  <r>
    <n v="162"/>
    <s v="Keith, Alvarez and Potter"/>
    <s v="Extended bottom-line open architecture"/>
    <n v="6100"/>
    <n v="9134"/>
    <x v="1"/>
    <n v="157"/>
    <x v="5"/>
    <s v="CHF"/>
    <n v="1544248800"/>
    <x v="159"/>
    <n v="1546840800"/>
    <d v="2019-01-07T06:00:00"/>
    <b v="0"/>
    <b v="0"/>
    <s v="music/rock"/>
    <n v="0.49737704918032788"/>
    <n v="7617"/>
    <x v="1"/>
    <x v="1"/>
  </r>
  <r>
    <n v="163"/>
    <s v="Burton-Watkins"/>
    <s v="Extended reciprocal circuit"/>
    <n v="3500"/>
    <n v="8864"/>
    <x v="1"/>
    <n v="246"/>
    <x v="1"/>
    <s v="USD"/>
    <n v="1508475600"/>
    <x v="160"/>
    <n v="1512712800"/>
    <d v="2017-12-08T06:00:00"/>
    <b v="0"/>
    <b v="1"/>
    <s v="photography/photography books"/>
    <n v="1.5325714285714285"/>
    <n v="6182"/>
    <x v="7"/>
    <x v="14"/>
  </r>
  <r>
    <n v="164"/>
    <s v="Lopez and Sons"/>
    <s v="Polarized human-resource protocol"/>
    <n v="150500"/>
    <n v="150755"/>
    <x v="1"/>
    <n v="1396"/>
    <x v="1"/>
    <s v="USD"/>
    <n v="1507438800"/>
    <x v="161"/>
    <n v="1507525200"/>
    <d v="2017-10-09T05:00:00"/>
    <b v="0"/>
    <b v="0"/>
    <s v="theater/plays"/>
    <n v="1.6943521594684386E-3"/>
    <n v="150627.5"/>
    <x v="3"/>
    <x v="3"/>
  </r>
  <r>
    <n v="165"/>
    <s v="Cordova Ltd"/>
    <s v="Synergized radical product"/>
    <n v="90400"/>
    <n v="110279"/>
    <x v="1"/>
    <n v="2506"/>
    <x v="1"/>
    <s v="USD"/>
    <n v="1501563600"/>
    <x v="162"/>
    <n v="1504328400"/>
    <d v="2017-09-02T05:00:00"/>
    <b v="0"/>
    <b v="0"/>
    <s v="technology/web"/>
    <n v="0.2199004424778761"/>
    <n v="100339.5"/>
    <x v="2"/>
    <x v="2"/>
  </r>
  <r>
    <n v="166"/>
    <s v="Brown-Vang"/>
    <s v="Robust heuristic artificial intelligence"/>
    <n v="9800"/>
    <n v="13439"/>
    <x v="1"/>
    <n v="244"/>
    <x v="1"/>
    <s v="USD"/>
    <n v="1292997600"/>
    <x v="163"/>
    <n v="1293343200"/>
    <d v="2010-12-26T06:00:00"/>
    <b v="0"/>
    <b v="0"/>
    <s v="photography/photography books"/>
    <n v="0.37132653061224491"/>
    <n v="11619.5"/>
    <x v="7"/>
    <x v="14"/>
  </r>
  <r>
    <n v="167"/>
    <s v="Cruz-Ward"/>
    <s v="Robust content-based emulation"/>
    <n v="2600"/>
    <n v="10804"/>
    <x v="1"/>
    <n v="146"/>
    <x v="2"/>
    <s v="AUD"/>
    <n v="1370840400"/>
    <x v="164"/>
    <n v="1371704400"/>
    <d v="2013-06-20T05:00:00"/>
    <b v="0"/>
    <b v="0"/>
    <s v="theater/plays"/>
    <n v="3.1553846153846155"/>
    <n v="6702"/>
    <x v="3"/>
    <x v="3"/>
  </r>
  <r>
    <n v="168"/>
    <s v="Hernandez Group"/>
    <s v="Ergonomic uniform open system"/>
    <n v="128100"/>
    <n v="40107"/>
    <x v="0"/>
    <n v="955"/>
    <x v="3"/>
    <s v="DKK"/>
    <n v="1550815200"/>
    <x v="165"/>
    <n v="1552798800"/>
    <d v="2019-03-17T05:00:00"/>
    <b v="0"/>
    <b v="1"/>
    <s v="music/indie rock"/>
    <n v="-0.6869086651053864"/>
    <n v="84103.5"/>
    <x v="1"/>
    <x v="7"/>
  </r>
  <r>
    <n v="169"/>
    <s v="Tran, Steele and Wilson"/>
    <s v="Profit-focused modular product"/>
    <n v="23300"/>
    <n v="98811"/>
    <x v="1"/>
    <n v="1267"/>
    <x v="1"/>
    <s v="USD"/>
    <n v="1339909200"/>
    <x v="166"/>
    <n v="1342328400"/>
    <d v="2012-07-15T05:00:00"/>
    <b v="0"/>
    <b v="1"/>
    <s v="film &amp; video/shorts"/>
    <n v="3.240815450643777"/>
    <n v="61055.5"/>
    <x v="4"/>
    <x v="12"/>
  </r>
  <r>
    <n v="170"/>
    <s v="Summers, Gallegos and Stein"/>
    <s v="Mandatory mobile product"/>
    <n v="188100"/>
    <n v="5528"/>
    <x v="0"/>
    <n v="67"/>
    <x v="1"/>
    <s v="USD"/>
    <n v="1501736400"/>
    <x v="167"/>
    <n v="1502341200"/>
    <d v="2017-08-10T05:00:00"/>
    <b v="0"/>
    <b v="0"/>
    <s v="music/indie rock"/>
    <n v="-0.97061137692716637"/>
    <n v="96814"/>
    <x v="1"/>
    <x v="7"/>
  </r>
  <r>
    <n v="171"/>
    <s v="Blair Group"/>
    <s v="Public-key 3rdgeneration budgetary management"/>
    <n v="4900"/>
    <n v="521"/>
    <x v="0"/>
    <n v="5"/>
    <x v="1"/>
    <s v="USD"/>
    <n v="1395291600"/>
    <x v="168"/>
    <n v="1397192400"/>
    <d v="2014-04-11T05:00:00"/>
    <b v="0"/>
    <b v="0"/>
    <s v="publishing/translations"/>
    <n v="-0.89367346938775505"/>
    <n v="2710.5"/>
    <x v="5"/>
    <x v="18"/>
  </r>
  <r>
    <n v="172"/>
    <s v="Nixon Inc"/>
    <s v="Centralized national firmware"/>
    <n v="800"/>
    <n v="663"/>
    <x v="0"/>
    <n v="26"/>
    <x v="1"/>
    <s v="USD"/>
    <n v="1405746000"/>
    <x v="169"/>
    <n v="1407042000"/>
    <d v="2014-08-03T05:00:00"/>
    <b v="0"/>
    <b v="1"/>
    <s v="film &amp; video/documentary"/>
    <n v="-0.17125000000000001"/>
    <n v="731.5"/>
    <x v="4"/>
    <x v="4"/>
  </r>
  <r>
    <n v="173"/>
    <s v="White LLC"/>
    <s v="Cross-group 4thgeneration middleware"/>
    <n v="96700"/>
    <n v="157635"/>
    <x v="1"/>
    <n v="1561"/>
    <x v="1"/>
    <s v="USD"/>
    <n v="1368853200"/>
    <x v="170"/>
    <n v="1369371600"/>
    <d v="2013-05-24T05:00:00"/>
    <b v="0"/>
    <b v="0"/>
    <s v="theater/plays"/>
    <n v="0.63014477766287491"/>
    <n v="127167.5"/>
    <x v="3"/>
    <x v="3"/>
  </r>
  <r>
    <n v="174"/>
    <s v="Santos, Black and Donovan"/>
    <s v="Pre-emptive scalable access"/>
    <n v="600"/>
    <n v="5368"/>
    <x v="1"/>
    <n v="48"/>
    <x v="1"/>
    <s v="USD"/>
    <n v="1444021200"/>
    <x v="171"/>
    <n v="1444107600"/>
    <d v="2015-10-06T05:00:00"/>
    <b v="0"/>
    <b v="1"/>
    <s v="technology/wearables"/>
    <n v="7.9466666666666663"/>
    <n v="2984"/>
    <x v="2"/>
    <x v="8"/>
  </r>
  <r>
    <n v="175"/>
    <s v="Jones, Contreras and Burnett"/>
    <s v="Sharable intangible migration"/>
    <n v="181200"/>
    <n v="47459"/>
    <x v="0"/>
    <n v="1130"/>
    <x v="1"/>
    <s v="USD"/>
    <n v="1472619600"/>
    <x v="172"/>
    <n v="1474261200"/>
    <d v="2016-09-19T05:00:00"/>
    <b v="0"/>
    <b v="0"/>
    <s v="theater/plays"/>
    <n v="-0.73808498896247243"/>
    <n v="114329.5"/>
    <x v="3"/>
    <x v="3"/>
  </r>
  <r>
    <n v="176"/>
    <s v="Stone-Orozco"/>
    <s v="Proactive scalable Graphical User Interface"/>
    <n v="115000"/>
    <n v="86060"/>
    <x v="0"/>
    <n v="782"/>
    <x v="1"/>
    <s v="USD"/>
    <n v="1472878800"/>
    <x v="173"/>
    <n v="1473656400"/>
    <d v="2016-09-12T05:00:00"/>
    <b v="0"/>
    <b v="0"/>
    <s v="theater/plays"/>
    <n v="-0.25165217391304345"/>
    <n v="100530"/>
    <x v="3"/>
    <x v="3"/>
  </r>
  <r>
    <n v="177"/>
    <s v="Lee, Gibson and Morgan"/>
    <s v="Digitized solution-oriented product"/>
    <n v="38800"/>
    <n v="161593"/>
    <x v="1"/>
    <n v="2739"/>
    <x v="1"/>
    <s v="USD"/>
    <n v="1289800800"/>
    <x v="174"/>
    <n v="1291960800"/>
    <d v="2010-12-10T06:00:00"/>
    <b v="0"/>
    <b v="0"/>
    <s v="theater/plays"/>
    <n v="3.1647680412371133"/>
    <n v="100196.5"/>
    <x v="3"/>
    <x v="3"/>
  </r>
  <r>
    <n v="178"/>
    <s v="Alexander-Williams"/>
    <s v="Triple-buffered cohesive structure"/>
    <n v="7200"/>
    <n v="6927"/>
    <x v="0"/>
    <n v="210"/>
    <x v="1"/>
    <s v="USD"/>
    <n v="1505970000"/>
    <x v="175"/>
    <n v="1506747600"/>
    <d v="2017-09-30T05:00:00"/>
    <b v="0"/>
    <b v="0"/>
    <s v="food/food trucks"/>
    <n v="-3.7916666666666668E-2"/>
    <n v="7063.5"/>
    <x v="0"/>
    <x v="0"/>
  </r>
  <r>
    <n v="179"/>
    <s v="Marks Ltd"/>
    <s v="Realigned human-resource orchestration"/>
    <n v="44500"/>
    <n v="159185"/>
    <x v="1"/>
    <n v="3537"/>
    <x v="0"/>
    <s v="CAD"/>
    <n v="1363496400"/>
    <x v="176"/>
    <n v="1363582800"/>
    <d v="2013-03-18T05:00:00"/>
    <b v="0"/>
    <b v="1"/>
    <s v="theater/plays"/>
    <n v="2.5771910112359548"/>
    <n v="101842.5"/>
    <x v="3"/>
    <x v="3"/>
  </r>
  <r>
    <n v="180"/>
    <s v="Olsen, Edwards and Reid"/>
    <s v="Optional clear-thinking software"/>
    <n v="56000"/>
    <n v="172736"/>
    <x v="1"/>
    <n v="2107"/>
    <x v="2"/>
    <s v="AUD"/>
    <n v="1269234000"/>
    <x v="177"/>
    <n v="1269666000"/>
    <d v="2010-03-27T05:00:00"/>
    <b v="0"/>
    <b v="0"/>
    <s v="technology/wearables"/>
    <n v="2.0845714285714285"/>
    <n v="114368"/>
    <x v="2"/>
    <x v="8"/>
  </r>
  <r>
    <n v="181"/>
    <s v="Daniels, Rose and Tyler"/>
    <s v="Centralized global approach"/>
    <n v="8600"/>
    <n v="5315"/>
    <x v="0"/>
    <n v="136"/>
    <x v="1"/>
    <s v="USD"/>
    <n v="1507093200"/>
    <x v="178"/>
    <n v="1508648400"/>
    <d v="2017-10-22T05:00:00"/>
    <b v="0"/>
    <b v="0"/>
    <s v="technology/web"/>
    <n v="-0.38197674418604649"/>
    <n v="6957.5"/>
    <x v="2"/>
    <x v="2"/>
  </r>
  <r>
    <n v="182"/>
    <s v="Adams Group"/>
    <s v="Reverse-engineered bandwidth-monitored contingency"/>
    <n v="27100"/>
    <n v="195750"/>
    <x v="1"/>
    <n v="3318"/>
    <x v="3"/>
    <s v="DKK"/>
    <n v="1560574800"/>
    <x v="179"/>
    <n v="1561957200"/>
    <d v="2019-07-01T05:00:00"/>
    <b v="0"/>
    <b v="0"/>
    <s v="theater/plays"/>
    <n v="6.2232472324723247"/>
    <n v="111425"/>
    <x v="3"/>
    <x v="3"/>
  </r>
  <r>
    <n v="183"/>
    <s v="Rogers, Huerta and Medina"/>
    <s v="Pre-emptive bandwidth-monitored instruction set"/>
    <n v="5100"/>
    <n v="3525"/>
    <x v="0"/>
    <n v="86"/>
    <x v="0"/>
    <s v="CAD"/>
    <n v="1284008400"/>
    <x v="180"/>
    <n v="1285131600"/>
    <d v="2010-09-22T05:00:00"/>
    <b v="0"/>
    <b v="0"/>
    <s v="music/rock"/>
    <n v="-0.30882352941176472"/>
    <n v="4312.5"/>
    <x v="1"/>
    <x v="1"/>
  </r>
  <r>
    <n v="184"/>
    <s v="Howard, Carter and Griffith"/>
    <s v="Adaptive asynchronous emulation"/>
    <n v="3600"/>
    <n v="10550"/>
    <x v="1"/>
    <n v="340"/>
    <x v="1"/>
    <s v="USD"/>
    <n v="1556859600"/>
    <x v="181"/>
    <n v="1556946000"/>
    <d v="2019-05-04T05:00:00"/>
    <b v="0"/>
    <b v="0"/>
    <s v="theater/plays"/>
    <n v="1.9305555555555556"/>
    <n v="7075"/>
    <x v="3"/>
    <x v="3"/>
  </r>
  <r>
    <n v="185"/>
    <s v="Bailey PLC"/>
    <s v="Innovative actuating conglomeration"/>
    <n v="1000"/>
    <n v="718"/>
    <x v="0"/>
    <n v="19"/>
    <x v="1"/>
    <s v="USD"/>
    <n v="1526187600"/>
    <x v="182"/>
    <n v="1527138000"/>
    <d v="2018-05-24T05:00:00"/>
    <b v="0"/>
    <b v="0"/>
    <s v="film &amp; video/television"/>
    <n v="-0.28199999999999997"/>
    <n v="859"/>
    <x v="4"/>
    <x v="19"/>
  </r>
  <r>
    <n v="186"/>
    <s v="Parker Group"/>
    <s v="Grass-roots foreground policy"/>
    <n v="88800"/>
    <n v="28358"/>
    <x v="0"/>
    <n v="886"/>
    <x v="1"/>
    <s v="USD"/>
    <n v="1400821200"/>
    <x v="183"/>
    <n v="1402117200"/>
    <d v="2014-06-07T05:00:00"/>
    <b v="0"/>
    <b v="0"/>
    <s v="theater/plays"/>
    <n v="-0.68065315315315311"/>
    <n v="58579"/>
    <x v="3"/>
    <x v="3"/>
  </r>
  <r>
    <n v="187"/>
    <s v="Fox Group"/>
    <s v="Horizontal transitional paradigm"/>
    <n v="60200"/>
    <n v="138384"/>
    <x v="1"/>
    <n v="1442"/>
    <x v="0"/>
    <s v="CAD"/>
    <n v="1361599200"/>
    <x v="184"/>
    <n v="1364014800"/>
    <d v="2013-03-23T05:00:00"/>
    <b v="0"/>
    <b v="1"/>
    <s v="film &amp; video/shorts"/>
    <n v="1.2987375415282392"/>
    <n v="99292"/>
    <x v="4"/>
    <x v="12"/>
  </r>
  <r>
    <n v="188"/>
    <s v="Walker, Jones and Rodriguez"/>
    <s v="Networked didactic info-mediaries"/>
    <n v="8200"/>
    <n v="2625"/>
    <x v="0"/>
    <n v="35"/>
    <x v="6"/>
    <s v="EUR"/>
    <n v="1417500000"/>
    <x v="185"/>
    <n v="1417586400"/>
    <d v="2014-12-03T06:00:00"/>
    <b v="0"/>
    <b v="0"/>
    <s v="theater/plays"/>
    <n v="-0.67987804878048785"/>
    <n v="5412.5"/>
    <x v="3"/>
    <x v="3"/>
  </r>
  <r>
    <n v="189"/>
    <s v="Anthony-Shaw"/>
    <s v="Switchable contextually-based access"/>
    <n v="191300"/>
    <n v="45004"/>
    <x v="3"/>
    <n v="441"/>
    <x v="1"/>
    <s v="USD"/>
    <n v="1457071200"/>
    <x v="186"/>
    <n v="1457071200"/>
    <d v="2016-03-04T06:00:00"/>
    <b v="0"/>
    <b v="0"/>
    <s v="theater/plays"/>
    <n v="-0.76474647151071617"/>
    <n v="118152"/>
    <x v="3"/>
    <x v="3"/>
  </r>
  <r>
    <n v="190"/>
    <s v="Cook LLC"/>
    <s v="Up-sized dynamic throughput"/>
    <n v="3700"/>
    <n v="2538"/>
    <x v="0"/>
    <n v="24"/>
    <x v="1"/>
    <s v="USD"/>
    <n v="1370322000"/>
    <x v="187"/>
    <n v="1370408400"/>
    <d v="2013-06-05T05:00:00"/>
    <b v="0"/>
    <b v="1"/>
    <s v="theater/plays"/>
    <n v="-0.31405405405405407"/>
    <n v="3119"/>
    <x v="3"/>
    <x v="3"/>
  </r>
  <r>
    <n v="191"/>
    <s v="Sutton PLC"/>
    <s v="Mandatory reciprocal superstructure"/>
    <n v="8400"/>
    <n v="3188"/>
    <x v="0"/>
    <n v="86"/>
    <x v="6"/>
    <s v="EUR"/>
    <n v="1552366800"/>
    <x v="188"/>
    <n v="1552626000"/>
    <d v="2019-03-15T05:00:00"/>
    <b v="0"/>
    <b v="0"/>
    <s v="theater/plays"/>
    <n v="-0.62047619047619051"/>
    <n v="5794"/>
    <x v="3"/>
    <x v="3"/>
  </r>
  <r>
    <n v="192"/>
    <s v="Long, Morgan and Mitchell"/>
    <s v="Upgradable 4thgeneration productivity"/>
    <n v="42600"/>
    <n v="8517"/>
    <x v="0"/>
    <n v="243"/>
    <x v="1"/>
    <s v="USD"/>
    <n v="1403845200"/>
    <x v="189"/>
    <n v="1404190800"/>
    <d v="2014-07-01T05:00:00"/>
    <b v="0"/>
    <b v="0"/>
    <s v="music/rock"/>
    <n v="-0.80007042253521132"/>
    <n v="25558.5"/>
    <x v="1"/>
    <x v="1"/>
  </r>
  <r>
    <n v="193"/>
    <s v="Calhoun, Rogers and Long"/>
    <s v="Progressive discrete hub"/>
    <n v="6600"/>
    <n v="3012"/>
    <x v="0"/>
    <n v="65"/>
    <x v="1"/>
    <s v="USD"/>
    <n v="1523163600"/>
    <x v="190"/>
    <n v="1523509200"/>
    <d v="2018-04-12T05:00:00"/>
    <b v="1"/>
    <b v="0"/>
    <s v="music/indie rock"/>
    <n v="-0.54363636363636358"/>
    <n v="4806"/>
    <x v="1"/>
    <x v="7"/>
  </r>
  <r>
    <n v="194"/>
    <s v="Sandoval Group"/>
    <s v="Assimilated multi-tasking archive"/>
    <n v="7100"/>
    <n v="8716"/>
    <x v="1"/>
    <n v="126"/>
    <x v="1"/>
    <s v="USD"/>
    <n v="1442206800"/>
    <x v="191"/>
    <n v="1443589200"/>
    <d v="2015-09-30T05:00:00"/>
    <b v="0"/>
    <b v="0"/>
    <s v="music/metal"/>
    <n v="0.2276056338028169"/>
    <n v="7908"/>
    <x v="1"/>
    <x v="16"/>
  </r>
  <r>
    <n v="195"/>
    <s v="Smith and Sons"/>
    <s v="Upgradable high-level solution"/>
    <n v="15800"/>
    <n v="57157"/>
    <x v="1"/>
    <n v="524"/>
    <x v="1"/>
    <s v="USD"/>
    <n v="1532840400"/>
    <x v="192"/>
    <n v="1533445200"/>
    <d v="2018-08-05T05:00:00"/>
    <b v="0"/>
    <b v="0"/>
    <s v="music/electric music"/>
    <n v="2.61753164556962"/>
    <n v="36478.5"/>
    <x v="1"/>
    <x v="5"/>
  </r>
  <r>
    <n v="196"/>
    <s v="King Inc"/>
    <s v="Organic bandwidth-monitored frame"/>
    <n v="8200"/>
    <n v="5178"/>
    <x v="0"/>
    <n v="100"/>
    <x v="3"/>
    <s v="DKK"/>
    <n v="1472878800"/>
    <x v="173"/>
    <n v="1474520400"/>
    <d v="2016-09-22T05:00:00"/>
    <b v="0"/>
    <b v="0"/>
    <s v="technology/wearables"/>
    <n v="-0.36853658536585365"/>
    <n v="6689"/>
    <x v="2"/>
    <x v="8"/>
  </r>
  <r>
    <n v="197"/>
    <s v="Perry and Sons"/>
    <s v="Business-focused logistical framework"/>
    <n v="54700"/>
    <n v="163118"/>
    <x v="1"/>
    <n v="1989"/>
    <x v="1"/>
    <s v="USD"/>
    <n v="1498194000"/>
    <x v="193"/>
    <n v="1499403600"/>
    <d v="2017-07-07T05:00:00"/>
    <b v="0"/>
    <b v="0"/>
    <s v="film &amp; video/drama"/>
    <n v="1.9820475319926874"/>
    <n v="108909"/>
    <x v="4"/>
    <x v="6"/>
  </r>
  <r>
    <n v="198"/>
    <s v="Palmer Inc"/>
    <s v="Universal multi-state capability"/>
    <n v="63200"/>
    <n v="6041"/>
    <x v="0"/>
    <n v="168"/>
    <x v="1"/>
    <s v="USD"/>
    <n v="1281070800"/>
    <x v="194"/>
    <n v="1283576400"/>
    <d v="2010-09-04T05:00:00"/>
    <b v="0"/>
    <b v="0"/>
    <s v="music/electric music"/>
    <n v="-0.90441455696202533"/>
    <n v="34620.5"/>
    <x v="1"/>
    <x v="5"/>
  </r>
  <r>
    <n v="199"/>
    <s v="Hull, Baker and Martinez"/>
    <s v="Digitized reciprocal infrastructure"/>
    <n v="1800"/>
    <n v="968"/>
    <x v="0"/>
    <n v="13"/>
    <x v="1"/>
    <s v="USD"/>
    <n v="1436245200"/>
    <x v="195"/>
    <n v="1436590800"/>
    <d v="2015-07-11T05:00:00"/>
    <b v="0"/>
    <b v="0"/>
    <s v="music/rock"/>
    <n v="-0.4622222222222222"/>
    <n v="1384"/>
    <x v="1"/>
    <x v="1"/>
  </r>
  <r>
    <n v="200"/>
    <s v="Becker, Rice and White"/>
    <s v="Reduced dedicated capability"/>
    <n v="100"/>
    <n v="2"/>
    <x v="0"/>
    <n v="1"/>
    <x v="0"/>
    <s v="CAD"/>
    <n v="1269493200"/>
    <x v="152"/>
    <n v="1270443600"/>
    <d v="2010-04-05T05:00:00"/>
    <b v="0"/>
    <b v="0"/>
    <s v="theater/plays"/>
    <n v="-0.98"/>
    <n v="51"/>
    <x v="3"/>
    <x v="3"/>
  </r>
  <r>
    <n v="201"/>
    <s v="Osborne, Perkins and Knox"/>
    <s v="Cross-platform bi-directional workforce"/>
    <n v="2100"/>
    <n v="14305"/>
    <x v="1"/>
    <n v="157"/>
    <x v="1"/>
    <s v="USD"/>
    <n v="1406264400"/>
    <x v="196"/>
    <n v="1407819600"/>
    <d v="2014-08-12T05:00:00"/>
    <b v="0"/>
    <b v="0"/>
    <s v="technology/web"/>
    <n v="5.8119047619047617"/>
    <n v="8202.5"/>
    <x v="2"/>
    <x v="2"/>
  </r>
  <r>
    <n v="202"/>
    <s v="Mcknight-Freeman"/>
    <s v="Upgradable scalable methodology"/>
    <n v="8300"/>
    <n v="6543"/>
    <x v="3"/>
    <n v="82"/>
    <x v="1"/>
    <s v="USD"/>
    <n v="1317531600"/>
    <x v="197"/>
    <n v="1317877200"/>
    <d v="2011-10-06T05:00:00"/>
    <b v="0"/>
    <b v="0"/>
    <s v="food/food trucks"/>
    <n v="-0.21168674698795181"/>
    <n v="7421.5"/>
    <x v="0"/>
    <x v="0"/>
  </r>
  <r>
    <n v="203"/>
    <s v="Hayden, Shannon and Stein"/>
    <s v="Customer-focused client-server service-desk"/>
    <n v="143900"/>
    <n v="193413"/>
    <x v="1"/>
    <n v="4498"/>
    <x v="2"/>
    <s v="AUD"/>
    <n v="1484632800"/>
    <x v="198"/>
    <n v="1484805600"/>
    <d v="2017-01-19T06:00:00"/>
    <b v="0"/>
    <b v="0"/>
    <s v="theater/plays"/>
    <n v="0.34407922168172345"/>
    <n v="168656.5"/>
    <x v="3"/>
    <x v="3"/>
  </r>
  <r>
    <n v="204"/>
    <s v="Daniel-Luna"/>
    <s v="Mandatory multimedia leverage"/>
    <n v="75000"/>
    <n v="2529"/>
    <x v="0"/>
    <n v="40"/>
    <x v="1"/>
    <s v="USD"/>
    <n v="1301806800"/>
    <x v="199"/>
    <n v="1302670800"/>
    <d v="2011-04-13T05:00:00"/>
    <b v="0"/>
    <b v="0"/>
    <s v="music/jazz"/>
    <n v="-0.96628000000000003"/>
    <n v="38764.5"/>
    <x v="1"/>
    <x v="17"/>
  </r>
  <r>
    <n v="205"/>
    <s v="Weaver-Marquez"/>
    <s v="Focused analyzing circuit"/>
    <n v="1300"/>
    <n v="5614"/>
    <x v="1"/>
    <n v="80"/>
    <x v="1"/>
    <s v="USD"/>
    <n v="1539752400"/>
    <x v="200"/>
    <n v="1540789200"/>
    <d v="2018-10-29T05:00:00"/>
    <b v="1"/>
    <b v="0"/>
    <s v="theater/plays"/>
    <n v="3.3184615384615386"/>
    <n v="3457"/>
    <x v="3"/>
    <x v="3"/>
  </r>
  <r>
    <n v="206"/>
    <s v="Austin, Baker and Kelley"/>
    <s v="Fundamental grid-enabled strategy"/>
    <n v="9000"/>
    <n v="3496"/>
    <x v="3"/>
    <n v="57"/>
    <x v="1"/>
    <s v="USD"/>
    <n v="1267250400"/>
    <x v="201"/>
    <n v="1268028000"/>
    <d v="2010-03-08T06:00:00"/>
    <b v="0"/>
    <b v="0"/>
    <s v="publishing/fiction"/>
    <n v="-0.61155555555555552"/>
    <n v="6248"/>
    <x v="5"/>
    <x v="13"/>
  </r>
  <r>
    <n v="207"/>
    <s v="Carney-Anderson"/>
    <s v="Digitized 5thgeneration knowledgebase"/>
    <n v="1000"/>
    <n v="4257"/>
    <x v="1"/>
    <n v="43"/>
    <x v="1"/>
    <s v="USD"/>
    <n v="1535432400"/>
    <x v="202"/>
    <n v="1537160400"/>
    <d v="2018-09-17T05:00:00"/>
    <b v="0"/>
    <b v="1"/>
    <s v="music/rock"/>
    <n v="3.2570000000000001"/>
    <n v="2628.5"/>
    <x v="1"/>
    <x v="1"/>
  </r>
  <r>
    <n v="208"/>
    <s v="Jackson Inc"/>
    <s v="Mandatory multi-tasking encryption"/>
    <n v="196900"/>
    <n v="199110"/>
    <x v="1"/>
    <n v="2053"/>
    <x v="1"/>
    <s v="USD"/>
    <n v="1510207200"/>
    <x v="203"/>
    <n v="1512280800"/>
    <d v="2017-12-03T06:00:00"/>
    <b v="0"/>
    <b v="0"/>
    <s v="film &amp; video/documentary"/>
    <n v="1.122397155916709E-2"/>
    <n v="198005"/>
    <x v="4"/>
    <x v="4"/>
  </r>
  <r>
    <n v="209"/>
    <s v="Warren Ltd"/>
    <s v="Distributed system-worthy application"/>
    <n v="194500"/>
    <n v="41212"/>
    <x v="2"/>
    <n v="808"/>
    <x v="2"/>
    <s v="AUD"/>
    <n v="1462510800"/>
    <x v="204"/>
    <n v="1463115600"/>
    <d v="2016-05-13T05:00:00"/>
    <b v="0"/>
    <b v="0"/>
    <s v="film &amp; video/documentary"/>
    <n v="-0.78811311053984578"/>
    <n v="117856"/>
    <x v="4"/>
    <x v="4"/>
  </r>
  <r>
    <n v="210"/>
    <s v="Schultz Inc"/>
    <s v="Synergistic tertiary time-frame"/>
    <n v="9400"/>
    <n v="6338"/>
    <x v="0"/>
    <n v="226"/>
    <x v="3"/>
    <s v="DKK"/>
    <n v="1488520800"/>
    <x v="205"/>
    <n v="1490850000"/>
    <d v="2017-03-30T05:00:00"/>
    <b v="0"/>
    <b v="0"/>
    <s v="film &amp; video/science fiction"/>
    <n v="-0.32574468085106384"/>
    <n v="7869"/>
    <x v="4"/>
    <x v="22"/>
  </r>
  <r>
    <n v="211"/>
    <s v="Thompson LLC"/>
    <s v="Customer-focused impactful benchmark"/>
    <n v="104400"/>
    <n v="99100"/>
    <x v="0"/>
    <n v="1625"/>
    <x v="1"/>
    <s v="USD"/>
    <n v="1377579600"/>
    <x v="206"/>
    <n v="1379653200"/>
    <d v="2013-09-20T05:00:00"/>
    <b v="0"/>
    <b v="0"/>
    <s v="theater/plays"/>
    <n v="-5.0766283524904213E-2"/>
    <n v="101750"/>
    <x v="3"/>
    <x v="3"/>
  </r>
  <r>
    <n v="212"/>
    <s v="Johnson Inc"/>
    <s v="Profound next generation infrastructure"/>
    <n v="8100"/>
    <n v="12300"/>
    <x v="1"/>
    <n v="168"/>
    <x v="1"/>
    <s v="USD"/>
    <n v="1576389600"/>
    <x v="207"/>
    <n v="1580364000"/>
    <d v="2020-01-30T06:00:00"/>
    <b v="0"/>
    <b v="0"/>
    <s v="theater/plays"/>
    <n v="0.51851851851851849"/>
    <n v="10200"/>
    <x v="3"/>
    <x v="3"/>
  </r>
  <r>
    <n v="213"/>
    <s v="Morgan-Warren"/>
    <s v="Face-to-face encompassing info-mediaries"/>
    <n v="87900"/>
    <n v="171549"/>
    <x v="1"/>
    <n v="4289"/>
    <x v="1"/>
    <s v="USD"/>
    <n v="1289019600"/>
    <x v="208"/>
    <n v="1289714400"/>
    <d v="2010-11-14T06:00:00"/>
    <b v="0"/>
    <b v="1"/>
    <s v="music/indie rock"/>
    <n v="0.95163822525597275"/>
    <n v="129724.5"/>
    <x v="1"/>
    <x v="7"/>
  </r>
  <r>
    <n v="214"/>
    <s v="Sullivan Group"/>
    <s v="Open-source fresh-thinking policy"/>
    <n v="1400"/>
    <n v="14324"/>
    <x v="1"/>
    <n v="165"/>
    <x v="1"/>
    <s v="USD"/>
    <n v="1282194000"/>
    <x v="209"/>
    <n v="1282712400"/>
    <d v="2010-08-25T05:00:00"/>
    <b v="0"/>
    <b v="0"/>
    <s v="music/rock"/>
    <n v="9.2314285714285713"/>
    <n v="7862"/>
    <x v="1"/>
    <x v="1"/>
  </r>
  <r>
    <n v="215"/>
    <s v="Vargas, Banks and Palmer"/>
    <s v="Extended 24/7 implementation"/>
    <n v="156800"/>
    <n v="6024"/>
    <x v="0"/>
    <n v="143"/>
    <x v="1"/>
    <s v="USD"/>
    <n v="1550037600"/>
    <x v="210"/>
    <n v="1550210400"/>
    <d v="2019-02-15T06:00:00"/>
    <b v="0"/>
    <b v="0"/>
    <s v="theater/plays"/>
    <n v="-0.96158163265306118"/>
    <n v="81412"/>
    <x v="3"/>
    <x v="3"/>
  </r>
  <r>
    <n v="216"/>
    <s v="Johnson, Dixon and Zimmerman"/>
    <s v="Organic dynamic algorithm"/>
    <n v="121700"/>
    <n v="188721"/>
    <x v="1"/>
    <n v="1815"/>
    <x v="1"/>
    <s v="USD"/>
    <n v="1321941600"/>
    <x v="211"/>
    <n v="1322114400"/>
    <d v="2011-11-24T06:00:00"/>
    <b v="0"/>
    <b v="0"/>
    <s v="theater/plays"/>
    <n v="0.55070665571076416"/>
    <n v="155210.5"/>
    <x v="3"/>
    <x v="3"/>
  </r>
  <r>
    <n v="217"/>
    <s v="Moore, Dudley and Navarro"/>
    <s v="Organic multi-tasking focus group"/>
    <n v="129400"/>
    <n v="57911"/>
    <x v="0"/>
    <n v="934"/>
    <x v="1"/>
    <s v="USD"/>
    <n v="1556427600"/>
    <x v="212"/>
    <n v="1557205200"/>
    <d v="2019-05-07T05:00:00"/>
    <b v="0"/>
    <b v="0"/>
    <s v="film &amp; video/science fiction"/>
    <n v="-0.55246522411128285"/>
    <n v="93655.5"/>
    <x v="4"/>
    <x v="22"/>
  </r>
  <r>
    <n v="218"/>
    <s v="Price-Rodriguez"/>
    <s v="Adaptive logistical initiative"/>
    <n v="5700"/>
    <n v="12309"/>
    <x v="1"/>
    <n v="397"/>
    <x v="4"/>
    <s v="GBP"/>
    <n v="1320991200"/>
    <x v="213"/>
    <n v="1323928800"/>
    <d v="2011-12-15T06:00:00"/>
    <b v="0"/>
    <b v="1"/>
    <s v="film &amp; video/shorts"/>
    <n v="1.1594736842105262"/>
    <n v="9004.5"/>
    <x v="4"/>
    <x v="12"/>
  </r>
  <r>
    <n v="219"/>
    <s v="Huang-Henderson"/>
    <s v="Stand-alone mobile customer loyalty"/>
    <n v="41700"/>
    <n v="138497"/>
    <x v="1"/>
    <n v="1539"/>
    <x v="1"/>
    <s v="USD"/>
    <n v="1345093200"/>
    <x v="214"/>
    <n v="1346130000"/>
    <d v="2012-08-28T05:00:00"/>
    <b v="0"/>
    <b v="0"/>
    <s v="film &amp; video/animation"/>
    <n v="2.3212709832134291"/>
    <n v="90098.5"/>
    <x v="4"/>
    <x v="10"/>
  </r>
  <r>
    <n v="220"/>
    <s v="Owens-Le"/>
    <s v="Focused composite approach"/>
    <n v="7900"/>
    <n v="667"/>
    <x v="0"/>
    <n v="17"/>
    <x v="1"/>
    <s v="USD"/>
    <n v="1309496400"/>
    <x v="215"/>
    <n v="1311051600"/>
    <d v="2011-07-19T05:00:00"/>
    <b v="1"/>
    <b v="0"/>
    <s v="theater/plays"/>
    <n v="-0.91556962025316457"/>
    <n v="4283.5"/>
    <x v="3"/>
    <x v="3"/>
  </r>
  <r>
    <n v="221"/>
    <s v="Huff LLC"/>
    <s v="Face-to-face clear-thinking Local Area Network"/>
    <n v="121500"/>
    <n v="119830"/>
    <x v="0"/>
    <n v="2179"/>
    <x v="1"/>
    <s v="USD"/>
    <n v="1340254800"/>
    <x v="216"/>
    <n v="1340427600"/>
    <d v="2012-06-23T05:00:00"/>
    <b v="1"/>
    <b v="0"/>
    <s v="food/food trucks"/>
    <n v="-1.3744855967078189E-2"/>
    <n v="120665"/>
    <x v="0"/>
    <x v="0"/>
  </r>
  <r>
    <n v="222"/>
    <s v="Johnson LLC"/>
    <s v="Cross-group cohesive circuit"/>
    <n v="4800"/>
    <n v="6623"/>
    <x v="1"/>
    <n v="138"/>
    <x v="1"/>
    <s v="USD"/>
    <n v="1412226000"/>
    <x v="217"/>
    <n v="1412312400"/>
    <d v="2014-10-03T05:00:00"/>
    <b v="0"/>
    <b v="0"/>
    <s v="photography/photography books"/>
    <n v="0.37979166666666669"/>
    <n v="5711.5"/>
    <x v="7"/>
    <x v="14"/>
  </r>
  <r>
    <n v="223"/>
    <s v="Chavez, Garcia and Cantu"/>
    <s v="Synergistic explicit capability"/>
    <n v="87300"/>
    <n v="81897"/>
    <x v="0"/>
    <n v="931"/>
    <x v="1"/>
    <s v="USD"/>
    <n v="1458104400"/>
    <x v="218"/>
    <n v="1459314000"/>
    <d v="2016-03-30T05:00:00"/>
    <b v="0"/>
    <b v="0"/>
    <s v="theater/plays"/>
    <n v="-6.1890034364261166E-2"/>
    <n v="84598.5"/>
    <x v="3"/>
    <x v="3"/>
  </r>
  <r>
    <n v="224"/>
    <s v="Lester-Moore"/>
    <s v="Diverse analyzing definition"/>
    <n v="46300"/>
    <n v="186885"/>
    <x v="1"/>
    <n v="3594"/>
    <x v="1"/>
    <s v="USD"/>
    <n v="1411534800"/>
    <x v="219"/>
    <n v="1415426400"/>
    <d v="2014-11-08T06:00:00"/>
    <b v="0"/>
    <b v="0"/>
    <s v="film &amp; video/science fiction"/>
    <n v="3.0363930885529156"/>
    <n v="116592.5"/>
    <x v="4"/>
    <x v="22"/>
  </r>
  <r>
    <n v="225"/>
    <s v="Fox-Quinn"/>
    <s v="Enterprise-wide reciprocal success"/>
    <n v="67800"/>
    <n v="176398"/>
    <x v="1"/>
    <n v="5880"/>
    <x v="1"/>
    <s v="USD"/>
    <n v="1399093200"/>
    <x v="220"/>
    <n v="1399093200"/>
    <d v="2014-05-03T05:00:00"/>
    <b v="1"/>
    <b v="0"/>
    <s v="music/rock"/>
    <n v="1.6017404129793511"/>
    <n v="122099"/>
    <x v="1"/>
    <x v="1"/>
  </r>
  <r>
    <n v="226"/>
    <s v="Garcia Inc"/>
    <s v="Progressive neutral middleware"/>
    <n v="3000"/>
    <n v="10999"/>
    <x v="1"/>
    <n v="112"/>
    <x v="1"/>
    <s v="USD"/>
    <n v="1270702800"/>
    <x v="221"/>
    <n v="1273899600"/>
    <d v="2010-05-15T05:00:00"/>
    <b v="0"/>
    <b v="0"/>
    <s v="photography/photography books"/>
    <n v="2.6663333333333332"/>
    <n v="6999.5"/>
    <x v="7"/>
    <x v="14"/>
  </r>
  <r>
    <n v="227"/>
    <s v="Johnson-Lee"/>
    <s v="Intuitive exuding process improvement"/>
    <n v="60900"/>
    <n v="102751"/>
    <x v="1"/>
    <n v="943"/>
    <x v="1"/>
    <s v="USD"/>
    <n v="1431666000"/>
    <x v="222"/>
    <n v="1432184400"/>
    <d v="2015-05-21T05:00:00"/>
    <b v="0"/>
    <b v="0"/>
    <s v="games/mobile games"/>
    <n v="0.68720853858784892"/>
    <n v="81825.5"/>
    <x v="6"/>
    <x v="20"/>
  </r>
  <r>
    <n v="228"/>
    <s v="Pineda Group"/>
    <s v="Exclusive real-time protocol"/>
    <n v="137900"/>
    <n v="165352"/>
    <x v="1"/>
    <n v="2468"/>
    <x v="1"/>
    <s v="USD"/>
    <n v="1472619600"/>
    <x v="172"/>
    <n v="1474779600"/>
    <d v="2016-09-25T05:00:00"/>
    <b v="0"/>
    <b v="0"/>
    <s v="film &amp; video/animation"/>
    <n v="0.19907179115300944"/>
    <n v="151626"/>
    <x v="4"/>
    <x v="10"/>
  </r>
  <r>
    <n v="229"/>
    <s v="Hoffman-Howard"/>
    <s v="Extended encompassing application"/>
    <n v="85600"/>
    <n v="165798"/>
    <x v="1"/>
    <n v="2551"/>
    <x v="1"/>
    <s v="USD"/>
    <n v="1496293200"/>
    <x v="223"/>
    <n v="1500440400"/>
    <d v="2017-07-19T05:00:00"/>
    <b v="0"/>
    <b v="1"/>
    <s v="games/mobile games"/>
    <n v="0.93689252336448603"/>
    <n v="125699"/>
    <x v="6"/>
    <x v="20"/>
  </r>
  <r>
    <n v="230"/>
    <s v="Miranda, Hall and Mcgrath"/>
    <s v="Progressive value-added ability"/>
    <n v="2400"/>
    <n v="10084"/>
    <x v="1"/>
    <n v="101"/>
    <x v="1"/>
    <s v="USD"/>
    <n v="1575612000"/>
    <x v="224"/>
    <n v="1575612000"/>
    <d v="2019-12-06T06:00:00"/>
    <b v="0"/>
    <b v="0"/>
    <s v="games/video games"/>
    <n v="3.2016666666666667"/>
    <n v="6242"/>
    <x v="6"/>
    <x v="11"/>
  </r>
  <r>
    <n v="231"/>
    <s v="Williams, Carter and Gonzalez"/>
    <s v="Cross-platform uniform hardware"/>
    <n v="7200"/>
    <n v="5523"/>
    <x v="3"/>
    <n v="67"/>
    <x v="1"/>
    <s v="USD"/>
    <n v="1369112400"/>
    <x v="225"/>
    <n v="1374123600"/>
    <d v="2013-07-18T05:00:00"/>
    <b v="0"/>
    <b v="0"/>
    <s v="theater/plays"/>
    <n v="-0.23291666666666666"/>
    <n v="6361.5"/>
    <x v="3"/>
    <x v="3"/>
  </r>
  <r>
    <n v="232"/>
    <s v="Davis-Rodriguez"/>
    <s v="Progressive secondary portal"/>
    <n v="3400"/>
    <n v="5823"/>
    <x v="1"/>
    <n v="92"/>
    <x v="1"/>
    <s v="USD"/>
    <n v="1469422800"/>
    <x v="226"/>
    <n v="1469509200"/>
    <d v="2016-07-26T05:00:00"/>
    <b v="0"/>
    <b v="0"/>
    <s v="theater/plays"/>
    <n v="0.71264705882352941"/>
    <n v="4611.5"/>
    <x v="3"/>
    <x v="3"/>
  </r>
  <r>
    <n v="233"/>
    <s v="Reid, Rivera and Perry"/>
    <s v="Multi-lateral national adapter"/>
    <n v="3800"/>
    <n v="6000"/>
    <x v="1"/>
    <n v="62"/>
    <x v="1"/>
    <s v="USD"/>
    <n v="1307854800"/>
    <x v="227"/>
    <n v="1309237200"/>
    <d v="2011-06-28T05:00:00"/>
    <b v="0"/>
    <b v="0"/>
    <s v="film &amp; video/animation"/>
    <n v="0.57894736842105265"/>
    <n v="4900"/>
    <x v="4"/>
    <x v="10"/>
  </r>
  <r>
    <n v="234"/>
    <s v="Mendoza-Parker"/>
    <s v="Enterprise-wide motivating matrices"/>
    <n v="7500"/>
    <n v="8181"/>
    <x v="1"/>
    <n v="149"/>
    <x v="6"/>
    <s v="EUR"/>
    <n v="1503378000"/>
    <x v="228"/>
    <n v="1503982800"/>
    <d v="2017-08-29T05:00:00"/>
    <b v="0"/>
    <b v="1"/>
    <s v="games/video games"/>
    <n v="9.0800000000000006E-2"/>
    <n v="7840.5"/>
    <x v="6"/>
    <x v="11"/>
  </r>
  <r>
    <n v="235"/>
    <s v="Lee, Ali and Guzman"/>
    <s v="Polarized upward-trending Local Area Network"/>
    <n v="8600"/>
    <n v="3589"/>
    <x v="0"/>
    <n v="92"/>
    <x v="1"/>
    <s v="USD"/>
    <n v="1486965600"/>
    <x v="229"/>
    <n v="1487397600"/>
    <d v="2017-02-18T06:00:00"/>
    <b v="0"/>
    <b v="0"/>
    <s v="film &amp; video/animation"/>
    <n v="-0.58267441860465119"/>
    <n v="6094.5"/>
    <x v="4"/>
    <x v="10"/>
  </r>
  <r>
    <n v="236"/>
    <s v="Gallegos-Cobb"/>
    <s v="Object-based directional function"/>
    <n v="39500"/>
    <n v="4323"/>
    <x v="0"/>
    <n v="57"/>
    <x v="2"/>
    <s v="AUD"/>
    <n v="1561438800"/>
    <x v="230"/>
    <n v="1562043600"/>
    <d v="2019-07-02T05:00:00"/>
    <b v="0"/>
    <b v="1"/>
    <s v="music/rock"/>
    <n v="-0.89055696202531642"/>
    <n v="21911.5"/>
    <x v="1"/>
    <x v="1"/>
  </r>
  <r>
    <n v="237"/>
    <s v="Ellison PLC"/>
    <s v="Re-contextualized tangible open architecture"/>
    <n v="9300"/>
    <n v="14822"/>
    <x v="1"/>
    <n v="329"/>
    <x v="1"/>
    <s v="USD"/>
    <n v="1398402000"/>
    <x v="231"/>
    <n v="1398574800"/>
    <d v="2014-04-27T05:00:00"/>
    <b v="0"/>
    <b v="0"/>
    <s v="film &amp; video/animation"/>
    <n v="0.59376344086021504"/>
    <n v="12061"/>
    <x v="4"/>
    <x v="10"/>
  </r>
  <r>
    <n v="238"/>
    <s v="Bolton, Sanchez and Carrillo"/>
    <s v="Distributed systemic adapter"/>
    <n v="2400"/>
    <n v="10138"/>
    <x v="1"/>
    <n v="97"/>
    <x v="3"/>
    <s v="DKK"/>
    <n v="1513231200"/>
    <x v="232"/>
    <n v="1515391200"/>
    <d v="2018-01-08T06:00:00"/>
    <b v="0"/>
    <b v="1"/>
    <s v="theater/plays"/>
    <n v="3.2241666666666666"/>
    <n v="6269"/>
    <x v="3"/>
    <x v="3"/>
  </r>
  <r>
    <n v="239"/>
    <s v="Mason-Sanders"/>
    <s v="Networked web-enabled instruction set"/>
    <n v="3200"/>
    <n v="3127"/>
    <x v="0"/>
    <n v="41"/>
    <x v="1"/>
    <s v="USD"/>
    <n v="1440824400"/>
    <x v="233"/>
    <n v="1441170000"/>
    <d v="2015-09-02T05:00:00"/>
    <b v="0"/>
    <b v="0"/>
    <s v="technology/wearables"/>
    <n v="-2.2812499999999999E-2"/>
    <n v="3163.5"/>
    <x v="2"/>
    <x v="8"/>
  </r>
  <r>
    <n v="240"/>
    <s v="Pitts-Reed"/>
    <s v="Vision-oriented dynamic service-desk"/>
    <n v="29400"/>
    <n v="123124"/>
    <x v="1"/>
    <n v="1784"/>
    <x v="1"/>
    <s v="USD"/>
    <n v="1281070800"/>
    <x v="194"/>
    <n v="1281157200"/>
    <d v="2010-08-07T05:00:00"/>
    <b v="0"/>
    <b v="0"/>
    <s v="theater/plays"/>
    <n v="3.1878911564625851"/>
    <n v="76262"/>
    <x v="3"/>
    <x v="3"/>
  </r>
  <r>
    <n v="241"/>
    <s v="Gonzalez-Martinez"/>
    <s v="Vision-oriented actuating open system"/>
    <n v="168500"/>
    <n v="171729"/>
    <x v="1"/>
    <n v="1684"/>
    <x v="2"/>
    <s v="AUD"/>
    <n v="1397365200"/>
    <x v="234"/>
    <n v="1398229200"/>
    <d v="2014-04-23T05:00:00"/>
    <b v="0"/>
    <b v="1"/>
    <s v="publishing/nonfiction"/>
    <n v="1.9163204747774481E-2"/>
    <n v="170114.5"/>
    <x v="5"/>
    <x v="9"/>
  </r>
  <r>
    <n v="242"/>
    <s v="Hill, Martin and Garcia"/>
    <s v="Sharable scalable core"/>
    <n v="8400"/>
    <n v="10729"/>
    <x v="1"/>
    <n v="250"/>
    <x v="1"/>
    <s v="USD"/>
    <n v="1494392400"/>
    <x v="235"/>
    <n v="1495256400"/>
    <d v="2017-05-20T05:00:00"/>
    <b v="0"/>
    <b v="1"/>
    <s v="music/rock"/>
    <n v="0.27726190476190476"/>
    <n v="9564.5"/>
    <x v="1"/>
    <x v="1"/>
  </r>
  <r>
    <n v="243"/>
    <s v="Garcia PLC"/>
    <s v="Customer-focused attitude-oriented function"/>
    <n v="2300"/>
    <n v="10240"/>
    <x v="1"/>
    <n v="238"/>
    <x v="1"/>
    <s v="USD"/>
    <n v="1520143200"/>
    <x v="236"/>
    <n v="1520402400"/>
    <d v="2018-03-07T06:00:00"/>
    <b v="0"/>
    <b v="0"/>
    <s v="theater/plays"/>
    <n v="3.4521739130434783"/>
    <n v="6270"/>
    <x v="3"/>
    <x v="3"/>
  </r>
  <r>
    <n v="244"/>
    <s v="Herring-Bailey"/>
    <s v="Reverse-engineered system-worthy extranet"/>
    <n v="700"/>
    <n v="3988"/>
    <x v="1"/>
    <n v="53"/>
    <x v="1"/>
    <s v="USD"/>
    <n v="1405314000"/>
    <x v="237"/>
    <n v="1409806800"/>
    <d v="2014-09-04T05:00:00"/>
    <b v="0"/>
    <b v="0"/>
    <s v="theater/plays"/>
    <n v="4.6971428571428575"/>
    <n v="2344"/>
    <x v="3"/>
    <x v="3"/>
  </r>
  <r>
    <n v="245"/>
    <s v="Russell-Gardner"/>
    <s v="Re-engineered systematic monitoring"/>
    <n v="2900"/>
    <n v="14771"/>
    <x v="1"/>
    <n v="214"/>
    <x v="1"/>
    <s v="USD"/>
    <n v="1396846800"/>
    <x v="238"/>
    <n v="1396933200"/>
    <d v="2014-04-08T05:00:00"/>
    <b v="0"/>
    <b v="0"/>
    <s v="theater/plays"/>
    <n v="4.0934482758620687"/>
    <n v="8835.5"/>
    <x v="3"/>
    <x v="3"/>
  </r>
  <r>
    <n v="246"/>
    <s v="Walters-Carter"/>
    <s v="Seamless value-added standardization"/>
    <n v="4500"/>
    <n v="14649"/>
    <x v="1"/>
    <n v="222"/>
    <x v="1"/>
    <s v="USD"/>
    <n v="1375678800"/>
    <x v="239"/>
    <n v="1376024400"/>
    <d v="2013-08-09T05:00:00"/>
    <b v="0"/>
    <b v="0"/>
    <s v="technology/web"/>
    <n v="2.2553333333333332"/>
    <n v="9574.5"/>
    <x v="2"/>
    <x v="2"/>
  </r>
  <r>
    <n v="247"/>
    <s v="Johnson, Patterson and Montoya"/>
    <s v="Triple-buffered fresh-thinking frame"/>
    <n v="19800"/>
    <n v="184658"/>
    <x v="1"/>
    <n v="1884"/>
    <x v="1"/>
    <s v="USD"/>
    <n v="1482386400"/>
    <x v="240"/>
    <n v="1483682400"/>
    <d v="2017-01-06T06:00:00"/>
    <b v="0"/>
    <b v="1"/>
    <s v="publishing/fiction"/>
    <n v="8.3261616161616168"/>
    <n v="102229"/>
    <x v="5"/>
    <x v="13"/>
  </r>
  <r>
    <n v="248"/>
    <s v="Roberts and Sons"/>
    <s v="Streamlined holistic knowledgebase"/>
    <n v="6200"/>
    <n v="13103"/>
    <x v="1"/>
    <n v="218"/>
    <x v="2"/>
    <s v="AUD"/>
    <n v="1420005600"/>
    <x v="241"/>
    <n v="1420437600"/>
    <d v="2015-01-05T06:00:00"/>
    <b v="0"/>
    <b v="0"/>
    <s v="games/mobile games"/>
    <n v="1.1133870967741935"/>
    <n v="9651.5"/>
    <x v="6"/>
    <x v="20"/>
  </r>
  <r>
    <n v="249"/>
    <s v="Avila-Nelson"/>
    <s v="Up-sized intermediate website"/>
    <n v="61500"/>
    <n v="168095"/>
    <x v="1"/>
    <n v="6465"/>
    <x v="1"/>
    <s v="USD"/>
    <n v="1420178400"/>
    <x v="242"/>
    <n v="1420783200"/>
    <d v="2015-01-09T06:00:00"/>
    <b v="0"/>
    <b v="0"/>
    <s v="publishing/translations"/>
    <n v="1.7332520325203251"/>
    <n v="114797.5"/>
    <x v="5"/>
    <x v="18"/>
  </r>
  <r>
    <n v="250"/>
    <s v="Robbins and Sons"/>
    <s v="Future-proofed directional synergy"/>
    <n v="100"/>
    <n v="3"/>
    <x v="0"/>
    <n v="1"/>
    <x v="1"/>
    <s v="USD"/>
    <n v="1264399200"/>
    <x v="67"/>
    <n v="1267423200"/>
    <d v="2010-03-01T06:00:00"/>
    <b v="0"/>
    <b v="0"/>
    <s v="music/rock"/>
    <n v="-0.97"/>
    <n v="51.5"/>
    <x v="1"/>
    <x v="1"/>
  </r>
  <r>
    <n v="251"/>
    <s v="Singleton Ltd"/>
    <s v="Enhanced user-facing function"/>
    <n v="7100"/>
    <n v="3840"/>
    <x v="0"/>
    <n v="101"/>
    <x v="1"/>
    <s v="USD"/>
    <n v="1355032800"/>
    <x v="243"/>
    <n v="1355205600"/>
    <d v="2012-12-11T06:00:00"/>
    <b v="0"/>
    <b v="0"/>
    <s v="theater/plays"/>
    <n v="-0.45915492957746479"/>
    <n v="5470"/>
    <x v="3"/>
    <x v="3"/>
  </r>
  <r>
    <n v="252"/>
    <s v="Perez PLC"/>
    <s v="Operative bandwidth-monitored interface"/>
    <n v="1000"/>
    <n v="6263"/>
    <x v="1"/>
    <n v="59"/>
    <x v="1"/>
    <s v="USD"/>
    <n v="1382677200"/>
    <x v="244"/>
    <n v="1383109200"/>
    <d v="2013-10-30T05:00:00"/>
    <b v="0"/>
    <b v="0"/>
    <s v="theater/plays"/>
    <n v="5.2629999999999999"/>
    <n v="3631.5"/>
    <x v="3"/>
    <x v="3"/>
  </r>
  <r>
    <n v="253"/>
    <s v="Rogers, Jacobs and Jackson"/>
    <s v="Upgradable multi-state instruction set"/>
    <n v="121500"/>
    <n v="108161"/>
    <x v="0"/>
    <n v="1335"/>
    <x v="0"/>
    <s v="CAD"/>
    <n v="1302238800"/>
    <x v="245"/>
    <n v="1303275600"/>
    <d v="2011-04-20T05:00:00"/>
    <b v="0"/>
    <b v="0"/>
    <s v="film &amp; video/drama"/>
    <n v="-0.10978600823045268"/>
    <n v="114830.5"/>
    <x v="4"/>
    <x v="6"/>
  </r>
  <r>
    <n v="254"/>
    <s v="Barry Group"/>
    <s v="De-engineered static Local Area Network"/>
    <n v="4600"/>
    <n v="8505"/>
    <x v="1"/>
    <n v="88"/>
    <x v="1"/>
    <s v="USD"/>
    <n v="1487656800"/>
    <x v="246"/>
    <n v="1487829600"/>
    <d v="2017-02-23T06:00:00"/>
    <b v="0"/>
    <b v="0"/>
    <s v="publishing/nonfiction"/>
    <n v="0.84891304347826091"/>
    <n v="6552.5"/>
    <x v="5"/>
    <x v="9"/>
  </r>
  <r>
    <n v="255"/>
    <s v="Rosales, Branch and Harmon"/>
    <s v="Upgradable grid-enabled superstructure"/>
    <n v="80500"/>
    <n v="96735"/>
    <x v="1"/>
    <n v="1697"/>
    <x v="1"/>
    <s v="USD"/>
    <n v="1297836000"/>
    <x v="247"/>
    <n v="1298268000"/>
    <d v="2011-02-21T06:00:00"/>
    <b v="0"/>
    <b v="1"/>
    <s v="music/rock"/>
    <n v="0.20167701863354037"/>
    <n v="88617.5"/>
    <x v="1"/>
    <x v="1"/>
  </r>
  <r>
    <n v="256"/>
    <s v="Smith-Reid"/>
    <s v="Optimized actuating toolset"/>
    <n v="4100"/>
    <n v="959"/>
    <x v="0"/>
    <n v="15"/>
    <x v="4"/>
    <s v="GBP"/>
    <n v="1453615200"/>
    <x v="248"/>
    <n v="1456812000"/>
    <d v="2016-03-01T06:00:00"/>
    <b v="0"/>
    <b v="0"/>
    <s v="music/rock"/>
    <n v="-0.76609756097560977"/>
    <n v="2529.5"/>
    <x v="1"/>
    <x v="1"/>
  </r>
  <r>
    <n v="257"/>
    <s v="Williams Inc"/>
    <s v="Decentralized exuding strategy"/>
    <n v="5700"/>
    <n v="8322"/>
    <x v="1"/>
    <n v="92"/>
    <x v="1"/>
    <s v="USD"/>
    <n v="1362463200"/>
    <x v="249"/>
    <n v="1363669200"/>
    <d v="2013-03-19T05:00:00"/>
    <b v="0"/>
    <b v="0"/>
    <s v="theater/plays"/>
    <n v="0.46"/>
    <n v="7011"/>
    <x v="3"/>
    <x v="3"/>
  </r>
  <r>
    <n v="258"/>
    <s v="Duncan, Mcdonald and Miller"/>
    <s v="Assimilated coherent hardware"/>
    <n v="5000"/>
    <n v="13424"/>
    <x v="1"/>
    <n v="186"/>
    <x v="1"/>
    <s v="USD"/>
    <n v="1481176800"/>
    <x v="250"/>
    <n v="1482904800"/>
    <d v="2016-12-28T06:00:00"/>
    <b v="0"/>
    <b v="1"/>
    <s v="theater/plays"/>
    <n v="1.6848000000000001"/>
    <n v="9212"/>
    <x v="3"/>
    <x v="3"/>
  </r>
  <r>
    <n v="259"/>
    <s v="Watkins Ltd"/>
    <s v="Multi-channeled responsive implementation"/>
    <n v="1800"/>
    <n v="10755"/>
    <x v="1"/>
    <n v="138"/>
    <x v="1"/>
    <s v="USD"/>
    <n v="1354946400"/>
    <x v="251"/>
    <n v="1356588000"/>
    <d v="2012-12-27T06:00:00"/>
    <b v="1"/>
    <b v="0"/>
    <s v="photography/photography books"/>
    <n v="4.9749999999999996"/>
    <n v="6277.5"/>
    <x v="7"/>
    <x v="14"/>
  </r>
  <r>
    <n v="260"/>
    <s v="Allen-Jones"/>
    <s v="Centralized modular initiative"/>
    <n v="6300"/>
    <n v="9935"/>
    <x v="1"/>
    <n v="261"/>
    <x v="1"/>
    <s v="USD"/>
    <n v="1348808400"/>
    <x v="136"/>
    <n v="1349845200"/>
    <d v="2012-10-10T05:00:00"/>
    <b v="0"/>
    <b v="0"/>
    <s v="music/rock"/>
    <n v="0.57698412698412693"/>
    <n v="8117.5"/>
    <x v="1"/>
    <x v="1"/>
  </r>
  <r>
    <n v="261"/>
    <s v="Mason-Smith"/>
    <s v="Reverse-engineered cohesive migration"/>
    <n v="84300"/>
    <n v="26303"/>
    <x v="0"/>
    <n v="454"/>
    <x v="1"/>
    <s v="USD"/>
    <n v="1282712400"/>
    <x v="252"/>
    <n v="1283058000"/>
    <d v="2010-08-29T05:00:00"/>
    <b v="0"/>
    <b v="1"/>
    <s v="music/rock"/>
    <n v="-0.68798339264531438"/>
    <n v="55301.5"/>
    <x v="1"/>
    <x v="1"/>
  </r>
  <r>
    <n v="262"/>
    <s v="Lloyd, Kennedy and Davis"/>
    <s v="Compatible multimedia hub"/>
    <n v="1700"/>
    <n v="5328"/>
    <x v="1"/>
    <n v="107"/>
    <x v="1"/>
    <s v="USD"/>
    <n v="1301979600"/>
    <x v="253"/>
    <n v="1304226000"/>
    <d v="2011-05-01T05:00:00"/>
    <b v="0"/>
    <b v="1"/>
    <s v="music/indie rock"/>
    <n v="2.1341176470588237"/>
    <n v="3514"/>
    <x v="1"/>
    <x v="7"/>
  </r>
  <r>
    <n v="263"/>
    <s v="Walker Ltd"/>
    <s v="Organic eco-centric success"/>
    <n v="2900"/>
    <n v="10756"/>
    <x v="1"/>
    <n v="199"/>
    <x v="1"/>
    <s v="USD"/>
    <n v="1263016800"/>
    <x v="254"/>
    <n v="1263016800"/>
    <d v="2010-01-09T06:00:00"/>
    <b v="0"/>
    <b v="0"/>
    <s v="photography/photography books"/>
    <n v="2.7089655172413791"/>
    <n v="6828"/>
    <x v="7"/>
    <x v="14"/>
  </r>
  <r>
    <n v="264"/>
    <s v="Gordon PLC"/>
    <s v="Virtual reciprocal policy"/>
    <n v="45600"/>
    <n v="165375"/>
    <x v="1"/>
    <n v="5512"/>
    <x v="1"/>
    <s v="USD"/>
    <n v="1360648800"/>
    <x v="255"/>
    <n v="1362031200"/>
    <d v="2013-02-28T06:00:00"/>
    <b v="0"/>
    <b v="0"/>
    <s v="theater/plays"/>
    <n v="2.6266447368421053"/>
    <n v="105487.5"/>
    <x v="3"/>
    <x v="3"/>
  </r>
  <r>
    <n v="265"/>
    <s v="Lee and Sons"/>
    <s v="Persevering interactive emulation"/>
    <n v="4900"/>
    <n v="6031"/>
    <x v="1"/>
    <n v="86"/>
    <x v="1"/>
    <s v="USD"/>
    <n v="1451800800"/>
    <x v="256"/>
    <n v="1455602400"/>
    <d v="2016-02-16T06:00:00"/>
    <b v="0"/>
    <b v="0"/>
    <s v="theater/plays"/>
    <n v="0.23081632653061224"/>
    <n v="5465.5"/>
    <x v="3"/>
    <x v="3"/>
  </r>
  <r>
    <n v="266"/>
    <s v="Cole LLC"/>
    <s v="Proactive responsive emulation"/>
    <n v="111900"/>
    <n v="85902"/>
    <x v="0"/>
    <n v="3182"/>
    <x v="6"/>
    <s v="EUR"/>
    <n v="1415340000"/>
    <x v="257"/>
    <n v="1418191200"/>
    <d v="2014-12-10T06:00:00"/>
    <b v="0"/>
    <b v="1"/>
    <s v="music/jazz"/>
    <n v="-0.23233243967828418"/>
    <n v="98901"/>
    <x v="1"/>
    <x v="17"/>
  </r>
  <r>
    <n v="267"/>
    <s v="Acosta PLC"/>
    <s v="Extended eco-centric function"/>
    <n v="61600"/>
    <n v="143910"/>
    <x v="1"/>
    <n v="2768"/>
    <x v="2"/>
    <s v="AUD"/>
    <n v="1351054800"/>
    <x v="258"/>
    <n v="1352440800"/>
    <d v="2012-11-09T06:00:00"/>
    <b v="0"/>
    <b v="0"/>
    <s v="theater/plays"/>
    <n v="1.3362012987012988"/>
    <n v="102755"/>
    <x v="3"/>
    <x v="3"/>
  </r>
  <r>
    <n v="268"/>
    <s v="Brown-Mckee"/>
    <s v="Networked optimal productivity"/>
    <n v="1500"/>
    <n v="2708"/>
    <x v="1"/>
    <n v="48"/>
    <x v="1"/>
    <s v="USD"/>
    <n v="1349326800"/>
    <x v="259"/>
    <n v="1353304800"/>
    <d v="2012-11-19T06:00:00"/>
    <b v="0"/>
    <b v="0"/>
    <s v="film &amp; video/documentary"/>
    <n v="0.80533333333333335"/>
    <n v="2104"/>
    <x v="4"/>
    <x v="4"/>
  </r>
  <r>
    <n v="269"/>
    <s v="Miles and Sons"/>
    <s v="Persistent attitude-oriented approach"/>
    <n v="3500"/>
    <n v="8842"/>
    <x v="1"/>
    <n v="87"/>
    <x v="1"/>
    <s v="USD"/>
    <n v="1548914400"/>
    <x v="260"/>
    <n v="1550728800"/>
    <d v="2019-02-21T06:00:00"/>
    <b v="0"/>
    <b v="0"/>
    <s v="film &amp; video/television"/>
    <n v="1.5262857142857142"/>
    <n v="6171"/>
    <x v="4"/>
    <x v="19"/>
  </r>
  <r>
    <n v="270"/>
    <s v="Sawyer, Horton and Williams"/>
    <s v="Triple-buffered 4thgeneration toolset"/>
    <n v="173900"/>
    <n v="47260"/>
    <x v="3"/>
    <n v="1890"/>
    <x v="1"/>
    <s v="USD"/>
    <n v="1291269600"/>
    <x v="261"/>
    <n v="1291442400"/>
    <d v="2010-12-04T06:00:00"/>
    <b v="0"/>
    <b v="0"/>
    <s v="games/video games"/>
    <n v="-0.72823461759631969"/>
    <n v="110580"/>
    <x v="6"/>
    <x v="11"/>
  </r>
  <r>
    <n v="271"/>
    <s v="Foley-Cox"/>
    <s v="Progressive zero administration leverage"/>
    <n v="153700"/>
    <n v="1953"/>
    <x v="2"/>
    <n v="61"/>
    <x v="1"/>
    <s v="USD"/>
    <n v="1449468000"/>
    <x v="262"/>
    <n v="1452146400"/>
    <d v="2016-01-07T06:00:00"/>
    <b v="0"/>
    <b v="0"/>
    <s v="photography/photography books"/>
    <n v="-0.9872934287573194"/>
    <n v="77826.5"/>
    <x v="7"/>
    <x v="14"/>
  </r>
  <r>
    <n v="272"/>
    <s v="Horton, Morrison and Clark"/>
    <s v="Networked radical neural-net"/>
    <n v="51100"/>
    <n v="155349"/>
    <x v="1"/>
    <n v="1894"/>
    <x v="1"/>
    <s v="USD"/>
    <n v="1562734800"/>
    <x v="263"/>
    <n v="1564894800"/>
    <d v="2019-08-04T05:00:00"/>
    <b v="0"/>
    <b v="1"/>
    <s v="theater/plays"/>
    <n v="2.0400978473581213"/>
    <n v="103224.5"/>
    <x v="3"/>
    <x v="3"/>
  </r>
  <r>
    <n v="273"/>
    <s v="Thomas and Sons"/>
    <s v="Re-engineered heuristic forecast"/>
    <n v="7800"/>
    <n v="10704"/>
    <x v="1"/>
    <n v="282"/>
    <x v="0"/>
    <s v="CAD"/>
    <n v="1505624400"/>
    <x v="264"/>
    <n v="1505883600"/>
    <d v="2017-09-20T05:00:00"/>
    <b v="0"/>
    <b v="0"/>
    <s v="theater/plays"/>
    <n v="0.37230769230769228"/>
    <n v="9252"/>
    <x v="3"/>
    <x v="3"/>
  </r>
  <r>
    <n v="274"/>
    <s v="Morgan-Jenkins"/>
    <s v="Fully-configurable background algorithm"/>
    <n v="2400"/>
    <n v="773"/>
    <x v="0"/>
    <n v="15"/>
    <x v="1"/>
    <s v="USD"/>
    <n v="1509948000"/>
    <x v="265"/>
    <n v="1510380000"/>
    <d v="2017-11-11T06:00:00"/>
    <b v="0"/>
    <b v="0"/>
    <s v="theater/plays"/>
    <n v="-0.67791666666666661"/>
    <n v="1586.5"/>
    <x v="3"/>
    <x v="3"/>
  </r>
  <r>
    <n v="275"/>
    <s v="Ward, Sanchez and Kemp"/>
    <s v="Stand-alone discrete Graphical User Interface"/>
    <n v="3900"/>
    <n v="9419"/>
    <x v="1"/>
    <n v="116"/>
    <x v="1"/>
    <s v="USD"/>
    <n v="1554526800"/>
    <x v="266"/>
    <n v="1555218000"/>
    <d v="2019-04-14T05:00:00"/>
    <b v="0"/>
    <b v="0"/>
    <s v="publishing/translations"/>
    <n v="1.415128205128205"/>
    <n v="6659.5"/>
    <x v="5"/>
    <x v="18"/>
  </r>
  <r>
    <n v="276"/>
    <s v="Fields Ltd"/>
    <s v="Front-line foreground project"/>
    <n v="5500"/>
    <n v="5324"/>
    <x v="0"/>
    <n v="133"/>
    <x v="1"/>
    <s v="USD"/>
    <n v="1334811600"/>
    <x v="267"/>
    <n v="1335243600"/>
    <d v="2012-04-24T05:00:00"/>
    <b v="0"/>
    <b v="1"/>
    <s v="games/video games"/>
    <n v="-3.2000000000000001E-2"/>
    <n v="5412"/>
    <x v="6"/>
    <x v="11"/>
  </r>
  <r>
    <n v="277"/>
    <s v="Ramos-Mitchell"/>
    <s v="Persevering system-worthy info-mediaries"/>
    <n v="700"/>
    <n v="7465"/>
    <x v="1"/>
    <n v="83"/>
    <x v="1"/>
    <s v="USD"/>
    <n v="1279515600"/>
    <x v="268"/>
    <n v="1279688400"/>
    <d v="2010-07-21T05:00:00"/>
    <b v="0"/>
    <b v="0"/>
    <s v="theater/plays"/>
    <n v="9.6642857142857146"/>
    <n v="4082.5"/>
    <x v="3"/>
    <x v="3"/>
  </r>
  <r>
    <n v="278"/>
    <s v="Higgins, Davis and Salazar"/>
    <s v="Distributed multi-tasking strategy"/>
    <n v="2700"/>
    <n v="8799"/>
    <x v="1"/>
    <n v="91"/>
    <x v="1"/>
    <s v="USD"/>
    <n v="1353909600"/>
    <x v="269"/>
    <n v="1356069600"/>
    <d v="2012-12-21T06:00:00"/>
    <b v="0"/>
    <b v="0"/>
    <s v="technology/web"/>
    <n v="2.2588888888888889"/>
    <n v="5749.5"/>
    <x v="2"/>
    <x v="2"/>
  </r>
  <r>
    <n v="279"/>
    <s v="Smith-Jenkins"/>
    <s v="Vision-oriented methodical application"/>
    <n v="8000"/>
    <n v="13656"/>
    <x v="1"/>
    <n v="546"/>
    <x v="1"/>
    <s v="USD"/>
    <n v="1535950800"/>
    <x v="270"/>
    <n v="1536210000"/>
    <d v="2018-09-06T05:00:00"/>
    <b v="0"/>
    <b v="0"/>
    <s v="theater/plays"/>
    <n v="0.70699999999999996"/>
    <n v="10828"/>
    <x v="3"/>
    <x v="3"/>
  </r>
  <r>
    <n v="280"/>
    <s v="Braun PLC"/>
    <s v="Function-based high-level infrastructure"/>
    <n v="2500"/>
    <n v="14536"/>
    <x v="1"/>
    <n v="393"/>
    <x v="1"/>
    <s v="USD"/>
    <n v="1511244000"/>
    <x v="271"/>
    <n v="1511762400"/>
    <d v="2017-11-27T06:00:00"/>
    <b v="0"/>
    <b v="0"/>
    <s v="film &amp; video/animation"/>
    <n v="4.8144"/>
    <n v="8518"/>
    <x v="4"/>
    <x v="10"/>
  </r>
  <r>
    <n v="281"/>
    <s v="Drake PLC"/>
    <s v="Profound object-oriented paradigm"/>
    <n v="164500"/>
    <n v="150552"/>
    <x v="0"/>
    <n v="2062"/>
    <x v="1"/>
    <s v="USD"/>
    <n v="1331445600"/>
    <x v="272"/>
    <n v="1333256400"/>
    <d v="2012-04-01T05:00:00"/>
    <b v="0"/>
    <b v="1"/>
    <s v="theater/plays"/>
    <n v="-8.4790273556231005E-2"/>
    <n v="157526"/>
    <x v="3"/>
    <x v="3"/>
  </r>
  <r>
    <n v="282"/>
    <s v="Ross, Kelly and Brown"/>
    <s v="Virtual contextually-based circuit"/>
    <n v="8400"/>
    <n v="9076"/>
    <x v="1"/>
    <n v="133"/>
    <x v="1"/>
    <s v="USD"/>
    <n v="1480226400"/>
    <x v="73"/>
    <n v="1480744800"/>
    <d v="2016-12-03T06:00:00"/>
    <b v="0"/>
    <b v="1"/>
    <s v="film &amp; video/television"/>
    <n v="8.0476190476190479E-2"/>
    <n v="8738"/>
    <x v="4"/>
    <x v="19"/>
  </r>
  <r>
    <n v="283"/>
    <s v="Lucas-Mullins"/>
    <s v="Business-focused dynamic instruction set"/>
    <n v="8100"/>
    <n v="1517"/>
    <x v="0"/>
    <n v="29"/>
    <x v="3"/>
    <s v="DKK"/>
    <n v="1464584400"/>
    <x v="273"/>
    <n v="1465016400"/>
    <d v="2016-06-04T05:00:00"/>
    <b v="0"/>
    <b v="0"/>
    <s v="music/rock"/>
    <n v="-0.81271604938271602"/>
    <n v="4808.5"/>
    <x v="1"/>
    <x v="1"/>
  </r>
  <r>
    <n v="284"/>
    <s v="Tran LLC"/>
    <s v="Ameliorated fresh-thinking protocol"/>
    <n v="9800"/>
    <n v="8153"/>
    <x v="0"/>
    <n v="132"/>
    <x v="1"/>
    <s v="USD"/>
    <n v="1335848400"/>
    <x v="274"/>
    <n v="1336280400"/>
    <d v="2012-05-06T05:00:00"/>
    <b v="0"/>
    <b v="0"/>
    <s v="technology/web"/>
    <n v="-0.16806122448979591"/>
    <n v="8976.5"/>
    <x v="2"/>
    <x v="2"/>
  </r>
  <r>
    <n v="285"/>
    <s v="Dawson, Brady and Gilbert"/>
    <s v="Front-line optimizing emulation"/>
    <n v="900"/>
    <n v="6357"/>
    <x v="1"/>
    <n v="254"/>
    <x v="1"/>
    <s v="USD"/>
    <n v="1473483600"/>
    <x v="275"/>
    <n v="1476766800"/>
    <d v="2016-10-18T05:00:00"/>
    <b v="0"/>
    <b v="0"/>
    <s v="theater/plays"/>
    <n v="6.0633333333333335"/>
    <n v="3628.5"/>
    <x v="3"/>
    <x v="3"/>
  </r>
  <r>
    <n v="286"/>
    <s v="Obrien-Aguirre"/>
    <s v="Devolved uniform complexity"/>
    <n v="112100"/>
    <n v="19557"/>
    <x v="3"/>
    <n v="184"/>
    <x v="1"/>
    <s v="USD"/>
    <n v="1479880800"/>
    <x v="276"/>
    <n v="1480485600"/>
    <d v="2016-11-30T06:00:00"/>
    <b v="0"/>
    <b v="0"/>
    <s v="theater/plays"/>
    <n v="-0.82553969669937555"/>
    <n v="65828.5"/>
    <x v="3"/>
    <x v="3"/>
  </r>
  <r>
    <n v="287"/>
    <s v="Ferguson PLC"/>
    <s v="Public-key intangible superstructure"/>
    <n v="6300"/>
    <n v="13213"/>
    <x v="1"/>
    <n v="176"/>
    <x v="1"/>
    <s v="USD"/>
    <n v="1430197200"/>
    <x v="277"/>
    <n v="1430197200"/>
    <d v="2015-04-28T05:00:00"/>
    <b v="0"/>
    <b v="0"/>
    <s v="music/electric music"/>
    <n v="1.0973015873015872"/>
    <n v="9756.5"/>
    <x v="1"/>
    <x v="5"/>
  </r>
  <r>
    <n v="288"/>
    <s v="Garcia Ltd"/>
    <s v="Secured global success"/>
    <n v="5600"/>
    <n v="5476"/>
    <x v="0"/>
    <n v="137"/>
    <x v="3"/>
    <s v="DKK"/>
    <n v="1331701200"/>
    <x v="278"/>
    <n v="1331787600"/>
    <d v="2012-03-15T05:00:00"/>
    <b v="0"/>
    <b v="1"/>
    <s v="music/metal"/>
    <n v="-2.2142857142857141E-2"/>
    <n v="5538"/>
    <x v="1"/>
    <x v="16"/>
  </r>
  <r>
    <n v="289"/>
    <s v="Smith, Love and Smith"/>
    <s v="Grass-roots mission-critical capability"/>
    <n v="800"/>
    <n v="13474"/>
    <x v="1"/>
    <n v="337"/>
    <x v="0"/>
    <s v="CAD"/>
    <n v="1438578000"/>
    <x v="279"/>
    <n v="1438837200"/>
    <d v="2015-08-06T05:00:00"/>
    <b v="0"/>
    <b v="0"/>
    <s v="theater/plays"/>
    <n v="15.842499999999999"/>
    <n v="7137"/>
    <x v="3"/>
    <x v="3"/>
  </r>
  <r>
    <n v="290"/>
    <s v="Wilson, Hall and Osborne"/>
    <s v="Advanced global data-warehouse"/>
    <n v="168600"/>
    <n v="91722"/>
    <x v="0"/>
    <n v="908"/>
    <x v="1"/>
    <s v="USD"/>
    <n v="1368162000"/>
    <x v="280"/>
    <n v="1370926800"/>
    <d v="2013-06-11T05:00:00"/>
    <b v="0"/>
    <b v="1"/>
    <s v="film &amp; video/documentary"/>
    <n v="-0.45597864768683272"/>
    <n v="130161"/>
    <x v="4"/>
    <x v="4"/>
  </r>
  <r>
    <n v="291"/>
    <s v="Bell, Grimes and Kerr"/>
    <s v="Self-enabling uniform complexity"/>
    <n v="1800"/>
    <n v="8219"/>
    <x v="1"/>
    <n v="107"/>
    <x v="1"/>
    <s v="USD"/>
    <n v="1318654800"/>
    <x v="281"/>
    <n v="1319000400"/>
    <d v="2011-10-19T05:00:00"/>
    <b v="1"/>
    <b v="0"/>
    <s v="technology/web"/>
    <n v="3.5661111111111112"/>
    <n v="5009.5"/>
    <x v="2"/>
    <x v="2"/>
  </r>
  <r>
    <n v="292"/>
    <s v="Ho-Harris"/>
    <s v="Versatile cohesive encoding"/>
    <n v="7300"/>
    <n v="717"/>
    <x v="0"/>
    <n v="10"/>
    <x v="1"/>
    <s v="USD"/>
    <n v="1331874000"/>
    <x v="282"/>
    <n v="1333429200"/>
    <d v="2012-04-03T05:00:00"/>
    <b v="0"/>
    <b v="0"/>
    <s v="food/food trucks"/>
    <n v="-0.90178082191780817"/>
    <n v="4008.5"/>
    <x v="0"/>
    <x v="0"/>
  </r>
  <r>
    <n v="293"/>
    <s v="Ross Group"/>
    <s v="Organized executive solution"/>
    <n v="6500"/>
    <n v="1065"/>
    <x v="3"/>
    <n v="32"/>
    <x v="6"/>
    <s v="EUR"/>
    <n v="1286254800"/>
    <x v="283"/>
    <n v="1287032400"/>
    <d v="2010-10-14T05:00:00"/>
    <b v="0"/>
    <b v="0"/>
    <s v="theater/plays"/>
    <n v="-0.83615384615384614"/>
    <n v="3782.5"/>
    <x v="3"/>
    <x v="3"/>
  </r>
  <r>
    <n v="294"/>
    <s v="Turner-Davis"/>
    <s v="Automated local emulation"/>
    <n v="600"/>
    <n v="8038"/>
    <x v="1"/>
    <n v="183"/>
    <x v="1"/>
    <s v="USD"/>
    <n v="1540530000"/>
    <x v="284"/>
    <n v="1541570400"/>
    <d v="2018-11-07T06:00:00"/>
    <b v="0"/>
    <b v="0"/>
    <s v="theater/plays"/>
    <n v="12.396666666666667"/>
    <n v="4319"/>
    <x v="3"/>
    <x v="3"/>
  </r>
  <r>
    <n v="295"/>
    <s v="Smith, Jackson and Herrera"/>
    <s v="Enterprise-wide intermediate middleware"/>
    <n v="192900"/>
    <n v="68769"/>
    <x v="0"/>
    <n v="1910"/>
    <x v="5"/>
    <s v="CHF"/>
    <n v="1381813200"/>
    <x v="285"/>
    <n v="1383976800"/>
    <d v="2013-11-09T06:00:00"/>
    <b v="0"/>
    <b v="0"/>
    <s v="theater/plays"/>
    <n v="-0.64349922239502333"/>
    <n v="130834.5"/>
    <x v="3"/>
    <x v="3"/>
  </r>
  <r>
    <n v="296"/>
    <s v="Smith-Hess"/>
    <s v="Grass-roots real-time Local Area Network"/>
    <n v="6100"/>
    <n v="3352"/>
    <x v="0"/>
    <n v="38"/>
    <x v="2"/>
    <s v="AUD"/>
    <n v="1548655200"/>
    <x v="286"/>
    <n v="1550556000"/>
    <d v="2019-02-19T06:00:00"/>
    <b v="0"/>
    <b v="0"/>
    <s v="theater/plays"/>
    <n v="-0.45049180327868854"/>
    <n v="4726"/>
    <x v="3"/>
    <x v="3"/>
  </r>
  <r>
    <n v="297"/>
    <s v="Brown, Herring and Bass"/>
    <s v="Organized client-driven capacity"/>
    <n v="7200"/>
    <n v="6785"/>
    <x v="0"/>
    <n v="104"/>
    <x v="2"/>
    <s v="AUD"/>
    <n v="1389679200"/>
    <x v="287"/>
    <n v="1390456800"/>
    <d v="2014-01-23T06:00:00"/>
    <b v="0"/>
    <b v="1"/>
    <s v="theater/plays"/>
    <n v="-5.7638888888888892E-2"/>
    <n v="6992.5"/>
    <x v="3"/>
    <x v="3"/>
  </r>
  <r>
    <n v="298"/>
    <s v="Chase, Garcia and Johnson"/>
    <s v="Adaptive intangible database"/>
    <n v="3500"/>
    <n v="5037"/>
    <x v="1"/>
    <n v="72"/>
    <x v="1"/>
    <s v="USD"/>
    <n v="1456466400"/>
    <x v="288"/>
    <n v="1458018000"/>
    <d v="2016-03-15T05:00:00"/>
    <b v="0"/>
    <b v="1"/>
    <s v="music/rock"/>
    <n v="0.43914285714285717"/>
    <n v="4268.5"/>
    <x v="1"/>
    <x v="1"/>
  </r>
  <r>
    <n v="299"/>
    <s v="Ramsey and Sons"/>
    <s v="Grass-roots contextually-based algorithm"/>
    <n v="3800"/>
    <n v="1954"/>
    <x v="0"/>
    <n v="49"/>
    <x v="1"/>
    <s v="USD"/>
    <n v="1456984800"/>
    <x v="289"/>
    <n v="1461819600"/>
    <d v="2016-04-28T05:00:00"/>
    <b v="0"/>
    <b v="0"/>
    <s v="food/food trucks"/>
    <n v="-0.48578947368421055"/>
    <n v="2877"/>
    <x v="0"/>
    <x v="0"/>
  </r>
  <r>
    <n v="300"/>
    <s v="Cooke PLC"/>
    <s v="Focused executive core"/>
    <n v="100"/>
    <n v="5"/>
    <x v="0"/>
    <n v="1"/>
    <x v="3"/>
    <s v="DKK"/>
    <n v="1504069200"/>
    <x v="290"/>
    <n v="1504155600"/>
    <d v="2017-08-31T05:00:00"/>
    <b v="0"/>
    <b v="1"/>
    <s v="publishing/nonfiction"/>
    <n v="-0.95"/>
    <n v="52.5"/>
    <x v="5"/>
    <x v="9"/>
  </r>
  <r>
    <n v="301"/>
    <s v="Wong-Walker"/>
    <s v="Multi-channeled disintermediate policy"/>
    <n v="900"/>
    <n v="12102"/>
    <x v="1"/>
    <n v="295"/>
    <x v="1"/>
    <s v="USD"/>
    <n v="1424930400"/>
    <x v="291"/>
    <n v="1426395600"/>
    <d v="2015-03-15T05:00:00"/>
    <b v="0"/>
    <b v="0"/>
    <s v="film &amp; video/documentary"/>
    <n v="12.446666666666667"/>
    <n v="6501"/>
    <x v="4"/>
    <x v="4"/>
  </r>
  <r>
    <n v="302"/>
    <s v="Ferguson, Collins and Mata"/>
    <s v="Customizable bi-directional hardware"/>
    <n v="76100"/>
    <n v="24234"/>
    <x v="0"/>
    <n v="245"/>
    <x v="1"/>
    <s v="USD"/>
    <n v="1535864400"/>
    <x v="292"/>
    <n v="1537074000"/>
    <d v="2018-09-16T05:00:00"/>
    <b v="0"/>
    <b v="0"/>
    <s v="theater/plays"/>
    <n v="-0.68155059132720108"/>
    <n v="50167"/>
    <x v="3"/>
    <x v="3"/>
  </r>
  <r>
    <n v="303"/>
    <s v="Guerrero, Flores and Jenkins"/>
    <s v="Networked optimal architecture"/>
    <n v="3400"/>
    <n v="2809"/>
    <x v="0"/>
    <n v="32"/>
    <x v="1"/>
    <s v="USD"/>
    <n v="1452146400"/>
    <x v="293"/>
    <n v="1452578400"/>
    <d v="2016-01-12T06:00:00"/>
    <b v="0"/>
    <b v="0"/>
    <s v="music/indie rock"/>
    <n v="-0.17382352941176471"/>
    <n v="3104.5"/>
    <x v="1"/>
    <x v="7"/>
  </r>
  <r>
    <n v="304"/>
    <s v="Peterson PLC"/>
    <s v="User-friendly discrete benchmark"/>
    <n v="2100"/>
    <n v="11469"/>
    <x v="1"/>
    <n v="142"/>
    <x v="1"/>
    <s v="USD"/>
    <n v="1470546000"/>
    <x v="294"/>
    <n v="1474088400"/>
    <d v="2016-09-17T05:00:00"/>
    <b v="0"/>
    <b v="0"/>
    <s v="film &amp; video/documentary"/>
    <n v="4.4614285714285717"/>
    <n v="6784.5"/>
    <x v="4"/>
    <x v="4"/>
  </r>
  <r>
    <n v="305"/>
    <s v="Townsend Ltd"/>
    <s v="Grass-roots actuating policy"/>
    <n v="2800"/>
    <n v="8014"/>
    <x v="1"/>
    <n v="85"/>
    <x v="1"/>
    <s v="USD"/>
    <n v="1458363600"/>
    <x v="295"/>
    <n v="1461906000"/>
    <d v="2016-04-29T05:00:00"/>
    <b v="0"/>
    <b v="0"/>
    <s v="theater/plays"/>
    <n v="1.8621428571428571"/>
    <n v="5407"/>
    <x v="3"/>
    <x v="3"/>
  </r>
  <r>
    <n v="306"/>
    <s v="Rush, Reed and Hall"/>
    <s v="Enterprise-wide 3rdgeneration knowledge user"/>
    <n v="6500"/>
    <n v="514"/>
    <x v="0"/>
    <n v="7"/>
    <x v="1"/>
    <s v="USD"/>
    <n v="1500008400"/>
    <x v="296"/>
    <n v="1500267600"/>
    <d v="2017-07-17T05:00:00"/>
    <b v="0"/>
    <b v="1"/>
    <s v="theater/plays"/>
    <n v="-0.92092307692307696"/>
    <n v="3507"/>
    <x v="3"/>
    <x v="3"/>
  </r>
  <r>
    <n v="307"/>
    <s v="Salazar-Dodson"/>
    <s v="Face-to-face zero tolerance moderator"/>
    <n v="32900"/>
    <n v="43473"/>
    <x v="1"/>
    <n v="659"/>
    <x v="3"/>
    <s v="DKK"/>
    <n v="1338958800"/>
    <x v="297"/>
    <n v="1340686800"/>
    <d v="2012-06-26T05:00:00"/>
    <b v="0"/>
    <b v="1"/>
    <s v="publishing/fiction"/>
    <n v="0.32136778115501519"/>
    <n v="38186.5"/>
    <x v="5"/>
    <x v="13"/>
  </r>
  <r>
    <n v="308"/>
    <s v="Davis Ltd"/>
    <s v="Grass-roots optimizing projection"/>
    <n v="118200"/>
    <n v="87560"/>
    <x v="0"/>
    <n v="803"/>
    <x v="1"/>
    <s v="USD"/>
    <n v="1303102800"/>
    <x v="298"/>
    <n v="1303189200"/>
    <d v="2011-04-19T05:00:00"/>
    <b v="0"/>
    <b v="0"/>
    <s v="theater/plays"/>
    <n v="-0.25922165820642978"/>
    <n v="102880"/>
    <x v="3"/>
    <x v="3"/>
  </r>
  <r>
    <n v="309"/>
    <s v="Harris-Perry"/>
    <s v="User-centric 6thgeneration attitude"/>
    <n v="4100"/>
    <n v="3087"/>
    <x v="3"/>
    <n v="75"/>
    <x v="1"/>
    <s v="USD"/>
    <n v="1316581200"/>
    <x v="299"/>
    <n v="1318309200"/>
    <d v="2011-10-11T05:00:00"/>
    <b v="0"/>
    <b v="1"/>
    <s v="music/indie rock"/>
    <n v="-0.24707317073170731"/>
    <n v="3593.5"/>
    <x v="1"/>
    <x v="7"/>
  </r>
  <r>
    <n v="310"/>
    <s v="Velazquez, Hunt and Ortiz"/>
    <s v="Switchable zero tolerance website"/>
    <n v="7800"/>
    <n v="1586"/>
    <x v="0"/>
    <n v="16"/>
    <x v="1"/>
    <s v="USD"/>
    <n v="1270789200"/>
    <x v="300"/>
    <n v="1272171600"/>
    <d v="2010-04-25T05:00:00"/>
    <b v="0"/>
    <b v="0"/>
    <s v="games/video games"/>
    <n v="-0.79666666666666663"/>
    <n v="4693"/>
    <x v="6"/>
    <x v="11"/>
  </r>
  <r>
    <n v="311"/>
    <s v="Flores PLC"/>
    <s v="Focused real-time help-desk"/>
    <n v="6300"/>
    <n v="12812"/>
    <x v="1"/>
    <n v="121"/>
    <x v="1"/>
    <s v="USD"/>
    <n v="1297836000"/>
    <x v="247"/>
    <n v="1298872800"/>
    <d v="2011-02-28T06:00:00"/>
    <b v="0"/>
    <b v="0"/>
    <s v="theater/plays"/>
    <n v="1.0336507936507937"/>
    <n v="9556"/>
    <x v="3"/>
    <x v="3"/>
  </r>
  <r>
    <n v="312"/>
    <s v="Martinez LLC"/>
    <s v="Robust impactful approach"/>
    <n v="59100"/>
    <n v="183345"/>
    <x v="1"/>
    <n v="3742"/>
    <x v="1"/>
    <s v="USD"/>
    <n v="1382677200"/>
    <x v="244"/>
    <n v="1383282000"/>
    <d v="2013-11-01T05:00:00"/>
    <b v="0"/>
    <b v="0"/>
    <s v="theater/plays"/>
    <n v="2.1022842639593908"/>
    <n v="121222.5"/>
    <x v="3"/>
    <x v="3"/>
  </r>
  <r>
    <n v="313"/>
    <s v="Miller-Irwin"/>
    <s v="Secured maximized policy"/>
    <n v="2200"/>
    <n v="8697"/>
    <x v="1"/>
    <n v="223"/>
    <x v="1"/>
    <s v="USD"/>
    <n v="1330322400"/>
    <x v="301"/>
    <n v="1330495200"/>
    <d v="2012-02-29T06:00:00"/>
    <b v="0"/>
    <b v="0"/>
    <s v="music/rock"/>
    <n v="2.9531818181818181"/>
    <n v="5448.5"/>
    <x v="1"/>
    <x v="1"/>
  </r>
  <r>
    <n v="314"/>
    <s v="Sanchez-Morgan"/>
    <s v="Realigned upward-trending strategy"/>
    <n v="1400"/>
    <n v="4126"/>
    <x v="1"/>
    <n v="133"/>
    <x v="1"/>
    <s v="USD"/>
    <n v="1552366800"/>
    <x v="188"/>
    <n v="1552798800"/>
    <d v="2019-03-17T05:00:00"/>
    <b v="0"/>
    <b v="1"/>
    <s v="film &amp; video/documentary"/>
    <n v="1.9471428571428571"/>
    <n v="2763"/>
    <x v="4"/>
    <x v="4"/>
  </r>
  <r>
    <n v="315"/>
    <s v="Lopez, Adams and Johnson"/>
    <s v="Open-source interactive knowledge user"/>
    <n v="9500"/>
    <n v="3220"/>
    <x v="0"/>
    <n v="31"/>
    <x v="1"/>
    <s v="USD"/>
    <n v="1400907600"/>
    <x v="302"/>
    <n v="1403413200"/>
    <d v="2014-06-22T05:00:00"/>
    <b v="0"/>
    <b v="0"/>
    <s v="theater/plays"/>
    <n v="-0.66105263157894734"/>
    <n v="6360"/>
    <x v="3"/>
    <x v="3"/>
  </r>
  <r>
    <n v="316"/>
    <s v="Martin-Marshall"/>
    <s v="Configurable demand-driven matrix"/>
    <n v="9600"/>
    <n v="6401"/>
    <x v="0"/>
    <n v="108"/>
    <x v="6"/>
    <s v="EUR"/>
    <n v="1574143200"/>
    <x v="303"/>
    <n v="1574229600"/>
    <d v="2019-11-20T06:00:00"/>
    <b v="0"/>
    <b v="1"/>
    <s v="food/food trucks"/>
    <n v="-0.33322916666666669"/>
    <n v="8000.5"/>
    <x v="0"/>
    <x v="0"/>
  </r>
  <r>
    <n v="317"/>
    <s v="Summers PLC"/>
    <s v="Cross-group coherent hierarchy"/>
    <n v="6600"/>
    <n v="1269"/>
    <x v="0"/>
    <n v="30"/>
    <x v="1"/>
    <s v="USD"/>
    <n v="1494738000"/>
    <x v="304"/>
    <n v="1495861200"/>
    <d v="2017-05-27T05:00:00"/>
    <b v="0"/>
    <b v="0"/>
    <s v="theater/plays"/>
    <n v="-0.80772727272727274"/>
    <n v="3934.5"/>
    <x v="3"/>
    <x v="3"/>
  </r>
  <r>
    <n v="318"/>
    <s v="Young, Hart and Ryan"/>
    <s v="Decentralized demand-driven open system"/>
    <n v="5700"/>
    <n v="903"/>
    <x v="0"/>
    <n v="17"/>
    <x v="1"/>
    <s v="USD"/>
    <n v="1392357600"/>
    <x v="305"/>
    <n v="1392530400"/>
    <d v="2014-02-16T06:00:00"/>
    <b v="0"/>
    <b v="0"/>
    <s v="music/rock"/>
    <n v="-0.84157894736842109"/>
    <n v="3301.5"/>
    <x v="1"/>
    <x v="1"/>
  </r>
  <r>
    <n v="319"/>
    <s v="Mills Group"/>
    <s v="Advanced empowering matrix"/>
    <n v="8400"/>
    <n v="3251"/>
    <x v="3"/>
    <n v="64"/>
    <x v="1"/>
    <s v="USD"/>
    <n v="1281589200"/>
    <x v="306"/>
    <n v="1283662800"/>
    <d v="2010-09-05T05:00:00"/>
    <b v="0"/>
    <b v="0"/>
    <s v="technology/web"/>
    <n v="-0.61297619047619045"/>
    <n v="5825.5"/>
    <x v="2"/>
    <x v="2"/>
  </r>
  <r>
    <n v="320"/>
    <s v="Sandoval-Powell"/>
    <s v="Phased holistic implementation"/>
    <n v="84400"/>
    <n v="8092"/>
    <x v="0"/>
    <n v="80"/>
    <x v="1"/>
    <s v="USD"/>
    <n v="1305003600"/>
    <x v="307"/>
    <n v="1305781200"/>
    <d v="2011-05-19T05:00:00"/>
    <b v="0"/>
    <b v="0"/>
    <s v="publishing/fiction"/>
    <n v="-0.90412322274881518"/>
    <n v="46246"/>
    <x v="5"/>
    <x v="13"/>
  </r>
  <r>
    <n v="321"/>
    <s v="Mills, Frazier and Perez"/>
    <s v="Proactive attitude-oriented knowledge user"/>
    <n v="170400"/>
    <n v="160422"/>
    <x v="0"/>
    <n v="2468"/>
    <x v="1"/>
    <s v="USD"/>
    <n v="1301634000"/>
    <x v="308"/>
    <n v="1302325200"/>
    <d v="2011-04-09T05:00:00"/>
    <b v="0"/>
    <b v="0"/>
    <s v="film &amp; video/shorts"/>
    <n v="-5.8556338028169015E-2"/>
    <n v="165411"/>
    <x v="4"/>
    <x v="12"/>
  </r>
  <r>
    <n v="322"/>
    <s v="Hebert Group"/>
    <s v="Visionary asymmetric Graphical User Interface"/>
    <n v="117900"/>
    <n v="196377"/>
    <x v="1"/>
    <n v="5168"/>
    <x v="1"/>
    <s v="USD"/>
    <n v="1290664800"/>
    <x v="309"/>
    <n v="1291788000"/>
    <d v="2010-12-08T06:00:00"/>
    <b v="0"/>
    <b v="0"/>
    <s v="theater/plays"/>
    <n v="0.66562340966921119"/>
    <n v="157138.5"/>
    <x v="3"/>
    <x v="3"/>
  </r>
  <r>
    <n v="323"/>
    <s v="Cole, Smith and Wood"/>
    <s v="Integrated zero-defect help-desk"/>
    <n v="8900"/>
    <n v="2148"/>
    <x v="0"/>
    <n v="26"/>
    <x v="4"/>
    <s v="GBP"/>
    <n v="1395896400"/>
    <x v="310"/>
    <n v="1396069200"/>
    <d v="2014-03-29T05:00:00"/>
    <b v="0"/>
    <b v="0"/>
    <s v="film &amp; video/documentary"/>
    <n v="-0.75865168539325845"/>
    <n v="5524"/>
    <x v="4"/>
    <x v="4"/>
  </r>
  <r>
    <n v="324"/>
    <s v="Harris, Hall and Harris"/>
    <s v="Inverse analyzing matrices"/>
    <n v="7100"/>
    <n v="11648"/>
    <x v="1"/>
    <n v="307"/>
    <x v="1"/>
    <s v="USD"/>
    <n v="1434862800"/>
    <x v="311"/>
    <n v="1435899600"/>
    <d v="2015-07-03T05:00:00"/>
    <b v="0"/>
    <b v="1"/>
    <s v="theater/plays"/>
    <n v="0.64056338028169013"/>
    <n v="9374"/>
    <x v="3"/>
    <x v="3"/>
  </r>
  <r>
    <n v="325"/>
    <s v="Saunders Group"/>
    <s v="Programmable systemic implementation"/>
    <n v="6500"/>
    <n v="5897"/>
    <x v="0"/>
    <n v="73"/>
    <x v="1"/>
    <s v="USD"/>
    <n v="1529125200"/>
    <x v="79"/>
    <n v="1531112400"/>
    <d v="2018-07-09T05:00:00"/>
    <b v="0"/>
    <b v="1"/>
    <s v="theater/plays"/>
    <n v="-9.276923076923077E-2"/>
    <n v="6198.5"/>
    <x v="3"/>
    <x v="3"/>
  </r>
  <r>
    <n v="326"/>
    <s v="Pham, Avila and Nash"/>
    <s v="Multi-channeled next generation architecture"/>
    <n v="7200"/>
    <n v="3326"/>
    <x v="0"/>
    <n v="128"/>
    <x v="1"/>
    <s v="USD"/>
    <n v="1451109600"/>
    <x v="312"/>
    <n v="1451628000"/>
    <d v="2016-01-01T06:00:00"/>
    <b v="0"/>
    <b v="0"/>
    <s v="film &amp; video/animation"/>
    <n v="-0.53805555555555551"/>
    <n v="5263"/>
    <x v="4"/>
    <x v="10"/>
  </r>
  <r>
    <n v="327"/>
    <s v="Patterson, Salinas and Lucas"/>
    <s v="Digitized 3rdgeneration encoding"/>
    <n v="2600"/>
    <n v="1002"/>
    <x v="0"/>
    <n v="33"/>
    <x v="1"/>
    <s v="USD"/>
    <n v="1566968400"/>
    <x v="313"/>
    <n v="1567314000"/>
    <d v="2019-09-01T05:00:00"/>
    <b v="0"/>
    <b v="1"/>
    <s v="theater/plays"/>
    <n v="-0.61461538461538456"/>
    <n v="1801"/>
    <x v="3"/>
    <x v="3"/>
  </r>
  <r>
    <n v="328"/>
    <s v="Young PLC"/>
    <s v="Innovative well-modulated functionalities"/>
    <n v="98700"/>
    <n v="131826"/>
    <x v="1"/>
    <n v="2441"/>
    <x v="1"/>
    <s v="USD"/>
    <n v="1543557600"/>
    <x v="314"/>
    <n v="1544508000"/>
    <d v="2018-12-11T06:00:00"/>
    <b v="0"/>
    <b v="0"/>
    <s v="music/rock"/>
    <n v="0.33562310030395137"/>
    <n v="115263"/>
    <x v="1"/>
    <x v="1"/>
  </r>
  <r>
    <n v="329"/>
    <s v="Willis and Sons"/>
    <s v="Fundamental incremental database"/>
    <n v="93800"/>
    <n v="21477"/>
    <x v="2"/>
    <n v="211"/>
    <x v="1"/>
    <s v="USD"/>
    <n v="1481522400"/>
    <x v="315"/>
    <n v="1482472800"/>
    <d v="2016-12-23T06:00:00"/>
    <b v="0"/>
    <b v="0"/>
    <s v="games/video games"/>
    <n v="-0.77103411513859277"/>
    <n v="57638.5"/>
    <x v="6"/>
    <x v="11"/>
  </r>
  <r>
    <n v="330"/>
    <s v="Thompson-Bates"/>
    <s v="Expanded encompassing open architecture"/>
    <n v="33700"/>
    <n v="62330"/>
    <x v="1"/>
    <n v="1385"/>
    <x v="4"/>
    <s v="GBP"/>
    <n v="1512712800"/>
    <x v="316"/>
    <n v="1512799200"/>
    <d v="2017-12-09T06:00:00"/>
    <b v="0"/>
    <b v="0"/>
    <s v="film &amp; video/documentary"/>
    <n v="0.84955489614243318"/>
    <n v="48015"/>
    <x v="4"/>
    <x v="4"/>
  </r>
  <r>
    <n v="331"/>
    <s v="Rose-Silva"/>
    <s v="Intuitive static portal"/>
    <n v="3300"/>
    <n v="14643"/>
    <x v="1"/>
    <n v="190"/>
    <x v="1"/>
    <s v="USD"/>
    <n v="1324274400"/>
    <x v="317"/>
    <n v="1324360800"/>
    <d v="2011-12-20T06:00:00"/>
    <b v="0"/>
    <b v="0"/>
    <s v="food/food trucks"/>
    <n v="3.4372727272727275"/>
    <n v="8971.5"/>
    <x v="0"/>
    <x v="0"/>
  </r>
  <r>
    <n v="332"/>
    <s v="Pacheco, Johnson and Torres"/>
    <s v="Optional bandwidth-monitored definition"/>
    <n v="20700"/>
    <n v="41396"/>
    <x v="1"/>
    <n v="470"/>
    <x v="1"/>
    <s v="USD"/>
    <n v="1364446800"/>
    <x v="318"/>
    <n v="1364533200"/>
    <d v="2013-03-29T05:00:00"/>
    <b v="0"/>
    <b v="0"/>
    <s v="technology/wearables"/>
    <n v="0.99980676328502416"/>
    <n v="31048"/>
    <x v="2"/>
    <x v="8"/>
  </r>
  <r>
    <n v="333"/>
    <s v="Carlson, Dixon and Jones"/>
    <s v="Persistent well-modulated synergy"/>
    <n v="9600"/>
    <n v="11900"/>
    <x v="1"/>
    <n v="253"/>
    <x v="1"/>
    <s v="USD"/>
    <n v="1542693600"/>
    <x v="319"/>
    <n v="1545112800"/>
    <d v="2018-12-18T06:00:00"/>
    <b v="0"/>
    <b v="0"/>
    <s v="theater/plays"/>
    <n v="0.23958333333333334"/>
    <n v="10750"/>
    <x v="3"/>
    <x v="3"/>
  </r>
  <r>
    <n v="334"/>
    <s v="Mcgee Group"/>
    <s v="Assimilated discrete algorithm"/>
    <n v="66200"/>
    <n v="123538"/>
    <x v="1"/>
    <n v="1113"/>
    <x v="1"/>
    <s v="USD"/>
    <n v="1515564000"/>
    <x v="32"/>
    <n v="1516168800"/>
    <d v="2018-01-17T06:00:00"/>
    <b v="0"/>
    <b v="0"/>
    <s v="music/rock"/>
    <n v="0.86613293051359519"/>
    <n v="94869"/>
    <x v="1"/>
    <x v="1"/>
  </r>
  <r>
    <n v="335"/>
    <s v="Jordan-Acosta"/>
    <s v="Operative uniform hub"/>
    <n v="173800"/>
    <n v="198628"/>
    <x v="1"/>
    <n v="2283"/>
    <x v="1"/>
    <s v="USD"/>
    <n v="1573797600"/>
    <x v="320"/>
    <n v="1574920800"/>
    <d v="2019-11-28T06:00:00"/>
    <b v="0"/>
    <b v="0"/>
    <s v="music/rock"/>
    <n v="0.14285385500575373"/>
    <n v="186214"/>
    <x v="1"/>
    <x v="1"/>
  </r>
  <r>
    <n v="336"/>
    <s v="Nunez Inc"/>
    <s v="Customizable intangible capability"/>
    <n v="70700"/>
    <n v="68602"/>
    <x v="0"/>
    <n v="1072"/>
    <x v="1"/>
    <s v="USD"/>
    <n v="1292392800"/>
    <x v="321"/>
    <n v="1292479200"/>
    <d v="2010-12-16T06:00:00"/>
    <b v="0"/>
    <b v="1"/>
    <s v="music/rock"/>
    <n v="-2.9674681753889674E-2"/>
    <n v="69651"/>
    <x v="1"/>
    <x v="1"/>
  </r>
  <r>
    <n v="337"/>
    <s v="Hayden Ltd"/>
    <s v="Innovative didactic analyzer"/>
    <n v="94500"/>
    <n v="116064"/>
    <x v="1"/>
    <n v="1095"/>
    <x v="1"/>
    <s v="USD"/>
    <n v="1573452000"/>
    <x v="322"/>
    <n v="1573538400"/>
    <d v="2019-11-12T06:00:00"/>
    <b v="0"/>
    <b v="0"/>
    <s v="theater/plays"/>
    <n v="0.22819047619047619"/>
    <n v="105282"/>
    <x v="3"/>
    <x v="3"/>
  </r>
  <r>
    <n v="338"/>
    <s v="Gonzalez-Burton"/>
    <s v="Decentralized intangible encoding"/>
    <n v="69800"/>
    <n v="125042"/>
    <x v="1"/>
    <n v="1690"/>
    <x v="1"/>
    <s v="USD"/>
    <n v="1317790800"/>
    <x v="323"/>
    <n v="1320382800"/>
    <d v="2011-11-04T05:00:00"/>
    <b v="0"/>
    <b v="0"/>
    <s v="theater/plays"/>
    <n v="0.79143266475644702"/>
    <n v="97421"/>
    <x v="3"/>
    <x v="3"/>
  </r>
  <r>
    <n v="339"/>
    <s v="Lewis, Taylor and Rivers"/>
    <s v="Front-line transitional algorithm"/>
    <n v="136300"/>
    <n v="108974"/>
    <x v="3"/>
    <n v="1297"/>
    <x v="0"/>
    <s v="CAD"/>
    <n v="1501650000"/>
    <x v="324"/>
    <n v="1502859600"/>
    <d v="2017-08-16T05:00:00"/>
    <b v="0"/>
    <b v="0"/>
    <s v="theater/plays"/>
    <n v="-0.20048422597212032"/>
    <n v="122637"/>
    <x v="3"/>
    <x v="3"/>
  </r>
  <r>
    <n v="340"/>
    <s v="Butler, Henry and Espinoza"/>
    <s v="Switchable didactic matrices"/>
    <n v="37100"/>
    <n v="34964"/>
    <x v="0"/>
    <n v="393"/>
    <x v="1"/>
    <s v="USD"/>
    <n v="1323669600"/>
    <x v="325"/>
    <n v="1323756000"/>
    <d v="2011-12-13T06:00:00"/>
    <b v="0"/>
    <b v="0"/>
    <s v="photography/photography books"/>
    <n v="-5.757412398921833E-2"/>
    <n v="36032"/>
    <x v="7"/>
    <x v="14"/>
  </r>
  <r>
    <n v="341"/>
    <s v="Guzman Group"/>
    <s v="Ameliorated disintermediate utilization"/>
    <n v="114300"/>
    <n v="96777"/>
    <x v="0"/>
    <n v="1257"/>
    <x v="1"/>
    <s v="USD"/>
    <n v="1440738000"/>
    <x v="326"/>
    <n v="1441342800"/>
    <d v="2015-09-04T05:00:00"/>
    <b v="0"/>
    <b v="0"/>
    <s v="music/indie rock"/>
    <n v="-0.15330708661417322"/>
    <n v="105538.5"/>
    <x v="1"/>
    <x v="7"/>
  </r>
  <r>
    <n v="342"/>
    <s v="Gibson-Hernandez"/>
    <s v="Visionary foreground middleware"/>
    <n v="47900"/>
    <n v="31864"/>
    <x v="0"/>
    <n v="328"/>
    <x v="1"/>
    <s v="USD"/>
    <n v="1374296400"/>
    <x v="327"/>
    <n v="1375333200"/>
    <d v="2013-08-01T05:00:00"/>
    <b v="0"/>
    <b v="0"/>
    <s v="theater/plays"/>
    <n v="-0.33478079331941546"/>
    <n v="39882"/>
    <x v="3"/>
    <x v="3"/>
  </r>
  <r>
    <n v="343"/>
    <s v="Spencer-Weber"/>
    <s v="Optional zero-defect task-force"/>
    <n v="9000"/>
    <n v="4853"/>
    <x v="0"/>
    <n v="147"/>
    <x v="1"/>
    <s v="USD"/>
    <n v="1384840800"/>
    <x v="328"/>
    <n v="1389420000"/>
    <d v="2014-01-11T06:00:00"/>
    <b v="0"/>
    <b v="0"/>
    <s v="theater/plays"/>
    <n v="-0.46077777777777779"/>
    <n v="6926.5"/>
    <x v="3"/>
    <x v="3"/>
  </r>
  <r>
    <n v="344"/>
    <s v="Berger, Johnson and Marshall"/>
    <s v="Devolved exuding emulation"/>
    <n v="197600"/>
    <n v="82959"/>
    <x v="0"/>
    <n v="830"/>
    <x v="1"/>
    <s v="USD"/>
    <n v="1516600800"/>
    <x v="329"/>
    <n v="1520056800"/>
    <d v="2018-03-03T06:00:00"/>
    <b v="0"/>
    <b v="0"/>
    <s v="games/video games"/>
    <n v="-0.58016700404858301"/>
    <n v="140279.5"/>
    <x v="6"/>
    <x v="11"/>
  </r>
  <r>
    <n v="345"/>
    <s v="Taylor, Cisneros and Romero"/>
    <s v="Open-source neutral task-force"/>
    <n v="157600"/>
    <n v="23159"/>
    <x v="0"/>
    <n v="331"/>
    <x v="4"/>
    <s v="GBP"/>
    <n v="1436418000"/>
    <x v="330"/>
    <n v="1436504400"/>
    <d v="2015-07-10T05:00:00"/>
    <b v="0"/>
    <b v="0"/>
    <s v="film &amp; video/drama"/>
    <n v="-0.85305203045685274"/>
    <n v="90379.5"/>
    <x v="4"/>
    <x v="6"/>
  </r>
  <r>
    <n v="346"/>
    <s v="Little-Marsh"/>
    <s v="Virtual attitude-oriented migration"/>
    <n v="8000"/>
    <n v="2758"/>
    <x v="0"/>
    <n v="25"/>
    <x v="1"/>
    <s v="USD"/>
    <n v="1503550800"/>
    <x v="331"/>
    <n v="1508302800"/>
    <d v="2017-10-18T05:00:00"/>
    <b v="0"/>
    <b v="1"/>
    <s v="music/indie rock"/>
    <n v="-0.65525"/>
    <n v="5379"/>
    <x v="1"/>
    <x v="7"/>
  </r>
  <r>
    <n v="347"/>
    <s v="Petersen and Sons"/>
    <s v="Open-source full-range portal"/>
    <n v="900"/>
    <n v="12607"/>
    <x v="1"/>
    <n v="191"/>
    <x v="1"/>
    <s v="USD"/>
    <n v="1423634400"/>
    <x v="332"/>
    <n v="1425708000"/>
    <d v="2015-03-07T06:00:00"/>
    <b v="0"/>
    <b v="0"/>
    <s v="technology/web"/>
    <n v="13.007777777777777"/>
    <n v="6753.5"/>
    <x v="2"/>
    <x v="2"/>
  </r>
  <r>
    <n v="348"/>
    <s v="Hensley Ltd"/>
    <s v="Versatile cohesive open system"/>
    <n v="199000"/>
    <n v="142823"/>
    <x v="0"/>
    <n v="3483"/>
    <x v="1"/>
    <s v="USD"/>
    <n v="1487224800"/>
    <x v="333"/>
    <n v="1488348000"/>
    <d v="2017-03-01T06:00:00"/>
    <b v="0"/>
    <b v="0"/>
    <s v="food/food trucks"/>
    <n v="-0.28229648241206029"/>
    <n v="170911.5"/>
    <x v="0"/>
    <x v="0"/>
  </r>
  <r>
    <n v="349"/>
    <s v="Navarro and Sons"/>
    <s v="Multi-layered bottom-line frame"/>
    <n v="180800"/>
    <n v="95958"/>
    <x v="0"/>
    <n v="923"/>
    <x v="1"/>
    <s v="USD"/>
    <n v="1500008400"/>
    <x v="296"/>
    <n v="1502600400"/>
    <d v="2017-08-13T05:00:00"/>
    <b v="0"/>
    <b v="0"/>
    <s v="theater/plays"/>
    <n v="-0.46925884955752212"/>
    <n v="138379"/>
    <x v="3"/>
    <x v="3"/>
  </r>
  <r>
    <n v="350"/>
    <s v="Shannon Ltd"/>
    <s v="Pre-emptive neutral capacity"/>
    <n v="100"/>
    <n v="5"/>
    <x v="0"/>
    <n v="1"/>
    <x v="1"/>
    <s v="USD"/>
    <n v="1432098000"/>
    <x v="334"/>
    <n v="1433653200"/>
    <d v="2015-06-07T05:00:00"/>
    <b v="0"/>
    <b v="1"/>
    <s v="music/jazz"/>
    <n v="-0.95"/>
    <n v="52.5"/>
    <x v="1"/>
    <x v="17"/>
  </r>
  <r>
    <n v="351"/>
    <s v="Young LLC"/>
    <s v="Universal maximized methodology"/>
    <n v="74100"/>
    <n v="94631"/>
    <x v="1"/>
    <n v="2013"/>
    <x v="1"/>
    <s v="USD"/>
    <n v="1440392400"/>
    <x v="335"/>
    <n v="1441602000"/>
    <d v="2015-09-07T05:00:00"/>
    <b v="0"/>
    <b v="0"/>
    <s v="music/rock"/>
    <n v="0.27707152496626181"/>
    <n v="84365.5"/>
    <x v="1"/>
    <x v="1"/>
  </r>
  <r>
    <n v="352"/>
    <s v="Adams, Willis and Sanchez"/>
    <s v="Expanded hybrid hardware"/>
    <n v="2800"/>
    <n v="977"/>
    <x v="0"/>
    <n v="33"/>
    <x v="0"/>
    <s v="CAD"/>
    <n v="1446876000"/>
    <x v="336"/>
    <n v="1447567200"/>
    <d v="2015-11-15T06:00:00"/>
    <b v="0"/>
    <b v="0"/>
    <s v="theater/plays"/>
    <n v="-0.65107142857142852"/>
    <n v="1888.5"/>
    <x v="3"/>
    <x v="3"/>
  </r>
  <r>
    <n v="353"/>
    <s v="Mills-Roy"/>
    <s v="Profit-focused multi-tasking access"/>
    <n v="33600"/>
    <n v="137961"/>
    <x v="1"/>
    <n v="1703"/>
    <x v="1"/>
    <s v="USD"/>
    <n v="1562302800"/>
    <x v="337"/>
    <n v="1562389200"/>
    <d v="2019-07-06T05:00:00"/>
    <b v="0"/>
    <b v="0"/>
    <s v="theater/plays"/>
    <n v="3.105982142857143"/>
    <n v="85780.5"/>
    <x v="3"/>
    <x v="3"/>
  </r>
  <r>
    <n v="354"/>
    <s v="Brown Group"/>
    <s v="Profit-focused transitional capability"/>
    <n v="6100"/>
    <n v="7548"/>
    <x v="1"/>
    <n v="80"/>
    <x v="3"/>
    <s v="DKK"/>
    <n v="1378184400"/>
    <x v="338"/>
    <n v="1378789200"/>
    <d v="2013-09-10T05:00:00"/>
    <b v="0"/>
    <b v="0"/>
    <s v="film &amp; video/documentary"/>
    <n v="0.23737704918032787"/>
    <n v="6824"/>
    <x v="4"/>
    <x v="4"/>
  </r>
  <r>
    <n v="355"/>
    <s v="Burns-Burnett"/>
    <s v="Front-line scalable definition"/>
    <n v="3800"/>
    <n v="2241"/>
    <x v="2"/>
    <n v="86"/>
    <x v="1"/>
    <s v="USD"/>
    <n v="1485064800"/>
    <x v="339"/>
    <n v="1488520800"/>
    <d v="2017-03-03T06:00:00"/>
    <b v="0"/>
    <b v="0"/>
    <s v="technology/wearables"/>
    <n v="-0.41026315789473683"/>
    <n v="3020.5"/>
    <x v="2"/>
    <x v="8"/>
  </r>
  <r>
    <n v="356"/>
    <s v="Glass, Nunez and Mcdonald"/>
    <s v="Open-source systematic protocol"/>
    <n v="9300"/>
    <n v="3431"/>
    <x v="0"/>
    <n v="40"/>
    <x v="6"/>
    <s v="EUR"/>
    <n v="1326520800"/>
    <x v="340"/>
    <n v="1327298400"/>
    <d v="2012-01-23T06:00:00"/>
    <b v="0"/>
    <b v="0"/>
    <s v="theater/plays"/>
    <n v="-0.63107526881720433"/>
    <n v="6365.5"/>
    <x v="3"/>
    <x v="3"/>
  </r>
  <r>
    <n v="357"/>
    <s v="Perez, Davis and Wilson"/>
    <s v="Implemented tangible algorithm"/>
    <n v="2300"/>
    <n v="4253"/>
    <x v="1"/>
    <n v="41"/>
    <x v="1"/>
    <s v="USD"/>
    <n v="1441256400"/>
    <x v="341"/>
    <n v="1443416400"/>
    <d v="2015-09-28T05:00:00"/>
    <b v="0"/>
    <b v="0"/>
    <s v="games/video games"/>
    <n v="0.84913043478260875"/>
    <n v="3276.5"/>
    <x v="6"/>
    <x v="11"/>
  </r>
  <r>
    <n v="358"/>
    <s v="Diaz-Garcia"/>
    <s v="Profit-focused 3rdgeneration circuit"/>
    <n v="9700"/>
    <n v="1146"/>
    <x v="0"/>
    <n v="23"/>
    <x v="0"/>
    <s v="CAD"/>
    <n v="1533877200"/>
    <x v="342"/>
    <n v="1534136400"/>
    <d v="2018-08-13T05:00:00"/>
    <b v="1"/>
    <b v="0"/>
    <s v="photography/photography books"/>
    <n v="-0.88185567010309274"/>
    <n v="5423"/>
    <x v="7"/>
    <x v="14"/>
  </r>
  <r>
    <n v="359"/>
    <s v="Salazar-Moon"/>
    <s v="Compatible needs-based architecture"/>
    <n v="4000"/>
    <n v="11948"/>
    <x v="1"/>
    <n v="187"/>
    <x v="1"/>
    <s v="USD"/>
    <n v="1314421200"/>
    <x v="343"/>
    <n v="1315026000"/>
    <d v="2011-09-03T05:00:00"/>
    <b v="0"/>
    <b v="0"/>
    <s v="film &amp; video/animation"/>
    <n v="1.9870000000000001"/>
    <n v="7974"/>
    <x v="4"/>
    <x v="10"/>
  </r>
  <r>
    <n v="360"/>
    <s v="Larsen-Chung"/>
    <s v="Right-sized zero tolerance migration"/>
    <n v="59700"/>
    <n v="135132"/>
    <x v="1"/>
    <n v="2875"/>
    <x v="4"/>
    <s v="GBP"/>
    <n v="1293861600"/>
    <x v="344"/>
    <n v="1295071200"/>
    <d v="2011-01-15T06:00:00"/>
    <b v="0"/>
    <b v="1"/>
    <s v="theater/plays"/>
    <n v="1.2635175879396985"/>
    <n v="97416"/>
    <x v="3"/>
    <x v="3"/>
  </r>
  <r>
    <n v="361"/>
    <s v="Anderson and Sons"/>
    <s v="Quality-focused reciprocal structure"/>
    <n v="5500"/>
    <n v="9546"/>
    <x v="1"/>
    <n v="88"/>
    <x v="1"/>
    <s v="USD"/>
    <n v="1507352400"/>
    <x v="345"/>
    <n v="1509426000"/>
    <d v="2017-10-31T05:00:00"/>
    <b v="0"/>
    <b v="0"/>
    <s v="theater/plays"/>
    <n v="0.73563636363636364"/>
    <n v="7523"/>
    <x v="3"/>
    <x v="3"/>
  </r>
  <r>
    <n v="362"/>
    <s v="Lawrence Group"/>
    <s v="Automated actuating conglomeration"/>
    <n v="3700"/>
    <n v="13755"/>
    <x v="1"/>
    <n v="191"/>
    <x v="1"/>
    <s v="USD"/>
    <n v="1296108000"/>
    <x v="65"/>
    <n v="1299391200"/>
    <d v="2011-03-06T06:00:00"/>
    <b v="0"/>
    <b v="0"/>
    <s v="music/rock"/>
    <n v="2.7175675675675675"/>
    <n v="8727.5"/>
    <x v="1"/>
    <x v="1"/>
  </r>
  <r>
    <n v="363"/>
    <s v="Gray-Davis"/>
    <s v="Re-contextualized local initiative"/>
    <n v="5200"/>
    <n v="8330"/>
    <x v="1"/>
    <n v="139"/>
    <x v="1"/>
    <s v="USD"/>
    <n v="1324965600"/>
    <x v="346"/>
    <n v="1325052000"/>
    <d v="2011-12-28T06:00:00"/>
    <b v="0"/>
    <b v="0"/>
    <s v="music/rock"/>
    <n v="0.60192307692307689"/>
    <n v="6765"/>
    <x v="1"/>
    <x v="1"/>
  </r>
  <r>
    <n v="364"/>
    <s v="Ramirez-Myers"/>
    <s v="Switchable intangible definition"/>
    <n v="900"/>
    <n v="14547"/>
    <x v="1"/>
    <n v="186"/>
    <x v="1"/>
    <s v="USD"/>
    <n v="1520229600"/>
    <x v="347"/>
    <n v="1522818000"/>
    <d v="2018-04-04T05:00:00"/>
    <b v="0"/>
    <b v="0"/>
    <s v="music/indie rock"/>
    <n v="15.163333333333334"/>
    <n v="7723.5"/>
    <x v="1"/>
    <x v="7"/>
  </r>
  <r>
    <n v="365"/>
    <s v="Lucas, Hall and Bonilla"/>
    <s v="Networked bottom-line initiative"/>
    <n v="1600"/>
    <n v="11735"/>
    <x v="1"/>
    <n v="112"/>
    <x v="2"/>
    <s v="AUD"/>
    <n v="1482991200"/>
    <x v="348"/>
    <n v="1485324000"/>
    <d v="2017-01-25T06:00:00"/>
    <b v="0"/>
    <b v="0"/>
    <s v="theater/plays"/>
    <n v="6.3343749999999996"/>
    <n v="6667.5"/>
    <x v="3"/>
    <x v="3"/>
  </r>
  <r>
    <n v="366"/>
    <s v="Williams, Perez and Villegas"/>
    <s v="Robust directional system engine"/>
    <n v="1800"/>
    <n v="10658"/>
    <x v="1"/>
    <n v="101"/>
    <x v="1"/>
    <s v="USD"/>
    <n v="1294034400"/>
    <x v="349"/>
    <n v="1294120800"/>
    <d v="2011-01-04T06:00:00"/>
    <b v="0"/>
    <b v="1"/>
    <s v="theater/plays"/>
    <n v="4.9211111111111112"/>
    <n v="6229"/>
    <x v="3"/>
    <x v="3"/>
  </r>
  <r>
    <n v="367"/>
    <s v="Brooks, Jones and Ingram"/>
    <s v="Triple-buffered explicit methodology"/>
    <n v="9900"/>
    <n v="1870"/>
    <x v="0"/>
    <n v="75"/>
    <x v="1"/>
    <s v="USD"/>
    <n v="1413608400"/>
    <x v="350"/>
    <n v="1415685600"/>
    <d v="2014-11-11T06:00:00"/>
    <b v="0"/>
    <b v="1"/>
    <s v="theater/plays"/>
    <n v="-0.81111111111111112"/>
    <n v="5885"/>
    <x v="3"/>
    <x v="3"/>
  </r>
  <r>
    <n v="368"/>
    <s v="Whitaker, Wallace and Daniels"/>
    <s v="Reactive directional capacity"/>
    <n v="5200"/>
    <n v="14394"/>
    <x v="1"/>
    <n v="206"/>
    <x v="4"/>
    <s v="GBP"/>
    <n v="1286946000"/>
    <x v="351"/>
    <n v="1288933200"/>
    <d v="2010-11-05T05:00:00"/>
    <b v="0"/>
    <b v="1"/>
    <s v="film &amp; video/documentary"/>
    <n v="1.7680769230769231"/>
    <n v="9797"/>
    <x v="4"/>
    <x v="4"/>
  </r>
  <r>
    <n v="369"/>
    <s v="Smith-Gonzalez"/>
    <s v="Polarized needs-based approach"/>
    <n v="5400"/>
    <n v="14743"/>
    <x v="1"/>
    <n v="154"/>
    <x v="1"/>
    <s v="USD"/>
    <n v="1359871200"/>
    <x v="352"/>
    <n v="1363237200"/>
    <d v="2013-03-14T05:00:00"/>
    <b v="0"/>
    <b v="1"/>
    <s v="film &amp; video/television"/>
    <n v="1.7301851851851853"/>
    <n v="10071.5"/>
    <x v="4"/>
    <x v="19"/>
  </r>
  <r>
    <n v="370"/>
    <s v="Skinner PLC"/>
    <s v="Intuitive well-modulated middleware"/>
    <n v="112300"/>
    <n v="178965"/>
    <x v="1"/>
    <n v="5966"/>
    <x v="1"/>
    <s v="USD"/>
    <n v="1555304400"/>
    <x v="353"/>
    <n v="1555822800"/>
    <d v="2019-04-21T05:00:00"/>
    <b v="0"/>
    <b v="0"/>
    <s v="theater/plays"/>
    <n v="0.59363312555654502"/>
    <n v="145632.5"/>
    <x v="3"/>
    <x v="3"/>
  </r>
  <r>
    <n v="371"/>
    <s v="Nolan, Smith and Sanchez"/>
    <s v="Multi-channeled logistical matrices"/>
    <n v="189200"/>
    <n v="128410"/>
    <x v="0"/>
    <n v="2176"/>
    <x v="1"/>
    <s v="USD"/>
    <n v="1423375200"/>
    <x v="354"/>
    <n v="1427778000"/>
    <d v="2015-03-31T05:00:00"/>
    <b v="0"/>
    <b v="0"/>
    <s v="theater/plays"/>
    <n v="-0.32130021141649051"/>
    <n v="158805"/>
    <x v="3"/>
    <x v="3"/>
  </r>
  <r>
    <n v="372"/>
    <s v="Green-Carr"/>
    <s v="Pre-emptive bifurcated artificial intelligence"/>
    <n v="900"/>
    <n v="14324"/>
    <x v="1"/>
    <n v="169"/>
    <x v="1"/>
    <s v="USD"/>
    <n v="1420696800"/>
    <x v="355"/>
    <n v="1422424800"/>
    <d v="2015-01-28T06:00:00"/>
    <b v="0"/>
    <b v="1"/>
    <s v="film &amp; video/documentary"/>
    <n v="14.915555555555555"/>
    <n v="7612"/>
    <x v="4"/>
    <x v="4"/>
  </r>
  <r>
    <n v="373"/>
    <s v="Brown-Parker"/>
    <s v="Down-sized coherent toolset"/>
    <n v="22500"/>
    <n v="164291"/>
    <x v="1"/>
    <n v="2106"/>
    <x v="1"/>
    <s v="USD"/>
    <n v="1502946000"/>
    <x v="356"/>
    <n v="1503637200"/>
    <d v="2017-08-25T05:00:00"/>
    <b v="0"/>
    <b v="0"/>
    <s v="theater/plays"/>
    <n v="6.3018222222222224"/>
    <n v="93395.5"/>
    <x v="3"/>
    <x v="3"/>
  </r>
  <r>
    <n v="374"/>
    <s v="Marshall Inc"/>
    <s v="Open-source multi-tasking data-warehouse"/>
    <n v="167400"/>
    <n v="22073"/>
    <x v="0"/>
    <n v="441"/>
    <x v="1"/>
    <s v="USD"/>
    <n v="1547186400"/>
    <x v="357"/>
    <n v="1547618400"/>
    <d v="2019-01-16T06:00:00"/>
    <b v="0"/>
    <b v="1"/>
    <s v="film &amp; video/documentary"/>
    <n v="-0.86814217443249697"/>
    <n v="94736.5"/>
    <x v="4"/>
    <x v="4"/>
  </r>
  <r>
    <n v="375"/>
    <s v="Leblanc-Pineda"/>
    <s v="Future-proofed upward-trending contingency"/>
    <n v="2700"/>
    <n v="1479"/>
    <x v="0"/>
    <n v="25"/>
    <x v="1"/>
    <s v="USD"/>
    <n v="1444971600"/>
    <x v="358"/>
    <n v="1449900000"/>
    <d v="2015-12-12T06:00:00"/>
    <b v="0"/>
    <b v="0"/>
    <s v="music/indie rock"/>
    <n v="-0.45222222222222225"/>
    <n v="2089.5"/>
    <x v="1"/>
    <x v="7"/>
  </r>
  <r>
    <n v="376"/>
    <s v="Perry PLC"/>
    <s v="Mandatory uniform matrix"/>
    <n v="3400"/>
    <n v="12275"/>
    <x v="1"/>
    <n v="131"/>
    <x v="1"/>
    <s v="USD"/>
    <n v="1404622800"/>
    <x v="359"/>
    <n v="1405141200"/>
    <d v="2014-07-12T05:00:00"/>
    <b v="0"/>
    <b v="0"/>
    <s v="music/rock"/>
    <n v="2.6102941176470589"/>
    <n v="7837.5"/>
    <x v="1"/>
    <x v="1"/>
  </r>
  <r>
    <n v="377"/>
    <s v="Klein, Stark and Livingston"/>
    <s v="Phased methodical initiative"/>
    <n v="49700"/>
    <n v="5098"/>
    <x v="0"/>
    <n v="127"/>
    <x v="1"/>
    <s v="USD"/>
    <n v="1571720400"/>
    <x v="12"/>
    <n v="1572933600"/>
    <d v="2019-11-05T06:00:00"/>
    <b v="0"/>
    <b v="0"/>
    <s v="theater/plays"/>
    <n v="-0.89742454728370225"/>
    <n v="27399"/>
    <x v="3"/>
    <x v="3"/>
  </r>
  <r>
    <n v="378"/>
    <s v="Fleming-Oliver"/>
    <s v="Managed stable function"/>
    <n v="178200"/>
    <n v="24882"/>
    <x v="0"/>
    <n v="355"/>
    <x v="1"/>
    <s v="USD"/>
    <n v="1526878800"/>
    <x v="360"/>
    <n v="1530162000"/>
    <d v="2018-06-28T05:00:00"/>
    <b v="0"/>
    <b v="0"/>
    <s v="film &amp; video/documentary"/>
    <n v="-0.86037037037037034"/>
    <n v="101541"/>
    <x v="4"/>
    <x v="4"/>
  </r>
  <r>
    <n v="379"/>
    <s v="Reilly, Aguirre and Johnson"/>
    <s v="Realigned clear-thinking migration"/>
    <n v="7200"/>
    <n v="2912"/>
    <x v="0"/>
    <n v="44"/>
    <x v="4"/>
    <s v="GBP"/>
    <n v="1319691600"/>
    <x v="361"/>
    <n v="1320904800"/>
    <d v="2011-11-10T06:00:00"/>
    <b v="0"/>
    <b v="0"/>
    <s v="theater/plays"/>
    <n v="-0.5955555555555555"/>
    <n v="5056"/>
    <x v="3"/>
    <x v="3"/>
  </r>
  <r>
    <n v="380"/>
    <s v="Davidson, Wilcox and Lewis"/>
    <s v="Optional clear-thinking process improvement"/>
    <n v="2500"/>
    <n v="4008"/>
    <x v="1"/>
    <n v="84"/>
    <x v="1"/>
    <s v="USD"/>
    <n v="1371963600"/>
    <x v="362"/>
    <n v="1372395600"/>
    <d v="2013-06-28T05:00:00"/>
    <b v="0"/>
    <b v="0"/>
    <s v="theater/plays"/>
    <n v="0.60319999999999996"/>
    <n v="3254"/>
    <x v="3"/>
    <x v="3"/>
  </r>
  <r>
    <n v="381"/>
    <s v="Michael, Anderson and Vincent"/>
    <s v="Cross-group global moratorium"/>
    <n v="5300"/>
    <n v="9749"/>
    <x v="1"/>
    <n v="155"/>
    <x v="1"/>
    <s v="USD"/>
    <n v="1433739600"/>
    <x v="363"/>
    <n v="1437714000"/>
    <d v="2015-07-24T05:00:00"/>
    <b v="0"/>
    <b v="0"/>
    <s v="theater/plays"/>
    <n v="0.8394339622641509"/>
    <n v="7524.5"/>
    <x v="3"/>
    <x v="3"/>
  </r>
  <r>
    <n v="382"/>
    <s v="King Ltd"/>
    <s v="Visionary systemic process improvement"/>
    <n v="9100"/>
    <n v="5803"/>
    <x v="0"/>
    <n v="67"/>
    <x v="1"/>
    <s v="USD"/>
    <n v="1508130000"/>
    <x v="364"/>
    <n v="1509771600"/>
    <d v="2017-11-04T05:00:00"/>
    <b v="0"/>
    <b v="0"/>
    <s v="photography/photography books"/>
    <n v="-0.36230769230769233"/>
    <n v="7451.5"/>
    <x v="7"/>
    <x v="14"/>
  </r>
  <r>
    <n v="383"/>
    <s v="Baker Ltd"/>
    <s v="Progressive intangible flexibility"/>
    <n v="6300"/>
    <n v="14199"/>
    <x v="1"/>
    <n v="189"/>
    <x v="1"/>
    <s v="USD"/>
    <n v="1550037600"/>
    <x v="210"/>
    <n v="1550556000"/>
    <d v="2019-02-19T06:00:00"/>
    <b v="0"/>
    <b v="1"/>
    <s v="food/food trucks"/>
    <n v="1.2538095238095237"/>
    <n v="10249.5"/>
    <x v="0"/>
    <x v="0"/>
  </r>
  <r>
    <n v="384"/>
    <s v="Baker, Collins and Smith"/>
    <s v="Reactive real-time software"/>
    <n v="114400"/>
    <n v="196779"/>
    <x v="1"/>
    <n v="4799"/>
    <x v="1"/>
    <s v="USD"/>
    <n v="1486706400"/>
    <x v="365"/>
    <n v="1489039200"/>
    <d v="2017-03-09T06:00:00"/>
    <b v="1"/>
    <b v="1"/>
    <s v="film &amp; video/documentary"/>
    <n v="0.72009615384615389"/>
    <n v="155589.5"/>
    <x v="4"/>
    <x v="4"/>
  </r>
  <r>
    <n v="385"/>
    <s v="Warren-Harrison"/>
    <s v="Programmable incremental knowledge user"/>
    <n v="38900"/>
    <n v="56859"/>
    <x v="1"/>
    <n v="1137"/>
    <x v="1"/>
    <s v="USD"/>
    <n v="1553835600"/>
    <x v="366"/>
    <n v="1556600400"/>
    <d v="2019-04-30T05:00:00"/>
    <b v="0"/>
    <b v="0"/>
    <s v="publishing/nonfiction"/>
    <n v="0.46167095115681234"/>
    <n v="47879.5"/>
    <x v="5"/>
    <x v="9"/>
  </r>
  <r>
    <n v="386"/>
    <s v="Gardner Group"/>
    <s v="Progressive 5thgeneration customer loyalty"/>
    <n v="135500"/>
    <n v="103554"/>
    <x v="0"/>
    <n v="1068"/>
    <x v="1"/>
    <s v="USD"/>
    <n v="1277528400"/>
    <x v="367"/>
    <n v="1278565200"/>
    <d v="2010-07-08T05:00:00"/>
    <b v="0"/>
    <b v="0"/>
    <s v="theater/plays"/>
    <n v="-0.23576383763837638"/>
    <n v="119527"/>
    <x v="3"/>
    <x v="3"/>
  </r>
  <r>
    <n v="387"/>
    <s v="Flores-Lambert"/>
    <s v="Triple-buffered logistical frame"/>
    <n v="109000"/>
    <n v="42795"/>
    <x v="0"/>
    <n v="424"/>
    <x v="1"/>
    <s v="USD"/>
    <n v="1339477200"/>
    <x v="368"/>
    <n v="1339909200"/>
    <d v="2012-06-17T05:00:00"/>
    <b v="0"/>
    <b v="0"/>
    <s v="technology/wearables"/>
    <n v="-0.60738532110091747"/>
    <n v="75897.5"/>
    <x v="2"/>
    <x v="8"/>
  </r>
  <r>
    <n v="388"/>
    <s v="Cruz Ltd"/>
    <s v="Exclusive dynamic adapter"/>
    <n v="114800"/>
    <n v="12938"/>
    <x v="3"/>
    <n v="145"/>
    <x v="5"/>
    <s v="CHF"/>
    <n v="1325656800"/>
    <x v="369"/>
    <n v="1325829600"/>
    <d v="2012-01-06T06:00:00"/>
    <b v="0"/>
    <b v="0"/>
    <s v="music/indie rock"/>
    <n v="-0.88729965156794421"/>
    <n v="63869"/>
    <x v="1"/>
    <x v="7"/>
  </r>
  <r>
    <n v="389"/>
    <s v="Knox-Garner"/>
    <s v="Automated systemic hierarchy"/>
    <n v="83000"/>
    <n v="101352"/>
    <x v="1"/>
    <n v="1152"/>
    <x v="1"/>
    <s v="USD"/>
    <n v="1288242000"/>
    <x v="370"/>
    <n v="1290578400"/>
    <d v="2010-11-24T06:00:00"/>
    <b v="0"/>
    <b v="0"/>
    <s v="theater/plays"/>
    <n v="0.22110843373493977"/>
    <n v="92176"/>
    <x v="3"/>
    <x v="3"/>
  </r>
  <r>
    <n v="390"/>
    <s v="Davis-Allen"/>
    <s v="Digitized eco-centric core"/>
    <n v="2400"/>
    <n v="4477"/>
    <x v="1"/>
    <n v="50"/>
    <x v="1"/>
    <s v="USD"/>
    <n v="1379048400"/>
    <x v="371"/>
    <n v="1380344400"/>
    <d v="2013-09-28T05:00:00"/>
    <b v="0"/>
    <b v="0"/>
    <s v="photography/photography books"/>
    <n v="0.86541666666666661"/>
    <n v="3438.5"/>
    <x v="7"/>
    <x v="14"/>
  </r>
  <r>
    <n v="391"/>
    <s v="Miller-Patel"/>
    <s v="Mandatory uniform strategy"/>
    <n v="60400"/>
    <n v="4393"/>
    <x v="0"/>
    <n v="151"/>
    <x v="1"/>
    <s v="USD"/>
    <n v="1389679200"/>
    <x v="287"/>
    <n v="1389852000"/>
    <d v="2014-01-16T06:00:00"/>
    <b v="0"/>
    <b v="0"/>
    <s v="publishing/nonfiction"/>
    <n v="-0.92726821192052977"/>
    <n v="32396.5"/>
    <x v="5"/>
    <x v="9"/>
  </r>
  <r>
    <n v="392"/>
    <s v="Hernandez-Grimes"/>
    <s v="Profit-focused zero administration forecast"/>
    <n v="102900"/>
    <n v="67546"/>
    <x v="0"/>
    <n v="1608"/>
    <x v="1"/>
    <s v="USD"/>
    <n v="1294293600"/>
    <x v="372"/>
    <n v="1294466400"/>
    <d v="2011-01-08T06:00:00"/>
    <b v="0"/>
    <b v="0"/>
    <s v="technology/wearables"/>
    <n v="-0.34357628765792031"/>
    <n v="85223"/>
    <x v="2"/>
    <x v="8"/>
  </r>
  <r>
    <n v="393"/>
    <s v="Owens, Hall and Gonzalez"/>
    <s v="De-engineered static orchestration"/>
    <n v="62800"/>
    <n v="143788"/>
    <x v="1"/>
    <n v="3059"/>
    <x v="0"/>
    <s v="CAD"/>
    <n v="1500267600"/>
    <x v="373"/>
    <n v="1500354000"/>
    <d v="2017-07-18T05:00:00"/>
    <b v="0"/>
    <b v="0"/>
    <s v="music/jazz"/>
    <n v="1.2896178343949045"/>
    <n v="103294"/>
    <x v="1"/>
    <x v="17"/>
  </r>
  <r>
    <n v="394"/>
    <s v="Noble-Bailey"/>
    <s v="Customizable dynamic info-mediaries"/>
    <n v="800"/>
    <n v="3755"/>
    <x v="1"/>
    <n v="34"/>
    <x v="1"/>
    <s v="USD"/>
    <n v="1375074000"/>
    <x v="374"/>
    <n v="1375938000"/>
    <d v="2013-08-08T05:00:00"/>
    <b v="0"/>
    <b v="1"/>
    <s v="film &amp; video/documentary"/>
    <n v="3.6937500000000001"/>
    <n v="2277.5"/>
    <x v="4"/>
    <x v="4"/>
  </r>
  <r>
    <n v="395"/>
    <s v="Taylor PLC"/>
    <s v="Enhanced incremental budgetary management"/>
    <n v="7100"/>
    <n v="9238"/>
    <x v="1"/>
    <n v="220"/>
    <x v="1"/>
    <s v="USD"/>
    <n v="1323324000"/>
    <x v="375"/>
    <n v="1323410400"/>
    <d v="2011-12-09T06:00:00"/>
    <b v="1"/>
    <b v="0"/>
    <s v="theater/plays"/>
    <n v="0.30112676056338028"/>
    <n v="8169"/>
    <x v="3"/>
    <x v="3"/>
  </r>
  <r>
    <n v="396"/>
    <s v="Holmes PLC"/>
    <s v="Digitized local info-mediaries"/>
    <n v="46100"/>
    <n v="77012"/>
    <x v="1"/>
    <n v="1604"/>
    <x v="2"/>
    <s v="AUD"/>
    <n v="1538715600"/>
    <x v="376"/>
    <n v="1539406800"/>
    <d v="2018-10-13T05:00:00"/>
    <b v="0"/>
    <b v="0"/>
    <s v="film &amp; video/drama"/>
    <n v="0.67054229934924081"/>
    <n v="61556"/>
    <x v="4"/>
    <x v="6"/>
  </r>
  <r>
    <n v="397"/>
    <s v="Jones-Martin"/>
    <s v="Virtual systematic monitoring"/>
    <n v="8100"/>
    <n v="14083"/>
    <x v="1"/>
    <n v="454"/>
    <x v="1"/>
    <s v="USD"/>
    <n v="1369285200"/>
    <x v="377"/>
    <n v="1369803600"/>
    <d v="2013-05-29T05:00:00"/>
    <b v="0"/>
    <b v="0"/>
    <s v="music/rock"/>
    <n v="0.73864197530864195"/>
    <n v="11091.5"/>
    <x v="1"/>
    <x v="1"/>
  </r>
  <r>
    <n v="398"/>
    <s v="Myers LLC"/>
    <s v="Reactive bottom-line open architecture"/>
    <n v="1700"/>
    <n v="12202"/>
    <x v="1"/>
    <n v="123"/>
    <x v="6"/>
    <s v="EUR"/>
    <n v="1525755600"/>
    <x v="378"/>
    <n v="1525928400"/>
    <d v="2018-05-10T05:00:00"/>
    <b v="0"/>
    <b v="1"/>
    <s v="film &amp; video/animation"/>
    <n v="6.1776470588235295"/>
    <n v="6951"/>
    <x v="4"/>
    <x v="10"/>
  </r>
  <r>
    <n v="399"/>
    <s v="Acosta, Mullins and Morris"/>
    <s v="Pre-emptive interactive model"/>
    <n v="97300"/>
    <n v="62127"/>
    <x v="0"/>
    <n v="941"/>
    <x v="1"/>
    <s v="USD"/>
    <n v="1296626400"/>
    <x v="379"/>
    <n v="1297231200"/>
    <d v="2011-02-09T06:00:00"/>
    <b v="0"/>
    <b v="0"/>
    <s v="music/indie rock"/>
    <n v="-0.36149023638232269"/>
    <n v="79713.5"/>
    <x v="1"/>
    <x v="7"/>
  </r>
  <r>
    <n v="400"/>
    <s v="Bell PLC"/>
    <s v="Ergonomic eco-centric open architecture"/>
    <n v="100"/>
    <n v="2"/>
    <x v="0"/>
    <n v="1"/>
    <x v="1"/>
    <s v="USD"/>
    <n v="1376629200"/>
    <x v="380"/>
    <n v="1378530000"/>
    <d v="2013-09-07T05:00:00"/>
    <b v="0"/>
    <b v="1"/>
    <s v="photography/photography books"/>
    <n v="-0.98"/>
    <n v="51"/>
    <x v="7"/>
    <x v="14"/>
  </r>
  <r>
    <n v="401"/>
    <s v="Smith-Schmidt"/>
    <s v="Inverse radical hierarchy"/>
    <n v="900"/>
    <n v="13772"/>
    <x v="1"/>
    <n v="299"/>
    <x v="1"/>
    <s v="USD"/>
    <n v="1572152400"/>
    <x v="381"/>
    <n v="1572152400"/>
    <d v="2019-10-27T05:00:00"/>
    <b v="0"/>
    <b v="0"/>
    <s v="theater/plays"/>
    <n v="14.302222222222222"/>
    <n v="7336"/>
    <x v="3"/>
    <x v="3"/>
  </r>
  <r>
    <n v="402"/>
    <s v="Ruiz, Richardson and Cole"/>
    <s v="Team-oriented static interface"/>
    <n v="7300"/>
    <n v="2946"/>
    <x v="0"/>
    <n v="40"/>
    <x v="1"/>
    <s v="USD"/>
    <n v="1325829600"/>
    <x v="382"/>
    <n v="1329890400"/>
    <d v="2012-02-22T06:00:00"/>
    <b v="0"/>
    <b v="1"/>
    <s v="film &amp; video/shorts"/>
    <n v="-0.59643835616438357"/>
    <n v="5123"/>
    <x v="4"/>
    <x v="12"/>
  </r>
  <r>
    <n v="403"/>
    <s v="Leonard-Mcclain"/>
    <s v="Virtual foreground throughput"/>
    <n v="195800"/>
    <n v="168820"/>
    <x v="0"/>
    <n v="3015"/>
    <x v="0"/>
    <s v="CAD"/>
    <n v="1273640400"/>
    <x v="125"/>
    <n v="1276750800"/>
    <d v="2010-06-17T05:00:00"/>
    <b v="0"/>
    <b v="1"/>
    <s v="theater/plays"/>
    <n v="-0.13779366700715015"/>
    <n v="182310"/>
    <x v="3"/>
    <x v="3"/>
  </r>
  <r>
    <n v="404"/>
    <s v="Bailey-Boyer"/>
    <s v="Visionary exuding Internet solution"/>
    <n v="48900"/>
    <n v="154321"/>
    <x v="1"/>
    <n v="2237"/>
    <x v="1"/>
    <s v="USD"/>
    <n v="1510639200"/>
    <x v="383"/>
    <n v="1510898400"/>
    <d v="2017-11-17T06:00:00"/>
    <b v="0"/>
    <b v="0"/>
    <s v="theater/plays"/>
    <n v="2.1558486707566464"/>
    <n v="101610.5"/>
    <x v="3"/>
    <x v="3"/>
  </r>
  <r>
    <n v="405"/>
    <s v="Lee LLC"/>
    <s v="Synchronized secondary analyzer"/>
    <n v="29600"/>
    <n v="26527"/>
    <x v="0"/>
    <n v="435"/>
    <x v="1"/>
    <s v="USD"/>
    <n v="1528088400"/>
    <x v="384"/>
    <n v="1532408400"/>
    <d v="2018-07-24T05:00:00"/>
    <b v="0"/>
    <b v="0"/>
    <s v="theater/plays"/>
    <n v="-0.10381756756756756"/>
    <n v="28063.5"/>
    <x v="3"/>
    <x v="3"/>
  </r>
  <r>
    <n v="406"/>
    <s v="Lyons Inc"/>
    <s v="Balanced attitude-oriented parallelism"/>
    <n v="39300"/>
    <n v="71583"/>
    <x v="1"/>
    <n v="645"/>
    <x v="1"/>
    <s v="USD"/>
    <n v="1359525600"/>
    <x v="385"/>
    <n v="1360562400"/>
    <d v="2013-02-11T06:00:00"/>
    <b v="1"/>
    <b v="0"/>
    <s v="film &amp; video/documentary"/>
    <n v="0.82145038167938933"/>
    <n v="55441.5"/>
    <x v="4"/>
    <x v="4"/>
  </r>
  <r>
    <n v="407"/>
    <s v="Herrera-Wilson"/>
    <s v="Organized bandwidth-monitored core"/>
    <n v="3400"/>
    <n v="12100"/>
    <x v="1"/>
    <n v="484"/>
    <x v="3"/>
    <s v="DKK"/>
    <n v="1570942800"/>
    <x v="386"/>
    <n v="1571547600"/>
    <d v="2019-10-20T05:00:00"/>
    <b v="0"/>
    <b v="0"/>
    <s v="theater/plays"/>
    <n v="2.5588235294117645"/>
    <n v="7750"/>
    <x v="3"/>
    <x v="3"/>
  </r>
  <r>
    <n v="408"/>
    <s v="Mahoney, Adams and Lucas"/>
    <s v="Cloned leadingedge utilization"/>
    <n v="9200"/>
    <n v="12129"/>
    <x v="1"/>
    <n v="154"/>
    <x v="0"/>
    <s v="CAD"/>
    <n v="1466398800"/>
    <x v="387"/>
    <n v="1468126800"/>
    <d v="2016-07-10T05:00:00"/>
    <b v="0"/>
    <b v="0"/>
    <s v="film &amp; video/documentary"/>
    <n v="0.31836956521739129"/>
    <n v="10664.5"/>
    <x v="4"/>
    <x v="4"/>
  </r>
  <r>
    <n v="409"/>
    <s v="Stewart LLC"/>
    <s v="Secured asymmetric projection"/>
    <n v="135600"/>
    <n v="62804"/>
    <x v="0"/>
    <n v="714"/>
    <x v="1"/>
    <s v="USD"/>
    <n v="1492491600"/>
    <x v="388"/>
    <n v="1492837200"/>
    <d v="2017-04-22T05:00:00"/>
    <b v="0"/>
    <b v="0"/>
    <s v="music/rock"/>
    <n v="-0.53684365781710919"/>
    <n v="99202"/>
    <x v="1"/>
    <x v="1"/>
  </r>
  <r>
    <n v="410"/>
    <s v="Mcmillan Group"/>
    <s v="Advanced cohesive Graphic Interface"/>
    <n v="153700"/>
    <n v="55536"/>
    <x v="2"/>
    <n v="1111"/>
    <x v="1"/>
    <s v="USD"/>
    <n v="1430197200"/>
    <x v="277"/>
    <n v="1430197200"/>
    <d v="2015-04-28T05:00:00"/>
    <b v="0"/>
    <b v="0"/>
    <s v="games/mobile games"/>
    <n v="-0.63867273910214706"/>
    <n v="104618"/>
    <x v="6"/>
    <x v="20"/>
  </r>
  <r>
    <n v="411"/>
    <s v="Beck, Thompson and Martinez"/>
    <s v="Down-sized maximized function"/>
    <n v="7800"/>
    <n v="8161"/>
    <x v="1"/>
    <n v="82"/>
    <x v="1"/>
    <s v="USD"/>
    <n v="1496034000"/>
    <x v="389"/>
    <n v="1496206800"/>
    <d v="2017-05-31T05:00:00"/>
    <b v="0"/>
    <b v="0"/>
    <s v="theater/plays"/>
    <n v="4.6282051282051283E-2"/>
    <n v="7980.5"/>
    <x v="3"/>
    <x v="3"/>
  </r>
  <r>
    <n v="412"/>
    <s v="Rodriguez-Scott"/>
    <s v="Realigned zero tolerance software"/>
    <n v="2100"/>
    <n v="14046"/>
    <x v="1"/>
    <n v="134"/>
    <x v="1"/>
    <s v="USD"/>
    <n v="1388728800"/>
    <x v="390"/>
    <n v="1389592800"/>
    <d v="2014-01-13T06:00:00"/>
    <b v="0"/>
    <b v="0"/>
    <s v="publishing/fiction"/>
    <n v="5.6885714285714286"/>
    <n v="8073"/>
    <x v="5"/>
    <x v="13"/>
  </r>
  <r>
    <n v="413"/>
    <s v="Rush-Bowers"/>
    <s v="Persevering analyzing extranet"/>
    <n v="189500"/>
    <n v="117628"/>
    <x v="2"/>
    <n v="1089"/>
    <x v="1"/>
    <s v="USD"/>
    <n v="1543298400"/>
    <x v="391"/>
    <n v="1545631200"/>
    <d v="2018-12-24T06:00:00"/>
    <b v="0"/>
    <b v="0"/>
    <s v="film &amp; video/animation"/>
    <n v="-0.37927176781002636"/>
    <n v="153564"/>
    <x v="4"/>
    <x v="10"/>
  </r>
  <r>
    <n v="414"/>
    <s v="Davis and Sons"/>
    <s v="Innovative human-resource migration"/>
    <n v="188200"/>
    <n v="159405"/>
    <x v="0"/>
    <n v="5497"/>
    <x v="1"/>
    <s v="USD"/>
    <n v="1271739600"/>
    <x v="392"/>
    <n v="1272430800"/>
    <d v="2010-04-28T05:00:00"/>
    <b v="0"/>
    <b v="1"/>
    <s v="food/food trucks"/>
    <n v="-0.15300212539851221"/>
    <n v="173802.5"/>
    <x v="0"/>
    <x v="0"/>
  </r>
  <r>
    <n v="415"/>
    <s v="Anderson-Pham"/>
    <s v="Intuitive needs-based monitoring"/>
    <n v="113500"/>
    <n v="12552"/>
    <x v="0"/>
    <n v="418"/>
    <x v="1"/>
    <s v="USD"/>
    <n v="1326434400"/>
    <x v="393"/>
    <n v="1327903200"/>
    <d v="2012-01-30T06:00:00"/>
    <b v="0"/>
    <b v="0"/>
    <s v="theater/plays"/>
    <n v="-0.88940969162995598"/>
    <n v="63026"/>
    <x v="3"/>
    <x v="3"/>
  </r>
  <r>
    <n v="416"/>
    <s v="Stewart-Coleman"/>
    <s v="Customer-focused disintermediate toolset"/>
    <n v="134600"/>
    <n v="59007"/>
    <x v="0"/>
    <n v="1439"/>
    <x v="1"/>
    <s v="USD"/>
    <n v="1295244000"/>
    <x v="394"/>
    <n v="1296021600"/>
    <d v="2011-01-26T06:00:00"/>
    <b v="0"/>
    <b v="1"/>
    <s v="film &amp; video/documentary"/>
    <n v="-0.56161218424962855"/>
    <n v="96803.5"/>
    <x v="4"/>
    <x v="4"/>
  </r>
  <r>
    <n v="417"/>
    <s v="Bradshaw, Smith and Ryan"/>
    <s v="Upgradable 24/7 emulation"/>
    <n v="1700"/>
    <n v="943"/>
    <x v="0"/>
    <n v="15"/>
    <x v="1"/>
    <s v="USD"/>
    <n v="1541221200"/>
    <x v="395"/>
    <n v="1543298400"/>
    <d v="2018-11-27T06:00:00"/>
    <b v="0"/>
    <b v="0"/>
    <s v="theater/plays"/>
    <n v="-0.44529411764705884"/>
    <n v="1321.5"/>
    <x v="3"/>
    <x v="3"/>
  </r>
  <r>
    <n v="418"/>
    <s v="Jackson PLC"/>
    <s v="Quality-focused client-server core"/>
    <n v="163700"/>
    <n v="93963"/>
    <x v="0"/>
    <n v="1999"/>
    <x v="0"/>
    <s v="CAD"/>
    <n v="1336280400"/>
    <x v="396"/>
    <n v="1336366800"/>
    <d v="2012-05-07T05:00:00"/>
    <b v="0"/>
    <b v="0"/>
    <s v="film &amp; video/documentary"/>
    <n v="-0.42600488698839339"/>
    <n v="128831.5"/>
    <x v="4"/>
    <x v="4"/>
  </r>
  <r>
    <n v="419"/>
    <s v="Ware-Arias"/>
    <s v="Upgradable maximized protocol"/>
    <n v="113800"/>
    <n v="140469"/>
    <x v="1"/>
    <n v="5203"/>
    <x v="1"/>
    <s v="USD"/>
    <n v="1324533600"/>
    <x v="397"/>
    <n v="1325052000"/>
    <d v="2011-12-28T06:00:00"/>
    <b v="0"/>
    <b v="0"/>
    <s v="technology/web"/>
    <n v="0.23434973637961334"/>
    <n v="127134.5"/>
    <x v="2"/>
    <x v="2"/>
  </r>
  <r>
    <n v="420"/>
    <s v="Blair, Reyes and Woods"/>
    <s v="Cross-platform interactive synergy"/>
    <n v="5000"/>
    <n v="6423"/>
    <x v="1"/>
    <n v="94"/>
    <x v="1"/>
    <s v="USD"/>
    <n v="1498366800"/>
    <x v="398"/>
    <n v="1499576400"/>
    <d v="2017-07-09T05:00:00"/>
    <b v="0"/>
    <b v="0"/>
    <s v="theater/plays"/>
    <n v="0.28460000000000002"/>
    <n v="5711.5"/>
    <x v="3"/>
    <x v="3"/>
  </r>
  <r>
    <n v="421"/>
    <s v="Thomas-Lopez"/>
    <s v="User-centric fault-tolerant archive"/>
    <n v="9400"/>
    <n v="6015"/>
    <x v="0"/>
    <n v="118"/>
    <x v="1"/>
    <s v="USD"/>
    <n v="1498712400"/>
    <x v="399"/>
    <n v="1501304400"/>
    <d v="2017-07-29T05:00:00"/>
    <b v="0"/>
    <b v="1"/>
    <s v="technology/wearables"/>
    <n v="-0.36010638297872338"/>
    <n v="7707.5"/>
    <x v="2"/>
    <x v="8"/>
  </r>
  <r>
    <n v="422"/>
    <s v="Brown, Davies and Pacheco"/>
    <s v="Reverse-engineered regional knowledge user"/>
    <n v="8700"/>
    <n v="11075"/>
    <x v="1"/>
    <n v="205"/>
    <x v="1"/>
    <s v="USD"/>
    <n v="1271480400"/>
    <x v="400"/>
    <n v="1273208400"/>
    <d v="2010-05-07T05:00:00"/>
    <b v="0"/>
    <b v="1"/>
    <s v="theater/plays"/>
    <n v="0.27298850574712646"/>
    <n v="9887.5"/>
    <x v="3"/>
    <x v="3"/>
  </r>
  <r>
    <n v="423"/>
    <s v="Jones-Riddle"/>
    <s v="Self-enabling real-time definition"/>
    <n v="147800"/>
    <n v="15723"/>
    <x v="0"/>
    <n v="162"/>
    <x v="1"/>
    <s v="USD"/>
    <n v="1316667600"/>
    <x v="116"/>
    <n v="1316840400"/>
    <d v="2011-09-24T05:00:00"/>
    <b v="0"/>
    <b v="1"/>
    <s v="food/food trucks"/>
    <n v="-0.89361975642760483"/>
    <n v="81761.5"/>
    <x v="0"/>
    <x v="0"/>
  </r>
  <r>
    <n v="424"/>
    <s v="Schmidt-Gomez"/>
    <s v="User-centric impactful projection"/>
    <n v="5100"/>
    <n v="2064"/>
    <x v="0"/>
    <n v="83"/>
    <x v="1"/>
    <s v="USD"/>
    <n v="1524027600"/>
    <x v="401"/>
    <n v="1524546000"/>
    <d v="2018-04-24T05:00:00"/>
    <b v="0"/>
    <b v="0"/>
    <s v="music/indie rock"/>
    <n v="-0.59529411764705886"/>
    <n v="3582"/>
    <x v="1"/>
    <x v="7"/>
  </r>
  <r>
    <n v="425"/>
    <s v="Sullivan, Davis and Booth"/>
    <s v="Vision-oriented actuating hardware"/>
    <n v="2700"/>
    <n v="7767"/>
    <x v="1"/>
    <n v="92"/>
    <x v="1"/>
    <s v="USD"/>
    <n v="1438059600"/>
    <x v="402"/>
    <n v="1438578000"/>
    <d v="2015-08-03T05:00:00"/>
    <b v="0"/>
    <b v="0"/>
    <s v="photography/photography books"/>
    <n v="1.8766666666666667"/>
    <n v="5233.5"/>
    <x v="7"/>
    <x v="14"/>
  </r>
  <r>
    <n v="426"/>
    <s v="Edwards-Kane"/>
    <s v="Virtual leadingedge framework"/>
    <n v="1800"/>
    <n v="10313"/>
    <x v="1"/>
    <n v="219"/>
    <x v="1"/>
    <s v="USD"/>
    <n v="1361944800"/>
    <x v="403"/>
    <n v="1362549600"/>
    <d v="2013-03-06T06:00:00"/>
    <b v="0"/>
    <b v="0"/>
    <s v="theater/plays"/>
    <n v="4.7294444444444448"/>
    <n v="6056.5"/>
    <x v="3"/>
    <x v="3"/>
  </r>
  <r>
    <n v="427"/>
    <s v="Hicks, Wall and Webb"/>
    <s v="Managed discrete framework"/>
    <n v="174500"/>
    <n v="197018"/>
    <x v="1"/>
    <n v="2526"/>
    <x v="1"/>
    <s v="USD"/>
    <n v="1410584400"/>
    <x v="404"/>
    <n v="1413349200"/>
    <d v="2014-10-15T05:00:00"/>
    <b v="0"/>
    <b v="1"/>
    <s v="theater/plays"/>
    <n v="0.1290429799426934"/>
    <n v="185759"/>
    <x v="3"/>
    <x v="3"/>
  </r>
  <r>
    <n v="428"/>
    <s v="Mayer-Richmond"/>
    <s v="Progressive zero-defect capability"/>
    <n v="101400"/>
    <n v="47037"/>
    <x v="0"/>
    <n v="747"/>
    <x v="1"/>
    <s v="USD"/>
    <n v="1297404000"/>
    <x v="405"/>
    <n v="1298008800"/>
    <d v="2011-02-18T06:00:00"/>
    <b v="0"/>
    <b v="0"/>
    <s v="film &amp; video/animation"/>
    <n v="-0.53612426035502958"/>
    <n v="74218.5"/>
    <x v="4"/>
    <x v="10"/>
  </r>
  <r>
    <n v="429"/>
    <s v="Robles Ltd"/>
    <s v="Right-sized demand-driven adapter"/>
    <n v="191000"/>
    <n v="173191"/>
    <x v="3"/>
    <n v="2138"/>
    <x v="1"/>
    <s v="USD"/>
    <n v="1392012000"/>
    <x v="406"/>
    <n v="1394427600"/>
    <d v="2014-03-10T05:00:00"/>
    <b v="0"/>
    <b v="1"/>
    <s v="photography/photography books"/>
    <n v="-9.324083769633508E-2"/>
    <n v="182095.5"/>
    <x v="7"/>
    <x v="14"/>
  </r>
  <r>
    <n v="430"/>
    <s v="Cochran Ltd"/>
    <s v="Re-engineered attitude-oriented frame"/>
    <n v="8100"/>
    <n v="5487"/>
    <x v="0"/>
    <n v="84"/>
    <x v="1"/>
    <s v="USD"/>
    <n v="1569733200"/>
    <x v="407"/>
    <n v="1572670800"/>
    <d v="2019-11-02T05:00:00"/>
    <b v="0"/>
    <b v="0"/>
    <s v="theater/plays"/>
    <n v="-0.3225925925925926"/>
    <n v="6793.5"/>
    <x v="3"/>
    <x v="3"/>
  </r>
  <r>
    <n v="431"/>
    <s v="Rosales LLC"/>
    <s v="Compatible multimedia utilization"/>
    <n v="5100"/>
    <n v="9817"/>
    <x v="1"/>
    <n v="94"/>
    <x v="1"/>
    <s v="USD"/>
    <n v="1529643600"/>
    <x v="408"/>
    <n v="1531112400"/>
    <d v="2018-07-09T05:00:00"/>
    <b v="1"/>
    <b v="0"/>
    <s v="theater/plays"/>
    <n v="0.92490196078431375"/>
    <n v="7458.5"/>
    <x v="3"/>
    <x v="3"/>
  </r>
  <r>
    <n v="432"/>
    <s v="Harper-Bryan"/>
    <s v="Re-contextualized dedicated hardware"/>
    <n v="7700"/>
    <n v="6369"/>
    <x v="0"/>
    <n v="91"/>
    <x v="1"/>
    <s v="USD"/>
    <n v="1399006800"/>
    <x v="409"/>
    <n v="1400734800"/>
    <d v="2014-05-22T05:00:00"/>
    <b v="0"/>
    <b v="0"/>
    <s v="theater/plays"/>
    <n v="-0.17285714285714285"/>
    <n v="7034.5"/>
    <x v="3"/>
    <x v="3"/>
  </r>
  <r>
    <n v="433"/>
    <s v="Potter, Harper and Everett"/>
    <s v="Decentralized composite paradigm"/>
    <n v="121400"/>
    <n v="65755"/>
    <x v="0"/>
    <n v="792"/>
    <x v="1"/>
    <s v="USD"/>
    <n v="1385359200"/>
    <x v="410"/>
    <n v="1386741600"/>
    <d v="2013-12-11T06:00:00"/>
    <b v="0"/>
    <b v="1"/>
    <s v="film &amp; video/documentary"/>
    <n v="-0.45836079077429981"/>
    <n v="93577.5"/>
    <x v="4"/>
    <x v="4"/>
  </r>
  <r>
    <n v="434"/>
    <s v="Floyd-Sims"/>
    <s v="Cloned transitional hierarchy"/>
    <n v="5400"/>
    <n v="903"/>
    <x v="3"/>
    <n v="10"/>
    <x v="0"/>
    <s v="CAD"/>
    <n v="1480572000"/>
    <x v="411"/>
    <n v="1481781600"/>
    <d v="2016-12-15T06:00:00"/>
    <b v="1"/>
    <b v="0"/>
    <s v="theater/plays"/>
    <n v="-0.83277777777777773"/>
    <n v="3151.5"/>
    <x v="3"/>
    <x v="3"/>
  </r>
  <r>
    <n v="435"/>
    <s v="Spence, Jackson and Kelly"/>
    <s v="Advanced discrete leverage"/>
    <n v="152400"/>
    <n v="178120"/>
    <x v="1"/>
    <n v="1713"/>
    <x v="6"/>
    <s v="EUR"/>
    <n v="1418623200"/>
    <x v="412"/>
    <n v="1419660000"/>
    <d v="2014-12-27T06:00:00"/>
    <b v="0"/>
    <b v="1"/>
    <s v="theater/plays"/>
    <n v="0.16876640419947506"/>
    <n v="165260"/>
    <x v="3"/>
    <x v="3"/>
  </r>
  <r>
    <n v="436"/>
    <s v="King-Nguyen"/>
    <s v="Open-source incremental throughput"/>
    <n v="1300"/>
    <n v="13678"/>
    <x v="1"/>
    <n v="249"/>
    <x v="1"/>
    <s v="USD"/>
    <n v="1555736400"/>
    <x v="413"/>
    <n v="1555822800"/>
    <d v="2019-04-21T05:00:00"/>
    <b v="0"/>
    <b v="0"/>
    <s v="music/jazz"/>
    <n v="9.5215384615384622"/>
    <n v="7489"/>
    <x v="1"/>
    <x v="17"/>
  </r>
  <r>
    <n v="437"/>
    <s v="Hansen Group"/>
    <s v="Centralized regional interface"/>
    <n v="8100"/>
    <n v="9969"/>
    <x v="1"/>
    <n v="192"/>
    <x v="1"/>
    <s v="USD"/>
    <n v="1442120400"/>
    <x v="414"/>
    <n v="1442379600"/>
    <d v="2015-09-16T05:00:00"/>
    <b v="0"/>
    <b v="1"/>
    <s v="film &amp; video/animation"/>
    <n v="0.23074074074074075"/>
    <n v="9034.5"/>
    <x v="4"/>
    <x v="10"/>
  </r>
  <r>
    <n v="438"/>
    <s v="Mathis, Hall and Hansen"/>
    <s v="Streamlined web-enabled knowledgebase"/>
    <n v="8300"/>
    <n v="14827"/>
    <x v="1"/>
    <n v="247"/>
    <x v="1"/>
    <s v="USD"/>
    <n v="1362376800"/>
    <x v="415"/>
    <n v="1364965200"/>
    <d v="2013-04-03T05:00:00"/>
    <b v="0"/>
    <b v="0"/>
    <s v="theater/plays"/>
    <n v="0.78638554216867473"/>
    <n v="11563.5"/>
    <x v="3"/>
    <x v="3"/>
  </r>
  <r>
    <n v="439"/>
    <s v="Cummings Inc"/>
    <s v="Digitized transitional monitoring"/>
    <n v="28400"/>
    <n v="100900"/>
    <x v="1"/>
    <n v="2293"/>
    <x v="1"/>
    <s v="USD"/>
    <n v="1478408400"/>
    <x v="416"/>
    <n v="1479016800"/>
    <d v="2016-11-13T06:00:00"/>
    <b v="0"/>
    <b v="0"/>
    <s v="film &amp; video/science fiction"/>
    <n v="2.5528169014084505"/>
    <n v="64650"/>
    <x v="4"/>
    <x v="22"/>
  </r>
  <r>
    <n v="440"/>
    <s v="Miller-Poole"/>
    <s v="Networked optimal adapter"/>
    <n v="102500"/>
    <n v="165954"/>
    <x v="1"/>
    <n v="3131"/>
    <x v="1"/>
    <s v="USD"/>
    <n v="1498798800"/>
    <x v="417"/>
    <n v="1499662800"/>
    <d v="2017-07-10T05:00:00"/>
    <b v="0"/>
    <b v="0"/>
    <s v="film &amp; video/television"/>
    <n v="0.61906341463414638"/>
    <n v="134227"/>
    <x v="4"/>
    <x v="19"/>
  </r>
  <r>
    <n v="441"/>
    <s v="Rodriguez-West"/>
    <s v="Automated optimal function"/>
    <n v="7000"/>
    <n v="1744"/>
    <x v="0"/>
    <n v="32"/>
    <x v="1"/>
    <s v="USD"/>
    <n v="1335416400"/>
    <x v="418"/>
    <n v="1337835600"/>
    <d v="2012-05-24T05:00:00"/>
    <b v="0"/>
    <b v="0"/>
    <s v="technology/wearables"/>
    <n v="-0.75085714285714289"/>
    <n v="4372"/>
    <x v="2"/>
    <x v="8"/>
  </r>
  <r>
    <n v="442"/>
    <s v="Calderon, Bradford and Dean"/>
    <s v="Devolved system-worthy framework"/>
    <n v="5400"/>
    <n v="10731"/>
    <x v="1"/>
    <n v="143"/>
    <x v="6"/>
    <s v="EUR"/>
    <n v="1504328400"/>
    <x v="419"/>
    <n v="1505710800"/>
    <d v="2017-09-18T05:00:00"/>
    <b v="0"/>
    <b v="0"/>
    <s v="theater/plays"/>
    <n v="0.98722222222222222"/>
    <n v="8065.5"/>
    <x v="3"/>
    <x v="3"/>
  </r>
  <r>
    <n v="443"/>
    <s v="Clark-Bowman"/>
    <s v="Stand-alone user-facing service-desk"/>
    <n v="9300"/>
    <n v="3232"/>
    <x v="3"/>
    <n v="90"/>
    <x v="1"/>
    <s v="USD"/>
    <n v="1285822800"/>
    <x v="420"/>
    <n v="1287464400"/>
    <d v="2010-10-19T05:00:00"/>
    <b v="0"/>
    <b v="0"/>
    <s v="theater/plays"/>
    <n v="-0.65247311827956989"/>
    <n v="6266"/>
    <x v="3"/>
    <x v="3"/>
  </r>
  <r>
    <n v="444"/>
    <s v="Hensley Ltd"/>
    <s v="Versatile global attitude"/>
    <n v="6200"/>
    <n v="10938"/>
    <x v="1"/>
    <n v="296"/>
    <x v="1"/>
    <s v="USD"/>
    <n v="1311483600"/>
    <x v="421"/>
    <n v="1311656400"/>
    <d v="2011-07-26T05:00:00"/>
    <b v="0"/>
    <b v="1"/>
    <s v="music/indie rock"/>
    <n v="0.76419354838709674"/>
    <n v="8569"/>
    <x v="1"/>
    <x v="7"/>
  </r>
  <r>
    <n v="445"/>
    <s v="Anderson-Pearson"/>
    <s v="Intuitive demand-driven Local Area Network"/>
    <n v="2100"/>
    <n v="10739"/>
    <x v="1"/>
    <n v="170"/>
    <x v="1"/>
    <s v="USD"/>
    <n v="1291356000"/>
    <x v="422"/>
    <n v="1293170400"/>
    <d v="2010-12-24T06:00:00"/>
    <b v="0"/>
    <b v="1"/>
    <s v="theater/plays"/>
    <n v="4.1138095238095236"/>
    <n v="6419.5"/>
    <x v="3"/>
    <x v="3"/>
  </r>
  <r>
    <n v="446"/>
    <s v="Martin, Martin and Solis"/>
    <s v="Assimilated uniform methodology"/>
    <n v="6800"/>
    <n v="5579"/>
    <x v="0"/>
    <n v="186"/>
    <x v="1"/>
    <s v="USD"/>
    <n v="1355810400"/>
    <x v="423"/>
    <n v="1355983200"/>
    <d v="2012-12-20T06:00:00"/>
    <b v="0"/>
    <b v="0"/>
    <s v="technology/wearables"/>
    <n v="-0.17955882352941177"/>
    <n v="6189.5"/>
    <x v="2"/>
    <x v="8"/>
  </r>
  <r>
    <n v="447"/>
    <s v="Harrington-Harper"/>
    <s v="Self-enabling next generation algorithm"/>
    <n v="155200"/>
    <n v="37754"/>
    <x v="3"/>
    <n v="439"/>
    <x v="4"/>
    <s v="GBP"/>
    <n v="1513663200"/>
    <x v="424"/>
    <n v="1515045600"/>
    <d v="2018-01-04T06:00:00"/>
    <b v="0"/>
    <b v="0"/>
    <s v="film &amp; video/television"/>
    <n v="-0.75673969072164948"/>
    <n v="96477"/>
    <x v="4"/>
    <x v="19"/>
  </r>
  <r>
    <n v="448"/>
    <s v="Price and Sons"/>
    <s v="Object-based demand-driven strategy"/>
    <n v="89900"/>
    <n v="45384"/>
    <x v="0"/>
    <n v="605"/>
    <x v="1"/>
    <s v="USD"/>
    <n v="1365915600"/>
    <x v="425"/>
    <n v="1366088400"/>
    <d v="2013-04-16T05:00:00"/>
    <b v="0"/>
    <b v="1"/>
    <s v="games/video games"/>
    <n v="-0.49517241379310345"/>
    <n v="67642"/>
    <x v="6"/>
    <x v="11"/>
  </r>
  <r>
    <n v="449"/>
    <s v="Cuevas-Morales"/>
    <s v="Public-key coherent ability"/>
    <n v="900"/>
    <n v="8703"/>
    <x v="1"/>
    <n v="86"/>
    <x v="3"/>
    <s v="DKK"/>
    <n v="1551852000"/>
    <x v="426"/>
    <n v="1553317200"/>
    <d v="2019-03-23T05:00:00"/>
    <b v="0"/>
    <b v="0"/>
    <s v="games/video games"/>
    <n v="8.67"/>
    <n v="4801.5"/>
    <x v="6"/>
    <x v="11"/>
  </r>
  <r>
    <n v="450"/>
    <s v="Delgado-Hatfield"/>
    <s v="Up-sized composite success"/>
    <n v="100"/>
    <n v="4"/>
    <x v="0"/>
    <n v="1"/>
    <x v="0"/>
    <s v="CAD"/>
    <n v="1540098000"/>
    <x v="427"/>
    <n v="1542088800"/>
    <d v="2018-11-13T06:00:00"/>
    <b v="0"/>
    <b v="0"/>
    <s v="film &amp; video/animation"/>
    <n v="-0.96"/>
    <n v="52"/>
    <x v="4"/>
    <x v="10"/>
  </r>
  <r>
    <n v="451"/>
    <s v="Padilla-Porter"/>
    <s v="Innovative exuding matrix"/>
    <n v="148400"/>
    <n v="182302"/>
    <x v="1"/>
    <n v="6286"/>
    <x v="1"/>
    <s v="USD"/>
    <n v="1500440400"/>
    <x v="428"/>
    <n v="1503118800"/>
    <d v="2017-08-19T05:00:00"/>
    <b v="0"/>
    <b v="0"/>
    <s v="music/rock"/>
    <n v="0.22845013477088949"/>
    <n v="165351"/>
    <x v="1"/>
    <x v="1"/>
  </r>
  <r>
    <n v="452"/>
    <s v="Morris Group"/>
    <s v="Realigned impactful artificial intelligence"/>
    <n v="4800"/>
    <n v="3045"/>
    <x v="0"/>
    <n v="31"/>
    <x v="1"/>
    <s v="USD"/>
    <n v="1278392400"/>
    <x v="429"/>
    <n v="1278478800"/>
    <d v="2010-07-07T05:00:00"/>
    <b v="0"/>
    <b v="0"/>
    <s v="film &amp; video/drama"/>
    <n v="-0.36562499999999998"/>
    <n v="3922.5"/>
    <x v="4"/>
    <x v="6"/>
  </r>
  <r>
    <n v="453"/>
    <s v="Saunders Ltd"/>
    <s v="Multi-layered multi-tasking secured line"/>
    <n v="182400"/>
    <n v="102749"/>
    <x v="0"/>
    <n v="1181"/>
    <x v="1"/>
    <s v="USD"/>
    <n v="1480572000"/>
    <x v="411"/>
    <n v="1484114400"/>
    <d v="2017-01-11T06:00:00"/>
    <b v="0"/>
    <b v="0"/>
    <s v="film &amp; video/science fiction"/>
    <n v="-0.43668311403508769"/>
    <n v="142574.5"/>
    <x v="4"/>
    <x v="22"/>
  </r>
  <r>
    <n v="454"/>
    <s v="Woods Inc"/>
    <s v="Upgradable upward-trending portal"/>
    <n v="4000"/>
    <n v="1763"/>
    <x v="0"/>
    <n v="39"/>
    <x v="1"/>
    <s v="USD"/>
    <n v="1382331600"/>
    <x v="430"/>
    <n v="1385445600"/>
    <d v="2013-11-26T06:00:00"/>
    <b v="0"/>
    <b v="1"/>
    <s v="film &amp; video/drama"/>
    <n v="-0.55925000000000002"/>
    <n v="2881.5"/>
    <x v="4"/>
    <x v="6"/>
  </r>
  <r>
    <n v="455"/>
    <s v="Villanueva, Wright and Richardson"/>
    <s v="Profit-focused global product"/>
    <n v="116500"/>
    <n v="137904"/>
    <x v="1"/>
    <n v="3727"/>
    <x v="1"/>
    <s v="USD"/>
    <n v="1316754000"/>
    <x v="431"/>
    <n v="1318741200"/>
    <d v="2011-10-16T05:00:00"/>
    <b v="0"/>
    <b v="0"/>
    <s v="theater/plays"/>
    <n v="0.18372532188841201"/>
    <n v="127202"/>
    <x v="3"/>
    <x v="3"/>
  </r>
  <r>
    <n v="456"/>
    <s v="Wilson, Brooks and Clark"/>
    <s v="Operative well-modulated data-warehouse"/>
    <n v="146400"/>
    <n v="152438"/>
    <x v="1"/>
    <n v="1605"/>
    <x v="1"/>
    <s v="USD"/>
    <n v="1518242400"/>
    <x v="432"/>
    <n v="1518242400"/>
    <d v="2018-02-10T06:00:00"/>
    <b v="0"/>
    <b v="1"/>
    <s v="music/indie rock"/>
    <n v="4.1243169398907105E-2"/>
    <n v="149419"/>
    <x v="1"/>
    <x v="7"/>
  </r>
  <r>
    <n v="457"/>
    <s v="Sheppard, Smith and Spence"/>
    <s v="Cloned asymmetric functionalities"/>
    <n v="5000"/>
    <n v="1332"/>
    <x v="0"/>
    <n v="46"/>
    <x v="1"/>
    <s v="USD"/>
    <n v="1476421200"/>
    <x v="433"/>
    <n v="1476594000"/>
    <d v="2016-10-16T05:00:00"/>
    <b v="0"/>
    <b v="0"/>
    <s v="theater/plays"/>
    <n v="-0.73360000000000003"/>
    <n v="3166"/>
    <x v="3"/>
    <x v="3"/>
  </r>
  <r>
    <n v="458"/>
    <s v="Wise, Thompson and Allen"/>
    <s v="Pre-emptive neutral portal"/>
    <n v="33800"/>
    <n v="118706"/>
    <x v="1"/>
    <n v="2120"/>
    <x v="1"/>
    <s v="USD"/>
    <n v="1269752400"/>
    <x v="434"/>
    <n v="1273554000"/>
    <d v="2010-05-11T05:00:00"/>
    <b v="0"/>
    <b v="0"/>
    <s v="theater/plays"/>
    <n v="2.5120118343195266"/>
    <n v="76253"/>
    <x v="3"/>
    <x v="3"/>
  </r>
  <r>
    <n v="459"/>
    <s v="Lane, Ryan and Chapman"/>
    <s v="Switchable demand-driven help-desk"/>
    <n v="6300"/>
    <n v="5674"/>
    <x v="0"/>
    <n v="105"/>
    <x v="1"/>
    <s v="USD"/>
    <n v="1419746400"/>
    <x v="435"/>
    <n v="1421906400"/>
    <d v="2015-01-22T06:00:00"/>
    <b v="0"/>
    <b v="0"/>
    <s v="film &amp; video/documentary"/>
    <n v="-9.9365079365079365E-2"/>
    <n v="5987"/>
    <x v="4"/>
    <x v="4"/>
  </r>
  <r>
    <n v="460"/>
    <s v="Rich, Alvarez and King"/>
    <s v="Business-focused static ability"/>
    <n v="2400"/>
    <n v="4119"/>
    <x v="1"/>
    <n v="50"/>
    <x v="1"/>
    <s v="USD"/>
    <n v="1281330000"/>
    <x v="8"/>
    <n v="1281589200"/>
    <d v="2010-08-12T05:00:00"/>
    <b v="0"/>
    <b v="0"/>
    <s v="theater/plays"/>
    <n v="0.71625000000000005"/>
    <n v="3259.5"/>
    <x v="3"/>
    <x v="3"/>
  </r>
  <r>
    <n v="461"/>
    <s v="Terry-Salinas"/>
    <s v="Networked secondary structure"/>
    <n v="98800"/>
    <n v="139354"/>
    <x v="1"/>
    <n v="2080"/>
    <x v="1"/>
    <s v="USD"/>
    <n v="1398661200"/>
    <x v="436"/>
    <n v="1400389200"/>
    <d v="2014-05-18T05:00:00"/>
    <b v="0"/>
    <b v="0"/>
    <s v="film &amp; video/drama"/>
    <n v="0.4104655870445344"/>
    <n v="119077"/>
    <x v="4"/>
    <x v="6"/>
  </r>
  <r>
    <n v="462"/>
    <s v="Wang-Rodriguez"/>
    <s v="Total multimedia website"/>
    <n v="188800"/>
    <n v="57734"/>
    <x v="0"/>
    <n v="535"/>
    <x v="1"/>
    <s v="USD"/>
    <n v="1359525600"/>
    <x v="385"/>
    <n v="1362808800"/>
    <d v="2013-03-09T06:00:00"/>
    <b v="0"/>
    <b v="0"/>
    <s v="games/mobile games"/>
    <n v="-0.69420550847457629"/>
    <n v="123267"/>
    <x v="6"/>
    <x v="20"/>
  </r>
  <r>
    <n v="463"/>
    <s v="Mckee-Hill"/>
    <s v="Cross-platform upward-trending parallelism"/>
    <n v="134300"/>
    <n v="145265"/>
    <x v="1"/>
    <n v="2105"/>
    <x v="1"/>
    <s v="USD"/>
    <n v="1388469600"/>
    <x v="437"/>
    <n v="1388815200"/>
    <d v="2014-01-04T06:00:00"/>
    <b v="0"/>
    <b v="0"/>
    <s v="film &amp; video/animation"/>
    <n v="8.1645569620253169E-2"/>
    <n v="139782.5"/>
    <x v="4"/>
    <x v="10"/>
  </r>
  <r>
    <n v="464"/>
    <s v="Gomez LLC"/>
    <s v="Pre-emptive mission-critical hardware"/>
    <n v="71200"/>
    <n v="95020"/>
    <x v="1"/>
    <n v="2436"/>
    <x v="1"/>
    <s v="USD"/>
    <n v="1518328800"/>
    <x v="438"/>
    <n v="1519538400"/>
    <d v="2018-02-25T06:00:00"/>
    <b v="0"/>
    <b v="0"/>
    <s v="theater/plays"/>
    <n v="0.33455056179775283"/>
    <n v="83110"/>
    <x v="3"/>
    <x v="3"/>
  </r>
  <r>
    <n v="465"/>
    <s v="Gonzalez-Robbins"/>
    <s v="Up-sized responsive protocol"/>
    <n v="4700"/>
    <n v="8829"/>
    <x v="1"/>
    <n v="80"/>
    <x v="1"/>
    <s v="USD"/>
    <n v="1517032800"/>
    <x v="439"/>
    <n v="1517810400"/>
    <d v="2018-02-05T06:00:00"/>
    <b v="0"/>
    <b v="0"/>
    <s v="publishing/translations"/>
    <n v="0.87851063829787235"/>
    <n v="6764.5"/>
    <x v="5"/>
    <x v="18"/>
  </r>
  <r>
    <n v="466"/>
    <s v="Obrien and Sons"/>
    <s v="Pre-emptive transitional frame"/>
    <n v="1200"/>
    <n v="3984"/>
    <x v="1"/>
    <n v="42"/>
    <x v="1"/>
    <s v="USD"/>
    <n v="1368594000"/>
    <x v="440"/>
    <n v="1370581200"/>
    <d v="2013-06-07T05:00:00"/>
    <b v="0"/>
    <b v="1"/>
    <s v="technology/wearables"/>
    <n v="2.3199999999999998"/>
    <n v="2592"/>
    <x v="2"/>
    <x v="8"/>
  </r>
  <r>
    <n v="467"/>
    <s v="Shaw Ltd"/>
    <s v="Profit-focused content-based application"/>
    <n v="1400"/>
    <n v="8053"/>
    <x v="1"/>
    <n v="139"/>
    <x v="0"/>
    <s v="CAD"/>
    <n v="1448258400"/>
    <x v="441"/>
    <n v="1448863200"/>
    <d v="2015-11-30T06:00:00"/>
    <b v="0"/>
    <b v="1"/>
    <s v="technology/web"/>
    <n v="4.7521428571428572"/>
    <n v="4726.5"/>
    <x v="2"/>
    <x v="2"/>
  </r>
  <r>
    <n v="468"/>
    <s v="Hughes Inc"/>
    <s v="Streamlined neutral analyzer"/>
    <n v="4000"/>
    <n v="1620"/>
    <x v="0"/>
    <n v="16"/>
    <x v="1"/>
    <s v="USD"/>
    <n v="1555218000"/>
    <x v="442"/>
    <n v="1556600400"/>
    <d v="2019-04-30T05:00:00"/>
    <b v="0"/>
    <b v="0"/>
    <s v="theater/plays"/>
    <n v="-0.59499999999999997"/>
    <n v="2810"/>
    <x v="3"/>
    <x v="3"/>
  </r>
  <r>
    <n v="469"/>
    <s v="Olsen-Ryan"/>
    <s v="Assimilated neutral utilization"/>
    <n v="5600"/>
    <n v="10328"/>
    <x v="1"/>
    <n v="159"/>
    <x v="1"/>
    <s v="USD"/>
    <n v="1431925200"/>
    <x v="443"/>
    <n v="1432098000"/>
    <d v="2015-05-20T05:00:00"/>
    <b v="0"/>
    <b v="0"/>
    <s v="film &amp; video/drama"/>
    <n v="0.84428571428571431"/>
    <n v="7964"/>
    <x v="4"/>
    <x v="6"/>
  </r>
  <r>
    <n v="470"/>
    <s v="Grimes, Holland and Sloan"/>
    <s v="Extended dedicated archive"/>
    <n v="3600"/>
    <n v="10289"/>
    <x v="1"/>
    <n v="381"/>
    <x v="1"/>
    <s v="USD"/>
    <n v="1481522400"/>
    <x v="315"/>
    <n v="1482127200"/>
    <d v="2016-12-19T06:00:00"/>
    <b v="0"/>
    <b v="0"/>
    <s v="technology/wearables"/>
    <n v="1.8580555555555556"/>
    <n v="6944.5"/>
    <x v="2"/>
    <x v="8"/>
  </r>
  <r>
    <n v="471"/>
    <s v="Perry and Sons"/>
    <s v="Configurable static help-desk"/>
    <n v="3100"/>
    <n v="9889"/>
    <x v="1"/>
    <n v="194"/>
    <x v="4"/>
    <s v="GBP"/>
    <n v="1335934800"/>
    <x v="444"/>
    <n v="1335934800"/>
    <d v="2012-05-02T05:00:00"/>
    <b v="0"/>
    <b v="1"/>
    <s v="food/food trucks"/>
    <n v="2.19"/>
    <n v="6494.5"/>
    <x v="0"/>
    <x v="0"/>
  </r>
  <r>
    <n v="472"/>
    <s v="Turner, Young and Collins"/>
    <s v="Self-enabling clear-thinking framework"/>
    <n v="153800"/>
    <n v="60342"/>
    <x v="0"/>
    <n v="575"/>
    <x v="1"/>
    <s v="USD"/>
    <n v="1552280400"/>
    <x v="445"/>
    <n v="1556946000"/>
    <d v="2019-05-04T05:00:00"/>
    <b v="0"/>
    <b v="0"/>
    <s v="music/rock"/>
    <n v="-0.60765929778933681"/>
    <n v="107071"/>
    <x v="1"/>
    <x v="1"/>
  </r>
  <r>
    <n v="473"/>
    <s v="Richardson Inc"/>
    <s v="Assimilated fault-tolerant capacity"/>
    <n v="5000"/>
    <n v="8907"/>
    <x v="1"/>
    <n v="106"/>
    <x v="1"/>
    <s v="USD"/>
    <n v="1529989200"/>
    <x v="446"/>
    <n v="1530075600"/>
    <d v="2018-06-27T05:00:00"/>
    <b v="0"/>
    <b v="0"/>
    <s v="music/electric music"/>
    <n v="0.78139999999999998"/>
    <n v="6953.5"/>
    <x v="1"/>
    <x v="5"/>
  </r>
  <r>
    <n v="474"/>
    <s v="Santos-Young"/>
    <s v="Enhanced neutral ability"/>
    <n v="4000"/>
    <n v="14606"/>
    <x v="1"/>
    <n v="142"/>
    <x v="1"/>
    <s v="USD"/>
    <n v="1418709600"/>
    <x v="447"/>
    <n v="1418796000"/>
    <d v="2014-12-17T06:00:00"/>
    <b v="0"/>
    <b v="0"/>
    <s v="film &amp; video/television"/>
    <n v="2.6515"/>
    <n v="9303"/>
    <x v="4"/>
    <x v="19"/>
  </r>
  <r>
    <n v="475"/>
    <s v="Nichols Ltd"/>
    <s v="Function-based attitude-oriented groupware"/>
    <n v="7400"/>
    <n v="8432"/>
    <x v="1"/>
    <n v="211"/>
    <x v="1"/>
    <s v="USD"/>
    <n v="1372136400"/>
    <x v="448"/>
    <n v="1372482000"/>
    <d v="2013-06-29T05:00:00"/>
    <b v="0"/>
    <b v="1"/>
    <s v="publishing/translations"/>
    <n v="0.13945945945945945"/>
    <n v="7916"/>
    <x v="5"/>
    <x v="18"/>
  </r>
  <r>
    <n v="476"/>
    <s v="Murphy PLC"/>
    <s v="Optional solution-oriented instruction set"/>
    <n v="191500"/>
    <n v="57122"/>
    <x v="0"/>
    <n v="1120"/>
    <x v="1"/>
    <s v="USD"/>
    <n v="1533877200"/>
    <x v="342"/>
    <n v="1534395600"/>
    <d v="2018-08-16T05:00:00"/>
    <b v="0"/>
    <b v="0"/>
    <s v="publishing/fiction"/>
    <n v="-0.70171279373368145"/>
    <n v="124311"/>
    <x v="5"/>
    <x v="13"/>
  </r>
  <r>
    <n v="477"/>
    <s v="Hogan, Porter and Rivera"/>
    <s v="Organic object-oriented core"/>
    <n v="8500"/>
    <n v="4613"/>
    <x v="0"/>
    <n v="113"/>
    <x v="1"/>
    <s v="USD"/>
    <n v="1309064400"/>
    <x v="449"/>
    <n v="1311397200"/>
    <d v="2011-07-23T05:00:00"/>
    <b v="0"/>
    <b v="0"/>
    <s v="film &amp; video/science fiction"/>
    <n v="-0.45729411764705885"/>
    <n v="6556.5"/>
    <x v="4"/>
    <x v="22"/>
  </r>
  <r>
    <n v="478"/>
    <s v="Lyons LLC"/>
    <s v="Balanced impactful circuit"/>
    <n v="68800"/>
    <n v="162603"/>
    <x v="1"/>
    <n v="2756"/>
    <x v="1"/>
    <s v="USD"/>
    <n v="1425877200"/>
    <x v="450"/>
    <n v="1426914000"/>
    <d v="2015-03-21T05:00:00"/>
    <b v="0"/>
    <b v="0"/>
    <s v="technology/wearables"/>
    <n v="1.3634156976744185"/>
    <n v="115701.5"/>
    <x v="2"/>
    <x v="8"/>
  </r>
  <r>
    <n v="479"/>
    <s v="Long-Greene"/>
    <s v="Future-proofed heuristic encryption"/>
    <n v="2400"/>
    <n v="12310"/>
    <x v="1"/>
    <n v="173"/>
    <x v="4"/>
    <s v="GBP"/>
    <n v="1501304400"/>
    <x v="451"/>
    <n v="1501477200"/>
    <d v="2017-07-31T05:00:00"/>
    <b v="0"/>
    <b v="0"/>
    <s v="food/food trucks"/>
    <n v="4.1291666666666664"/>
    <n v="7355"/>
    <x v="0"/>
    <x v="0"/>
  </r>
  <r>
    <n v="480"/>
    <s v="Robles-Hudson"/>
    <s v="Balanced bifurcated leverage"/>
    <n v="8600"/>
    <n v="8656"/>
    <x v="1"/>
    <n v="87"/>
    <x v="1"/>
    <s v="USD"/>
    <n v="1268287200"/>
    <x v="452"/>
    <n v="1269061200"/>
    <d v="2010-03-20T05:00:00"/>
    <b v="0"/>
    <b v="1"/>
    <s v="photography/photography books"/>
    <n v="6.5116279069767444E-3"/>
    <n v="8628"/>
    <x v="7"/>
    <x v="14"/>
  </r>
  <r>
    <n v="481"/>
    <s v="Mcclure LLC"/>
    <s v="Sharable discrete budgetary management"/>
    <n v="196600"/>
    <n v="159931"/>
    <x v="0"/>
    <n v="1538"/>
    <x v="1"/>
    <s v="USD"/>
    <n v="1412139600"/>
    <x v="453"/>
    <n v="1415772000"/>
    <d v="2014-11-12T06:00:00"/>
    <b v="0"/>
    <b v="1"/>
    <s v="theater/plays"/>
    <n v="-0.18651576805696846"/>
    <n v="178265.5"/>
    <x v="3"/>
    <x v="3"/>
  </r>
  <r>
    <n v="482"/>
    <s v="Martin, Russell and Baker"/>
    <s v="Focused solution-oriented instruction set"/>
    <n v="4200"/>
    <n v="689"/>
    <x v="0"/>
    <n v="9"/>
    <x v="1"/>
    <s v="USD"/>
    <n v="1330063200"/>
    <x v="454"/>
    <n v="1331013600"/>
    <d v="2012-03-06T06:00:00"/>
    <b v="0"/>
    <b v="1"/>
    <s v="publishing/fiction"/>
    <n v="-0.835952380952381"/>
    <n v="2444.5"/>
    <x v="5"/>
    <x v="13"/>
  </r>
  <r>
    <n v="483"/>
    <s v="Rice-Parker"/>
    <s v="Down-sized actuating infrastructure"/>
    <n v="91400"/>
    <n v="48236"/>
    <x v="0"/>
    <n v="554"/>
    <x v="1"/>
    <s v="USD"/>
    <n v="1576130400"/>
    <x v="455"/>
    <n v="1576735200"/>
    <d v="2019-12-19T06:00:00"/>
    <b v="0"/>
    <b v="0"/>
    <s v="theater/plays"/>
    <n v="-0.47225382932166304"/>
    <n v="69818"/>
    <x v="3"/>
    <x v="3"/>
  </r>
  <r>
    <n v="484"/>
    <s v="Landry Inc"/>
    <s v="Synergistic cohesive adapter"/>
    <n v="29600"/>
    <n v="77021"/>
    <x v="1"/>
    <n v="1572"/>
    <x v="4"/>
    <s v="GBP"/>
    <n v="1407128400"/>
    <x v="456"/>
    <n v="1411362000"/>
    <d v="2014-09-22T05:00:00"/>
    <b v="0"/>
    <b v="1"/>
    <s v="food/food trucks"/>
    <n v="1.6020608108108108"/>
    <n v="53310.5"/>
    <x v="0"/>
    <x v="0"/>
  </r>
  <r>
    <n v="485"/>
    <s v="Richards-Davis"/>
    <s v="Quality-focused mission-critical structure"/>
    <n v="90600"/>
    <n v="27844"/>
    <x v="0"/>
    <n v="648"/>
    <x v="4"/>
    <s v="GBP"/>
    <n v="1560142800"/>
    <x v="457"/>
    <n v="1563685200"/>
    <d v="2019-07-21T05:00:00"/>
    <b v="0"/>
    <b v="0"/>
    <s v="theater/plays"/>
    <n v="-0.69267108167770419"/>
    <n v="59222"/>
    <x v="3"/>
    <x v="3"/>
  </r>
  <r>
    <n v="486"/>
    <s v="Davis, Cox and Fox"/>
    <s v="Compatible exuding Graphical User Interface"/>
    <n v="5200"/>
    <n v="702"/>
    <x v="0"/>
    <n v="21"/>
    <x v="4"/>
    <s v="GBP"/>
    <n v="1520575200"/>
    <x v="458"/>
    <n v="1521867600"/>
    <d v="2018-03-24T05:00:00"/>
    <b v="0"/>
    <b v="1"/>
    <s v="publishing/translations"/>
    <n v="-0.86499999999999999"/>
    <n v="2951"/>
    <x v="5"/>
    <x v="18"/>
  </r>
  <r>
    <n v="487"/>
    <s v="Smith-Wallace"/>
    <s v="Monitored 24/7 time-frame"/>
    <n v="110300"/>
    <n v="197024"/>
    <x v="1"/>
    <n v="2346"/>
    <x v="1"/>
    <s v="USD"/>
    <n v="1492664400"/>
    <x v="459"/>
    <n v="1495515600"/>
    <d v="2017-05-23T05:00:00"/>
    <b v="0"/>
    <b v="0"/>
    <s v="theater/plays"/>
    <n v="0.78625566636446054"/>
    <n v="153662"/>
    <x v="3"/>
    <x v="3"/>
  </r>
  <r>
    <n v="488"/>
    <s v="Cordova, Shaw and Wang"/>
    <s v="Virtual secondary open architecture"/>
    <n v="5300"/>
    <n v="11663"/>
    <x v="1"/>
    <n v="115"/>
    <x v="1"/>
    <s v="USD"/>
    <n v="1454479200"/>
    <x v="460"/>
    <n v="1455948000"/>
    <d v="2016-02-20T06:00:00"/>
    <b v="0"/>
    <b v="0"/>
    <s v="theater/plays"/>
    <n v="1.2005660377358491"/>
    <n v="8481.5"/>
    <x v="3"/>
    <x v="3"/>
  </r>
  <r>
    <n v="489"/>
    <s v="Clark Inc"/>
    <s v="Down-sized mobile time-frame"/>
    <n v="9200"/>
    <n v="9339"/>
    <x v="1"/>
    <n v="85"/>
    <x v="6"/>
    <s v="EUR"/>
    <n v="1281934800"/>
    <x v="461"/>
    <n v="1282366800"/>
    <d v="2010-08-21T05:00:00"/>
    <b v="0"/>
    <b v="0"/>
    <s v="technology/wearables"/>
    <n v="1.5108695652173912E-2"/>
    <n v="9269.5"/>
    <x v="2"/>
    <x v="8"/>
  </r>
  <r>
    <n v="490"/>
    <s v="Young and Sons"/>
    <s v="Innovative disintermediate encryption"/>
    <n v="2400"/>
    <n v="4596"/>
    <x v="1"/>
    <n v="144"/>
    <x v="1"/>
    <s v="USD"/>
    <n v="1573970400"/>
    <x v="462"/>
    <n v="1574575200"/>
    <d v="2019-11-24T06:00:00"/>
    <b v="0"/>
    <b v="0"/>
    <s v="journalism/audio"/>
    <n v="0.91500000000000004"/>
    <n v="3498"/>
    <x v="8"/>
    <x v="23"/>
  </r>
  <r>
    <n v="491"/>
    <s v="Henson PLC"/>
    <s v="Universal contextually-based knowledgebase"/>
    <n v="56800"/>
    <n v="173437"/>
    <x v="1"/>
    <n v="2443"/>
    <x v="1"/>
    <s v="USD"/>
    <n v="1372654800"/>
    <x v="463"/>
    <n v="1374901200"/>
    <d v="2013-07-27T05:00:00"/>
    <b v="0"/>
    <b v="1"/>
    <s v="food/food trucks"/>
    <n v="2.0534683098591549"/>
    <n v="115118.5"/>
    <x v="0"/>
    <x v="0"/>
  </r>
  <r>
    <n v="492"/>
    <s v="Garcia Group"/>
    <s v="Persevering interactive matrix"/>
    <n v="191000"/>
    <n v="45831"/>
    <x v="3"/>
    <n v="595"/>
    <x v="1"/>
    <s v="USD"/>
    <n v="1275886800"/>
    <x v="464"/>
    <n v="1278910800"/>
    <d v="2010-07-12T05:00:00"/>
    <b v="1"/>
    <b v="1"/>
    <s v="film &amp; video/shorts"/>
    <n v="-0.76004712041884814"/>
    <n v="118415.5"/>
    <x v="4"/>
    <x v="12"/>
  </r>
  <r>
    <n v="493"/>
    <s v="Adams, Walker and Wong"/>
    <s v="Seamless background framework"/>
    <n v="900"/>
    <n v="6514"/>
    <x v="1"/>
    <n v="64"/>
    <x v="1"/>
    <s v="USD"/>
    <n v="1561784400"/>
    <x v="465"/>
    <n v="1562907600"/>
    <d v="2019-07-12T05:00:00"/>
    <b v="0"/>
    <b v="0"/>
    <s v="photography/photography books"/>
    <n v="6.2377777777777776"/>
    <n v="3707"/>
    <x v="7"/>
    <x v="14"/>
  </r>
  <r>
    <n v="494"/>
    <s v="Hopkins-Browning"/>
    <s v="Balanced upward-trending productivity"/>
    <n v="2500"/>
    <n v="13684"/>
    <x v="1"/>
    <n v="268"/>
    <x v="1"/>
    <s v="USD"/>
    <n v="1332392400"/>
    <x v="466"/>
    <n v="1332478800"/>
    <d v="2012-03-23T05:00:00"/>
    <b v="0"/>
    <b v="0"/>
    <s v="technology/wearables"/>
    <n v="4.4736000000000002"/>
    <n v="8092"/>
    <x v="2"/>
    <x v="8"/>
  </r>
  <r>
    <n v="495"/>
    <s v="Bell, Edwards and Andersen"/>
    <s v="Centralized clear-thinking solution"/>
    <n v="3200"/>
    <n v="13264"/>
    <x v="1"/>
    <n v="195"/>
    <x v="3"/>
    <s v="DKK"/>
    <n v="1402376400"/>
    <x v="467"/>
    <n v="1402722000"/>
    <d v="2014-06-14T05:00:00"/>
    <b v="0"/>
    <b v="0"/>
    <s v="theater/plays"/>
    <n v="3.145"/>
    <n v="8232"/>
    <x v="3"/>
    <x v="3"/>
  </r>
  <r>
    <n v="496"/>
    <s v="Morales Group"/>
    <s v="Optimized bi-directional extranet"/>
    <n v="183800"/>
    <n v="1667"/>
    <x v="0"/>
    <n v="54"/>
    <x v="1"/>
    <s v="USD"/>
    <n v="1495342800"/>
    <x v="468"/>
    <n v="1496811600"/>
    <d v="2017-06-07T05:00:00"/>
    <b v="0"/>
    <b v="0"/>
    <s v="film &amp; video/animation"/>
    <n v="-0.99093035908596305"/>
    <n v="92733.5"/>
    <x v="4"/>
    <x v="10"/>
  </r>
  <r>
    <n v="497"/>
    <s v="Lucero Group"/>
    <s v="Intuitive actuating benchmark"/>
    <n v="9800"/>
    <n v="3349"/>
    <x v="0"/>
    <n v="120"/>
    <x v="1"/>
    <s v="USD"/>
    <n v="1482213600"/>
    <x v="469"/>
    <n v="1482213600"/>
    <d v="2016-12-20T06:00:00"/>
    <b v="0"/>
    <b v="1"/>
    <s v="technology/wearables"/>
    <n v="-0.65826530612244893"/>
    <n v="6574.5"/>
    <x v="2"/>
    <x v="8"/>
  </r>
  <r>
    <n v="498"/>
    <s v="Smith, Brown and Davis"/>
    <s v="Devolved background project"/>
    <n v="193400"/>
    <n v="46317"/>
    <x v="0"/>
    <n v="579"/>
    <x v="3"/>
    <s v="DKK"/>
    <n v="1420092000"/>
    <x v="470"/>
    <n v="1420264800"/>
    <d v="2015-01-03T06:00:00"/>
    <b v="0"/>
    <b v="0"/>
    <s v="technology/web"/>
    <n v="-0.76051189245087902"/>
    <n v="119858.5"/>
    <x v="2"/>
    <x v="2"/>
  </r>
  <r>
    <n v="499"/>
    <s v="Hunt Group"/>
    <s v="Reverse-engineered executive emulation"/>
    <n v="163800"/>
    <n v="78743"/>
    <x v="0"/>
    <n v="2072"/>
    <x v="1"/>
    <s v="USD"/>
    <n v="1458018000"/>
    <x v="471"/>
    <n v="1458450000"/>
    <d v="2016-03-20T05:00:00"/>
    <b v="0"/>
    <b v="1"/>
    <s v="film &amp; video/documentary"/>
    <n v="-0.51927350427350427"/>
    <n v="121271.5"/>
    <x v="4"/>
    <x v="4"/>
  </r>
  <r>
    <n v="500"/>
    <s v="Valdez Ltd"/>
    <s v="Team-oriented clear-thinking matrix"/>
    <n v="100"/>
    <n v="0"/>
    <x v="0"/>
    <n v="0"/>
    <x v="1"/>
    <s v="USD"/>
    <n v="1367384400"/>
    <x v="472"/>
    <n v="1369803600"/>
    <d v="2013-05-29T05:00:00"/>
    <b v="0"/>
    <b v="1"/>
    <s v="theater/plays"/>
    <n v="-1"/>
    <n v="50"/>
    <x v="3"/>
    <x v="3"/>
  </r>
  <r>
    <n v="501"/>
    <s v="Mccann-Le"/>
    <s v="Focused coherent methodology"/>
    <n v="153600"/>
    <n v="107743"/>
    <x v="0"/>
    <n v="1796"/>
    <x v="1"/>
    <s v="USD"/>
    <n v="1363064400"/>
    <x v="473"/>
    <n v="1363237200"/>
    <d v="2013-03-14T05:00:00"/>
    <b v="0"/>
    <b v="0"/>
    <s v="film &amp; video/documentary"/>
    <n v="-0.29854817708333331"/>
    <n v="130671.5"/>
    <x v="4"/>
    <x v="4"/>
  </r>
  <r>
    <n v="502"/>
    <s v="Johnson Inc"/>
    <s v="Reduced context-sensitive complexity"/>
    <n v="1300"/>
    <n v="6889"/>
    <x v="1"/>
    <n v="186"/>
    <x v="2"/>
    <s v="AUD"/>
    <n v="1343365200"/>
    <x v="474"/>
    <n v="1345870800"/>
    <d v="2012-08-25T05:00:00"/>
    <b v="0"/>
    <b v="1"/>
    <s v="games/video games"/>
    <n v="4.2992307692307694"/>
    <n v="4094.5"/>
    <x v="6"/>
    <x v="11"/>
  </r>
  <r>
    <n v="503"/>
    <s v="Collins LLC"/>
    <s v="Decentralized 4thgeneration time-frame"/>
    <n v="25500"/>
    <n v="45983"/>
    <x v="1"/>
    <n v="460"/>
    <x v="1"/>
    <s v="USD"/>
    <n v="1435726800"/>
    <x v="72"/>
    <n v="1437454800"/>
    <d v="2015-07-21T05:00:00"/>
    <b v="0"/>
    <b v="0"/>
    <s v="film &amp; video/drama"/>
    <n v="0.80325490196078431"/>
    <n v="35741.5"/>
    <x v="4"/>
    <x v="6"/>
  </r>
  <r>
    <n v="504"/>
    <s v="Smith-Miller"/>
    <s v="De-engineered cohesive moderator"/>
    <n v="7500"/>
    <n v="6924"/>
    <x v="0"/>
    <n v="62"/>
    <x v="6"/>
    <s v="EUR"/>
    <n v="1431925200"/>
    <x v="443"/>
    <n v="1432011600"/>
    <d v="2015-05-19T05:00:00"/>
    <b v="0"/>
    <b v="0"/>
    <s v="music/rock"/>
    <n v="-7.6799999999999993E-2"/>
    <n v="7212"/>
    <x v="1"/>
    <x v="1"/>
  </r>
  <r>
    <n v="505"/>
    <s v="Jensen-Vargas"/>
    <s v="Ameliorated explicit parallelism"/>
    <n v="89900"/>
    <n v="12497"/>
    <x v="0"/>
    <n v="347"/>
    <x v="1"/>
    <s v="USD"/>
    <n v="1362722400"/>
    <x v="475"/>
    <n v="1366347600"/>
    <d v="2013-04-19T05:00:00"/>
    <b v="0"/>
    <b v="1"/>
    <s v="publishing/radio &amp; podcasts"/>
    <n v="-0.86098998887652944"/>
    <n v="51198.5"/>
    <x v="5"/>
    <x v="15"/>
  </r>
  <r>
    <n v="506"/>
    <s v="Robles, Bell and Gonzalez"/>
    <s v="Customizable background monitoring"/>
    <n v="18000"/>
    <n v="166874"/>
    <x v="1"/>
    <n v="2528"/>
    <x v="1"/>
    <s v="USD"/>
    <n v="1511416800"/>
    <x v="81"/>
    <n v="1512885600"/>
    <d v="2017-12-10T06:00:00"/>
    <b v="0"/>
    <b v="1"/>
    <s v="theater/plays"/>
    <n v="8.2707777777777771"/>
    <n v="92437"/>
    <x v="3"/>
    <x v="3"/>
  </r>
  <r>
    <n v="507"/>
    <s v="Turner, Miller and Francis"/>
    <s v="Compatible well-modulated budgetary management"/>
    <n v="2100"/>
    <n v="837"/>
    <x v="0"/>
    <n v="19"/>
    <x v="1"/>
    <s v="USD"/>
    <n v="1365483600"/>
    <x v="476"/>
    <n v="1369717200"/>
    <d v="2013-05-28T05:00:00"/>
    <b v="0"/>
    <b v="1"/>
    <s v="technology/web"/>
    <n v="-0.60142857142857142"/>
    <n v="1468.5"/>
    <x v="2"/>
    <x v="2"/>
  </r>
  <r>
    <n v="508"/>
    <s v="Roberts Group"/>
    <s v="Up-sized radical pricing structure"/>
    <n v="172700"/>
    <n v="193820"/>
    <x v="1"/>
    <n v="3657"/>
    <x v="1"/>
    <s v="USD"/>
    <n v="1532840400"/>
    <x v="192"/>
    <n v="1534654800"/>
    <d v="2018-08-19T05:00:00"/>
    <b v="0"/>
    <b v="0"/>
    <s v="theater/plays"/>
    <n v="0.12229299363057325"/>
    <n v="183260"/>
    <x v="3"/>
    <x v="3"/>
  </r>
  <r>
    <n v="509"/>
    <s v="White LLC"/>
    <s v="Robust zero-defect project"/>
    <n v="168500"/>
    <n v="119510"/>
    <x v="0"/>
    <n v="1258"/>
    <x v="1"/>
    <s v="USD"/>
    <n v="1336194000"/>
    <x v="477"/>
    <n v="1337058000"/>
    <d v="2012-05-15T05:00:00"/>
    <b v="0"/>
    <b v="0"/>
    <s v="theater/plays"/>
    <n v="-0.29074183976261125"/>
    <n v="144005"/>
    <x v="3"/>
    <x v="3"/>
  </r>
  <r>
    <n v="510"/>
    <s v="Best, Miller and Thomas"/>
    <s v="Re-engineered mobile task-force"/>
    <n v="7800"/>
    <n v="9289"/>
    <x v="1"/>
    <n v="131"/>
    <x v="2"/>
    <s v="AUD"/>
    <n v="1527742800"/>
    <x v="478"/>
    <n v="1529816400"/>
    <d v="2018-06-24T05:00:00"/>
    <b v="0"/>
    <b v="0"/>
    <s v="film &amp; video/drama"/>
    <n v="0.19089743589743591"/>
    <n v="8544.5"/>
    <x v="4"/>
    <x v="6"/>
  </r>
  <r>
    <n v="511"/>
    <s v="Smith-Mullins"/>
    <s v="User-centric intangible neural-net"/>
    <n v="147800"/>
    <n v="35498"/>
    <x v="0"/>
    <n v="362"/>
    <x v="1"/>
    <s v="USD"/>
    <n v="1564030800"/>
    <x v="479"/>
    <n v="1564894800"/>
    <d v="2019-08-04T05:00:00"/>
    <b v="0"/>
    <b v="0"/>
    <s v="theater/plays"/>
    <n v="-0.7598240866035183"/>
    <n v="91649"/>
    <x v="3"/>
    <x v="3"/>
  </r>
  <r>
    <n v="512"/>
    <s v="Williams-Walsh"/>
    <s v="Organized explicit core"/>
    <n v="9100"/>
    <n v="12678"/>
    <x v="1"/>
    <n v="239"/>
    <x v="1"/>
    <s v="USD"/>
    <n v="1404536400"/>
    <x v="480"/>
    <n v="1404622800"/>
    <d v="2014-07-06T05:00:00"/>
    <b v="0"/>
    <b v="1"/>
    <s v="games/video games"/>
    <n v="0.3931868131868132"/>
    <n v="10889"/>
    <x v="6"/>
    <x v="11"/>
  </r>
  <r>
    <n v="513"/>
    <s v="Harrison, Blackwell and Mendez"/>
    <s v="Synchronized 6thgeneration adapter"/>
    <n v="8300"/>
    <n v="3260"/>
    <x v="3"/>
    <n v="35"/>
    <x v="1"/>
    <s v="USD"/>
    <n v="1284008400"/>
    <x v="180"/>
    <n v="1284181200"/>
    <d v="2010-09-11T05:00:00"/>
    <b v="0"/>
    <b v="0"/>
    <s v="film &amp; video/television"/>
    <n v="-0.60722891566265058"/>
    <n v="5780"/>
    <x v="4"/>
    <x v="19"/>
  </r>
  <r>
    <n v="514"/>
    <s v="Sanchez, Bradley and Flores"/>
    <s v="Centralized motivating capacity"/>
    <n v="138700"/>
    <n v="31123"/>
    <x v="3"/>
    <n v="528"/>
    <x v="5"/>
    <s v="CHF"/>
    <n v="1386309600"/>
    <x v="481"/>
    <n v="1386741600"/>
    <d v="2013-12-11T06:00:00"/>
    <b v="0"/>
    <b v="1"/>
    <s v="music/rock"/>
    <n v="-0.77560922855082914"/>
    <n v="84911.5"/>
    <x v="1"/>
    <x v="1"/>
  </r>
  <r>
    <n v="515"/>
    <s v="Cox LLC"/>
    <s v="Phased 24hour flexibility"/>
    <n v="8600"/>
    <n v="4797"/>
    <x v="0"/>
    <n v="133"/>
    <x v="0"/>
    <s v="CAD"/>
    <n v="1324620000"/>
    <x v="482"/>
    <n v="1324792800"/>
    <d v="2011-12-25T06:00:00"/>
    <b v="0"/>
    <b v="1"/>
    <s v="theater/plays"/>
    <n v="-0.44220930232558142"/>
    <n v="6698.5"/>
    <x v="3"/>
    <x v="3"/>
  </r>
  <r>
    <n v="516"/>
    <s v="Morales-Odonnell"/>
    <s v="Exclusive 5thgeneration structure"/>
    <n v="125400"/>
    <n v="53324"/>
    <x v="0"/>
    <n v="846"/>
    <x v="1"/>
    <s v="USD"/>
    <n v="1281070800"/>
    <x v="194"/>
    <n v="1284354000"/>
    <d v="2010-09-13T05:00:00"/>
    <b v="0"/>
    <b v="0"/>
    <s v="publishing/nonfiction"/>
    <n v="-0.57476874003189793"/>
    <n v="89362"/>
    <x v="5"/>
    <x v="9"/>
  </r>
  <r>
    <n v="517"/>
    <s v="Ramirez LLC"/>
    <s v="Multi-tiered maximized orchestration"/>
    <n v="5900"/>
    <n v="6608"/>
    <x v="1"/>
    <n v="78"/>
    <x v="1"/>
    <s v="USD"/>
    <n v="1493960400"/>
    <x v="483"/>
    <n v="1494392400"/>
    <d v="2017-05-10T05:00:00"/>
    <b v="0"/>
    <b v="0"/>
    <s v="food/food trucks"/>
    <n v="0.12"/>
    <n v="6254"/>
    <x v="0"/>
    <x v="0"/>
  </r>
  <r>
    <n v="518"/>
    <s v="Ramirez Group"/>
    <s v="Open-architected uniform instruction set"/>
    <n v="8800"/>
    <n v="622"/>
    <x v="0"/>
    <n v="10"/>
    <x v="1"/>
    <s v="USD"/>
    <n v="1519365600"/>
    <x v="484"/>
    <n v="1519538400"/>
    <d v="2018-02-25T06:00:00"/>
    <b v="0"/>
    <b v="1"/>
    <s v="film &amp; video/animation"/>
    <n v="-0.92931818181818182"/>
    <n v="4711"/>
    <x v="4"/>
    <x v="10"/>
  </r>
  <r>
    <n v="519"/>
    <s v="Marsh-Coleman"/>
    <s v="Exclusive asymmetric analyzer"/>
    <n v="177700"/>
    <n v="180802"/>
    <x v="1"/>
    <n v="1773"/>
    <x v="1"/>
    <s v="USD"/>
    <n v="1420696800"/>
    <x v="355"/>
    <n v="1421906400"/>
    <d v="2015-01-22T06:00:00"/>
    <b v="0"/>
    <b v="1"/>
    <s v="music/rock"/>
    <n v="1.7456387169386606E-2"/>
    <n v="179251"/>
    <x v="1"/>
    <x v="1"/>
  </r>
  <r>
    <n v="520"/>
    <s v="Frederick, Jenkins and Collins"/>
    <s v="Organic radical collaboration"/>
    <n v="800"/>
    <n v="3406"/>
    <x v="1"/>
    <n v="32"/>
    <x v="1"/>
    <s v="USD"/>
    <n v="1555650000"/>
    <x v="485"/>
    <n v="1555909200"/>
    <d v="2019-04-22T05:00:00"/>
    <b v="0"/>
    <b v="0"/>
    <s v="theater/plays"/>
    <n v="3.2574999999999998"/>
    <n v="2103"/>
    <x v="3"/>
    <x v="3"/>
  </r>
  <r>
    <n v="521"/>
    <s v="Wilson Ltd"/>
    <s v="Function-based multi-state software"/>
    <n v="7600"/>
    <n v="11061"/>
    <x v="1"/>
    <n v="369"/>
    <x v="1"/>
    <s v="USD"/>
    <n v="1471928400"/>
    <x v="486"/>
    <n v="1472446800"/>
    <d v="2016-08-29T05:00:00"/>
    <b v="0"/>
    <b v="1"/>
    <s v="film &amp; video/drama"/>
    <n v="0.45539473684210524"/>
    <n v="9330.5"/>
    <x v="4"/>
    <x v="6"/>
  </r>
  <r>
    <n v="522"/>
    <s v="Cline, Peterson and Lowery"/>
    <s v="Innovative static budgetary management"/>
    <n v="50500"/>
    <n v="16389"/>
    <x v="0"/>
    <n v="191"/>
    <x v="1"/>
    <s v="USD"/>
    <n v="1341291600"/>
    <x v="487"/>
    <n v="1342328400"/>
    <d v="2012-07-15T05:00:00"/>
    <b v="0"/>
    <b v="0"/>
    <s v="film &amp; video/shorts"/>
    <n v="-0.67546534653465351"/>
    <n v="33444.5"/>
    <x v="4"/>
    <x v="12"/>
  </r>
  <r>
    <n v="523"/>
    <s v="Underwood, James and Jones"/>
    <s v="Triple-buffered holistic ability"/>
    <n v="900"/>
    <n v="6303"/>
    <x v="1"/>
    <n v="89"/>
    <x v="1"/>
    <s v="USD"/>
    <n v="1267682400"/>
    <x v="488"/>
    <n v="1268114400"/>
    <d v="2010-03-09T06:00:00"/>
    <b v="0"/>
    <b v="0"/>
    <s v="film &amp; video/shorts"/>
    <n v="6.003333333333333"/>
    <n v="3601.5"/>
    <x v="4"/>
    <x v="12"/>
  </r>
  <r>
    <n v="524"/>
    <s v="Johnson-Contreras"/>
    <s v="Diverse scalable superstructure"/>
    <n v="96700"/>
    <n v="81136"/>
    <x v="0"/>
    <n v="1979"/>
    <x v="1"/>
    <s v="USD"/>
    <n v="1272258000"/>
    <x v="489"/>
    <n v="1273381200"/>
    <d v="2010-05-09T05:00:00"/>
    <b v="0"/>
    <b v="0"/>
    <s v="theater/plays"/>
    <n v="-0.16095139607032058"/>
    <n v="88918"/>
    <x v="3"/>
    <x v="3"/>
  </r>
  <r>
    <n v="525"/>
    <s v="Greene, Lloyd and Sims"/>
    <s v="Balanced leadingedge data-warehouse"/>
    <n v="2100"/>
    <n v="1768"/>
    <x v="0"/>
    <n v="63"/>
    <x v="1"/>
    <s v="USD"/>
    <n v="1290492000"/>
    <x v="490"/>
    <n v="1290837600"/>
    <d v="2010-11-27T06:00:00"/>
    <b v="0"/>
    <b v="0"/>
    <s v="technology/wearables"/>
    <n v="-0.15809523809523809"/>
    <n v="1934"/>
    <x v="2"/>
    <x v="8"/>
  </r>
  <r>
    <n v="526"/>
    <s v="Smith-Sparks"/>
    <s v="Digitized bandwidth-monitored open architecture"/>
    <n v="8300"/>
    <n v="12944"/>
    <x v="1"/>
    <n v="147"/>
    <x v="1"/>
    <s v="USD"/>
    <n v="1451109600"/>
    <x v="312"/>
    <n v="1454306400"/>
    <d v="2016-02-01T06:00:00"/>
    <b v="0"/>
    <b v="1"/>
    <s v="theater/plays"/>
    <n v="0.55951807228915662"/>
    <n v="10622"/>
    <x v="3"/>
    <x v="3"/>
  </r>
  <r>
    <n v="527"/>
    <s v="Rosario-Smith"/>
    <s v="Enterprise-wide intermediate portal"/>
    <n v="189200"/>
    <n v="188480"/>
    <x v="0"/>
    <n v="6080"/>
    <x v="0"/>
    <s v="CAD"/>
    <n v="1454652000"/>
    <x v="491"/>
    <n v="1457762400"/>
    <d v="2016-03-12T06:00:00"/>
    <b v="0"/>
    <b v="0"/>
    <s v="film &amp; video/animation"/>
    <n v="-3.8054968287526427E-3"/>
    <n v="188840"/>
    <x v="4"/>
    <x v="10"/>
  </r>
  <r>
    <n v="528"/>
    <s v="Avila, Ford and Welch"/>
    <s v="Focused leadingedge matrix"/>
    <n v="9000"/>
    <n v="7227"/>
    <x v="0"/>
    <n v="80"/>
    <x v="4"/>
    <s v="GBP"/>
    <n v="1385186400"/>
    <x v="492"/>
    <n v="1389074400"/>
    <d v="2014-01-07T06:00:00"/>
    <b v="0"/>
    <b v="0"/>
    <s v="music/indie rock"/>
    <n v="-0.19700000000000001"/>
    <n v="8113.5"/>
    <x v="1"/>
    <x v="7"/>
  </r>
  <r>
    <n v="529"/>
    <s v="Gallegos Inc"/>
    <s v="Seamless logistical encryption"/>
    <n v="5100"/>
    <n v="574"/>
    <x v="0"/>
    <n v="9"/>
    <x v="1"/>
    <s v="USD"/>
    <n v="1399698000"/>
    <x v="493"/>
    <n v="1402117200"/>
    <d v="2014-06-07T05:00:00"/>
    <b v="0"/>
    <b v="0"/>
    <s v="games/video games"/>
    <n v="-0.88745098039215686"/>
    <n v="2837"/>
    <x v="6"/>
    <x v="11"/>
  </r>
  <r>
    <n v="530"/>
    <s v="Morrow, Santiago and Soto"/>
    <s v="Stand-alone human-resource workforce"/>
    <n v="105000"/>
    <n v="96328"/>
    <x v="0"/>
    <n v="1784"/>
    <x v="1"/>
    <s v="USD"/>
    <n v="1283230800"/>
    <x v="494"/>
    <n v="1284440400"/>
    <d v="2010-09-14T05:00:00"/>
    <b v="0"/>
    <b v="1"/>
    <s v="publishing/fiction"/>
    <n v="-8.2590476190476186E-2"/>
    <n v="100664"/>
    <x v="5"/>
    <x v="13"/>
  </r>
  <r>
    <n v="531"/>
    <s v="Berry-Richardson"/>
    <s v="Automated zero tolerance implementation"/>
    <n v="186700"/>
    <n v="178338"/>
    <x v="2"/>
    <n v="3640"/>
    <x v="5"/>
    <s v="CHF"/>
    <n v="1384149600"/>
    <x v="495"/>
    <n v="1388988000"/>
    <d v="2014-01-06T06:00:00"/>
    <b v="0"/>
    <b v="0"/>
    <s v="games/video games"/>
    <n v="-4.4788430637386183E-2"/>
    <n v="182519"/>
    <x v="6"/>
    <x v="11"/>
  </r>
  <r>
    <n v="532"/>
    <s v="Cordova-Torres"/>
    <s v="Pre-emptive grid-enabled contingency"/>
    <n v="1600"/>
    <n v="8046"/>
    <x v="1"/>
    <n v="126"/>
    <x v="0"/>
    <s v="CAD"/>
    <n v="1516860000"/>
    <x v="496"/>
    <n v="1516946400"/>
    <d v="2018-01-26T06:00:00"/>
    <b v="0"/>
    <b v="0"/>
    <s v="theater/plays"/>
    <n v="4.0287499999999996"/>
    <n v="4823"/>
    <x v="3"/>
    <x v="3"/>
  </r>
  <r>
    <n v="533"/>
    <s v="Holt, Bernard and Johnson"/>
    <s v="Multi-lateral didactic encoding"/>
    <n v="115600"/>
    <n v="184086"/>
    <x v="1"/>
    <n v="2218"/>
    <x v="4"/>
    <s v="GBP"/>
    <n v="1374642000"/>
    <x v="497"/>
    <n v="1377752400"/>
    <d v="2013-08-29T05:00:00"/>
    <b v="0"/>
    <b v="0"/>
    <s v="music/indie rock"/>
    <n v="0.59243944636678203"/>
    <n v="149843"/>
    <x v="1"/>
    <x v="7"/>
  </r>
  <r>
    <n v="534"/>
    <s v="Clark, Mccormick and Mendoza"/>
    <s v="Self-enabling didactic orchestration"/>
    <n v="89100"/>
    <n v="13385"/>
    <x v="0"/>
    <n v="243"/>
    <x v="1"/>
    <s v="USD"/>
    <n v="1534482000"/>
    <x v="498"/>
    <n v="1534568400"/>
    <d v="2018-08-18T05:00:00"/>
    <b v="0"/>
    <b v="1"/>
    <s v="film &amp; video/drama"/>
    <n v="-0.84977553310886644"/>
    <n v="51242.5"/>
    <x v="4"/>
    <x v="6"/>
  </r>
  <r>
    <n v="535"/>
    <s v="Garrison LLC"/>
    <s v="Profit-focused 24/7 data-warehouse"/>
    <n v="2600"/>
    <n v="12533"/>
    <x v="1"/>
    <n v="202"/>
    <x v="6"/>
    <s v="EUR"/>
    <n v="1528434000"/>
    <x v="499"/>
    <n v="1528606800"/>
    <d v="2018-06-10T05:00:00"/>
    <b v="0"/>
    <b v="1"/>
    <s v="theater/plays"/>
    <n v="3.8203846153846155"/>
    <n v="7566.5"/>
    <x v="3"/>
    <x v="3"/>
  </r>
  <r>
    <n v="536"/>
    <s v="Shannon-Olson"/>
    <s v="Enhanced methodical middleware"/>
    <n v="9800"/>
    <n v="14697"/>
    <x v="1"/>
    <n v="140"/>
    <x v="6"/>
    <s v="EUR"/>
    <n v="1282626000"/>
    <x v="500"/>
    <n v="1284872400"/>
    <d v="2010-09-19T05:00:00"/>
    <b v="0"/>
    <b v="0"/>
    <s v="publishing/fiction"/>
    <n v="0.4996938775510204"/>
    <n v="12248.5"/>
    <x v="5"/>
    <x v="13"/>
  </r>
  <r>
    <n v="537"/>
    <s v="Murillo-Mcfarland"/>
    <s v="Synchronized client-driven projection"/>
    <n v="84400"/>
    <n v="98935"/>
    <x v="1"/>
    <n v="1052"/>
    <x v="3"/>
    <s v="DKK"/>
    <n v="1535605200"/>
    <x v="501"/>
    <n v="1537592400"/>
    <d v="2018-09-22T05:00:00"/>
    <b v="1"/>
    <b v="1"/>
    <s v="film &amp; video/documentary"/>
    <n v="0.17221563981042654"/>
    <n v="91667.5"/>
    <x v="4"/>
    <x v="4"/>
  </r>
  <r>
    <n v="538"/>
    <s v="Young, Gilbert and Escobar"/>
    <s v="Networked didactic time-frame"/>
    <n v="151300"/>
    <n v="57034"/>
    <x v="0"/>
    <n v="1296"/>
    <x v="1"/>
    <s v="USD"/>
    <n v="1379826000"/>
    <x v="502"/>
    <n v="1381208400"/>
    <d v="2013-10-08T05:00:00"/>
    <b v="0"/>
    <b v="0"/>
    <s v="games/mobile games"/>
    <n v="-0.62304031725049569"/>
    <n v="104167"/>
    <x v="6"/>
    <x v="20"/>
  </r>
  <r>
    <n v="539"/>
    <s v="Thomas, Welch and Santana"/>
    <s v="Assimilated exuding toolset"/>
    <n v="9800"/>
    <n v="7120"/>
    <x v="0"/>
    <n v="77"/>
    <x v="1"/>
    <s v="USD"/>
    <n v="1561957200"/>
    <x v="503"/>
    <n v="1562475600"/>
    <d v="2019-07-07T05:00:00"/>
    <b v="0"/>
    <b v="1"/>
    <s v="food/food trucks"/>
    <n v="-0.27346938775510204"/>
    <n v="8460"/>
    <x v="0"/>
    <x v="0"/>
  </r>
  <r>
    <n v="540"/>
    <s v="Brown-Pena"/>
    <s v="Front-line client-server secured line"/>
    <n v="5300"/>
    <n v="14097"/>
    <x v="1"/>
    <n v="247"/>
    <x v="1"/>
    <s v="USD"/>
    <n v="1525496400"/>
    <x v="504"/>
    <n v="1527397200"/>
    <d v="2018-05-27T05:00:00"/>
    <b v="0"/>
    <b v="0"/>
    <s v="photography/photography books"/>
    <n v="1.6598113207547169"/>
    <n v="9698.5"/>
    <x v="7"/>
    <x v="14"/>
  </r>
  <r>
    <n v="541"/>
    <s v="Holder, Caldwell and Vance"/>
    <s v="Polarized systemic Internet solution"/>
    <n v="178000"/>
    <n v="43086"/>
    <x v="0"/>
    <n v="395"/>
    <x v="6"/>
    <s v="EUR"/>
    <n v="1433912400"/>
    <x v="505"/>
    <n v="1436158800"/>
    <d v="2015-07-06T05:00:00"/>
    <b v="0"/>
    <b v="0"/>
    <s v="games/mobile games"/>
    <n v="-0.75794382022471907"/>
    <n v="110543"/>
    <x v="6"/>
    <x v="20"/>
  </r>
  <r>
    <n v="542"/>
    <s v="Harrison-Bridges"/>
    <s v="Profit-focused exuding moderator"/>
    <n v="77000"/>
    <n v="1930"/>
    <x v="0"/>
    <n v="49"/>
    <x v="4"/>
    <s v="GBP"/>
    <n v="1453442400"/>
    <x v="506"/>
    <n v="1456034400"/>
    <d v="2016-02-21T06:00:00"/>
    <b v="0"/>
    <b v="0"/>
    <s v="music/indie rock"/>
    <n v="-0.97493506493506499"/>
    <n v="39465"/>
    <x v="1"/>
    <x v="7"/>
  </r>
  <r>
    <n v="543"/>
    <s v="Johnson, Murphy and Peterson"/>
    <s v="Cross-group high-level moderator"/>
    <n v="84900"/>
    <n v="13864"/>
    <x v="0"/>
    <n v="180"/>
    <x v="1"/>
    <s v="USD"/>
    <n v="1378875600"/>
    <x v="507"/>
    <n v="1380171600"/>
    <d v="2013-09-26T05:00:00"/>
    <b v="0"/>
    <b v="0"/>
    <s v="games/video games"/>
    <n v="-0.83670200235571257"/>
    <n v="49382"/>
    <x v="6"/>
    <x v="11"/>
  </r>
  <r>
    <n v="544"/>
    <s v="Taylor Inc"/>
    <s v="Public-key 3rdgeneration system engine"/>
    <n v="2800"/>
    <n v="7742"/>
    <x v="1"/>
    <n v="84"/>
    <x v="1"/>
    <s v="USD"/>
    <n v="1452232800"/>
    <x v="508"/>
    <n v="1453356000"/>
    <d v="2016-01-21T06:00:00"/>
    <b v="0"/>
    <b v="0"/>
    <s v="music/rock"/>
    <n v="1.7649999999999999"/>
    <n v="5271"/>
    <x v="1"/>
    <x v="1"/>
  </r>
  <r>
    <n v="545"/>
    <s v="Deleon and Sons"/>
    <s v="Organized value-added access"/>
    <n v="184800"/>
    <n v="164109"/>
    <x v="0"/>
    <n v="2690"/>
    <x v="1"/>
    <s v="USD"/>
    <n v="1577253600"/>
    <x v="509"/>
    <n v="1578981600"/>
    <d v="2020-01-14T06:00:00"/>
    <b v="0"/>
    <b v="0"/>
    <s v="theater/plays"/>
    <n v="-0.11196428571428571"/>
    <n v="174454.5"/>
    <x v="3"/>
    <x v="3"/>
  </r>
  <r>
    <n v="546"/>
    <s v="Benjamin, Paul and Ferguson"/>
    <s v="Cloned global Graphical User Interface"/>
    <n v="4200"/>
    <n v="6870"/>
    <x v="1"/>
    <n v="88"/>
    <x v="1"/>
    <s v="USD"/>
    <n v="1537160400"/>
    <x v="510"/>
    <n v="1537419600"/>
    <d v="2018-09-20T05:00:00"/>
    <b v="0"/>
    <b v="1"/>
    <s v="theater/plays"/>
    <n v="0.63571428571428568"/>
    <n v="5535"/>
    <x v="3"/>
    <x v="3"/>
  </r>
  <r>
    <n v="547"/>
    <s v="Hardin-Dixon"/>
    <s v="Focused solution-oriented matrix"/>
    <n v="1300"/>
    <n v="12597"/>
    <x v="1"/>
    <n v="156"/>
    <x v="1"/>
    <s v="USD"/>
    <n v="1422165600"/>
    <x v="511"/>
    <n v="1423202400"/>
    <d v="2015-02-06T06:00:00"/>
    <b v="0"/>
    <b v="0"/>
    <s v="film &amp; video/drama"/>
    <n v="8.69"/>
    <n v="6948.5"/>
    <x v="4"/>
    <x v="6"/>
  </r>
  <r>
    <n v="548"/>
    <s v="York-Pitts"/>
    <s v="Monitored discrete toolset"/>
    <n v="66100"/>
    <n v="179074"/>
    <x v="1"/>
    <n v="2985"/>
    <x v="1"/>
    <s v="USD"/>
    <n v="1459486800"/>
    <x v="512"/>
    <n v="1460610000"/>
    <d v="2016-04-14T05:00:00"/>
    <b v="0"/>
    <b v="0"/>
    <s v="theater/plays"/>
    <n v="1.7091376701966716"/>
    <n v="122587"/>
    <x v="3"/>
    <x v="3"/>
  </r>
  <r>
    <n v="549"/>
    <s v="Jarvis and Sons"/>
    <s v="Business-focused intermediate system engine"/>
    <n v="29500"/>
    <n v="83843"/>
    <x v="1"/>
    <n v="762"/>
    <x v="1"/>
    <s v="USD"/>
    <n v="1369717200"/>
    <x v="513"/>
    <n v="1370494800"/>
    <d v="2013-06-06T05:00:00"/>
    <b v="0"/>
    <b v="0"/>
    <s v="technology/wearables"/>
    <n v="1.8421355932203389"/>
    <n v="56671.5"/>
    <x v="2"/>
    <x v="8"/>
  </r>
  <r>
    <n v="550"/>
    <s v="Morrison-Henderson"/>
    <s v="De-engineered disintermediate encoding"/>
    <n v="100"/>
    <n v="4"/>
    <x v="3"/>
    <n v="1"/>
    <x v="5"/>
    <s v="CHF"/>
    <n v="1330495200"/>
    <x v="514"/>
    <n v="1332306000"/>
    <d v="2012-03-21T05:00:00"/>
    <b v="0"/>
    <b v="0"/>
    <s v="music/indie rock"/>
    <n v="-0.96"/>
    <n v="52"/>
    <x v="1"/>
    <x v="7"/>
  </r>
  <r>
    <n v="551"/>
    <s v="Martin-James"/>
    <s v="Streamlined upward-trending analyzer"/>
    <n v="180100"/>
    <n v="105598"/>
    <x v="0"/>
    <n v="2779"/>
    <x v="2"/>
    <s v="AUD"/>
    <n v="1419055200"/>
    <x v="515"/>
    <n v="1422511200"/>
    <d v="2015-01-29T06:00:00"/>
    <b v="0"/>
    <b v="1"/>
    <s v="technology/web"/>
    <n v="-0.41367018323153804"/>
    <n v="142849"/>
    <x v="2"/>
    <x v="2"/>
  </r>
  <r>
    <n v="552"/>
    <s v="Mercer, Solomon and Singleton"/>
    <s v="Distributed human-resource policy"/>
    <n v="9000"/>
    <n v="8866"/>
    <x v="0"/>
    <n v="92"/>
    <x v="1"/>
    <s v="USD"/>
    <n v="1480140000"/>
    <x v="516"/>
    <n v="1480312800"/>
    <d v="2016-11-28T06:00:00"/>
    <b v="0"/>
    <b v="0"/>
    <s v="theater/plays"/>
    <n v="-1.4888888888888889E-2"/>
    <n v="8933"/>
    <x v="3"/>
    <x v="3"/>
  </r>
  <r>
    <n v="553"/>
    <s v="Dougherty, Austin and Mills"/>
    <s v="De-engineered 5thgeneration contingency"/>
    <n v="170600"/>
    <n v="75022"/>
    <x v="0"/>
    <n v="1028"/>
    <x v="1"/>
    <s v="USD"/>
    <n v="1293948000"/>
    <x v="517"/>
    <n v="1294034400"/>
    <d v="2011-01-03T06:00:00"/>
    <b v="0"/>
    <b v="0"/>
    <s v="music/rock"/>
    <n v="-0.56024618991793673"/>
    <n v="122811"/>
    <x v="1"/>
    <x v="1"/>
  </r>
  <r>
    <n v="554"/>
    <s v="Ritter PLC"/>
    <s v="Multi-channeled upward-trending application"/>
    <n v="9500"/>
    <n v="14408"/>
    <x v="1"/>
    <n v="554"/>
    <x v="0"/>
    <s v="CAD"/>
    <n v="1482127200"/>
    <x v="518"/>
    <n v="1482645600"/>
    <d v="2016-12-25T06:00:00"/>
    <b v="0"/>
    <b v="0"/>
    <s v="music/indie rock"/>
    <n v="0.51663157894736844"/>
    <n v="11954"/>
    <x v="1"/>
    <x v="7"/>
  </r>
  <r>
    <n v="555"/>
    <s v="Anderson Group"/>
    <s v="Organic maximized database"/>
    <n v="6300"/>
    <n v="14089"/>
    <x v="1"/>
    <n v="135"/>
    <x v="3"/>
    <s v="DKK"/>
    <n v="1396414800"/>
    <x v="519"/>
    <n v="1399093200"/>
    <d v="2014-05-03T05:00:00"/>
    <b v="0"/>
    <b v="0"/>
    <s v="music/rock"/>
    <n v="1.2363492063492063"/>
    <n v="10194.5"/>
    <x v="1"/>
    <x v="1"/>
  </r>
  <r>
    <n v="556"/>
    <s v="Smith and Sons"/>
    <s v="Grass-roots 24/7 attitude"/>
    <n v="5200"/>
    <n v="12467"/>
    <x v="1"/>
    <n v="122"/>
    <x v="1"/>
    <s v="USD"/>
    <n v="1315285200"/>
    <x v="520"/>
    <n v="1315890000"/>
    <d v="2011-09-13T05:00:00"/>
    <b v="0"/>
    <b v="1"/>
    <s v="publishing/translations"/>
    <n v="1.3975"/>
    <n v="8833.5"/>
    <x v="5"/>
    <x v="18"/>
  </r>
  <r>
    <n v="557"/>
    <s v="Lam-Hamilton"/>
    <s v="Team-oriented global strategy"/>
    <n v="6000"/>
    <n v="11960"/>
    <x v="1"/>
    <n v="221"/>
    <x v="1"/>
    <s v="USD"/>
    <n v="1443762000"/>
    <x v="521"/>
    <n v="1444021200"/>
    <d v="2015-10-05T05:00:00"/>
    <b v="0"/>
    <b v="1"/>
    <s v="film &amp; video/science fiction"/>
    <n v="0.99333333333333329"/>
    <n v="8980"/>
    <x v="4"/>
    <x v="22"/>
  </r>
  <r>
    <n v="558"/>
    <s v="Ho Ltd"/>
    <s v="Enhanced client-driven capacity"/>
    <n v="5800"/>
    <n v="7966"/>
    <x v="1"/>
    <n v="126"/>
    <x v="1"/>
    <s v="USD"/>
    <n v="1456293600"/>
    <x v="522"/>
    <n v="1460005200"/>
    <d v="2016-04-07T05:00:00"/>
    <b v="0"/>
    <b v="0"/>
    <s v="theater/plays"/>
    <n v="0.37344827586206897"/>
    <n v="6883"/>
    <x v="3"/>
    <x v="3"/>
  </r>
  <r>
    <n v="559"/>
    <s v="Brown, Estrada and Jensen"/>
    <s v="Exclusive systematic productivity"/>
    <n v="105300"/>
    <n v="106321"/>
    <x v="1"/>
    <n v="1022"/>
    <x v="1"/>
    <s v="USD"/>
    <n v="1470114000"/>
    <x v="523"/>
    <n v="1470718800"/>
    <d v="2016-08-09T05:00:00"/>
    <b v="0"/>
    <b v="0"/>
    <s v="theater/plays"/>
    <n v="9.6961063627730298E-3"/>
    <n v="105810.5"/>
    <x v="3"/>
    <x v="3"/>
  </r>
  <r>
    <n v="560"/>
    <s v="Hunt LLC"/>
    <s v="Re-engineered radical policy"/>
    <n v="20000"/>
    <n v="158832"/>
    <x v="1"/>
    <n v="3177"/>
    <x v="1"/>
    <s v="USD"/>
    <n v="1321596000"/>
    <x v="524"/>
    <n v="1325052000"/>
    <d v="2011-12-28T06:00:00"/>
    <b v="0"/>
    <b v="0"/>
    <s v="film &amp; video/animation"/>
    <n v="6.9416000000000002"/>
    <n v="89416"/>
    <x v="4"/>
    <x v="10"/>
  </r>
  <r>
    <n v="561"/>
    <s v="Fowler-Smith"/>
    <s v="Down-sized logistical adapter"/>
    <n v="3000"/>
    <n v="11091"/>
    <x v="1"/>
    <n v="198"/>
    <x v="5"/>
    <s v="CHF"/>
    <n v="1318827600"/>
    <x v="525"/>
    <n v="1319000400"/>
    <d v="2011-10-19T05:00:00"/>
    <b v="0"/>
    <b v="0"/>
    <s v="theater/plays"/>
    <n v="2.6970000000000001"/>
    <n v="7045.5"/>
    <x v="3"/>
    <x v="3"/>
  </r>
  <r>
    <n v="562"/>
    <s v="Blair Inc"/>
    <s v="Configurable bandwidth-monitored throughput"/>
    <n v="9900"/>
    <n v="1269"/>
    <x v="0"/>
    <n v="26"/>
    <x v="5"/>
    <s v="CHF"/>
    <n v="1552366800"/>
    <x v="188"/>
    <n v="1552539600"/>
    <d v="2019-03-14T05:00:00"/>
    <b v="0"/>
    <b v="0"/>
    <s v="music/rock"/>
    <n v="-0.87181818181818183"/>
    <n v="5584.5"/>
    <x v="1"/>
    <x v="1"/>
  </r>
  <r>
    <n v="563"/>
    <s v="Kelley, Stanton and Sanchez"/>
    <s v="Optional tangible pricing structure"/>
    <n v="3700"/>
    <n v="5107"/>
    <x v="1"/>
    <n v="85"/>
    <x v="2"/>
    <s v="AUD"/>
    <n v="1542088800"/>
    <x v="526"/>
    <n v="1543816800"/>
    <d v="2018-12-03T06:00:00"/>
    <b v="0"/>
    <b v="0"/>
    <s v="film &amp; video/documentary"/>
    <n v="0.38027027027027027"/>
    <n v="4403.5"/>
    <x v="4"/>
    <x v="4"/>
  </r>
  <r>
    <n v="564"/>
    <s v="Hernandez-Macdonald"/>
    <s v="Organic high-level implementation"/>
    <n v="168700"/>
    <n v="141393"/>
    <x v="0"/>
    <n v="1790"/>
    <x v="1"/>
    <s v="USD"/>
    <n v="1426395600"/>
    <x v="527"/>
    <n v="1427086800"/>
    <d v="2015-03-23T05:00:00"/>
    <b v="0"/>
    <b v="0"/>
    <s v="theater/plays"/>
    <n v="-0.16186721991701244"/>
    <n v="155046.5"/>
    <x v="3"/>
    <x v="3"/>
  </r>
  <r>
    <n v="565"/>
    <s v="Joseph LLC"/>
    <s v="Decentralized logistical collaboration"/>
    <n v="94900"/>
    <n v="194166"/>
    <x v="1"/>
    <n v="3596"/>
    <x v="1"/>
    <s v="USD"/>
    <n v="1321336800"/>
    <x v="528"/>
    <n v="1323064800"/>
    <d v="2011-12-05T06:00:00"/>
    <b v="0"/>
    <b v="0"/>
    <s v="theater/plays"/>
    <n v="1.0460063224446785"/>
    <n v="144533"/>
    <x v="3"/>
    <x v="3"/>
  </r>
  <r>
    <n v="566"/>
    <s v="Webb-Smith"/>
    <s v="Advanced content-based installation"/>
    <n v="9300"/>
    <n v="4124"/>
    <x v="0"/>
    <n v="37"/>
    <x v="1"/>
    <s v="USD"/>
    <n v="1456293600"/>
    <x v="522"/>
    <n v="1458277200"/>
    <d v="2016-03-18T05:00:00"/>
    <b v="0"/>
    <b v="1"/>
    <s v="music/electric music"/>
    <n v="-0.5565591397849462"/>
    <n v="6712"/>
    <x v="1"/>
    <x v="5"/>
  </r>
  <r>
    <n v="567"/>
    <s v="Johns PLC"/>
    <s v="Distributed high-level open architecture"/>
    <n v="6800"/>
    <n v="14865"/>
    <x v="1"/>
    <n v="244"/>
    <x v="1"/>
    <s v="USD"/>
    <n v="1404968400"/>
    <x v="529"/>
    <n v="1405141200"/>
    <d v="2014-07-12T05:00:00"/>
    <b v="0"/>
    <b v="0"/>
    <s v="music/rock"/>
    <n v="1.1860294117647059"/>
    <n v="10832.5"/>
    <x v="1"/>
    <x v="1"/>
  </r>
  <r>
    <n v="568"/>
    <s v="Hardin-Foley"/>
    <s v="Synergized zero tolerance help-desk"/>
    <n v="72400"/>
    <n v="134688"/>
    <x v="1"/>
    <n v="5180"/>
    <x v="1"/>
    <s v="USD"/>
    <n v="1279170000"/>
    <x v="530"/>
    <n v="1283058000"/>
    <d v="2010-08-29T05:00:00"/>
    <b v="0"/>
    <b v="0"/>
    <s v="theater/plays"/>
    <n v="0.86033149171270717"/>
    <n v="103544"/>
    <x v="3"/>
    <x v="3"/>
  </r>
  <r>
    <n v="569"/>
    <s v="Fischer, Fowler and Arnold"/>
    <s v="Extended multi-tasking definition"/>
    <n v="20100"/>
    <n v="47705"/>
    <x v="1"/>
    <n v="589"/>
    <x v="6"/>
    <s v="EUR"/>
    <n v="1294725600"/>
    <x v="531"/>
    <n v="1295762400"/>
    <d v="2011-01-23T06:00:00"/>
    <b v="0"/>
    <b v="0"/>
    <s v="film &amp; video/animation"/>
    <n v="1.3733830845771144"/>
    <n v="33902.5"/>
    <x v="4"/>
    <x v="10"/>
  </r>
  <r>
    <n v="570"/>
    <s v="Martinez-Juarez"/>
    <s v="Realigned uniform knowledge user"/>
    <n v="31200"/>
    <n v="95364"/>
    <x v="1"/>
    <n v="2725"/>
    <x v="1"/>
    <s v="USD"/>
    <n v="1419055200"/>
    <x v="515"/>
    <n v="1419573600"/>
    <d v="2014-12-26T06:00:00"/>
    <b v="0"/>
    <b v="1"/>
    <s v="music/rock"/>
    <n v="2.0565384615384614"/>
    <n v="63282"/>
    <x v="1"/>
    <x v="1"/>
  </r>
  <r>
    <n v="571"/>
    <s v="Wilson and Sons"/>
    <s v="Monitored grid-enabled model"/>
    <n v="3500"/>
    <n v="3295"/>
    <x v="0"/>
    <n v="35"/>
    <x v="6"/>
    <s v="EUR"/>
    <n v="1434690000"/>
    <x v="532"/>
    <n v="1438750800"/>
    <d v="2015-08-05T05:00:00"/>
    <b v="0"/>
    <b v="0"/>
    <s v="film &amp; video/shorts"/>
    <n v="-5.8571428571428573E-2"/>
    <n v="3397.5"/>
    <x v="4"/>
    <x v="12"/>
  </r>
  <r>
    <n v="572"/>
    <s v="Clements Group"/>
    <s v="Assimilated actuating policy"/>
    <n v="9000"/>
    <n v="4896"/>
    <x v="3"/>
    <n v="94"/>
    <x v="1"/>
    <s v="USD"/>
    <n v="1443416400"/>
    <x v="533"/>
    <n v="1444798800"/>
    <d v="2015-10-14T05:00:00"/>
    <b v="0"/>
    <b v="1"/>
    <s v="music/rock"/>
    <n v="-0.45600000000000002"/>
    <n v="6948"/>
    <x v="1"/>
    <x v="1"/>
  </r>
  <r>
    <n v="573"/>
    <s v="Valenzuela-Cook"/>
    <s v="Total incremental productivity"/>
    <n v="6700"/>
    <n v="7496"/>
    <x v="1"/>
    <n v="300"/>
    <x v="1"/>
    <s v="USD"/>
    <n v="1399006800"/>
    <x v="409"/>
    <n v="1399179600"/>
    <d v="2014-05-04T05:00:00"/>
    <b v="0"/>
    <b v="0"/>
    <s v="journalism/audio"/>
    <n v="0.11880597014925373"/>
    <n v="7098"/>
    <x v="8"/>
    <x v="23"/>
  </r>
  <r>
    <n v="574"/>
    <s v="Parker, Haley and Foster"/>
    <s v="Adaptive local task-force"/>
    <n v="2700"/>
    <n v="9967"/>
    <x v="1"/>
    <n v="144"/>
    <x v="1"/>
    <s v="USD"/>
    <n v="1575698400"/>
    <x v="534"/>
    <n v="1576562400"/>
    <d v="2019-12-17T06:00:00"/>
    <b v="0"/>
    <b v="1"/>
    <s v="food/food trucks"/>
    <n v="2.6914814814814814"/>
    <n v="6333.5"/>
    <x v="0"/>
    <x v="0"/>
  </r>
  <r>
    <n v="575"/>
    <s v="Fuentes LLC"/>
    <s v="Universal zero-defect concept"/>
    <n v="83300"/>
    <n v="52421"/>
    <x v="0"/>
    <n v="558"/>
    <x v="1"/>
    <s v="USD"/>
    <n v="1400562000"/>
    <x v="53"/>
    <n v="1400821200"/>
    <d v="2014-05-23T05:00:00"/>
    <b v="0"/>
    <b v="1"/>
    <s v="theater/plays"/>
    <n v="-0.37069627851140458"/>
    <n v="67860.5"/>
    <x v="3"/>
    <x v="3"/>
  </r>
  <r>
    <n v="576"/>
    <s v="Moran and Sons"/>
    <s v="Object-based bottom-line superstructure"/>
    <n v="9700"/>
    <n v="6298"/>
    <x v="0"/>
    <n v="64"/>
    <x v="1"/>
    <s v="USD"/>
    <n v="1509512400"/>
    <x v="535"/>
    <n v="1510984800"/>
    <d v="2017-11-18T06:00:00"/>
    <b v="0"/>
    <b v="0"/>
    <s v="theater/plays"/>
    <n v="-0.3507216494845361"/>
    <n v="7999"/>
    <x v="3"/>
    <x v="3"/>
  </r>
  <r>
    <n v="577"/>
    <s v="Stevens Inc"/>
    <s v="Adaptive 24hour projection"/>
    <n v="8200"/>
    <n v="1546"/>
    <x v="3"/>
    <n v="37"/>
    <x v="1"/>
    <s v="USD"/>
    <n v="1299823200"/>
    <x v="536"/>
    <n v="1302066000"/>
    <d v="2011-04-06T05:00:00"/>
    <b v="0"/>
    <b v="0"/>
    <s v="music/jazz"/>
    <n v="-0.8114634146341464"/>
    <n v="4873"/>
    <x v="1"/>
    <x v="17"/>
  </r>
  <r>
    <n v="578"/>
    <s v="Martinez-Johnson"/>
    <s v="Sharable radical toolset"/>
    <n v="96500"/>
    <n v="16168"/>
    <x v="0"/>
    <n v="245"/>
    <x v="1"/>
    <s v="USD"/>
    <n v="1322719200"/>
    <x v="537"/>
    <n v="1322978400"/>
    <d v="2011-12-04T06:00:00"/>
    <b v="0"/>
    <b v="0"/>
    <s v="film &amp; video/science fiction"/>
    <n v="-0.83245595854922283"/>
    <n v="56334"/>
    <x v="4"/>
    <x v="22"/>
  </r>
  <r>
    <n v="579"/>
    <s v="Franklin Inc"/>
    <s v="Focused multimedia knowledgebase"/>
    <n v="6200"/>
    <n v="6269"/>
    <x v="1"/>
    <n v="87"/>
    <x v="1"/>
    <s v="USD"/>
    <n v="1312693200"/>
    <x v="538"/>
    <n v="1313730000"/>
    <d v="2011-08-19T05:00:00"/>
    <b v="0"/>
    <b v="0"/>
    <s v="music/jazz"/>
    <n v="1.1129032258064516E-2"/>
    <n v="6234.5"/>
    <x v="1"/>
    <x v="17"/>
  </r>
  <r>
    <n v="580"/>
    <s v="Perez PLC"/>
    <s v="Seamless 6thgeneration extranet"/>
    <n v="43800"/>
    <n v="149578"/>
    <x v="1"/>
    <n v="3116"/>
    <x v="1"/>
    <s v="USD"/>
    <n v="1393394400"/>
    <x v="539"/>
    <n v="1394085600"/>
    <d v="2014-03-06T06:00:00"/>
    <b v="0"/>
    <b v="0"/>
    <s v="theater/plays"/>
    <n v="2.4150228310502282"/>
    <n v="96689"/>
    <x v="3"/>
    <x v="3"/>
  </r>
  <r>
    <n v="581"/>
    <s v="Sanchez, Cross and Savage"/>
    <s v="Sharable mobile knowledgebase"/>
    <n v="6000"/>
    <n v="3841"/>
    <x v="0"/>
    <n v="71"/>
    <x v="1"/>
    <s v="USD"/>
    <n v="1304053200"/>
    <x v="540"/>
    <n v="1305349200"/>
    <d v="2011-05-14T05:00:00"/>
    <b v="0"/>
    <b v="0"/>
    <s v="technology/web"/>
    <n v="-0.35983333333333334"/>
    <n v="4920.5"/>
    <x v="2"/>
    <x v="2"/>
  </r>
  <r>
    <n v="582"/>
    <s v="Pineda Ltd"/>
    <s v="Cross-group global system engine"/>
    <n v="8700"/>
    <n v="4531"/>
    <x v="0"/>
    <n v="42"/>
    <x v="1"/>
    <s v="USD"/>
    <n v="1433912400"/>
    <x v="505"/>
    <n v="1434344400"/>
    <d v="2015-06-15T05:00:00"/>
    <b v="0"/>
    <b v="1"/>
    <s v="games/video games"/>
    <n v="-0.47919540229885055"/>
    <n v="6615.5"/>
    <x v="6"/>
    <x v="11"/>
  </r>
  <r>
    <n v="583"/>
    <s v="Powell and Sons"/>
    <s v="Centralized clear-thinking conglomeration"/>
    <n v="18900"/>
    <n v="60934"/>
    <x v="1"/>
    <n v="909"/>
    <x v="1"/>
    <s v="USD"/>
    <n v="1329717600"/>
    <x v="541"/>
    <n v="1331186400"/>
    <d v="2012-03-08T06:00:00"/>
    <b v="0"/>
    <b v="0"/>
    <s v="film &amp; video/documentary"/>
    <n v="2.2240211640211642"/>
    <n v="39917"/>
    <x v="4"/>
    <x v="4"/>
  </r>
  <r>
    <n v="584"/>
    <s v="Nunez-Richards"/>
    <s v="De-engineered cohesive system engine"/>
    <n v="86400"/>
    <n v="103255"/>
    <x v="1"/>
    <n v="1613"/>
    <x v="1"/>
    <s v="USD"/>
    <n v="1335330000"/>
    <x v="542"/>
    <n v="1336539600"/>
    <d v="2012-05-09T05:00:00"/>
    <b v="0"/>
    <b v="0"/>
    <s v="technology/web"/>
    <n v="0.19508101851851853"/>
    <n v="94827.5"/>
    <x v="2"/>
    <x v="2"/>
  </r>
  <r>
    <n v="585"/>
    <s v="Pugh LLC"/>
    <s v="Reactive analyzing function"/>
    <n v="8900"/>
    <n v="13065"/>
    <x v="1"/>
    <n v="136"/>
    <x v="1"/>
    <s v="USD"/>
    <n v="1268888400"/>
    <x v="543"/>
    <n v="1269752400"/>
    <d v="2010-03-28T05:00:00"/>
    <b v="0"/>
    <b v="0"/>
    <s v="publishing/translations"/>
    <n v="0.46797752808988763"/>
    <n v="10982.5"/>
    <x v="5"/>
    <x v="18"/>
  </r>
  <r>
    <n v="586"/>
    <s v="Rowe-Wong"/>
    <s v="Robust hybrid budgetary management"/>
    <n v="700"/>
    <n v="6654"/>
    <x v="1"/>
    <n v="130"/>
    <x v="1"/>
    <s v="USD"/>
    <n v="1289973600"/>
    <x v="544"/>
    <n v="1291615200"/>
    <d v="2010-12-06T06:00:00"/>
    <b v="0"/>
    <b v="0"/>
    <s v="music/rock"/>
    <n v="8.5057142857142853"/>
    <n v="3677"/>
    <x v="1"/>
    <x v="1"/>
  </r>
  <r>
    <n v="587"/>
    <s v="Williams-Santos"/>
    <s v="Open-source analyzing monitoring"/>
    <n v="9400"/>
    <n v="6852"/>
    <x v="0"/>
    <n v="156"/>
    <x v="0"/>
    <s v="CAD"/>
    <n v="1547877600"/>
    <x v="35"/>
    <n v="1552366800"/>
    <d v="2019-03-12T05:00:00"/>
    <b v="0"/>
    <b v="1"/>
    <s v="food/food trucks"/>
    <n v="-0.27106382978723403"/>
    <n v="8126"/>
    <x v="0"/>
    <x v="0"/>
  </r>
  <r>
    <n v="588"/>
    <s v="Weber Inc"/>
    <s v="Up-sized discrete firmware"/>
    <n v="157600"/>
    <n v="124517"/>
    <x v="0"/>
    <n v="1368"/>
    <x v="4"/>
    <s v="GBP"/>
    <n v="1269493200"/>
    <x v="152"/>
    <n v="1272171600"/>
    <d v="2010-04-25T05:00:00"/>
    <b v="0"/>
    <b v="0"/>
    <s v="theater/plays"/>
    <n v="-0.20991751269035533"/>
    <n v="141058.5"/>
    <x v="3"/>
    <x v="3"/>
  </r>
  <r>
    <n v="589"/>
    <s v="Avery, Brown and Parker"/>
    <s v="Exclusive intangible extranet"/>
    <n v="7900"/>
    <n v="5113"/>
    <x v="0"/>
    <n v="102"/>
    <x v="1"/>
    <s v="USD"/>
    <n v="1436072400"/>
    <x v="545"/>
    <n v="1436677200"/>
    <d v="2015-07-12T05:00:00"/>
    <b v="0"/>
    <b v="0"/>
    <s v="film &amp; video/documentary"/>
    <n v="-0.3527848101265823"/>
    <n v="6506.5"/>
    <x v="4"/>
    <x v="4"/>
  </r>
  <r>
    <n v="590"/>
    <s v="Cox Group"/>
    <s v="Synergized analyzing process improvement"/>
    <n v="7100"/>
    <n v="5824"/>
    <x v="0"/>
    <n v="86"/>
    <x v="2"/>
    <s v="AUD"/>
    <n v="1419141600"/>
    <x v="546"/>
    <n v="1420092000"/>
    <d v="2015-01-01T06:00:00"/>
    <b v="0"/>
    <b v="0"/>
    <s v="publishing/radio &amp; podcasts"/>
    <n v="-0.17971830985915493"/>
    <n v="6462"/>
    <x v="5"/>
    <x v="15"/>
  </r>
  <r>
    <n v="591"/>
    <s v="Jensen LLC"/>
    <s v="Realigned dedicated system engine"/>
    <n v="600"/>
    <n v="6226"/>
    <x v="1"/>
    <n v="102"/>
    <x v="1"/>
    <s v="USD"/>
    <n v="1279083600"/>
    <x v="547"/>
    <n v="1279947600"/>
    <d v="2010-07-24T05:00:00"/>
    <b v="0"/>
    <b v="0"/>
    <s v="games/video games"/>
    <n v="9.3766666666666669"/>
    <n v="3413"/>
    <x v="6"/>
    <x v="11"/>
  </r>
  <r>
    <n v="592"/>
    <s v="Brown Inc"/>
    <s v="Object-based bandwidth-monitored concept"/>
    <n v="156800"/>
    <n v="20243"/>
    <x v="0"/>
    <n v="253"/>
    <x v="1"/>
    <s v="USD"/>
    <n v="1401426000"/>
    <x v="548"/>
    <n v="1402203600"/>
    <d v="2014-06-08T05:00:00"/>
    <b v="0"/>
    <b v="0"/>
    <s v="theater/plays"/>
    <n v="-0.87089923469387753"/>
    <n v="88521.5"/>
    <x v="3"/>
    <x v="3"/>
  </r>
  <r>
    <n v="593"/>
    <s v="Hale-Hayes"/>
    <s v="Ameliorated client-driven open system"/>
    <n v="121600"/>
    <n v="188288"/>
    <x v="1"/>
    <n v="4006"/>
    <x v="1"/>
    <s v="USD"/>
    <n v="1395810000"/>
    <x v="549"/>
    <n v="1396933200"/>
    <d v="2014-04-08T05:00:00"/>
    <b v="0"/>
    <b v="0"/>
    <s v="film &amp; video/animation"/>
    <n v="0.54842105263157892"/>
    <n v="154944"/>
    <x v="4"/>
    <x v="10"/>
  </r>
  <r>
    <n v="594"/>
    <s v="Mcbride PLC"/>
    <s v="Upgradable leadingedge Local Area Network"/>
    <n v="157300"/>
    <n v="11167"/>
    <x v="0"/>
    <n v="157"/>
    <x v="1"/>
    <s v="USD"/>
    <n v="1467003600"/>
    <x v="550"/>
    <n v="1467262800"/>
    <d v="2016-06-30T05:00:00"/>
    <b v="0"/>
    <b v="1"/>
    <s v="theater/plays"/>
    <n v="-0.92900826446280993"/>
    <n v="84233.5"/>
    <x v="3"/>
    <x v="3"/>
  </r>
  <r>
    <n v="595"/>
    <s v="Harris-Jennings"/>
    <s v="Customizable intermediate data-warehouse"/>
    <n v="70300"/>
    <n v="146595"/>
    <x v="1"/>
    <n v="1629"/>
    <x v="1"/>
    <s v="USD"/>
    <n v="1268715600"/>
    <x v="551"/>
    <n v="1270530000"/>
    <d v="2010-04-06T05:00:00"/>
    <b v="0"/>
    <b v="1"/>
    <s v="theater/plays"/>
    <n v="1.0852773826458038"/>
    <n v="108447.5"/>
    <x v="3"/>
    <x v="3"/>
  </r>
  <r>
    <n v="596"/>
    <s v="Becker-Scott"/>
    <s v="Managed optimizing archive"/>
    <n v="7900"/>
    <n v="7875"/>
    <x v="0"/>
    <n v="183"/>
    <x v="1"/>
    <s v="USD"/>
    <n v="1457157600"/>
    <x v="552"/>
    <n v="1457762400"/>
    <d v="2016-03-12T06:00:00"/>
    <b v="0"/>
    <b v="1"/>
    <s v="film &amp; video/drama"/>
    <n v="-3.1645569620253164E-3"/>
    <n v="7887.5"/>
    <x v="4"/>
    <x v="6"/>
  </r>
  <r>
    <n v="597"/>
    <s v="Todd, Freeman and Henry"/>
    <s v="Diverse systematic projection"/>
    <n v="73800"/>
    <n v="148779"/>
    <x v="1"/>
    <n v="2188"/>
    <x v="1"/>
    <s v="USD"/>
    <n v="1573970400"/>
    <x v="462"/>
    <n v="1575525600"/>
    <d v="2019-12-05T06:00:00"/>
    <b v="0"/>
    <b v="0"/>
    <s v="theater/plays"/>
    <n v="1.0159756097560975"/>
    <n v="111289.5"/>
    <x v="3"/>
    <x v="3"/>
  </r>
  <r>
    <n v="598"/>
    <s v="Martinez, Garza and Young"/>
    <s v="Up-sized web-enabled info-mediaries"/>
    <n v="108500"/>
    <n v="175868"/>
    <x v="1"/>
    <n v="2409"/>
    <x v="6"/>
    <s v="EUR"/>
    <n v="1276578000"/>
    <x v="553"/>
    <n v="1279083600"/>
    <d v="2010-07-14T05:00:00"/>
    <b v="0"/>
    <b v="0"/>
    <s v="music/rock"/>
    <n v="0.62090322580645163"/>
    <n v="142184"/>
    <x v="1"/>
    <x v="1"/>
  </r>
  <r>
    <n v="599"/>
    <s v="Smith-Ramos"/>
    <s v="Persevering optimizing Graphical User Interface"/>
    <n v="140300"/>
    <n v="5112"/>
    <x v="0"/>
    <n v="82"/>
    <x v="3"/>
    <s v="DKK"/>
    <n v="1423720800"/>
    <x v="554"/>
    <n v="1424412000"/>
    <d v="2015-02-20T06:00:00"/>
    <b v="0"/>
    <b v="0"/>
    <s v="film &amp; video/documentary"/>
    <n v="-0.96356379187455454"/>
    <n v="72706"/>
    <x v="4"/>
    <x v="4"/>
  </r>
  <r>
    <n v="600"/>
    <s v="Brown-George"/>
    <s v="Cross-platform tertiary array"/>
    <n v="100"/>
    <n v="5"/>
    <x v="0"/>
    <n v="1"/>
    <x v="4"/>
    <s v="GBP"/>
    <n v="1375160400"/>
    <x v="555"/>
    <n v="1376197200"/>
    <d v="2013-08-11T05:00:00"/>
    <b v="0"/>
    <b v="0"/>
    <s v="food/food trucks"/>
    <n v="-0.95"/>
    <n v="52.5"/>
    <x v="0"/>
    <x v="0"/>
  </r>
  <r>
    <n v="601"/>
    <s v="Waters and Sons"/>
    <s v="Inverse neutral structure"/>
    <n v="6300"/>
    <n v="13018"/>
    <x v="1"/>
    <n v="194"/>
    <x v="1"/>
    <s v="USD"/>
    <n v="1401426000"/>
    <x v="548"/>
    <n v="1402894800"/>
    <d v="2014-06-16T05:00:00"/>
    <b v="1"/>
    <b v="0"/>
    <s v="technology/wearables"/>
    <n v="1.0663492063492064"/>
    <n v="9659"/>
    <x v="2"/>
    <x v="8"/>
  </r>
  <r>
    <n v="602"/>
    <s v="Brown Ltd"/>
    <s v="Quality-focused system-worthy support"/>
    <n v="71100"/>
    <n v="91176"/>
    <x v="1"/>
    <n v="1140"/>
    <x v="1"/>
    <s v="USD"/>
    <n v="1433480400"/>
    <x v="62"/>
    <n v="1434430800"/>
    <d v="2015-06-16T05:00:00"/>
    <b v="0"/>
    <b v="0"/>
    <s v="theater/plays"/>
    <n v="0.28236286919831222"/>
    <n v="81138"/>
    <x v="3"/>
    <x v="3"/>
  </r>
  <r>
    <n v="603"/>
    <s v="Christian, Yates and Greer"/>
    <s v="Vision-oriented 5thgeneration array"/>
    <n v="5300"/>
    <n v="6342"/>
    <x v="1"/>
    <n v="102"/>
    <x v="1"/>
    <s v="USD"/>
    <n v="1555563600"/>
    <x v="556"/>
    <n v="1557896400"/>
    <d v="2019-05-15T05:00:00"/>
    <b v="0"/>
    <b v="0"/>
    <s v="theater/plays"/>
    <n v="0.19660377358490566"/>
    <n v="5821"/>
    <x v="3"/>
    <x v="3"/>
  </r>
  <r>
    <n v="604"/>
    <s v="Cole, Hernandez and Rodriguez"/>
    <s v="Cross-platform logistical circuit"/>
    <n v="88700"/>
    <n v="151438"/>
    <x v="1"/>
    <n v="2857"/>
    <x v="1"/>
    <s v="USD"/>
    <n v="1295676000"/>
    <x v="557"/>
    <n v="1297490400"/>
    <d v="2011-02-12T06:00:00"/>
    <b v="0"/>
    <b v="0"/>
    <s v="theater/plays"/>
    <n v="0.70730552423900794"/>
    <n v="120069"/>
    <x v="3"/>
    <x v="3"/>
  </r>
  <r>
    <n v="605"/>
    <s v="Ortiz, Valenzuela and Collins"/>
    <s v="Profound solution-oriented matrix"/>
    <n v="3300"/>
    <n v="6178"/>
    <x v="1"/>
    <n v="107"/>
    <x v="1"/>
    <s v="USD"/>
    <n v="1443848400"/>
    <x v="27"/>
    <n v="1447394400"/>
    <d v="2015-11-13T06:00:00"/>
    <b v="0"/>
    <b v="0"/>
    <s v="publishing/nonfiction"/>
    <n v="0.87212121212121207"/>
    <n v="4739"/>
    <x v="5"/>
    <x v="9"/>
  </r>
  <r>
    <n v="606"/>
    <s v="Valencia PLC"/>
    <s v="Extended asynchronous initiative"/>
    <n v="3400"/>
    <n v="6405"/>
    <x v="1"/>
    <n v="160"/>
    <x v="4"/>
    <s v="GBP"/>
    <n v="1457330400"/>
    <x v="558"/>
    <n v="1458277200"/>
    <d v="2016-03-18T05:00:00"/>
    <b v="0"/>
    <b v="0"/>
    <s v="music/rock"/>
    <n v="0.88382352941176467"/>
    <n v="4902.5"/>
    <x v="1"/>
    <x v="1"/>
  </r>
  <r>
    <n v="607"/>
    <s v="Gordon, Mendez and Johnson"/>
    <s v="Fundamental needs-based frame"/>
    <n v="137600"/>
    <n v="180667"/>
    <x v="1"/>
    <n v="2230"/>
    <x v="1"/>
    <s v="USD"/>
    <n v="1395550800"/>
    <x v="559"/>
    <n v="1395723600"/>
    <d v="2014-03-25T05:00:00"/>
    <b v="0"/>
    <b v="0"/>
    <s v="food/food trucks"/>
    <n v="0.31298691860465117"/>
    <n v="159133.5"/>
    <x v="0"/>
    <x v="0"/>
  </r>
  <r>
    <n v="608"/>
    <s v="Johnson Group"/>
    <s v="Compatible full-range leverage"/>
    <n v="3900"/>
    <n v="11075"/>
    <x v="1"/>
    <n v="316"/>
    <x v="1"/>
    <s v="USD"/>
    <n v="1551852000"/>
    <x v="426"/>
    <n v="1552197600"/>
    <d v="2019-03-10T06:00:00"/>
    <b v="0"/>
    <b v="1"/>
    <s v="music/jazz"/>
    <n v="1.8397435897435896"/>
    <n v="7487.5"/>
    <x v="1"/>
    <x v="17"/>
  </r>
  <r>
    <n v="609"/>
    <s v="Rose-Fuller"/>
    <s v="Upgradable holistic system engine"/>
    <n v="10000"/>
    <n v="12042"/>
    <x v="1"/>
    <n v="117"/>
    <x v="1"/>
    <s v="USD"/>
    <n v="1547618400"/>
    <x v="560"/>
    <n v="1549087200"/>
    <d v="2019-02-02T06:00:00"/>
    <b v="0"/>
    <b v="0"/>
    <s v="film &amp; video/science fiction"/>
    <n v="0.20419999999999999"/>
    <n v="11021"/>
    <x v="4"/>
    <x v="22"/>
  </r>
  <r>
    <n v="610"/>
    <s v="Hughes, Mendez and Patterson"/>
    <s v="Stand-alone multi-state data-warehouse"/>
    <n v="42800"/>
    <n v="179356"/>
    <x v="1"/>
    <n v="6406"/>
    <x v="1"/>
    <s v="USD"/>
    <n v="1355637600"/>
    <x v="561"/>
    <n v="1356847200"/>
    <d v="2012-12-30T06:00:00"/>
    <b v="0"/>
    <b v="0"/>
    <s v="theater/plays"/>
    <n v="3.1905607476635516"/>
    <n v="111078"/>
    <x v="3"/>
    <x v="3"/>
  </r>
  <r>
    <n v="611"/>
    <s v="Brady, Cortez and Rodriguez"/>
    <s v="Multi-lateral maximized core"/>
    <n v="8200"/>
    <n v="1136"/>
    <x v="3"/>
    <n v="15"/>
    <x v="1"/>
    <s v="USD"/>
    <n v="1374728400"/>
    <x v="562"/>
    <n v="1375765200"/>
    <d v="2013-08-06T05:00:00"/>
    <b v="0"/>
    <b v="0"/>
    <s v="theater/plays"/>
    <n v="-0.86146341463414633"/>
    <n v="4668"/>
    <x v="3"/>
    <x v="3"/>
  </r>
  <r>
    <n v="612"/>
    <s v="Wang, Nguyen and Horton"/>
    <s v="Innovative holistic hub"/>
    <n v="6200"/>
    <n v="8645"/>
    <x v="1"/>
    <n v="192"/>
    <x v="1"/>
    <s v="USD"/>
    <n v="1287810000"/>
    <x v="563"/>
    <n v="1289800800"/>
    <d v="2010-11-15T06:00:00"/>
    <b v="0"/>
    <b v="0"/>
    <s v="music/electric music"/>
    <n v="0.39435483870967741"/>
    <n v="7422.5"/>
    <x v="1"/>
    <x v="5"/>
  </r>
  <r>
    <n v="613"/>
    <s v="Santos, Williams and Brown"/>
    <s v="Reverse-engineered 24/7 methodology"/>
    <n v="1100"/>
    <n v="1914"/>
    <x v="1"/>
    <n v="26"/>
    <x v="0"/>
    <s v="CAD"/>
    <n v="1503723600"/>
    <x v="564"/>
    <n v="1504501200"/>
    <d v="2017-09-04T05:00:00"/>
    <b v="0"/>
    <b v="0"/>
    <s v="theater/plays"/>
    <n v="0.74"/>
    <n v="1507"/>
    <x v="3"/>
    <x v="3"/>
  </r>
  <r>
    <n v="614"/>
    <s v="Barnett and Sons"/>
    <s v="Business-focused dynamic info-mediaries"/>
    <n v="26500"/>
    <n v="41205"/>
    <x v="1"/>
    <n v="723"/>
    <x v="1"/>
    <s v="USD"/>
    <n v="1484114400"/>
    <x v="565"/>
    <n v="1485669600"/>
    <d v="2017-01-29T06:00:00"/>
    <b v="0"/>
    <b v="0"/>
    <s v="theater/plays"/>
    <n v="0.55490566037735845"/>
    <n v="33852.5"/>
    <x v="3"/>
    <x v="3"/>
  </r>
  <r>
    <n v="615"/>
    <s v="Petersen-Rodriguez"/>
    <s v="Digitized clear-thinking installation"/>
    <n v="8500"/>
    <n v="14488"/>
    <x v="1"/>
    <n v="170"/>
    <x v="6"/>
    <s v="EUR"/>
    <n v="1461906000"/>
    <x v="566"/>
    <n v="1462770000"/>
    <d v="2016-05-09T05:00:00"/>
    <b v="0"/>
    <b v="0"/>
    <s v="theater/plays"/>
    <n v="0.70447058823529407"/>
    <n v="11494"/>
    <x v="3"/>
    <x v="3"/>
  </r>
  <r>
    <n v="616"/>
    <s v="Burnett-Mora"/>
    <s v="Quality-focused 24/7 superstructure"/>
    <n v="6400"/>
    <n v="12129"/>
    <x v="1"/>
    <n v="238"/>
    <x v="4"/>
    <s v="GBP"/>
    <n v="1379653200"/>
    <x v="567"/>
    <n v="1379739600"/>
    <d v="2013-09-21T05:00:00"/>
    <b v="0"/>
    <b v="1"/>
    <s v="music/indie rock"/>
    <n v="0.89515624999999999"/>
    <n v="9264.5"/>
    <x v="1"/>
    <x v="7"/>
  </r>
  <r>
    <n v="617"/>
    <s v="King LLC"/>
    <s v="Multi-channeled local intranet"/>
    <n v="1400"/>
    <n v="3496"/>
    <x v="1"/>
    <n v="55"/>
    <x v="1"/>
    <s v="USD"/>
    <n v="1401858000"/>
    <x v="568"/>
    <n v="1402722000"/>
    <d v="2014-06-14T05:00:00"/>
    <b v="0"/>
    <b v="0"/>
    <s v="theater/plays"/>
    <n v="1.4971428571428571"/>
    <n v="2448"/>
    <x v="3"/>
    <x v="3"/>
  </r>
  <r>
    <n v="618"/>
    <s v="Miller Ltd"/>
    <s v="Open-architected mobile emulation"/>
    <n v="198600"/>
    <n v="97037"/>
    <x v="0"/>
    <n v="1198"/>
    <x v="1"/>
    <s v="USD"/>
    <n v="1367470800"/>
    <x v="569"/>
    <n v="1369285200"/>
    <d v="2013-05-23T05:00:00"/>
    <b v="0"/>
    <b v="0"/>
    <s v="publishing/nonfiction"/>
    <n v="-0.51139476334340384"/>
    <n v="147818.5"/>
    <x v="5"/>
    <x v="9"/>
  </r>
  <r>
    <n v="619"/>
    <s v="Case LLC"/>
    <s v="Ameliorated foreground methodology"/>
    <n v="195900"/>
    <n v="55757"/>
    <x v="0"/>
    <n v="648"/>
    <x v="1"/>
    <s v="USD"/>
    <n v="1304658000"/>
    <x v="570"/>
    <n v="1304744400"/>
    <d v="2011-05-07T05:00:00"/>
    <b v="1"/>
    <b v="1"/>
    <s v="theater/plays"/>
    <n v="-0.71538029606942322"/>
    <n v="125828.5"/>
    <x v="3"/>
    <x v="3"/>
  </r>
  <r>
    <n v="620"/>
    <s v="Swanson, Wilson and Baker"/>
    <s v="Synergized well-modulated project"/>
    <n v="4300"/>
    <n v="11525"/>
    <x v="1"/>
    <n v="128"/>
    <x v="2"/>
    <s v="AUD"/>
    <n v="1467954000"/>
    <x v="571"/>
    <n v="1468299600"/>
    <d v="2016-07-12T05:00:00"/>
    <b v="0"/>
    <b v="0"/>
    <s v="photography/photography books"/>
    <n v="1.680232558139535"/>
    <n v="7912.5"/>
    <x v="7"/>
    <x v="14"/>
  </r>
  <r>
    <n v="621"/>
    <s v="Dean, Fox and Phillips"/>
    <s v="Extended context-sensitive forecast"/>
    <n v="25600"/>
    <n v="158669"/>
    <x v="1"/>
    <n v="2144"/>
    <x v="1"/>
    <s v="USD"/>
    <n v="1473742800"/>
    <x v="572"/>
    <n v="1474174800"/>
    <d v="2016-09-18T05:00:00"/>
    <b v="0"/>
    <b v="0"/>
    <s v="theater/plays"/>
    <n v="5.1980078125000002"/>
    <n v="92134.5"/>
    <x v="3"/>
    <x v="3"/>
  </r>
  <r>
    <n v="622"/>
    <s v="Smith-Smith"/>
    <s v="Total leadingedge neural-net"/>
    <n v="189000"/>
    <n v="5916"/>
    <x v="0"/>
    <n v="64"/>
    <x v="1"/>
    <s v="USD"/>
    <n v="1523768400"/>
    <x v="573"/>
    <n v="1526014800"/>
    <d v="2018-05-11T05:00:00"/>
    <b v="0"/>
    <b v="0"/>
    <s v="music/indie rock"/>
    <n v="-0.96869841269841273"/>
    <n v="97458"/>
    <x v="1"/>
    <x v="7"/>
  </r>
  <r>
    <n v="623"/>
    <s v="Smith, Scott and Rodriguez"/>
    <s v="Organic actuating protocol"/>
    <n v="94300"/>
    <n v="150806"/>
    <x v="1"/>
    <n v="2693"/>
    <x v="4"/>
    <s v="GBP"/>
    <n v="1437022800"/>
    <x v="574"/>
    <n v="1437454800"/>
    <d v="2015-07-21T05:00:00"/>
    <b v="0"/>
    <b v="0"/>
    <s v="theater/plays"/>
    <n v="0.5992152704135737"/>
    <n v="122553"/>
    <x v="3"/>
    <x v="3"/>
  </r>
  <r>
    <n v="624"/>
    <s v="White, Robertson and Roberts"/>
    <s v="Down-sized national software"/>
    <n v="5100"/>
    <n v="14249"/>
    <x v="1"/>
    <n v="432"/>
    <x v="1"/>
    <s v="USD"/>
    <n v="1422165600"/>
    <x v="511"/>
    <n v="1422684000"/>
    <d v="2015-01-31T06:00:00"/>
    <b v="0"/>
    <b v="0"/>
    <s v="photography/photography books"/>
    <n v="1.793921568627451"/>
    <n v="9674.5"/>
    <x v="7"/>
    <x v="14"/>
  </r>
  <r>
    <n v="625"/>
    <s v="Martinez Inc"/>
    <s v="Organic upward-trending Graphical User Interface"/>
    <n v="7500"/>
    <n v="5803"/>
    <x v="0"/>
    <n v="62"/>
    <x v="1"/>
    <s v="USD"/>
    <n v="1580104800"/>
    <x v="575"/>
    <n v="1581314400"/>
    <d v="2020-02-10T06:00:00"/>
    <b v="0"/>
    <b v="0"/>
    <s v="theater/plays"/>
    <n v="-0.22626666666666667"/>
    <n v="6651.5"/>
    <x v="3"/>
    <x v="3"/>
  </r>
  <r>
    <n v="626"/>
    <s v="Tucker, Mccoy and Marquez"/>
    <s v="Synergistic tertiary budgetary management"/>
    <n v="6400"/>
    <n v="13205"/>
    <x v="1"/>
    <n v="189"/>
    <x v="1"/>
    <s v="USD"/>
    <n v="1285650000"/>
    <x v="576"/>
    <n v="1286427600"/>
    <d v="2010-10-07T05:00:00"/>
    <b v="0"/>
    <b v="1"/>
    <s v="theater/plays"/>
    <n v="1.06328125"/>
    <n v="9802.5"/>
    <x v="3"/>
    <x v="3"/>
  </r>
  <r>
    <n v="627"/>
    <s v="Martin, Lee and Armstrong"/>
    <s v="Open-architected incremental ability"/>
    <n v="1600"/>
    <n v="11108"/>
    <x v="1"/>
    <n v="154"/>
    <x v="4"/>
    <s v="GBP"/>
    <n v="1276664400"/>
    <x v="577"/>
    <n v="1278738000"/>
    <d v="2010-07-10T05:00:00"/>
    <b v="1"/>
    <b v="0"/>
    <s v="food/food trucks"/>
    <n v="5.9424999999999999"/>
    <n v="6354"/>
    <x v="0"/>
    <x v="0"/>
  </r>
  <r>
    <n v="628"/>
    <s v="Dunn, Moreno and Green"/>
    <s v="Intuitive object-oriented task-force"/>
    <n v="1900"/>
    <n v="2884"/>
    <x v="1"/>
    <n v="96"/>
    <x v="1"/>
    <s v="USD"/>
    <n v="1286168400"/>
    <x v="578"/>
    <n v="1286427600"/>
    <d v="2010-10-07T05:00:00"/>
    <b v="0"/>
    <b v="0"/>
    <s v="music/indie rock"/>
    <n v="0.5178947368421053"/>
    <n v="2392"/>
    <x v="1"/>
    <x v="7"/>
  </r>
  <r>
    <n v="629"/>
    <s v="Jackson, Martinez and Ray"/>
    <s v="Multi-tiered executive toolset"/>
    <n v="85900"/>
    <n v="55476"/>
    <x v="0"/>
    <n v="750"/>
    <x v="1"/>
    <s v="USD"/>
    <n v="1467781200"/>
    <x v="579"/>
    <n v="1467954000"/>
    <d v="2016-07-08T05:00:00"/>
    <b v="0"/>
    <b v="1"/>
    <s v="theater/plays"/>
    <n v="-0.3541792782305006"/>
    <n v="70688"/>
    <x v="3"/>
    <x v="3"/>
  </r>
  <r>
    <n v="630"/>
    <s v="Patterson-Johnson"/>
    <s v="Grass-roots directional workforce"/>
    <n v="9500"/>
    <n v="5973"/>
    <x v="3"/>
    <n v="87"/>
    <x v="1"/>
    <s v="USD"/>
    <n v="1556686800"/>
    <x v="580"/>
    <n v="1557637200"/>
    <d v="2019-05-12T05:00:00"/>
    <b v="0"/>
    <b v="1"/>
    <s v="theater/plays"/>
    <n v="-0.37126315789473685"/>
    <n v="7736.5"/>
    <x v="3"/>
    <x v="3"/>
  </r>
  <r>
    <n v="631"/>
    <s v="Carlson-Hernandez"/>
    <s v="Quality-focused real-time solution"/>
    <n v="59200"/>
    <n v="183756"/>
    <x v="1"/>
    <n v="3063"/>
    <x v="1"/>
    <s v="USD"/>
    <n v="1553576400"/>
    <x v="581"/>
    <n v="1553922000"/>
    <d v="2019-03-30T05:00:00"/>
    <b v="0"/>
    <b v="0"/>
    <s v="theater/plays"/>
    <n v="2.1039864864864866"/>
    <n v="121478"/>
    <x v="3"/>
    <x v="3"/>
  </r>
  <r>
    <n v="632"/>
    <s v="Parker PLC"/>
    <s v="Reduced interactive matrix"/>
    <n v="72100"/>
    <n v="30902"/>
    <x v="2"/>
    <n v="278"/>
    <x v="1"/>
    <s v="USD"/>
    <n v="1414904400"/>
    <x v="582"/>
    <n v="1416463200"/>
    <d v="2014-11-20T06:00:00"/>
    <b v="0"/>
    <b v="0"/>
    <s v="theater/plays"/>
    <n v="-0.57140083217753124"/>
    <n v="51501"/>
    <x v="3"/>
    <x v="3"/>
  </r>
  <r>
    <n v="633"/>
    <s v="Yu and Sons"/>
    <s v="Adaptive context-sensitive architecture"/>
    <n v="6700"/>
    <n v="5569"/>
    <x v="0"/>
    <n v="105"/>
    <x v="1"/>
    <s v="USD"/>
    <n v="1446876000"/>
    <x v="336"/>
    <n v="1447221600"/>
    <d v="2015-11-11T06:00:00"/>
    <b v="0"/>
    <b v="0"/>
    <s v="film &amp; video/animation"/>
    <n v="-0.16880597014925372"/>
    <n v="6134.5"/>
    <x v="4"/>
    <x v="10"/>
  </r>
  <r>
    <n v="634"/>
    <s v="Taylor, Johnson and Hernandez"/>
    <s v="Polarized incremental portal"/>
    <n v="118200"/>
    <n v="92824"/>
    <x v="3"/>
    <n v="1658"/>
    <x v="1"/>
    <s v="USD"/>
    <n v="1490418000"/>
    <x v="583"/>
    <n v="1491627600"/>
    <d v="2017-04-08T05:00:00"/>
    <b v="0"/>
    <b v="0"/>
    <s v="film &amp; video/television"/>
    <n v="-0.21468697123519459"/>
    <n v="105512"/>
    <x v="4"/>
    <x v="19"/>
  </r>
  <r>
    <n v="635"/>
    <s v="Mack Ltd"/>
    <s v="Reactive regional access"/>
    <n v="139000"/>
    <n v="158590"/>
    <x v="1"/>
    <n v="2266"/>
    <x v="1"/>
    <s v="USD"/>
    <n v="1360389600"/>
    <x v="584"/>
    <n v="1363150800"/>
    <d v="2013-03-13T05:00:00"/>
    <b v="0"/>
    <b v="0"/>
    <s v="film &amp; video/television"/>
    <n v="0.14093525179856115"/>
    <n v="148795"/>
    <x v="4"/>
    <x v="19"/>
  </r>
  <r>
    <n v="636"/>
    <s v="Lamb-Sanders"/>
    <s v="Stand-alone reciprocal frame"/>
    <n v="197700"/>
    <n v="127591"/>
    <x v="0"/>
    <n v="2604"/>
    <x v="3"/>
    <s v="DKK"/>
    <n v="1326866400"/>
    <x v="585"/>
    <n v="1330754400"/>
    <d v="2012-03-03T06:00:00"/>
    <b v="0"/>
    <b v="1"/>
    <s v="film &amp; video/animation"/>
    <n v="-0.35462316641375824"/>
    <n v="162645.5"/>
    <x v="4"/>
    <x v="10"/>
  </r>
  <r>
    <n v="637"/>
    <s v="Williams-Ramirez"/>
    <s v="Open-architected 24/7 throughput"/>
    <n v="8500"/>
    <n v="6750"/>
    <x v="0"/>
    <n v="65"/>
    <x v="1"/>
    <s v="USD"/>
    <n v="1479103200"/>
    <x v="586"/>
    <n v="1479794400"/>
    <d v="2016-11-22T06:00:00"/>
    <b v="0"/>
    <b v="0"/>
    <s v="theater/plays"/>
    <n v="-0.20588235294117646"/>
    <n v="7625"/>
    <x v="3"/>
    <x v="3"/>
  </r>
  <r>
    <n v="638"/>
    <s v="Weaver Ltd"/>
    <s v="Monitored 24/7 approach"/>
    <n v="81600"/>
    <n v="9318"/>
    <x v="0"/>
    <n v="94"/>
    <x v="1"/>
    <s v="USD"/>
    <n v="1280206800"/>
    <x v="587"/>
    <n v="1281243600"/>
    <d v="2010-08-08T05:00:00"/>
    <b v="0"/>
    <b v="1"/>
    <s v="theater/plays"/>
    <n v="-0.88580882352941182"/>
    <n v="45459"/>
    <x v="3"/>
    <x v="3"/>
  </r>
  <r>
    <n v="639"/>
    <s v="Barnes-Williams"/>
    <s v="Upgradable explicit forecast"/>
    <n v="8600"/>
    <n v="4832"/>
    <x v="2"/>
    <n v="45"/>
    <x v="1"/>
    <s v="USD"/>
    <n v="1532754000"/>
    <x v="588"/>
    <n v="1532754000"/>
    <d v="2018-07-28T05:00:00"/>
    <b v="0"/>
    <b v="1"/>
    <s v="film &amp; video/drama"/>
    <n v="-0.43813953488372093"/>
    <n v="6716"/>
    <x v="4"/>
    <x v="6"/>
  </r>
  <r>
    <n v="640"/>
    <s v="Richardson, Woodward and Hansen"/>
    <s v="Pre-emptive context-sensitive support"/>
    <n v="119800"/>
    <n v="19769"/>
    <x v="0"/>
    <n v="257"/>
    <x v="1"/>
    <s v="USD"/>
    <n v="1453096800"/>
    <x v="589"/>
    <n v="1453356000"/>
    <d v="2016-01-21T06:00:00"/>
    <b v="0"/>
    <b v="0"/>
    <s v="theater/plays"/>
    <n v="-0.83498330550918198"/>
    <n v="69784.5"/>
    <x v="3"/>
    <x v="3"/>
  </r>
  <r>
    <n v="641"/>
    <s v="Hunt, Barker and Baker"/>
    <s v="Business-focused leadingedge instruction set"/>
    <n v="9400"/>
    <n v="11277"/>
    <x v="1"/>
    <n v="194"/>
    <x v="5"/>
    <s v="CHF"/>
    <n v="1487570400"/>
    <x v="590"/>
    <n v="1489986000"/>
    <d v="2017-03-20T05:00:00"/>
    <b v="0"/>
    <b v="0"/>
    <s v="theater/plays"/>
    <n v="0.1996808510638298"/>
    <n v="10338.5"/>
    <x v="3"/>
    <x v="3"/>
  </r>
  <r>
    <n v="642"/>
    <s v="Ramos, Moreno and Lewis"/>
    <s v="Extended multi-state knowledge user"/>
    <n v="9200"/>
    <n v="13382"/>
    <x v="1"/>
    <n v="129"/>
    <x v="0"/>
    <s v="CAD"/>
    <n v="1545026400"/>
    <x v="591"/>
    <n v="1545804000"/>
    <d v="2018-12-26T06:00:00"/>
    <b v="0"/>
    <b v="0"/>
    <s v="technology/wearables"/>
    <n v="0.45456521739130434"/>
    <n v="11291"/>
    <x v="2"/>
    <x v="8"/>
  </r>
  <r>
    <n v="643"/>
    <s v="Harris Inc"/>
    <s v="Future-proofed modular groupware"/>
    <n v="14900"/>
    <n v="32986"/>
    <x v="1"/>
    <n v="375"/>
    <x v="1"/>
    <s v="USD"/>
    <n v="1488348000"/>
    <x v="592"/>
    <n v="1489899600"/>
    <d v="2017-03-19T05:00:00"/>
    <b v="0"/>
    <b v="0"/>
    <s v="theater/plays"/>
    <n v="1.2138255033557046"/>
    <n v="23943"/>
    <x v="3"/>
    <x v="3"/>
  </r>
  <r>
    <n v="644"/>
    <s v="Peters-Nelson"/>
    <s v="Distributed real-time algorithm"/>
    <n v="169400"/>
    <n v="81984"/>
    <x v="0"/>
    <n v="2928"/>
    <x v="0"/>
    <s v="CAD"/>
    <n v="1545112800"/>
    <x v="593"/>
    <n v="1546495200"/>
    <d v="2019-01-03T06:00:00"/>
    <b v="0"/>
    <b v="0"/>
    <s v="theater/plays"/>
    <n v="-0.51603305785123965"/>
    <n v="125692"/>
    <x v="3"/>
    <x v="3"/>
  </r>
  <r>
    <n v="645"/>
    <s v="Ferguson, Murphy and Bright"/>
    <s v="Multi-lateral heuristic throughput"/>
    <n v="192100"/>
    <n v="178483"/>
    <x v="0"/>
    <n v="4697"/>
    <x v="1"/>
    <s v="USD"/>
    <n v="1537938000"/>
    <x v="594"/>
    <n v="1539752400"/>
    <d v="2018-10-17T05:00:00"/>
    <b v="0"/>
    <b v="1"/>
    <s v="music/rock"/>
    <n v="-7.0884955752212389E-2"/>
    <n v="185291.5"/>
    <x v="1"/>
    <x v="1"/>
  </r>
  <r>
    <n v="646"/>
    <s v="Robinson Group"/>
    <s v="Switchable reciprocal middleware"/>
    <n v="98700"/>
    <n v="87448"/>
    <x v="0"/>
    <n v="2915"/>
    <x v="1"/>
    <s v="USD"/>
    <n v="1363150800"/>
    <x v="595"/>
    <n v="1364101200"/>
    <d v="2013-03-24T05:00:00"/>
    <b v="0"/>
    <b v="0"/>
    <s v="games/video games"/>
    <n v="-0.11400202634245188"/>
    <n v="93074"/>
    <x v="6"/>
    <x v="11"/>
  </r>
  <r>
    <n v="647"/>
    <s v="Jordan-Wolfe"/>
    <s v="Inverse multimedia Graphic Interface"/>
    <n v="4500"/>
    <n v="1863"/>
    <x v="0"/>
    <n v="18"/>
    <x v="1"/>
    <s v="USD"/>
    <n v="1523250000"/>
    <x v="596"/>
    <n v="1525323600"/>
    <d v="2018-05-03T05:00:00"/>
    <b v="0"/>
    <b v="0"/>
    <s v="publishing/translations"/>
    <n v="-0.58599999999999997"/>
    <n v="3181.5"/>
    <x v="5"/>
    <x v="18"/>
  </r>
  <r>
    <n v="648"/>
    <s v="Vargas-Cox"/>
    <s v="Vision-oriented local contingency"/>
    <n v="98600"/>
    <n v="62174"/>
    <x v="3"/>
    <n v="723"/>
    <x v="1"/>
    <s v="USD"/>
    <n v="1499317200"/>
    <x v="597"/>
    <n v="1500872400"/>
    <d v="2017-07-24T05:00:00"/>
    <b v="1"/>
    <b v="0"/>
    <s v="food/food trucks"/>
    <n v="-0.36943204868154156"/>
    <n v="80387"/>
    <x v="0"/>
    <x v="0"/>
  </r>
  <r>
    <n v="649"/>
    <s v="Yang and Sons"/>
    <s v="Reactive 6thgeneration hub"/>
    <n v="121700"/>
    <n v="59003"/>
    <x v="0"/>
    <n v="602"/>
    <x v="5"/>
    <s v="CHF"/>
    <n v="1287550800"/>
    <x v="598"/>
    <n v="1288501200"/>
    <d v="2010-10-31T05:00:00"/>
    <b v="1"/>
    <b v="1"/>
    <s v="theater/plays"/>
    <n v="-0.51517666392769101"/>
    <n v="90351.5"/>
    <x v="3"/>
    <x v="3"/>
  </r>
  <r>
    <n v="650"/>
    <s v="Wilson, Wilson and Mathis"/>
    <s v="Optional asymmetric success"/>
    <n v="100"/>
    <n v="2"/>
    <x v="0"/>
    <n v="1"/>
    <x v="1"/>
    <s v="USD"/>
    <n v="1404795600"/>
    <x v="599"/>
    <n v="1407128400"/>
    <d v="2014-08-04T05:00:00"/>
    <b v="0"/>
    <b v="0"/>
    <s v="music/jazz"/>
    <n v="-0.98"/>
    <n v="51"/>
    <x v="1"/>
    <x v="17"/>
  </r>
  <r>
    <n v="651"/>
    <s v="Wang, Koch and Weaver"/>
    <s v="Digitized analyzing capacity"/>
    <n v="196700"/>
    <n v="174039"/>
    <x v="0"/>
    <n v="3868"/>
    <x v="6"/>
    <s v="EUR"/>
    <n v="1393048800"/>
    <x v="600"/>
    <n v="1394344800"/>
    <d v="2014-03-09T06:00:00"/>
    <b v="0"/>
    <b v="0"/>
    <s v="film &amp; video/shorts"/>
    <n v="-0.11520589730554143"/>
    <n v="185369.5"/>
    <x v="4"/>
    <x v="12"/>
  </r>
  <r>
    <n v="652"/>
    <s v="Cisneros Ltd"/>
    <s v="Vision-oriented regional hub"/>
    <n v="10000"/>
    <n v="12684"/>
    <x v="1"/>
    <n v="409"/>
    <x v="1"/>
    <s v="USD"/>
    <n v="1470373200"/>
    <x v="601"/>
    <n v="1474088400"/>
    <d v="2016-09-17T05:00:00"/>
    <b v="0"/>
    <b v="0"/>
    <s v="technology/web"/>
    <n v="0.26840000000000003"/>
    <n v="11342"/>
    <x v="2"/>
    <x v="2"/>
  </r>
  <r>
    <n v="653"/>
    <s v="Williams-Jones"/>
    <s v="Monitored incremental info-mediaries"/>
    <n v="600"/>
    <n v="14033"/>
    <x v="1"/>
    <n v="234"/>
    <x v="1"/>
    <s v="USD"/>
    <n v="1460091600"/>
    <x v="602"/>
    <n v="1460264400"/>
    <d v="2016-04-10T05:00:00"/>
    <b v="0"/>
    <b v="0"/>
    <s v="technology/web"/>
    <n v="22.388333333333332"/>
    <n v="7316.5"/>
    <x v="2"/>
    <x v="2"/>
  </r>
  <r>
    <n v="654"/>
    <s v="Roberts, Hinton and Williams"/>
    <s v="Programmable static middleware"/>
    <n v="35000"/>
    <n v="177936"/>
    <x v="1"/>
    <n v="3016"/>
    <x v="1"/>
    <s v="USD"/>
    <n v="1440392400"/>
    <x v="335"/>
    <n v="1440824400"/>
    <d v="2015-08-29T05:00:00"/>
    <b v="0"/>
    <b v="0"/>
    <s v="music/metal"/>
    <n v="4.0838857142857146"/>
    <n v="106468"/>
    <x v="1"/>
    <x v="16"/>
  </r>
  <r>
    <n v="655"/>
    <s v="Gonzalez, Williams and Benson"/>
    <s v="Multi-layered bottom-line encryption"/>
    <n v="6900"/>
    <n v="13212"/>
    <x v="1"/>
    <n v="264"/>
    <x v="1"/>
    <s v="USD"/>
    <n v="1488434400"/>
    <x v="603"/>
    <n v="1489554000"/>
    <d v="2017-03-15T05:00:00"/>
    <b v="1"/>
    <b v="0"/>
    <s v="photography/photography books"/>
    <n v="0.9147826086956522"/>
    <n v="10056"/>
    <x v="7"/>
    <x v="14"/>
  </r>
  <r>
    <n v="656"/>
    <s v="Hobbs, Brown and Lee"/>
    <s v="Vision-oriented systematic Graphical User Interface"/>
    <n v="118400"/>
    <n v="49879"/>
    <x v="0"/>
    <n v="504"/>
    <x v="2"/>
    <s v="AUD"/>
    <n v="1514440800"/>
    <x v="604"/>
    <n v="1514872800"/>
    <d v="2018-01-02T06:00:00"/>
    <b v="0"/>
    <b v="0"/>
    <s v="food/food trucks"/>
    <n v="-0.57872466216216212"/>
    <n v="84139.5"/>
    <x v="0"/>
    <x v="0"/>
  </r>
  <r>
    <n v="657"/>
    <s v="Russo, Kim and Mccoy"/>
    <s v="Balanced optimal hardware"/>
    <n v="10000"/>
    <n v="824"/>
    <x v="0"/>
    <n v="14"/>
    <x v="1"/>
    <s v="USD"/>
    <n v="1514354400"/>
    <x v="605"/>
    <n v="1515736800"/>
    <d v="2018-01-12T06:00:00"/>
    <b v="0"/>
    <b v="0"/>
    <s v="film &amp; video/science fiction"/>
    <n v="-0.91759999999999997"/>
    <n v="5412"/>
    <x v="4"/>
    <x v="22"/>
  </r>
  <r>
    <n v="658"/>
    <s v="Howell, Myers and Olson"/>
    <s v="Self-enabling mission-critical success"/>
    <n v="52600"/>
    <n v="31594"/>
    <x v="3"/>
    <n v="390"/>
    <x v="1"/>
    <s v="USD"/>
    <n v="1440910800"/>
    <x v="606"/>
    <n v="1442898000"/>
    <d v="2015-09-22T05:00:00"/>
    <b v="0"/>
    <b v="0"/>
    <s v="music/rock"/>
    <n v="-0.39935361216730036"/>
    <n v="42097"/>
    <x v="1"/>
    <x v="1"/>
  </r>
  <r>
    <n v="659"/>
    <s v="Bailey and Sons"/>
    <s v="Grass-roots dynamic emulation"/>
    <n v="120700"/>
    <n v="57010"/>
    <x v="0"/>
    <n v="750"/>
    <x v="4"/>
    <s v="GBP"/>
    <n v="1296108000"/>
    <x v="65"/>
    <n v="1296194400"/>
    <d v="2011-01-28T06:00:00"/>
    <b v="0"/>
    <b v="0"/>
    <s v="film &amp; video/documentary"/>
    <n v="-0.52767191383595691"/>
    <n v="88855"/>
    <x v="4"/>
    <x v="4"/>
  </r>
  <r>
    <n v="660"/>
    <s v="Jensen-Brown"/>
    <s v="Fundamental disintermediate matrix"/>
    <n v="9100"/>
    <n v="7438"/>
    <x v="0"/>
    <n v="77"/>
    <x v="1"/>
    <s v="USD"/>
    <n v="1440133200"/>
    <x v="607"/>
    <n v="1440910800"/>
    <d v="2015-08-30T05:00:00"/>
    <b v="1"/>
    <b v="0"/>
    <s v="theater/plays"/>
    <n v="-0.18263736263736263"/>
    <n v="8269"/>
    <x v="3"/>
    <x v="3"/>
  </r>
  <r>
    <n v="661"/>
    <s v="Smith Group"/>
    <s v="Right-sized secondary challenge"/>
    <n v="106800"/>
    <n v="57872"/>
    <x v="0"/>
    <n v="752"/>
    <x v="3"/>
    <s v="DKK"/>
    <n v="1332910800"/>
    <x v="608"/>
    <n v="1335502800"/>
    <d v="2012-04-27T05:00:00"/>
    <b v="0"/>
    <b v="0"/>
    <s v="music/jazz"/>
    <n v="-0.45812734082397005"/>
    <n v="82336"/>
    <x v="1"/>
    <x v="17"/>
  </r>
  <r>
    <n v="662"/>
    <s v="Murphy-Farrell"/>
    <s v="Implemented exuding software"/>
    <n v="9100"/>
    <n v="8906"/>
    <x v="0"/>
    <n v="131"/>
    <x v="1"/>
    <s v="USD"/>
    <n v="1544335200"/>
    <x v="609"/>
    <n v="1544680800"/>
    <d v="2018-12-13T06:00:00"/>
    <b v="0"/>
    <b v="0"/>
    <s v="theater/plays"/>
    <n v="-2.131868131868132E-2"/>
    <n v="9003"/>
    <x v="3"/>
    <x v="3"/>
  </r>
  <r>
    <n v="663"/>
    <s v="Everett-Wolfe"/>
    <s v="Total optimizing software"/>
    <n v="10000"/>
    <n v="7724"/>
    <x v="0"/>
    <n v="87"/>
    <x v="1"/>
    <s v="USD"/>
    <n v="1286427600"/>
    <x v="610"/>
    <n v="1288414800"/>
    <d v="2010-10-30T05:00:00"/>
    <b v="0"/>
    <b v="0"/>
    <s v="theater/plays"/>
    <n v="-0.2276"/>
    <n v="8862"/>
    <x v="3"/>
    <x v="3"/>
  </r>
  <r>
    <n v="664"/>
    <s v="Young PLC"/>
    <s v="Optional maximized attitude"/>
    <n v="79400"/>
    <n v="26571"/>
    <x v="0"/>
    <n v="1063"/>
    <x v="1"/>
    <s v="USD"/>
    <n v="1329717600"/>
    <x v="541"/>
    <n v="1330581600"/>
    <d v="2012-03-01T06:00:00"/>
    <b v="0"/>
    <b v="0"/>
    <s v="music/jazz"/>
    <n v="-0.66535264483627199"/>
    <n v="52985.5"/>
    <x v="1"/>
    <x v="17"/>
  </r>
  <r>
    <n v="665"/>
    <s v="Park-Goodman"/>
    <s v="Customer-focused impactful extranet"/>
    <n v="5100"/>
    <n v="12219"/>
    <x v="1"/>
    <n v="272"/>
    <x v="1"/>
    <s v="USD"/>
    <n v="1310187600"/>
    <x v="611"/>
    <n v="1311397200"/>
    <d v="2011-07-23T05:00:00"/>
    <b v="0"/>
    <b v="1"/>
    <s v="film &amp; video/documentary"/>
    <n v="1.3958823529411766"/>
    <n v="8659.5"/>
    <x v="4"/>
    <x v="4"/>
  </r>
  <r>
    <n v="666"/>
    <s v="York, Barr and Grant"/>
    <s v="Cloned bottom-line success"/>
    <n v="3100"/>
    <n v="1985"/>
    <x v="3"/>
    <n v="25"/>
    <x v="1"/>
    <s v="USD"/>
    <n v="1377838800"/>
    <x v="612"/>
    <n v="1378357200"/>
    <d v="2013-09-05T05:00:00"/>
    <b v="0"/>
    <b v="1"/>
    <s v="theater/plays"/>
    <n v="-0.35967741935483871"/>
    <n v="2542.5"/>
    <x v="3"/>
    <x v="3"/>
  </r>
  <r>
    <n v="667"/>
    <s v="Little Ltd"/>
    <s v="Decentralized bandwidth-monitored ability"/>
    <n v="6900"/>
    <n v="12155"/>
    <x v="1"/>
    <n v="419"/>
    <x v="1"/>
    <s v="USD"/>
    <n v="1410325200"/>
    <x v="613"/>
    <n v="1411102800"/>
    <d v="2014-09-19T05:00:00"/>
    <b v="0"/>
    <b v="0"/>
    <s v="journalism/audio"/>
    <n v="0.76159420289855073"/>
    <n v="9527.5"/>
    <x v="8"/>
    <x v="23"/>
  </r>
  <r>
    <n v="668"/>
    <s v="Brown and Sons"/>
    <s v="Programmable leadingedge budgetary management"/>
    <n v="27500"/>
    <n v="5593"/>
    <x v="0"/>
    <n v="76"/>
    <x v="1"/>
    <s v="USD"/>
    <n v="1343797200"/>
    <x v="614"/>
    <n v="1344834000"/>
    <d v="2012-08-13T05:00:00"/>
    <b v="0"/>
    <b v="0"/>
    <s v="theater/plays"/>
    <n v="-0.79661818181818178"/>
    <n v="16546.5"/>
    <x v="3"/>
    <x v="3"/>
  </r>
  <r>
    <n v="669"/>
    <s v="Payne, Garrett and Thomas"/>
    <s v="Upgradable bi-directional concept"/>
    <n v="48800"/>
    <n v="175020"/>
    <x v="1"/>
    <n v="1621"/>
    <x v="6"/>
    <s v="EUR"/>
    <n v="1498453200"/>
    <x v="615"/>
    <n v="1499230800"/>
    <d v="2017-07-05T05:00:00"/>
    <b v="0"/>
    <b v="0"/>
    <s v="theater/plays"/>
    <n v="2.5864754098360656"/>
    <n v="111910"/>
    <x v="3"/>
    <x v="3"/>
  </r>
  <r>
    <n v="670"/>
    <s v="Robinson Group"/>
    <s v="Re-contextualized homogeneous flexibility"/>
    <n v="16200"/>
    <n v="75955"/>
    <x v="1"/>
    <n v="1101"/>
    <x v="1"/>
    <s v="USD"/>
    <n v="1456380000"/>
    <x v="90"/>
    <n v="1457416800"/>
    <d v="2016-03-08T06:00:00"/>
    <b v="0"/>
    <b v="0"/>
    <s v="music/indie rock"/>
    <n v="3.6885802469135802"/>
    <n v="46077.5"/>
    <x v="1"/>
    <x v="7"/>
  </r>
  <r>
    <n v="671"/>
    <s v="Robinson-Kelly"/>
    <s v="Monitored bi-directional standardization"/>
    <n v="97600"/>
    <n v="119127"/>
    <x v="1"/>
    <n v="1073"/>
    <x v="1"/>
    <s v="USD"/>
    <n v="1280552400"/>
    <x v="616"/>
    <n v="1280898000"/>
    <d v="2010-08-04T05:00:00"/>
    <b v="0"/>
    <b v="1"/>
    <s v="theater/plays"/>
    <n v="0.22056352459016393"/>
    <n v="108363.5"/>
    <x v="3"/>
    <x v="3"/>
  </r>
  <r>
    <n v="672"/>
    <s v="Kelly-Colon"/>
    <s v="Stand-alone grid-enabled leverage"/>
    <n v="197900"/>
    <n v="110689"/>
    <x v="0"/>
    <n v="4428"/>
    <x v="2"/>
    <s v="AUD"/>
    <n v="1521608400"/>
    <x v="617"/>
    <n v="1522472400"/>
    <d v="2018-03-31T05:00:00"/>
    <b v="0"/>
    <b v="0"/>
    <s v="theater/plays"/>
    <n v="-0.44068216270843863"/>
    <n v="154294.5"/>
    <x v="3"/>
    <x v="3"/>
  </r>
  <r>
    <n v="673"/>
    <s v="Turner, Scott and Gentry"/>
    <s v="Assimilated regional groupware"/>
    <n v="5600"/>
    <n v="2445"/>
    <x v="0"/>
    <n v="58"/>
    <x v="6"/>
    <s v="EUR"/>
    <n v="1460696400"/>
    <x v="618"/>
    <n v="1462510800"/>
    <d v="2016-05-06T05:00:00"/>
    <b v="0"/>
    <b v="0"/>
    <s v="music/indie rock"/>
    <n v="-0.56339285714285714"/>
    <n v="4022.5"/>
    <x v="1"/>
    <x v="7"/>
  </r>
  <r>
    <n v="674"/>
    <s v="Sanchez Ltd"/>
    <s v="Up-sized 24hour instruction set"/>
    <n v="170700"/>
    <n v="57250"/>
    <x v="3"/>
    <n v="1218"/>
    <x v="1"/>
    <s v="USD"/>
    <n v="1313730000"/>
    <x v="619"/>
    <n v="1317790800"/>
    <d v="2011-10-05T05:00:00"/>
    <b v="0"/>
    <b v="0"/>
    <s v="photography/photography books"/>
    <n v="-0.66461628588166377"/>
    <n v="113975"/>
    <x v="7"/>
    <x v="14"/>
  </r>
  <r>
    <n v="675"/>
    <s v="Giles-Smith"/>
    <s v="Right-sized web-enabled intranet"/>
    <n v="9700"/>
    <n v="11929"/>
    <x v="1"/>
    <n v="331"/>
    <x v="1"/>
    <s v="USD"/>
    <n v="1568178000"/>
    <x v="620"/>
    <n v="1568782800"/>
    <d v="2019-09-18T05:00:00"/>
    <b v="0"/>
    <b v="0"/>
    <s v="journalism/audio"/>
    <n v="0.22979381443298968"/>
    <n v="10814.5"/>
    <x v="8"/>
    <x v="23"/>
  </r>
  <r>
    <n v="676"/>
    <s v="Thompson-Moreno"/>
    <s v="Expanded needs-based orchestration"/>
    <n v="62300"/>
    <n v="118214"/>
    <x v="1"/>
    <n v="1170"/>
    <x v="1"/>
    <s v="USD"/>
    <n v="1348635600"/>
    <x v="621"/>
    <n v="1349413200"/>
    <d v="2012-10-05T05:00:00"/>
    <b v="0"/>
    <b v="0"/>
    <s v="photography/photography books"/>
    <n v="0.89749598715890855"/>
    <n v="90257"/>
    <x v="7"/>
    <x v="14"/>
  </r>
  <r>
    <n v="677"/>
    <s v="Murphy-Fox"/>
    <s v="Organic system-worthy orchestration"/>
    <n v="5300"/>
    <n v="4432"/>
    <x v="0"/>
    <n v="111"/>
    <x v="1"/>
    <s v="USD"/>
    <n v="1468126800"/>
    <x v="622"/>
    <n v="1472446800"/>
    <d v="2016-08-29T05:00:00"/>
    <b v="0"/>
    <b v="0"/>
    <s v="publishing/fiction"/>
    <n v="-0.16377358490566038"/>
    <n v="4866"/>
    <x v="5"/>
    <x v="13"/>
  </r>
  <r>
    <n v="678"/>
    <s v="Rodriguez-Patterson"/>
    <s v="Inverse static standardization"/>
    <n v="99500"/>
    <n v="17879"/>
    <x v="3"/>
    <n v="215"/>
    <x v="1"/>
    <s v="USD"/>
    <n v="1547877600"/>
    <x v="35"/>
    <n v="1548050400"/>
    <d v="2019-01-21T06:00:00"/>
    <b v="0"/>
    <b v="0"/>
    <s v="film &amp; video/drama"/>
    <n v="-0.82031155778894471"/>
    <n v="58689.5"/>
    <x v="4"/>
    <x v="6"/>
  </r>
  <r>
    <n v="679"/>
    <s v="Davis Ltd"/>
    <s v="Synchronized motivating solution"/>
    <n v="1400"/>
    <n v="14511"/>
    <x v="1"/>
    <n v="363"/>
    <x v="1"/>
    <s v="USD"/>
    <n v="1571374800"/>
    <x v="623"/>
    <n v="1571806800"/>
    <d v="2019-10-23T05:00:00"/>
    <b v="0"/>
    <b v="1"/>
    <s v="food/food trucks"/>
    <n v="9.3650000000000002"/>
    <n v="7955.5"/>
    <x v="0"/>
    <x v="0"/>
  </r>
  <r>
    <n v="680"/>
    <s v="Nelson-Valdez"/>
    <s v="Open-source 4thgeneration open system"/>
    <n v="145600"/>
    <n v="141822"/>
    <x v="0"/>
    <n v="2955"/>
    <x v="1"/>
    <s v="USD"/>
    <n v="1576303200"/>
    <x v="624"/>
    <n v="1576476000"/>
    <d v="2019-12-16T06:00:00"/>
    <b v="0"/>
    <b v="1"/>
    <s v="games/mobile games"/>
    <n v="-2.5947802197802197E-2"/>
    <n v="143711"/>
    <x v="6"/>
    <x v="20"/>
  </r>
  <r>
    <n v="681"/>
    <s v="Kelly PLC"/>
    <s v="Decentralized context-sensitive superstructure"/>
    <n v="184100"/>
    <n v="159037"/>
    <x v="0"/>
    <n v="1657"/>
    <x v="1"/>
    <s v="USD"/>
    <n v="1324447200"/>
    <x v="625"/>
    <n v="1324965600"/>
    <d v="2011-12-27T06:00:00"/>
    <b v="0"/>
    <b v="0"/>
    <s v="theater/plays"/>
    <n v="-0.13613796849538295"/>
    <n v="171568.5"/>
    <x v="3"/>
    <x v="3"/>
  </r>
  <r>
    <n v="682"/>
    <s v="Nguyen and Sons"/>
    <s v="Compatible 5thgeneration concept"/>
    <n v="5400"/>
    <n v="8109"/>
    <x v="1"/>
    <n v="103"/>
    <x v="1"/>
    <s v="USD"/>
    <n v="1386741600"/>
    <x v="626"/>
    <n v="1387519200"/>
    <d v="2013-12-20T06:00:00"/>
    <b v="0"/>
    <b v="0"/>
    <s v="theater/plays"/>
    <n v="0.50166666666666671"/>
    <n v="6754.5"/>
    <x v="3"/>
    <x v="3"/>
  </r>
  <r>
    <n v="683"/>
    <s v="Jones PLC"/>
    <s v="Virtual systemic intranet"/>
    <n v="2300"/>
    <n v="8244"/>
    <x v="1"/>
    <n v="147"/>
    <x v="1"/>
    <s v="USD"/>
    <n v="1537074000"/>
    <x v="627"/>
    <n v="1537246800"/>
    <d v="2018-09-18T05:00:00"/>
    <b v="0"/>
    <b v="0"/>
    <s v="theater/plays"/>
    <n v="2.5843478260869563"/>
    <n v="5272"/>
    <x v="3"/>
    <x v="3"/>
  </r>
  <r>
    <n v="684"/>
    <s v="Gilmore LLC"/>
    <s v="Optimized systemic algorithm"/>
    <n v="1400"/>
    <n v="7600"/>
    <x v="1"/>
    <n v="110"/>
    <x v="0"/>
    <s v="CAD"/>
    <n v="1277787600"/>
    <x v="628"/>
    <n v="1279515600"/>
    <d v="2010-07-19T05:00:00"/>
    <b v="0"/>
    <b v="0"/>
    <s v="publishing/nonfiction"/>
    <n v="4.4285714285714288"/>
    <n v="4500"/>
    <x v="5"/>
    <x v="9"/>
  </r>
  <r>
    <n v="685"/>
    <s v="Lee-Cobb"/>
    <s v="Customizable homogeneous firmware"/>
    <n v="140000"/>
    <n v="94501"/>
    <x v="0"/>
    <n v="926"/>
    <x v="0"/>
    <s v="CAD"/>
    <n v="1440306000"/>
    <x v="629"/>
    <n v="1442379600"/>
    <d v="2015-09-16T05:00:00"/>
    <b v="0"/>
    <b v="0"/>
    <s v="theater/plays"/>
    <n v="-0.32499285714285714"/>
    <n v="117250.5"/>
    <x v="3"/>
    <x v="3"/>
  </r>
  <r>
    <n v="686"/>
    <s v="Jones, Wiley and Robbins"/>
    <s v="Front-line cohesive extranet"/>
    <n v="7500"/>
    <n v="14381"/>
    <x v="1"/>
    <n v="134"/>
    <x v="1"/>
    <s v="USD"/>
    <n v="1522126800"/>
    <x v="630"/>
    <n v="1523077200"/>
    <d v="2018-04-07T05:00:00"/>
    <b v="0"/>
    <b v="0"/>
    <s v="technology/wearables"/>
    <n v="0.91746666666666665"/>
    <n v="10940.5"/>
    <x v="2"/>
    <x v="8"/>
  </r>
  <r>
    <n v="687"/>
    <s v="Martin, Gates and Holt"/>
    <s v="Distributed holistic neural-net"/>
    <n v="1500"/>
    <n v="13980"/>
    <x v="1"/>
    <n v="269"/>
    <x v="1"/>
    <s v="USD"/>
    <n v="1489298400"/>
    <x v="631"/>
    <n v="1489554000"/>
    <d v="2017-03-15T05:00:00"/>
    <b v="0"/>
    <b v="0"/>
    <s v="theater/plays"/>
    <n v="8.32"/>
    <n v="7740"/>
    <x v="3"/>
    <x v="3"/>
  </r>
  <r>
    <n v="688"/>
    <s v="Bowen, Davies and Burns"/>
    <s v="Devolved client-server monitoring"/>
    <n v="2900"/>
    <n v="12449"/>
    <x v="1"/>
    <n v="175"/>
    <x v="1"/>
    <s v="USD"/>
    <n v="1547100000"/>
    <x v="632"/>
    <n v="1548482400"/>
    <d v="2019-01-26T06:00:00"/>
    <b v="0"/>
    <b v="1"/>
    <s v="film &amp; video/television"/>
    <n v="3.2927586206896553"/>
    <n v="7674.5"/>
    <x v="4"/>
    <x v="19"/>
  </r>
  <r>
    <n v="689"/>
    <s v="Nguyen Inc"/>
    <s v="Seamless directional capacity"/>
    <n v="7300"/>
    <n v="7348"/>
    <x v="1"/>
    <n v="69"/>
    <x v="1"/>
    <s v="USD"/>
    <n v="1383022800"/>
    <x v="633"/>
    <n v="1384063200"/>
    <d v="2013-11-10T06:00:00"/>
    <b v="0"/>
    <b v="0"/>
    <s v="technology/web"/>
    <n v="6.5753424657534251E-3"/>
    <n v="7324"/>
    <x v="2"/>
    <x v="2"/>
  </r>
  <r>
    <n v="690"/>
    <s v="Walsh-Watts"/>
    <s v="Polarized actuating implementation"/>
    <n v="3600"/>
    <n v="8158"/>
    <x v="1"/>
    <n v="190"/>
    <x v="1"/>
    <s v="USD"/>
    <n v="1322373600"/>
    <x v="634"/>
    <n v="1322892000"/>
    <d v="2011-12-03T06:00:00"/>
    <b v="0"/>
    <b v="1"/>
    <s v="film &amp; video/documentary"/>
    <n v="1.2661111111111112"/>
    <n v="5879"/>
    <x v="4"/>
    <x v="4"/>
  </r>
  <r>
    <n v="691"/>
    <s v="Ray, Li and Li"/>
    <s v="Front-line disintermediate hub"/>
    <n v="5000"/>
    <n v="7119"/>
    <x v="1"/>
    <n v="237"/>
    <x v="1"/>
    <s v="USD"/>
    <n v="1349240400"/>
    <x v="635"/>
    <n v="1350709200"/>
    <d v="2012-10-20T05:00:00"/>
    <b v="1"/>
    <b v="1"/>
    <s v="film &amp; video/documentary"/>
    <n v="0.42380000000000001"/>
    <n v="6059.5"/>
    <x v="4"/>
    <x v="4"/>
  </r>
  <r>
    <n v="692"/>
    <s v="Murray Ltd"/>
    <s v="Decentralized 4thgeneration challenge"/>
    <n v="6000"/>
    <n v="5438"/>
    <x v="0"/>
    <n v="77"/>
    <x v="4"/>
    <s v="GBP"/>
    <n v="1562648400"/>
    <x v="636"/>
    <n v="1564203600"/>
    <d v="2019-07-27T05:00:00"/>
    <b v="0"/>
    <b v="0"/>
    <s v="music/rock"/>
    <n v="-9.3666666666666662E-2"/>
    <n v="5719"/>
    <x v="1"/>
    <x v="1"/>
  </r>
  <r>
    <n v="693"/>
    <s v="Bradford-Silva"/>
    <s v="Reverse-engineered composite hierarchy"/>
    <n v="180400"/>
    <n v="115396"/>
    <x v="0"/>
    <n v="1748"/>
    <x v="1"/>
    <s v="USD"/>
    <n v="1508216400"/>
    <x v="637"/>
    <n v="1509685200"/>
    <d v="2017-11-03T05:00:00"/>
    <b v="0"/>
    <b v="0"/>
    <s v="theater/plays"/>
    <n v="-0.36033259423503328"/>
    <n v="147898"/>
    <x v="3"/>
    <x v="3"/>
  </r>
  <r>
    <n v="694"/>
    <s v="Mora-Bradley"/>
    <s v="Programmable tangible ability"/>
    <n v="9100"/>
    <n v="7656"/>
    <x v="0"/>
    <n v="79"/>
    <x v="1"/>
    <s v="USD"/>
    <n v="1511762400"/>
    <x v="638"/>
    <n v="1514959200"/>
    <d v="2018-01-03T06:00:00"/>
    <b v="0"/>
    <b v="0"/>
    <s v="theater/plays"/>
    <n v="-0.15868131868131868"/>
    <n v="8378"/>
    <x v="3"/>
    <x v="3"/>
  </r>
  <r>
    <n v="695"/>
    <s v="Cardenas, Thompson and Carey"/>
    <s v="Configurable full-range emulation"/>
    <n v="9200"/>
    <n v="12322"/>
    <x v="1"/>
    <n v="196"/>
    <x v="6"/>
    <s v="EUR"/>
    <n v="1447480800"/>
    <x v="639"/>
    <n v="1448863200"/>
    <d v="2015-11-30T06:00:00"/>
    <b v="1"/>
    <b v="0"/>
    <s v="music/rock"/>
    <n v="0.33934782608695652"/>
    <n v="10761"/>
    <x v="1"/>
    <x v="1"/>
  </r>
  <r>
    <n v="696"/>
    <s v="Lopez, Reid and Johnson"/>
    <s v="Total real-time hardware"/>
    <n v="164100"/>
    <n v="96888"/>
    <x v="0"/>
    <n v="889"/>
    <x v="1"/>
    <s v="USD"/>
    <n v="1429506000"/>
    <x v="640"/>
    <n v="1429592400"/>
    <d v="2015-04-21T05:00:00"/>
    <b v="0"/>
    <b v="1"/>
    <s v="theater/plays"/>
    <n v="-0.40957952468007314"/>
    <n v="130494"/>
    <x v="3"/>
    <x v="3"/>
  </r>
  <r>
    <n v="697"/>
    <s v="Fox-Williams"/>
    <s v="Profound system-worthy functionalities"/>
    <n v="128900"/>
    <n v="196960"/>
    <x v="1"/>
    <n v="7295"/>
    <x v="1"/>
    <s v="USD"/>
    <n v="1522472400"/>
    <x v="641"/>
    <n v="1522645200"/>
    <d v="2018-04-02T05:00:00"/>
    <b v="0"/>
    <b v="0"/>
    <s v="music/electric music"/>
    <n v="0.52800620636152051"/>
    <n v="162930"/>
    <x v="1"/>
    <x v="5"/>
  </r>
  <r>
    <n v="698"/>
    <s v="Taylor, Wood and Taylor"/>
    <s v="Cloned hybrid focus group"/>
    <n v="42100"/>
    <n v="188057"/>
    <x v="1"/>
    <n v="2893"/>
    <x v="0"/>
    <s v="CAD"/>
    <n v="1322114400"/>
    <x v="642"/>
    <n v="1323324000"/>
    <d v="2011-12-08T06:00:00"/>
    <b v="0"/>
    <b v="0"/>
    <s v="technology/wearables"/>
    <n v="3.4669121140142516"/>
    <n v="115078.5"/>
    <x v="2"/>
    <x v="8"/>
  </r>
  <r>
    <n v="699"/>
    <s v="King Inc"/>
    <s v="Ergonomic dedicated focus group"/>
    <n v="7400"/>
    <n v="6245"/>
    <x v="0"/>
    <n v="56"/>
    <x v="1"/>
    <s v="USD"/>
    <n v="1561438800"/>
    <x v="230"/>
    <n v="1561525200"/>
    <d v="2019-06-26T05:00:00"/>
    <b v="0"/>
    <b v="0"/>
    <s v="film &amp; video/drama"/>
    <n v="-0.15608108108108107"/>
    <n v="6822.5"/>
    <x v="4"/>
    <x v="6"/>
  </r>
  <r>
    <n v="700"/>
    <s v="Cole, Petty and Cameron"/>
    <s v="Realigned zero administration paradigm"/>
    <n v="100"/>
    <n v="3"/>
    <x v="0"/>
    <n v="1"/>
    <x v="1"/>
    <s v="USD"/>
    <n v="1264399200"/>
    <x v="67"/>
    <n v="1265695200"/>
    <d v="2010-02-09T06:00:00"/>
    <b v="0"/>
    <b v="0"/>
    <s v="technology/wearables"/>
    <n v="-0.97"/>
    <n v="51.5"/>
    <x v="2"/>
    <x v="8"/>
  </r>
  <r>
    <n v="701"/>
    <s v="Mcclain LLC"/>
    <s v="Open-source multi-tasking methodology"/>
    <n v="52000"/>
    <n v="91014"/>
    <x v="1"/>
    <n v="820"/>
    <x v="1"/>
    <s v="USD"/>
    <n v="1301202000"/>
    <x v="643"/>
    <n v="1301806800"/>
    <d v="2011-04-03T05:00:00"/>
    <b v="1"/>
    <b v="0"/>
    <s v="theater/plays"/>
    <n v="0.7502692307692308"/>
    <n v="71507"/>
    <x v="3"/>
    <x v="3"/>
  </r>
  <r>
    <n v="702"/>
    <s v="Sims-Gross"/>
    <s v="Object-based attitude-oriented analyzer"/>
    <n v="8700"/>
    <n v="4710"/>
    <x v="0"/>
    <n v="83"/>
    <x v="1"/>
    <s v="USD"/>
    <n v="1374469200"/>
    <x v="644"/>
    <n v="1374901200"/>
    <d v="2013-07-27T05:00:00"/>
    <b v="0"/>
    <b v="0"/>
    <s v="technology/wearables"/>
    <n v="-0.45862068965517239"/>
    <n v="6705"/>
    <x v="2"/>
    <x v="8"/>
  </r>
  <r>
    <n v="703"/>
    <s v="Perez Group"/>
    <s v="Cross-platform tertiary hub"/>
    <n v="63400"/>
    <n v="197728"/>
    <x v="1"/>
    <n v="2038"/>
    <x v="1"/>
    <s v="USD"/>
    <n v="1334984400"/>
    <x v="645"/>
    <n v="1336453200"/>
    <d v="2012-05-08T05:00:00"/>
    <b v="1"/>
    <b v="1"/>
    <s v="publishing/translations"/>
    <n v="2.1187381703470032"/>
    <n v="130564"/>
    <x v="5"/>
    <x v="18"/>
  </r>
  <r>
    <n v="704"/>
    <s v="Haynes-Williams"/>
    <s v="Seamless clear-thinking artificial intelligence"/>
    <n v="8700"/>
    <n v="10682"/>
    <x v="1"/>
    <n v="116"/>
    <x v="1"/>
    <s v="USD"/>
    <n v="1467608400"/>
    <x v="646"/>
    <n v="1468904400"/>
    <d v="2016-07-19T05:00:00"/>
    <b v="0"/>
    <b v="0"/>
    <s v="film &amp; video/animation"/>
    <n v="0.227816091954023"/>
    <n v="9691"/>
    <x v="4"/>
    <x v="10"/>
  </r>
  <r>
    <n v="705"/>
    <s v="Ford LLC"/>
    <s v="Centralized tangible success"/>
    <n v="169700"/>
    <n v="168048"/>
    <x v="0"/>
    <n v="2025"/>
    <x v="4"/>
    <s v="GBP"/>
    <n v="1386741600"/>
    <x v="626"/>
    <n v="1387087200"/>
    <d v="2013-12-15T06:00:00"/>
    <b v="0"/>
    <b v="0"/>
    <s v="publishing/nonfiction"/>
    <n v="-9.7348261638185024E-3"/>
    <n v="168874"/>
    <x v="5"/>
    <x v="9"/>
  </r>
  <r>
    <n v="706"/>
    <s v="Moreno Ltd"/>
    <s v="Customer-focused multimedia methodology"/>
    <n v="108400"/>
    <n v="138586"/>
    <x v="1"/>
    <n v="1345"/>
    <x v="2"/>
    <s v="AUD"/>
    <n v="1546754400"/>
    <x v="647"/>
    <n v="1547445600"/>
    <d v="2019-01-14T06:00:00"/>
    <b v="0"/>
    <b v="1"/>
    <s v="technology/web"/>
    <n v="0.27846863468634686"/>
    <n v="123493"/>
    <x v="2"/>
    <x v="2"/>
  </r>
  <r>
    <n v="707"/>
    <s v="Moore, Cook and Wright"/>
    <s v="Visionary maximized Local Area Network"/>
    <n v="7300"/>
    <n v="11579"/>
    <x v="1"/>
    <n v="168"/>
    <x v="1"/>
    <s v="USD"/>
    <n v="1544248800"/>
    <x v="159"/>
    <n v="1547359200"/>
    <d v="2019-01-13T06:00:00"/>
    <b v="0"/>
    <b v="0"/>
    <s v="film &amp; video/drama"/>
    <n v="0.5861643835616438"/>
    <n v="9439.5"/>
    <x v="4"/>
    <x v="6"/>
  </r>
  <r>
    <n v="708"/>
    <s v="Ortega LLC"/>
    <s v="Secured bifurcated intranet"/>
    <n v="1700"/>
    <n v="12020"/>
    <x v="1"/>
    <n v="137"/>
    <x v="5"/>
    <s v="CHF"/>
    <n v="1495429200"/>
    <x v="648"/>
    <n v="1496293200"/>
    <d v="2017-06-01T05:00:00"/>
    <b v="0"/>
    <b v="0"/>
    <s v="theater/plays"/>
    <n v="6.0705882352941174"/>
    <n v="6860"/>
    <x v="3"/>
    <x v="3"/>
  </r>
  <r>
    <n v="709"/>
    <s v="Silva, Walker and Martin"/>
    <s v="Grass-roots 4thgeneration product"/>
    <n v="9800"/>
    <n v="13954"/>
    <x v="1"/>
    <n v="186"/>
    <x v="6"/>
    <s v="EUR"/>
    <n v="1334811600"/>
    <x v="267"/>
    <n v="1335416400"/>
    <d v="2012-04-26T05:00:00"/>
    <b v="0"/>
    <b v="0"/>
    <s v="theater/plays"/>
    <n v="0.42387755102040814"/>
    <n v="11877"/>
    <x v="3"/>
    <x v="3"/>
  </r>
  <r>
    <n v="710"/>
    <s v="Huynh, Gallegos and Mills"/>
    <s v="Reduced next generation info-mediaries"/>
    <n v="4300"/>
    <n v="6358"/>
    <x v="1"/>
    <n v="125"/>
    <x v="1"/>
    <s v="USD"/>
    <n v="1531544400"/>
    <x v="649"/>
    <n v="1532149200"/>
    <d v="2018-07-21T05:00:00"/>
    <b v="0"/>
    <b v="1"/>
    <s v="theater/plays"/>
    <n v="0.47860465116279072"/>
    <n v="5329"/>
    <x v="3"/>
    <x v="3"/>
  </r>
  <r>
    <n v="711"/>
    <s v="Anderson LLC"/>
    <s v="Customizable full-range artificial intelligence"/>
    <n v="6200"/>
    <n v="1260"/>
    <x v="0"/>
    <n v="14"/>
    <x v="6"/>
    <s v="EUR"/>
    <n v="1453615200"/>
    <x v="248"/>
    <n v="1453788000"/>
    <d v="2016-01-26T06:00:00"/>
    <b v="1"/>
    <b v="1"/>
    <s v="theater/plays"/>
    <n v="-0.79677419354838708"/>
    <n v="3730"/>
    <x v="3"/>
    <x v="3"/>
  </r>
  <r>
    <n v="712"/>
    <s v="Garza-Bryant"/>
    <s v="Programmable leadingedge contingency"/>
    <n v="800"/>
    <n v="14725"/>
    <x v="1"/>
    <n v="202"/>
    <x v="1"/>
    <s v="USD"/>
    <n v="1467954000"/>
    <x v="571"/>
    <n v="1471496400"/>
    <d v="2016-08-18T05:00:00"/>
    <b v="0"/>
    <b v="0"/>
    <s v="theater/plays"/>
    <n v="17.40625"/>
    <n v="7762.5"/>
    <x v="3"/>
    <x v="3"/>
  </r>
  <r>
    <n v="713"/>
    <s v="Mays LLC"/>
    <s v="Multi-layered global groupware"/>
    <n v="6900"/>
    <n v="11174"/>
    <x v="1"/>
    <n v="103"/>
    <x v="1"/>
    <s v="USD"/>
    <n v="1471842000"/>
    <x v="650"/>
    <n v="1472878800"/>
    <d v="2016-09-03T05:00:00"/>
    <b v="0"/>
    <b v="0"/>
    <s v="publishing/radio &amp; podcasts"/>
    <n v="0.61942028985507247"/>
    <n v="9037"/>
    <x v="5"/>
    <x v="15"/>
  </r>
  <r>
    <n v="714"/>
    <s v="Evans-Jones"/>
    <s v="Switchable methodical superstructure"/>
    <n v="38500"/>
    <n v="182036"/>
    <x v="1"/>
    <n v="1785"/>
    <x v="1"/>
    <s v="USD"/>
    <n v="1408424400"/>
    <x v="1"/>
    <n v="1408510800"/>
    <d v="2014-08-20T05:00:00"/>
    <b v="0"/>
    <b v="0"/>
    <s v="music/rock"/>
    <n v="3.7282077922077921"/>
    <n v="110268"/>
    <x v="1"/>
    <x v="1"/>
  </r>
  <r>
    <n v="715"/>
    <s v="Fischer, Torres and Walker"/>
    <s v="Expanded even-keeled portal"/>
    <n v="118000"/>
    <n v="28870"/>
    <x v="0"/>
    <n v="656"/>
    <x v="1"/>
    <s v="USD"/>
    <n v="1281157200"/>
    <x v="651"/>
    <n v="1281589200"/>
    <d v="2010-08-12T05:00:00"/>
    <b v="0"/>
    <b v="0"/>
    <s v="games/mobile games"/>
    <n v="-0.75533898305084746"/>
    <n v="73435"/>
    <x v="6"/>
    <x v="20"/>
  </r>
  <r>
    <n v="716"/>
    <s v="Tapia, Kramer and Hicks"/>
    <s v="Advanced modular moderator"/>
    <n v="2000"/>
    <n v="10353"/>
    <x v="1"/>
    <n v="157"/>
    <x v="1"/>
    <s v="USD"/>
    <n v="1373432400"/>
    <x v="652"/>
    <n v="1375851600"/>
    <d v="2013-08-07T05:00:00"/>
    <b v="0"/>
    <b v="1"/>
    <s v="theater/plays"/>
    <n v="4.1764999999999999"/>
    <n v="6176.5"/>
    <x v="3"/>
    <x v="3"/>
  </r>
  <r>
    <n v="717"/>
    <s v="Barnes, Wilcox and Riley"/>
    <s v="Reverse-engineered well-modulated ability"/>
    <n v="5600"/>
    <n v="13868"/>
    <x v="1"/>
    <n v="555"/>
    <x v="1"/>
    <s v="USD"/>
    <n v="1313989200"/>
    <x v="653"/>
    <n v="1315803600"/>
    <d v="2011-09-12T05:00:00"/>
    <b v="0"/>
    <b v="0"/>
    <s v="film &amp; video/documentary"/>
    <n v="1.4764285714285714"/>
    <n v="9734"/>
    <x v="4"/>
    <x v="4"/>
  </r>
  <r>
    <n v="718"/>
    <s v="Reyes PLC"/>
    <s v="Expanded optimal pricing structure"/>
    <n v="8300"/>
    <n v="8317"/>
    <x v="1"/>
    <n v="297"/>
    <x v="1"/>
    <s v="USD"/>
    <n v="1371445200"/>
    <x v="654"/>
    <n v="1373691600"/>
    <d v="2013-07-13T05:00:00"/>
    <b v="0"/>
    <b v="0"/>
    <s v="technology/wearables"/>
    <n v="2.0481927710843373E-3"/>
    <n v="8308.5"/>
    <x v="2"/>
    <x v="8"/>
  </r>
  <r>
    <n v="719"/>
    <s v="Pace, Simpson and Watkins"/>
    <s v="Down-sized uniform ability"/>
    <n v="6900"/>
    <n v="10557"/>
    <x v="1"/>
    <n v="123"/>
    <x v="1"/>
    <s v="USD"/>
    <n v="1338267600"/>
    <x v="655"/>
    <n v="1339218000"/>
    <d v="2012-06-09T05:00:00"/>
    <b v="0"/>
    <b v="0"/>
    <s v="publishing/fiction"/>
    <n v="0.53"/>
    <n v="8728.5"/>
    <x v="5"/>
    <x v="13"/>
  </r>
  <r>
    <n v="720"/>
    <s v="Valenzuela, Davidson and Castro"/>
    <s v="Multi-layered upward-trending conglomeration"/>
    <n v="8700"/>
    <n v="3227"/>
    <x v="3"/>
    <n v="38"/>
    <x v="3"/>
    <s v="DKK"/>
    <n v="1519192800"/>
    <x v="656"/>
    <n v="1520402400"/>
    <d v="2018-03-07T06:00:00"/>
    <b v="0"/>
    <b v="1"/>
    <s v="theater/plays"/>
    <n v="-0.62908045977011495"/>
    <n v="5963.5"/>
    <x v="3"/>
    <x v="3"/>
  </r>
  <r>
    <n v="721"/>
    <s v="Dominguez-Owens"/>
    <s v="Open-architected systematic intranet"/>
    <n v="123600"/>
    <n v="5429"/>
    <x v="3"/>
    <n v="60"/>
    <x v="1"/>
    <s v="USD"/>
    <n v="1522818000"/>
    <x v="657"/>
    <n v="1523336400"/>
    <d v="2018-04-10T05:00:00"/>
    <b v="0"/>
    <b v="0"/>
    <s v="music/rock"/>
    <n v="-0.95607605177993527"/>
    <n v="64514.5"/>
    <x v="1"/>
    <x v="1"/>
  </r>
  <r>
    <n v="722"/>
    <s v="Thomas-Simmons"/>
    <s v="Proactive 24hour frame"/>
    <n v="48500"/>
    <n v="75906"/>
    <x v="1"/>
    <n v="3036"/>
    <x v="1"/>
    <s v="USD"/>
    <n v="1509948000"/>
    <x v="265"/>
    <n v="1512280800"/>
    <d v="2017-12-03T06:00:00"/>
    <b v="0"/>
    <b v="0"/>
    <s v="film &amp; video/documentary"/>
    <n v="0.56507216494845358"/>
    <n v="62203"/>
    <x v="4"/>
    <x v="4"/>
  </r>
  <r>
    <n v="723"/>
    <s v="Beck-Knight"/>
    <s v="Exclusive fresh-thinking model"/>
    <n v="4900"/>
    <n v="13250"/>
    <x v="1"/>
    <n v="144"/>
    <x v="2"/>
    <s v="AUD"/>
    <n v="1456898400"/>
    <x v="658"/>
    <n v="1458709200"/>
    <d v="2016-03-23T05:00:00"/>
    <b v="0"/>
    <b v="0"/>
    <s v="theater/plays"/>
    <n v="1.7040816326530612"/>
    <n v="9075"/>
    <x v="3"/>
    <x v="3"/>
  </r>
  <r>
    <n v="724"/>
    <s v="Mccoy Ltd"/>
    <s v="Business-focused encompassing intranet"/>
    <n v="8400"/>
    <n v="11261"/>
    <x v="1"/>
    <n v="121"/>
    <x v="4"/>
    <s v="GBP"/>
    <n v="1413954000"/>
    <x v="659"/>
    <n v="1414126800"/>
    <d v="2014-10-24T05:00:00"/>
    <b v="0"/>
    <b v="1"/>
    <s v="theater/plays"/>
    <n v="0.34059523809523812"/>
    <n v="9830.5"/>
    <x v="3"/>
    <x v="3"/>
  </r>
  <r>
    <n v="725"/>
    <s v="Dawson-Tyler"/>
    <s v="Optional 6thgeneration access"/>
    <n v="193200"/>
    <n v="97369"/>
    <x v="0"/>
    <n v="1596"/>
    <x v="1"/>
    <s v="USD"/>
    <n v="1416031200"/>
    <x v="660"/>
    <n v="1416204000"/>
    <d v="2014-11-17T06:00:00"/>
    <b v="0"/>
    <b v="0"/>
    <s v="games/mobile games"/>
    <n v="-0.49601966873706005"/>
    <n v="145284.5"/>
    <x v="6"/>
    <x v="20"/>
  </r>
  <r>
    <n v="726"/>
    <s v="Johns-Thomas"/>
    <s v="Realigned web-enabled functionalities"/>
    <n v="54300"/>
    <n v="48227"/>
    <x v="3"/>
    <n v="524"/>
    <x v="1"/>
    <s v="USD"/>
    <n v="1287982800"/>
    <x v="661"/>
    <n v="1288501200"/>
    <d v="2010-10-31T05:00:00"/>
    <b v="0"/>
    <b v="1"/>
    <s v="theater/plays"/>
    <n v="-0.11184162062615101"/>
    <n v="51263.5"/>
    <x v="3"/>
    <x v="3"/>
  </r>
  <r>
    <n v="727"/>
    <s v="Quinn, Cruz and Schmidt"/>
    <s v="Enterprise-wide multimedia software"/>
    <n v="8900"/>
    <n v="14685"/>
    <x v="1"/>
    <n v="181"/>
    <x v="1"/>
    <s v="USD"/>
    <n v="1547964000"/>
    <x v="4"/>
    <n v="1552971600"/>
    <d v="2019-03-19T05:00:00"/>
    <b v="0"/>
    <b v="0"/>
    <s v="technology/web"/>
    <n v="0.65"/>
    <n v="11792.5"/>
    <x v="2"/>
    <x v="2"/>
  </r>
  <r>
    <n v="728"/>
    <s v="Stewart Inc"/>
    <s v="Versatile mission-critical knowledgebase"/>
    <n v="4200"/>
    <n v="735"/>
    <x v="0"/>
    <n v="10"/>
    <x v="1"/>
    <s v="USD"/>
    <n v="1464152400"/>
    <x v="662"/>
    <n v="1465102800"/>
    <d v="2016-06-05T05:00:00"/>
    <b v="0"/>
    <b v="0"/>
    <s v="theater/plays"/>
    <n v="-0.82499999999999996"/>
    <n v="2467.5"/>
    <x v="3"/>
    <x v="3"/>
  </r>
  <r>
    <n v="729"/>
    <s v="Moore Group"/>
    <s v="Multi-lateral object-oriented open system"/>
    <n v="5600"/>
    <n v="10397"/>
    <x v="1"/>
    <n v="122"/>
    <x v="1"/>
    <s v="USD"/>
    <n v="1359957600"/>
    <x v="663"/>
    <n v="1360130400"/>
    <d v="2013-02-06T06:00:00"/>
    <b v="0"/>
    <b v="0"/>
    <s v="film &amp; video/drama"/>
    <n v="0.8566071428571429"/>
    <n v="7998.5"/>
    <x v="4"/>
    <x v="6"/>
  </r>
  <r>
    <n v="730"/>
    <s v="Carson PLC"/>
    <s v="Visionary system-worthy attitude"/>
    <n v="28800"/>
    <n v="118847"/>
    <x v="1"/>
    <n v="1071"/>
    <x v="0"/>
    <s v="CAD"/>
    <n v="1432357200"/>
    <x v="664"/>
    <n v="1432875600"/>
    <d v="2015-05-29T05:00:00"/>
    <b v="0"/>
    <b v="0"/>
    <s v="technology/wearables"/>
    <n v="3.1266319444444446"/>
    <n v="73823.5"/>
    <x v="2"/>
    <x v="8"/>
  </r>
  <r>
    <n v="731"/>
    <s v="Cruz, Hall and Mason"/>
    <s v="Synergized content-based hierarchy"/>
    <n v="8000"/>
    <n v="7220"/>
    <x v="3"/>
    <n v="219"/>
    <x v="1"/>
    <s v="USD"/>
    <n v="1500786000"/>
    <x v="665"/>
    <n v="1500872400"/>
    <d v="2017-07-24T05:00:00"/>
    <b v="0"/>
    <b v="0"/>
    <s v="technology/web"/>
    <n v="-9.7500000000000003E-2"/>
    <n v="7610"/>
    <x v="2"/>
    <x v="2"/>
  </r>
  <r>
    <n v="732"/>
    <s v="Glass, Baker and Jones"/>
    <s v="Business-focused 24hour access"/>
    <n v="117000"/>
    <n v="107622"/>
    <x v="0"/>
    <n v="1121"/>
    <x v="1"/>
    <s v="USD"/>
    <n v="1490158800"/>
    <x v="666"/>
    <n v="1492146000"/>
    <d v="2017-04-14T05:00:00"/>
    <b v="0"/>
    <b v="1"/>
    <s v="music/rock"/>
    <n v="-8.0153846153846159E-2"/>
    <n v="112311"/>
    <x v="1"/>
    <x v="1"/>
  </r>
  <r>
    <n v="733"/>
    <s v="Marquez-Kerr"/>
    <s v="Automated hybrid orchestration"/>
    <n v="15800"/>
    <n v="83267"/>
    <x v="1"/>
    <n v="980"/>
    <x v="1"/>
    <s v="USD"/>
    <n v="1406178000"/>
    <x v="43"/>
    <n v="1407301200"/>
    <d v="2014-08-06T05:00:00"/>
    <b v="0"/>
    <b v="0"/>
    <s v="music/metal"/>
    <n v="4.2700632911392402"/>
    <n v="49533.5"/>
    <x v="1"/>
    <x v="16"/>
  </r>
  <r>
    <n v="734"/>
    <s v="Stone PLC"/>
    <s v="Exclusive 5thgeneration leverage"/>
    <n v="4200"/>
    <n v="13404"/>
    <x v="1"/>
    <n v="536"/>
    <x v="1"/>
    <s v="USD"/>
    <n v="1485583200"/>
    <x v="667"/>
    <n v="1486620000"/>
    <d v="2017-02-09T06:00:00"/>
    <b v="0"/>
    <b v="1"/>
    <s v="theater/plays"/>
    <n v="2.1914285714285713"/>
    <n v="8802"/>
    <x v="3"/>
    <x v="3"/>
  </r>
  <r>
    <n v="735"/>
    <s v="Caldwell PLC"/>
    <s v="Grass-roots zero administration alliance"/>
    <n v="37100"/>
    <n v="131404"/>
    <x v="1"/>
    <n v="1991"/>
    <x v="1"/>
    <s v="USD"/>
    <n v="1459314000"/>
    <x v="668"/>
    <n v="1459918800"/>
    <d v="2016-04-06T05:00:00"/>
    <b v="0"/>
    <b v="0"/>
    <s v="photography/photography books"/>
    <n v="2.5418867924528303"/>
    <n v="84252"/>
    <x v="7"/>
    <x v="14"/>
  </r>
  <r>
    <n v="736"/>
    <s v="Silva-Hawkins"/>
    <s v="Proactive heuristic orchestration"/>
    <n v="7700"/>
    <n v="2533"/>
    <x v="3"/>
    <n v="29"/>
    <x v="1"/>
    <s v="USD"/>
    <n v="1424412000"/>
    <x v="669"/>
    <n v="1424757600"/>
    <d v="2015-02-24T06:00:00"/>
    <b v="0"/>
    <b v="0"/>
    <s v="publishing/nonfiction"/>
    <n v="-0.67103896103896099"/>
    <n v="5116.5"/>
    <x v="5"/>
    <x v="9"/>
  </r>
  <r>
    <n v="737"/>
    <s v="Gardner Inc"/>
    <s v="Function-based systematic Graphical User Interface"/>
    <n v="3700"/>
    <n v="5028"/>
    <x v="1"/>
    <n v="180"/>
    <x v="1"/>
    <s v="USD"/>
    <n v="1478844000"/>
    <x v="670"/>
    <n v="1479880800"/>
    <d v="2016-11-23T06:00:00"/>
    <b v="0"/>
    <b v="0"/>
    <s v="music/indie rock"/>
    <n v="0.35891891891891892"/>
    <n v="4364"/>
    <x v="1"/>
    <x v="7"/>
  </r>
  <r>
    <n v="738"/>
    <s v="Garcia Group"/>
    <s v="Extended zero administration software"/>
    <n v="74700"/>
    <n v="1557"/>
    <x v="0"/>
    <n v="15"/>
    <x v="1"/>
    <s v="USD"/>
    <n v="1416117600"/>
    <x v="671"/>
    <n v="1418018400"/>
    <d v="2014-12-08T06:00:00"/>
    <b v="0"/>
    <b v="1"/>
    <s v="theater/plays"/>
    <n v="-0.97915662650602409"/>
    <n v="38128.5"/>
    <x v="3"/>
    <x v="3"/>
  </r>
  <r>
    <n v="739"/>
    <s v="Meyer-Avila"/>
    <s v="Multi-tiered discrete support"/>
    <n v="10000"/>
    <n v="6100"/>
    <x v="0"/>
    <n v="191"/>
    <x v="1"/>
    <s v="USD"/>
    <n v="1340946000"/>
    <x v="672"/>
    <n v="1341032400"/>
    <d v="2012-06-30T05:00:00"/>
    <b v="0"/>
    <b v="0"/>
    <s v="music/indie rock"/>
    <n v="-0.39"/>
    <n v="8050"/>
    <x v="1"/>
    <x v="7"/>
  </r>
  <r>
    <n v="740"/>
    <s v="Nelson, Smith and Graham"/>
    <s v="Phased system-worthy conglomeration"/>
    <n v="5300"/>
    <n v="1592"/>
    <x v="0"/>
    <n v="16"/>
    <x v="1"/>
    <s v="USD"/>
    <n v="1486101600"/>
    <x v="673"/>
    <n v="1486360800"/>
    <d v="2017-02-06T06:00:00"/>
    <b v="0"/>
    <b v="0"/>
    <s v="theater/plays"/>
    <n v="-0.69962264150943398"/>
    <n v="3446"/>
    <x v="3"/>
    <x v="3"/>
  </r>
  <r>
    <n v="741"/>
    <s v="Garcia Ltd"/>
    <s v="Balanced mobile alliance"/>
    <n v="1200"/>
    <n v="14150"/>
    <x v="1"/>
    <n v="130"/>
    <x v="1"/>
    <s v="USD"/>
    <n v="1274590800"/>
    <x v="674"/>
    <n v="1274677200"/>
    <d v="2010-05-24T05:00:00"/>
    <b v="0"/>
    <b v="0"/>
    <s v="theater/plays"/>
    <n v="10.791666666666666"/>
    <n v="7675"/>
    <x v="3"/>
    <x v="3"/>
  </r>
  <r>
    <n v="742"/>
    <s v="West-Stevens"/>
    <s v="Reactive solution-oriented groupware"/>
    <n v="1200"/>
    <n v="13513"/>
    <x v="1"/>
    <n v="122"/>
    <x v="1"/>
    <s v="USD"/>
    <n v="1263880800"/>
    <x v="675"/>
    <n v="1267509600"/>
    <d v="2010-03-02T06:00:00"/>
    <b v="0"/>
    <b v="0"/>
    <s v="music/electric music"/>
    <n v="10.260833333333334"/>
    <n v="7356.5"/>
    <x v="1"/>
    <x v="5"/>
  </r>
  <r>
    <n v="743"/>
    <s v="Clark-Conrad"/>
    <s v="Exclusive bandwidth-monitored orchestration"/>
    <n v="3900"/>
    <n v="504"/>
    <x v="0"/>
    <n v="17"/>
    <x v="1"/>
    <s v="USD"/>
    <n v="1445403600"/>
    <x v="676"/>
    <n v="1445922000"/>
    <d v="2015-10-27T05:00:00"/>
    <b v="0"/>
    <b v="1"/>
    <s v="theater/plays"/>
    <n v="-0.87076923076923074"/>
    <n v="2202"/>
    <x v="3"/>
    <x v="3"/>
  </r>
  <r>
    <n v="744"/>
    <s v="Fitzgerald Group"/>
    <s v="Intuitive exuding initiative"/>
    <n v="2000"/>
    <n v="14240"/>
    <x v="1"/>
    <n v="140"/>
    <x v="1"/>
    <s v="USD"/>
    <n v="1533877200"/>
    <x v="342"/>
    <n v="1534050000"/>
    <d v="2018-08-12T05:00:00"/>
    <b v="0"/>
    <b v="1"/>
    <s v="theater/plays"/>
    <n v="6.12"/>
    <n v="8120"/>
    <x v="3"/>
    <x v="3"/>
  </r>
  <r>
    <n v="745"/>
    <s v="Hill, Mccann and Moore"/>
    <s v="Streamlined needs-based knowledge user"/>
    <n v="6900"/>
    <n v="2091"/>
    <x v="0"/>
    <n v="34"/>
    <x v="1"/>
    <s v="USD"/>
    <n v="1275195600"/>
    <x v="677"/>
    <n v="1277528400"/>
    <d v="2010-06-26T05:00:00"/>
    <b v="0"/>
    <b v="0"/>
    <s v="technology/wearables"/>
    <n v="-0.69695652173913047"/>
    <n v="4495.5"/>
    <x v="2"/>
    <x v="8"/>
  </r>
  <r>
    <n v="746"/>
    <s v="Edwards LLC"/>
    <s v="Automated system-worthy structure"/>
    <n v="55800"/>
    <n v="118580"/>
    <x v="1"/>
    <n v="3388"/>
    <x v="1"/>
    <s v="USD"/>
    <n v="1318136400"/>
    <x v="678"/>
    <n v="1318568400"/>
    <d v="2011-10-14T05:00:00"/>
    <b v="0"/>
    <b v="0"/>
    <s v="technology/web"/>
    <n v="1.125089605734767"/>
    <n v="87190"/>
    <x v="2"/>
    <x v="2"/>
  </r>
  <r>
    <n v="747"/>
    <s v="Greer and Sons"/>
    <s v="Secured clear-thinking intranet"/>
    <n v="4900"/>
    <n v="11214"/>
    <x v="1"/>
    <n v="280"/>
    <x v="1"/>
    <s v="USD"/>
    <n v="1283403600"/>
    <x v="679"/>
    <n v="1284354000"/>
    <d v="2010-09-13T05:00:00"/>
    <b v="0"/>
    <b v="0"/>
    <s v="theater/plays"/>
    <n v="1.2885714285714285"/>
    <n v="8057"/>
    <x v="3"/>
    <x v="3"/>
  </r>
  <r>
    <n v="748"/>
    <s v="Martinez PLC"/>
    <s v="Cloned actuating architecture"/>
    <n v="194900"/>
    <n v="68137"/>
    <x v="3"/>
    <n v="614"/>
    <x v="1"/>
    <s v="USD"/>
    <n v="1267423200"/>
    <x v="680"/>
    <n v="1269579600"/>
    <d v="2010-03-26T05:00:00"/>
    <b v="0"/>
    <b v="1"/>
    <s v="film &amp; video/animation"/>
    <n v="-0.6504002052334531"/>
    <n v="131518.5"/>
    <x v="4"/>
    <x v="10"/>
  </r>
  <r>
    <n v="749"/>
    <s v="Hunter-Logan"/>
    <s v="Down-sized needs-based task-force"/>
    <n v="8600"/>
    <n v="13527"/>
    <x v="1"/>
    <n v="366"/>
    <x v="6"/>
    <s v="EUR"/>
    <n v="1412744400"/>
    <x v="681"/>
    <n v="1413781200"/>
    <d v="2014-10-20T05:00:00"/>
    <b v="0"/>
    <b v="1"/>
    <s v="technology/wearables"/>
    <n v="0.572906976744186"/>
    <n v="11063.5"/>
    <x v="2"/>
    <x v="8"/>
  </r>
  <r>
    <n v="750"/>
    <s v="Ramos and Sons"/>
    <s v="Extended responsive Internet solution"/>
    <n v="100"/>
    <n v="1"/>
    <x v="0"/>
    <n v="1"/>
    <x v="4"/>
    <s v="GBP"/>
    <n v="1277960400"/>
    <x v="682"/>
    <n v="1280120400"/>
    <d v="2010-07-26T05:00:00"/>
    <b v="0"/>
    <b v="0"/>
    <s v="music/electric music"/>
    <n v="-0.99"/>
    <n v="50.5"/>
    <x v="1"/>
    <x v="5"/>
  </r>
  <r>
    <n v="751"/>
    <s v="Lane-Barber"/>
    <s v="Universal value-added moderator"/>
    <n v="3600"/>
    <n v="8363"/>
    <x v="1"/>
    <n v="270"/>
    <x v="1"/>
    <s v="USD"/>
    <n v="1458190800"/>
    <x v="683"/>
    <n v="1459486800"/>
    <d v="2016-04-01T05:00:00"/>
    <b v="1"/>
    <b v="1"/>
    <s v="publishing/nonfiction"/>
    <n v="1.3230555555555557"/>
    <n v="5981.5"/>
    <x v="5"/>
    <x v="9"/>
  </r>
  <r>
    <n v="752"/>
    <s v="Lowery Group"/>
    <s v="Sharable motivating emulation"/>
    <n v="5800"/>
    <n v="5362"/>
    <x v="3"/>
    <n v="114"/>
    <x v="1"/>
    <s v="USD"/>
    <n v="1280984400"/>
    <x v="684"/>
    <n v="1282539600"/>
    <d v="2010-08-23T05:00:00"/>
    <b v="0"/>
    <b v="1"/>
    <s v="theater/plays"/>
    <n v="-7.5517241379310346E-2"/>
    <n v="5581"/>
    <x v="3"/>
    <x v="3"/>
  </r>
  <r>
    <n v="753"/>
    <s v="Guerrero-Griffin"/>
    <s v="Networked web-enabled product"/>
    <n v="4700"/>
    <n v="12065"/>
    <x v="1"/>
    <n v="137"/>
    <x v="1"/>
    <s v="USD"/>
    <n v="1274590800"/>
    <x v="674"/>
    <n v="1275886800"/>
    <d v="2010-06-07T05:00:00"/>
    <b v="0"/>
    <b v="0"/>
    <s v="photography/photography books"/>
    <n v="1.5670212765957447"/>
    <n v="8382.5"/>
    <x v="7"/>
    <x v="14"/>
  </r>
  <r>
    <n v="754"/>
    <s v="Perez, Reed and Lee"/>
    <s v="Advanced dedicated encoding"/>
    <n v="70400"/>
    <n v="118603"/>
    <x v="1"/>
    <n v="3205"/>
    <x v="1"/>
    <s v="USD"/>
    <n v="1351400400"/>
    <x v="685"/>
    <n v="1355983200"/>
    <d v="2012-12-20T06:00:00"/>
    <b v="0"/>
    <b v="0"/>
    <s v="theater/plays"/>
    <n v="0.68470170454545454"/>
    <n v="94501.5"/>
    <x v="3"/>
    <x v="3"/>
  </r>
  <r>
    <n v="755"/>
    <s v="Chen, Pollard and Clarke"/>
    <s v="Stand-alone multi-state project"/>
    <n v="4500"/>
    <n v="7496"/>
    <x v="1"/>
    <n v="288"/>
    <x v="3"/>
    <s v="DKK"/>
    <n v="1514354400"/>
    <x v="605"/>
    <n v="1515391200"/>
    <d v="2018-01-08T06:00:00"/>
    <b v="0"/>
    <b v="1"/>
    <s v="theater/plays"/>
    <n v="0.6657777777777778"/>
    <n v="5998"/>
    <x v="3"/>
    <x v="3"/>
  </r>
  <r>
    <n v="756"/>
    <s v="Serrano, Gallagher and Griffith"/>
    <s v="Customizable bi-directional monitoring"/>
    <n v="1300"/>
    <n v="10037"/>
    <x v="1"/>
    <n v="148"/>
    <x v="1"/>
    <s v="USD"/>
    <n v="1421733600"/>
    <x v="686"/>
    <n v="1422252000"/>
    <d v="2015-01-26T06:00:00"/>
    <b v="0"/>
    <b v="0"/>
    <s v="theater/plays"/>
    <n v="6.7207692307692311"/>
    <n v="5668.5"/>
    <x v="3"/>
    <x v="3"/>
  </r>
  <r>
    <n v="757"/>
    <s v="Callahan-Gilbert"/>
    <s v="Profit-focused motivating function"/>
    <n v="1400"/>
    <n v="5696"/>
    <x v="1"/>
    <n v="114"/>
    <x v="1"/>
    <s v="USD"/>
    <n v="1305176400"/>
    <x v="687"/>
    <n v="1305522000"/>
    <d v="2011-05-16T05:00:00"/>
    <b v="0"/>
    <b v="0"/>
    <s v="film &amp; video/drama"/>
    <n v="3.0685714285714285"/>
    <n v="3548"/>
    <x v="4"/>
    <x v="6"/>
  </r>
  <r>
    <n v="758"/>
    <s v="Logan-Miranda"/>
    <s v="Proactive systemic firmware"/>
    <n v="29600"/>
    <n v="167005"/>
    <x v="1"/>
    <n v="1518"/>
    <x v="0"/>
    <s v="CAD"/>
    <n v="1414126800"/>
    <x v="688"/>
    <n v="1414904400"/>
    <d v="2014-11-02T05:00:00"/>
    <b v="0"/>
    <b v="0"/>
    <s v="music/rock"/>
    <n v="4.6420608108108112"/>
    <n v="98302.5"/>
    <x v="1"/>
    <x v="1"/>
  </r>
  <r>
    <n v="759"/>
    <s v="Rodriguez PLC"/>
    <s v="Grass-roots upward-trending installation"/>
    <n v="167500"/>
    <n v="114615"/>
    <x v="0"/>
    <n v="1274"/>
    <x v="1"/>
    <s v="USD"/>
    <n v="1517810400"/>
    <x v="689"/>
    <n v="1520402400"/>
    <d v="2018-03-07T06:00:00"/>
    <b v="0"/>
    <b v="0"/>
    <s v="music/electric music"/>
    <n v="-0.3157313432835821"/>
    <n v="141057.5"/>
    <x v="1"/>
    <x v="5"/>
  </r>
  <r>
    <n v="760"/>
    <s v="Smith-Kennedy"/>
    <s v="Virtual heuristic hub"/>
    <n v="48300"/>
    <n v="16592"/>
    <x v="0"/>
    <n v="210"/>
    <x v="6"/>
    <s v="EUR"/>
    <n v="1564635600"/>
    <x v="690"/>
    <n v="1567141200"/>
    <d v="2019-08-30T05:00:00"/>
    <b v="0"/>
    <b v="1"/>
    <s v="games/video games"/>
    <n v="-0.65648033126293992"/>
    <n v="32446"/>
    <x v="6"/>
    <x v="11"/>
  </r>
  <r>
    <n v="761"/>
    <s v="Mitchell-Lee"/>
    <s v="Customizable leadingedge model"/>
    <n v="2200"/>
    <n v="14420"/>
    <x v="1"/>
    <n v="166"/>
    <x v="1"/>
    <s v="USD"/>
    <n v="1500699600"/>
    <x v="691"/>
    <n v="1501131600"/>
    <d v="2017-07-27T05:00:00"/>
    <b v="0"/>
    <b v="0"/>
    <s v="music/rock"/>
    <n v="5.5545454545454547"/>
    <n v="8310"/>
    <x v="1"/>
    <x v="1"/>
  </r>
  <r>
    <n v="762"/>
    <s v="Davis Ltd"/>
    <s v="Upgradable uniform service-desk"/>
    <n v="3500"/>
    <n v="6204"/>
    <x v="1"/>
    <n v="100"/>
    <x v="2"/>
    <s v="AUD"/>
    <n v="1354082400"/>
    <x v="692"/>
    <n v="1355032800"/>
    <d v="2012-12-09T06:00:00"/>
    <b v="0"/>
    <b v="0"/>
    <s v="music/jazz"/>
    <n v="0.77257142857142858"/>
    <n v="4852"/>
    <x v="1"/>
    <x v="17"/>
  </r>
  <r>
    <n v="763"/>
    <s v="Rowland PLC"/>
    <s v="Inverse client-driven product"/>
    <n v="5600"/>
    <n v="6338"/>
    <x v="1"/>
    <n v="235"/>
    <x v="1"/>
    <s v="USD"/>
    <n v="1336453200"/>
    <x v="693"/>
    <n v="1339477200"/>
    <d v="2012-06-12T05:00:00"/>
    <b v="0"/>
    <b v="1"/>
    <s v="theater/plays"/>
    <n v="0.13178571428571428"/>
    <n v="5969"/>
    <x v="3"/>
    <x v="3"/>
  </r>
  <r>
    <n v="764"/>
    <s v="Shaffer-Mason"/>
    <s v="Managed bandwidth-monitored system engine"/>
    <n v="1100"/>
    <n v="8010"/>
    <x v="1"/>
    <n v="148"/>
    <x v="1"/>
    <s v="USD"/>
    <n v="1305262800"/>
    <x v="694"/>
    <n v="1305954000"/>
    <d v="2011-05-21T05:00:00"/>
    <b v="0"/>
    <b v="0"/>
    <s v="music/rock"/>
    <n v="6.2818181818181822"/>
    <n v="4555"/>
    <x v="1"/>
    <x v="1"/>
  </r>
  <r>
    <n v="765"/>
    <s v="Matthews LLC"/>
    <s v="Advanced transitional help-desk"/>
    <n v="3900"/>
    <n v="8125"/>
    <x v="1"/>
    <n v="198"/>
    <x v="1"/>
    <s v="USD"/>
    <n v="1492232400"/>
    <x v="695"/>
    <n v="1494392400"/>
    <d v="2017-05-10T05:00:00"/>
    <b v="1"/>
    <b v="1"/>
    <s v="music/indie rock"/>
    <n v="1.0833333333333333"/>
    <n v="6012.5"/>
    <x v="1"/>
    <x v="7"/>
  </r>
  <r>
    <n v="766"/>
    <s v="Montgomery-Castro"/>
    <s v="De-engineered disintermediate encryption"/>
    <n v="43800"/>
    <n v="13653"/>
    <x v="0"/>
    <n v="248"/>
    <x v="2"/>
    <s v="AUD"/>
    <n v="1537333200"/>
    <x v="123"/>
    <n v="1537419600"/>
    <d v="2018-09-20T05:00:00"/>
    <b v="0"/>
    <b v="0"/>
    <s v="film &amp; video/science fiction"/>
    <n v="-0.68828767123287671"/>
    <n v="28726.5"/>
    <x v="4"/>
    <x v="22"/>
  </r>
  <r>
    <n v="767"/>
    <s v="Hale, Pearson and Jenkins"/>
    <s v="Upgradable attitude-oriented project"/>
    <n v="97200"/>
    <n v="55372"/>
    <x v="0"/>
    <n v="513"/>
    <x v="1"/>
    <s v="USD"/>
    <n v="1444107600"/>
    <x v="696"/>
    <n v="1447999200"/>
    <d v="2015-11-20T06:00:00"/>
    <b v="0"/>
    <b v="0"/>
    <s v="publishing/translations"/>
    <n v="-0.43032921810699587"/>
    <n v="76286"/>
    <x v="5"/>
    <x v="18"/>
  </r>
  <r>
    <n v="768"/>
    <s v="Ramirez-Calderon"/>
    <s v="Fundamental zero tolerance alliance"/>
    <n v="4800"/>
    <n v="11088"/>
    <x v="1"/>
    <n v="150"/>
    <x v="1"/>
    <s v="USD"/>
    <n v="1386741600"/>
    <x v="626"/>
    <n v="1388037600"/>
    <d v="2013-12-26T06:00:00"/>
    <b v="0"/>
    <b v="0"/>
    <s v="theater/plays"/>
    <n v="1.31"/>
    <n v="7944"/>
    <x v="3"/>
    <x v="3"/>
  </r>
  <r>
    <n v="769"/>
    <s v="Johnson-Morales"/>
    <s v="Devolved 24hour forecast"/>
    <n v="125600"/>
    <n v="109106"/>
    <x v="0"/>
    <n v="3410"/>
    <x v="1"/>
    <s v="USD"/>
    <n v="1376542800"/>
    <x v="697"/>
    <n v="1378789200"/>
    <d v="2013-09-10T05:00:00"/>
    <b v="0"/>
    <b v="0"/>
    <s v="games/video games"/>
    <n v="-0.13132165605095542"/>
    <n v="117353"/>
    <x v="6"/>
    <x v="11"/>
  </r>
  <r>
    <n v="770"/>
    <s v="Mathis-Rodriguez"/>
    <s v="User-centric attitude-oriented intranet"/>
    <n v="4300"/>
    <n v="11642"/>
    <x v="1"/>
    <n v="216"/>
    <x v="6"/>
    <s v="EUR"/>
    <n v="1397451600"/>
    <x v="698"/>
    <n v="1398056400"/>
    <d v="2014-04-21T05:00:00"/>
    <b v="0"/>
    <b v="1"/>
    <s v="theater/plays"/>
    <n v="1.7074418604651163"/>
    <n v="7971"/>
    <x v="3"/>
    <x v="3"/>
  </r>
  <r>
    <n v="771"/>
    <s v="Smith, Mack and Williams"/>
    <s v="Self-enabling 5thgeneration paradigm"/>
    <n v="5600"/>
    <n v="2769"/>
    <x v="3"/>
    <n v="26"/>
    <x v="1"/>
    <s v="USD"/>
    <n v="1548482400"/>
    <x v="699"/>
    <n v="1550815200"/>
    <d v="2019-02-22T06:00:00"/>
    <b v="0"/>
    <b v="0"/>
    <s v="theater/plays"/>
    <n v="-0.50553571428571431"/>
    <n v="4184.5"/>
    <x v="3"/>
    <x v="3"/>
  </r>
  <r>
    <n v="772"/>
    <s v="Johnson-Pace"/>
    <s v="Persistent 3rdgeneration moratorium"/>
    <n v="149600"/>
    <n v="169586"/>
    <x v="1"/>
    <n v="5139"/>
    <x v="1"/>
    <s v="USD"/>
    <n v="1549692000"/>
    <x v="700"/>
    <n v="1550037600"/>
    <d v="2019-02-13T06:00:00"/>
    <b v="0"/>
    <b v="0"/>
    <s v="music/indie rock"/>
    <n v="0.13359625668449199"/>
    <n v="159593"/>
    <x v="1"/>
    <x v="7"/>
  </r>
  <r>
    <n v="773"/>
    <s v="Meza, Kirby and Patel"/>
    <s v="Cross-platform empowering project"/>
    <n v="53100"/>
    <n v="101185"/>
    <x v="1"/>
    <n v="2353"/>
    <x v="1"/>
    <s v="USD"/>
    <n v="1492059600"/>
    <x v="701"/>
    <n v="1492923600"/>
    <d v="2017-04-23T05:00:00"/>
    <b v="0"/>
    <b v="0"/>
    <s v="theater/plays"/>
    <n v="0.90555555555555556"/>
    <n v="77142.5"/>
    <x v="3"/>
    <x v="3"/>
  </r>
  <r>
    <n v="774"/>
    <s v="Gonzalez-Snow"/>
    <s v="Polarized user-facing interface"/>
    <n v="5000"/>
    <n v="6775"/>
    <x v="1"/>
    <n v="78"/>
    <x v="6"/>
    <s v="EUR"/>
    <n v="1463979600"/>
    <x v="702"/>
    <n v="1467522000"/>
    <d v="2016-07-03T05:00:00"/>
    <b v="0"/>
    <b v="0"/>
    <s v="technology/web"/>
    <n v="0.35499999999999998"/>
    <n v="5887.5"/>
    <x v="2"/>
    <x v="2"/>
  </r>
  <r>
    <n v="775"/>
    <s v="Murphy LLC"/>
    <s v="Customer-focused non-volatile framework"/>
    <n v="9400"/>
    <n v="968"/>
    <x v="0"/>
    <n v="10"/>
    <x v="1"/>
    <s v="USD"/>
    <n v="1415253600"/>
    <x v="703"/>
    <n v="1416117600"/>
    <d v="2014-11-16T06:00:00"/>
    <b v="0"/>
    <b v="0"/>
    <s v="music/rock"/>
    <n v="-0.89702127659574471"/>
    <n v="5184"/>
    <x v="1"/>
    <x v="1"/>
  </r>
  <r>
    <n v="776"/>
    <s v="Taylor-Rowe"/>
    <s v="Synchronized multimedia frame"/>
    <n v="110800"/>
    <n v="72623"/>
    <x v="0"/>
    <n v="2201"/>
    <x v="1"/>
    <s v="USD"/>
    <n v="1562216400"/>
    <x v="704"/>
    <n v="1563771600"/>
    <d v="2019-07-22T05:00:00"/>
    <b v="0"/>
    <b v="0"/>
    <s v="theater/plays"/>
    <n v="-0.34455776173285196"/>
    <n v="91711.5"/>
    <x v="3"/>
    <x v="3"/>
  </r>
  <r>
    <n v="777"/>
    <s v="Henderson Ltd"/>
    <s v="Open-architected stable algorithm"/>
    <n v="93800"/>
    <n v="45987"/>
    <x v="0"/>
    <n v="676"/>
    <x v="1"/>
    <s v="USD"/>
    <n v="1316754000"/>
    <x v="431"/>
    <n v="1319259600"/>
    <d v="2011-10-22T05:00:00"/>
    <b v="0"/>
    <b v="0"/>
    <s v="theater/plays"/>
    <n v="-0.50973347547974412"/>
    <n v="69893.5"/>
    <x v="3"/>
    <x v="3"/>
  </r>
  <r>
    <n v="778"/>
    <s v="Moss-Guzman"/>
    <s v="Cross-platform optimizing website"/>
    <n v="1300"/>
    <n v="10243"/>
    <x v="1"/>
    <n v="174"/>
    <x v="5"/>
    <s v="CHF"/>
    <n v="1313211600"/>
    <x v="705"/>
    <n v="1313643600"/>
    <d v="2011-08-18T05:00:00"/>
    <b v="0"/>
    <b v="0"/>
    <s v="film &amp; video/animation"/>
    <n v="6.8792307692307695"/>
    <n v="5771.5"/>
    <x v="4"/>
    <x v="10"/>
  </r>
  <r>
    <n v="779"/>
    <s v="Webb Group"/>
    <s v="Public-key actuating projection"/>
    <n v="108700"/>
    <n v="87293"/>
    <x v="0"/>
    <n v="831"/>
    <x v="1"/>
    <s v="USD"/>
    <n v="1439528400"/>
    <x v="706"/>
    <n v="1440306000"/>
    <d v="2015-08-23T05:00:00"/>
    <b v="0"/>
    <b v="1"/>
    <s v="theater/plays"/>
    <n v="-0.19693652253909844"/>
    <n v="97996.5"/>
    <x v="3"/>
    <x v="3"/>
  </r>
  <r>
    <n v="780"/>
    <s v="Brooks-Rodriguez"/>
    <s v="Implemented intangible instruction set"/>
    <n v="5100"/>
    <n v="5421"/>
    <x v="1"/>
    <n v="164"/>
    <x v="1"/>
    <s v="USD"/>
    <n v="1469163600"/>
    <x v="707"/>
    <n v="1470805200"/>
    <d v="2016-08-10T05:00:00"/>
    <b v="0"/>
    <b v="1"/>
    <s v="film &amp; video/drama"/>
    <n v="6.2941176470588237E-2"/>
    <n v="5260.5"/>
    <x v="4"/>
    <x v="6"/>
  </r>
  <r>
    <n v="781"/>
    <s v="Thomas Ltd"/>
    <s v="Cross-group interactive architecture"/>
    <n v="8700"/>
    <n v="4414"/>
    <x v="3"/>
    <n v="56"/>
    <x v="5"/>
    <s v="CHF"/>
    <n v="1288501200"/>
    <x v="708"/>
    <n v="1292911200"/>
    <d v="2010-12-21T06:00:00"/>
    <b v="0"/>
    <b v="0"/>
    <s v="theater/plays"/>
    <n v="-0.49264367816091953"/>
    <n v="6557"/>
    <x v="3"/>
    <x v="3"/>
  </r>
  <r>
    <n v="782"/>
    <s v="Williams and Sons"/>
    <s v="Centralized asymmetric framework"/>
    <n v="5100"/>
    <n v="10981"/>
    <x v="1"/>
    <n v="161"/>
    <x v="1"/>
    <s v="USD"/>
    <n v="1298959200"/>
    <x v="709"/>
    <n v="1301374800"/>
    <d v="2011-03-29T05:00:00"/>
    <b v="0"/>
    <b v="1"/>
    <s v="film &amp; video/animation"/>
    <n v="1.1531372549019607"/>
    <n v="8040.5"/>
    <x v="4"/>
    <x v="10"/>
  </r>
  <r>
    <n v="783"/>
    <s v="Vega, Chan and Carney"/>
    <s v="Down-sized systematic utilization"/>
    <n v="7400"/>
    <n v="10451"/>
    <x v="1"/>
    <n v="138"/>
    <x v="1"/>
    <s v="USD"/>
    <n v="1387260000"/>
    <x v="710"/>
    <n v="1387864800"/>
    <d v="2013-12-24T06:00:00"/>
    <b v="0"/>
    <b v="0"/>
    <s v="music/rock"/>
    <n v="0.4122972972972973"/>
    <n v="8925.5"/>
    <x v="1"/>
    <x v="1"/>
  </r>
  <r>
    <n v="784"/>
    <s v="Byrd Group"/>
    <s v="Profound fault-tolerant model"/>
    <n v="88900"/>
    <n v="102535"/>
    <x v="1"/>
    <n v="3308"/>
    <x v="1"/>
    <s v="USD"/>
    <n v="1457244000"/>
    <x v="711"/>
    <n v="1458190800"/>
    <d v="2016-03-17T05:00:00"/>
    <b v="0"/>
    <b v="0"/>
    <s v="technology/web"/>
    <n v="0.15337457817772779"/>
    <n v="95717.5"/>
    <x v="2"/>
    <x v="2"/>
  </r>
  <r>
    <n v="785"/>
    <s v="Peterson, Fletcher and Sanchez"/>
    <s v="Multi-channeled bi-directional moratorium"/>
    <n v="6700"/>
    <n v="12939"/>
    <x v="1"/>
    <n v="127"/>
    <x v="2"/>
    <s v="AUD"/>
    <n v="1556341200"/>
    <x v="157"/>
    <n v="1559278800"/>
    <d v="2019-05-31T05:00:00"/>
    <b v="0"/>
    <b v="1"/>
    <s v="film &amp; video/animation"/>
    <n v="0.93119402985074629"/>
    <n v="9819.5"/>
    <x v="4"/>
    <x v="10"/>
  </r>
  <r>
    <n v="786"/>
    <s v="Smith-Brown"/>
    <s v="Object-based content-based ability"/>
    <n v="1500"/>
    <n v="10946"/>
    <x v="1"/>
    <n v="207"/>
    <x v="6"/>
    <s v="EUR"/>
    <n v="1522126800"/>
    <x v="630"/>
    <n v="1522731600"/>
    <d v="2018-04-03T05:00:00"/>
    <b v="0"/>
    <b v="1"/>
    <s v="music/jazz"/>
    <n v="6.2973333333333334"/>
    <n v="6223"/>
    <x v="1"/>
    <x v="17"/>
  </r>
  <r>
    <n v="787"/>
    <s v="Vance-Glover"/>
    <s v="Progressive coherent secured line"/>
    <n v="61200"/>
    <n v="60994"/>
    <x v="0"/>
    <n v="859"/>
    <x v="0"/>
    <s v="CAD"/>
    <n v="1305954000"/>
    <x v="712"/>
    <n v="1306731600"/>
    <d v="2011-05-30T05:00:00"/>
    <b v="0"/>
    <b v="0"/>
    <s v="music/rock"/>
    <n v="-3.3660130718954247E-3"/>
    <n v="61097"/>
    <x v="1"/>
    <x v="1"/>
  </r>
  <r>
    <n v="788"/>
    <s v="Joyce PLC"/>
    <s v="Synchronized directional capability"/>
    <n v="3600"/>
    <n v="3174"/>
    <x v="2"/>
    <n v="31"/>
    <x v="1"/>
    <s v="USD"/>
    <n v="1350709200"/>
    <x v="93"/>
    <n v="1352527200"/>
    <d v="2012-11-10T06:00:00"/>
    <b v="0"/>
    <b v="0"/>
    <s v="film &amp; video/animation"/>
    <n v="-0.11833333333333333"/>
    <n v="3387"/>
    <x v="4"/>
    <x v="10"/>
  </r>
  <r>
    <n v="789"/>
    <s v="Kennedy-Miller"/>
    <s v="Cross-platform composite migration"/>
    <n v="9000"/>
    <n v="3351"/>
    <x v="0"/>
    <n v="45"/>
    <x v="1"/>
    <s v="USD"/>
    <n v="1401166800"/>
    <x v="713"/>
    <n v="1404363600"/>
    <d v="2014-07-03T05:00:00"/>
    <b v="0"/>
    <b v="0"/>
    <s v="theater/plays"/>
    <n v="-0.62766666666666671"/>
    <n v="6175.5"/>
    <x v="3"/>
    <x v="3"/>
  </r>
  <r>
    <n v="790"/>
    <s v="White-Obrien"/>
    <s v="Operative local pricing structure"/>
    <n v="185900"/>
    <n v="56774"/>
    <x v="3"/>
    <n v="1113"/>
    <x v="1"/>
    <s v="USD"/>
    <n v="1266127200"/>
    <x v="714"/>
    <n v="1266645600"/>
    <d v="2010-02-20T06:00:00"/>
    <b v="0"/>
    <b v="0"/>
    <s v="theater/plays"/>
    <n v="-0.69459924690693919"/>
    <n v="121337"/>
    <x v="3"/>
    <x v="3"/>
  </r>
  <r>
    <n v="791"/>
    <s v="Stafford, Hess and Raymond"/>
    <s v="Optional web-enabled extranet"/>
    <n v="2100"/>
    <n v="540"/>
    <x v="0"/>
    <n v="6"/>
    <x v="1"/>
    <s v="USD"/>
    <n v="1481436000"/>
    <x v="715"/>
    <n v="1482818400"/>
    <d v="2016-12-27T06:00:00"/>
    <b v="0"/>
    <b v="0"/>
    <s v="food/food trucks"/>
    <n v="-0.74285714285714288"/>
    <n v="1320"/>
    <x v="0"/>
    <x v="0"/>
  </r>
  <r>
    <n v="792"/>
    <s v="Jordan, Schneider and Hall"/>
    <s v="Reduced 6thgeneration intranet"/>
    <n v="2000"/>
    <n v="680"/>
    <x v="0"/>
    <n v="7"/>
    <x v="1"/>
    <s v="USD"/>
    <n v="1372222800"/>
    <x v="716"/>
    <n v="1374642000"/>
    <d v="2013-07-24T05:00:00"/>
    <b v="0"/>
    <b v="1"/>
    <s v="theater/plays"/>
    <n v="-0.66"/>
    <n v="1340"/>
    <x v="3"/>
    <x v="3"/>
  </r>
  <r>
    <n v="793"/>
    <s v="Rodriguez, Cox and Rodriguez"/>
    <s v="Networked disintermediate leverage"/>
    <n v="1100"/>
    <n v="13045"/>
    <x v="1"/>
    <n v="181"/>
    <x v="5"/>
    <s v="CHF"/>
    <n v="1372136400"/>
    <x v="448"/>
    <n v="1372482000"/>
    <d v="2013-06-29T05:00:00"/>
    <b v="0"/>
    <b v="0"/>
    <s v="publishing/nonfiction"/>
    <n v="10.859090909090909"/>
    <n v="7072.5"/>
    <x v="5"/>
    <x v="9"/>
  </r>
  <r>
    <n v="794"/>
    <s v="Welch Inc"/>
    <s v="Optional optimal website"/>
    <n v="6600"/>
    <n v="8276"/>
    <x v="1"/>
    <n v="110"/>
    <x v="1"/>
    <s v="USD"/>
    <n v="1513922400"/>
    <x v="717"/>
    <n v="1514959200"/>
    <d v="2018-01-03T06:00:00"/>
    <b v="0"/>
    <b v="0"/>
    <s v="music/rock"/>
    <n v="0.25393939393939396"/>
    <n v="7438"/>
    <x v="1"/>
    <x v="1"/>
  </r>
  <r>
    <n v="795"/>
    <s v="Vasquez Inc"/>
    <s v="Stand-alone asynchronous functionalities"/>
    <n v="7100"/>
    <n v="1022"/>
    <x v="0"/>
    <n v="31"/>
    <x v="1"/>
    <s v="USD"/>
    <n v="1477976400"/>
    <x v="718"/>
    <n v="1478235600"/>
    <d v="2016-11-04T05:00:00"/>
    <b v="0"/>
    <b v="0"/>
    <s v="film &amp; video/drama"/>
    <n v="-0.85605633802816905"/>
    <n v="4061"/>
    <x v="4"/>
    <x v="6"/>
  </r>
  <r>
    <n v="796"/>
    <s v="Freeman-Ferguson"/>
    <s v="Profound full-range open system"/>
    <n v="7800"/>
    <n v="4275"/>
    <x v="0"/>
    <n v="78"/>
    <x v="1"/>
    <s v="USD"/>
    <n v="1407474000"/>
    <x v="719"/>
    <n v="1408078800"/>
    <d v="2014-08-15T05:00:00"/>
    <b v="0"/>
    <b v="1"/>
    <s v="games/mobile games"/>
    <n v="-0.45192307692307693"/>
    <n v="6037.5"/>
    <x v="6"/>
    <x v="20"/>
  </r>
  <r>
    <n v="797"/>
    <s v="Houston, Moore and Rogers"/>
    <s v="Optional tangible utilization"/>
    <n v="7600"/>
    <n v="8332"/>
    <x v="1"/>
    <n v="185"/>
    <x v="1"/>
    <s v="USD"/>
    <n v="1546149600"/>
    <x v="720"/>
    <n v="1548136800"/>
    <d v="2019-01-22T06:00:00"/>
    <b v="0"/>
    <b v="0"/>
    <s v="technology/web"/>
    <n v="9.6315789473684216E-2"/>
    <n v="7966"/>
    <x v="2"/>
    <x v="2"/>
  </r>
  <r>
    <n v="798"/>
    <s v="Small-Fuentes"/>
    <s v="Seamless maximized product"/>
    <n v="3400"/>
    <n v="6408"/>
    <x v="1"/>
    <n v="121"/>
    <x v="1"/>
    <s v="USD"/>
    <n v="1338440400"/>
    <x v="721"/>
    <n v="1340859600"/>
    <d v="2012-06-28T05:00:00"/>
    <b v="0"/>
    <b v="1"/>
    <s v="theater/plays"/>
    <n v="0.88470588235294123"/>
    <n v="4904"/>
    <x v="3"/>
    <x v="3"/>
  </r>
  <r>
    <n v="799"/>
    <s v="Reid-Day"/>
    <s v="Devolved tertiary time-frame"/>
    <n v="84500"/>
    <n v="73522"/>
    <x v="0"/>
    <n v="1225"/>
    <x v="4"/>
    <s v="GBP"/>
    <n v="1454133600"/>
    <x v="722"/>
    <n v="1454479200"/>
    <d v="2016-02-03T06:00:00"/>
    <b v="0"/>
    <b v="0"/>
    <s v="theater/plays"/>
    <n v="-0.12991715976331361"/>
    <n v="79011"/>
    <x v="3"/>
    <x v="3"/>
  </r>
  <r>
    <n v="800"/>
    <s v="Wallace LLC"/>
    <s v="Centralized regional function"/>
    <n v="100"/>
    <n v="1"/>
    <x v="0"/>
    <n v="1"/>
    <x v="5"/>
    <s v="CHF"/>
    <n v="1434085200"/>
    <x v="139"/>
    <n v="1434430800"/>
    <d v="2015-06-16T05:00:00"/>
    <b v="0"/>
    <b v="0"/>
    <s v="music/rock"/>
    <n v="-0.99"/>
    <n v="50.5"/>
    <x v="1"/>
    <x v="1"/>
  </r>
  <r>
    <n v="801"/>
    <s v="Olson-Bishop"/>
    <s v="User-friendly high-level initiative"/>
    <n v="2300"/>
    <n v="4667"/>
    <x v="1"/>
    <n v="106"/>
    <x v="1"/>
    <s v="USD"/>
    <n v="1577772000"/>
    <x v="723"/>
    <n v="1579672800"/>
    <d v="2020-01-22T06:00:00"/>
    <b v="0"/>
    <b v="1"/>
    <s v="photography/photography books"/>
    <n v="1.0291304347826087"/>
    <n v="3483.5"/>
    <x v="7"/>
    <x v="14"/>
  </r>
  <r>
    <n v="802"/>
    <s v="Rodriguez, Anderson and Porter"/>
    <s v="Reverse-engineered zero-defect infrastructure"/>
    <n v="6200"/>
    <n v="12216"/>
    <x v="1"/>
    <n v="142"/>
    <x v="1"/>
    <s v="USD"/>
    <n v="1562216400"/>
    <x v="704"/>
    <n v="1562389200"/>
    <d v="2019-07-06T05:00:00"/>
    <b v="0"/>
    <b v="0"/>
    <s v="photography/photography books"/>
    <n v="0.9703225806451613"/>
    <n v="9208"/>
    <x v="7"/>
    <x v="14"/>
  </r>
  <r>
    <n v="803"/>
    <s v="Perez, Brown and Meyers"/>
    <s v="Stand-alone background customer loyalty"/>
    <n v="6100"/>
    <n v="6527"/>
    <x v="1"/>
    <n v="233"/>
    <x v="1"/>
    <s v="USD"/>
    <n v="1548568800"/>
    <x v="724"/>
    <n v="1551506400"/>
    <d v="2019-03-02T06:00:00"/>
    <b v="0"/>
    <b v="0"/>
    <s v="theater/plays"/>
    <n v="7.0000000000000007E-2"/>
    <n v="6313.5"/>
    <x v="3"/>
    <x v="3"/>
  </r>
  <r>
    <n v="804"/>
    <s v="English-Mccullough"/>
    <s v="Business-focused discrete software"/>
    <n v="2600"/>
    <n v="6987"/>
    <x v="1"/>
    <n v="218"/>
    <x v="1"/>
    <s v="USD"/>
    <n v="1514872800"/>
    <x v="725"/>
    <n v="1516600800"/>
    <d v="2018-01-22T06:00:00"/>
    <b v="0"/>
    <b v="0"/>
    <s v="music/rock"/>
    <n v="1.6873076923076924"/>
    <n v="4793.5"/>
    <x v="1"/>
    <x v="1"/>
  </r>
  <r>
    <n v="805"/>
    <s v="Smith-Nguyen"/>
    <s v="Advanced intermediate Graphic Interface"/>
    <n v="9700"/>
    <n v="4932"/>
    <x v="0"/>
    <n v="67"/>
    <x v="2"/>
    <s v="AUD"/>
    <n v="1416031200"/>
    <x v="660"/>
    <n v="1420437600"/>
    <d v="2015-01-05T06:00:00"/>
    <b v="0"/>
    <b v="0"/>
    <s v="film &amp; video/documentary"/>
    <n v="-0.49154639175257731"/>
    <n v="7316"/>
    <x v="4"/>
    <x v="4"/>
  </r>
  <r>
    <n v="806"/>
    <s v="Harmon-Madden"/>
    <s v="Adaptive holistic hub"/>
    <n v="700"/>
    <n v="8262"/>
    <x v="1"/>
    <n v="76"/>
    <x v="1"/>
    <s v="USD"/>
    <n v="1330927200"/>
    <x v="726"/>
    <n v="1332997200"/>
    <d v="2012-03-29T05:00:00"/>
    <b v="0"/>
    <b v="1"/>
    <s v="film &amp; video/drama"/>
    <n v="10.802857142857142"/>
    <n v="4481"/>
    <x v="4"/>
    <x v="6"/>
  </r>
  <r>
    <n v="807"/>
    <s v="Walker-Taylor"/>
    <s v="Automated uniform concept"/>
    <n v="700"/>
    <n v="1848"/>
    <x v="1"/>
    <n v="43"/>
    <x v="1"/>
    <s v="USD"/>
    <n v="1571115600"/>
    <x v="727"/>
    <n v="1574920800"/>
    <d v="2019-11-28T06:00:00"/>
    <b v="0"/>
    <b v="1"/>
    <s v="theater/plays"/>
    <n v="1.64"/>
    <n v="1274"/>
    <x v="3"/>
    <x v="3"/>
  </r>
  <r>
    <n v="808"/>
    <s v="Harris, Medina and Mitchell"/>
    <s v="Enhanced regional flexibility"/>
    <n v="5200"/>
    <n v="1583"/>
    <x v="0"/>
    <n v="19"/>
    <x v="1"/>
    <s v="USD"/>
    <n v="1463461200"/>
    <x v="728"/>
    <n v="1464930000"/>
    <d v="2016-06-03T05:00:00"/>
    <b v="0"/>
    <b v="0"/>
    <s v="food/food trucks"/>
    <n v="-0.69557692307692309"/>
    <n v="3391.5"/>
    <x v="0"/>
    <x v="0"/>
  </r>
  <r>
    <n v="809"/>
    <s v="Williams and Sons"/>
    <s v="Public-key bottom-line algorithm"/>
    <n v="140800"/>
    <n v="88536"/>
    <x v="0"/>
    <n v="2108"/>
    <x v="5"/>
    <s v="CHF"/>
    <n v="1344920400"/>
    <x v="729"/>
    <n v="1345006800"/>
    <d v="2012-08-15T05:00:00"/>
    <b v="0"/>
    <b v="0"/>
    <s v="film &amp; video/documentary"/>
    <n v="-0.37119318181818184"/>
    <n v="114668"/>
    <x v="4"/>
    <x v="4"/>
  </r>
  <r>
    <n v="810"/>
    <s v="Ball-Fisher"/>
    <s v="Multi-layered intangible instruction set"/>
    <n v="6400"/>
    <n v="12360"/>
    <x v="1"/>
    <n v="221"/>
    <x v="1"/>
    <s v="USD"/>
    <n v="1511848800"/>
    <x v="730"/>
    <n v="1512712800"/>
    <d v="2017-12-08T06:00:00"/>
    <b v="0"/>
    <b v="1"/>
    <s v="theater/plays"/>
    <n v="0.93125000000000002"/>
    <n v="9380"/>
    <x v="3"/>
    <x v="3"/>
  </r>
  <r>
    <n v="811"/>
    <s v="Page, Holt and Mack"/>
    <s v="Fundamental methodical emulation"/>
    <n v="92500"/>
    <n v="71320"/>
    <x v="0"/>
    <n v="679"/>
    <x v="1"/>
    <s v="USD"/>
    <n v="1452319200"/>
    <x v="731"/>
    <n v="1452492000"/>
    <d v="2016-01-11T06:00:00"/>
    <b v="0"/>
    <b v="1"/>
    <s v="games/video games"/>
    <n v="-0.22897297297297298"/>
    <n v="81910"/>
    <x v="6"/>
    <x v="11"/>
  </r>
  <r>
    <n v="812"/>
    <s v="Landry Group"/>
    <s v="Expanded value-added hardware"/>
    <n v="59700"/>
    <n v="134640"/>
    <x v="1"/>
    <n v="2805"/>
    <x v="0"/>
    <s v="CAD"/>
    <n v="1523854800"/>
    <x v="78"/>
    <n v="1524286800"/>
    <d v="2018-04-21T05:00:00"/>
    <b v="0"/>
    <b v="0"/>
    <s v="publishing/nonfiction"/>
    <n v="1.2552763819095478"/>
    <n v="97170"/>
    <x v="5"/>
    <x v="9"/>
  </r>
  <r>
    <n v="813"/>
    <s v="Buckley Group"/>
    <s v="Diverse high-level attitude"/>
    <n v="3200"/>
    <n v="7661"/>
    <x v="1"/>
    <n v="68"/>
    <x v="1"/>
    <s v="USD"/>
    <n v="1346043600"/>
    <x v="732"/>
    <n v="1346907600"/>
    <d v="2012-09-06T05:00:00"/>
    <b v="0"/>
    <b v="0"/>
    <s v="games/video games"/>
    <n v="1.3940625"/>
    <n v="5430.5"/>
    <x v="6"/>
    <x v="11"/>
  </r>
  <r>
    <n v="814"/>
    <s v="Vincent PLC"/>
    <s v="Visionary 24hour analyzer"/>
    <n v="3200"/>
    <n v="2950"/>
    <x v="0"/>
    <n v="36"/>
    <x v="3"/>
    <s v="DKK"/>
    <n v="1464325200"/>
    <x v="733"/>
    <n v="1464498000"/>
    <d v="2016-05-29T05:00:00"/>
    <b v="0"/>
    <b v="1"/>
    <s v="music/rock"/>
    <n v="-7.8125E-2"/>
    <n v="3075"/>
    <x v="1"/>
    <x v="1"/>
  </r>
  <r>
    <n v="815"/>
    <s v="Watson-Douglas"/>
    <s v="Centralized bandwidth-monitored leverage"/>
    <n v="9000"/>
    <n v="11721"/>
    <x v="1"/>
    <n v="183"/>
    <x v="0"/>
    <s v="CAD"/>
    <n v="1511935200"/>
    <x v="734"/>
    <n v="1514181600"/>
    <d v="2017-12-25T06:00:00"/>
    <b v="0"/>
    <b v="0"/>
    <s v="music/rock"/>
    <n v="0.30233333333333334"/>
    <n v="10360.5"/>
    <x v="1"/>
    <x v="1"/>
  </r>
  <r>
    <n v="816"/>
    <s v="Jones, Casey and Jones"/>
    <s v="Ergonomic mission-critical moratorium"/>
    <n v="2300"/>
    <n v="14150"/>
    <x v="1"/>
    <n v="133"/>
    <x v="1"/>
    <s v="USD"/>
    <n v="1392012000"/>
    <x v="406"/>
    <n v="1392184800"/>
    <d v="2014-02-12T06:00:00"/>
    <b v="1"/>
    <b v="1"/>
    <s v="theater/plays"/>
    <n v="5.1521739130434785"/>
    <n v="8225"/>
    <x v="3"/>
    <x v="3"/>
  </r>
  <r>
    <n v="817"/>
    <s v="Alvarez-Bauer"/>
    <s v="Front-line intermediate moderator"/>
    <n v="51300"/>
    <n v="189192"/>
    <x v="1"/>
    <n v="2489"/>
    <x v="6"/>
    <s v="EUR"/>
    <n v="1556946000"/>
    <x v="735"/>
    <n v="1559365200"/>
    <d v="2019-06-01T05:00:00"/>
    <b v="0"/>
    <b v="1"/>
    <s v="publishing/nonfiction"/>
    <n v="2.687953216374269"/>
    <n v="120246"/>
    <x v="5"/>
    <x v="9"/>
  </r>
  <r>
    <n v="818"/>
    <s v="Martinez LLC"/>
    <s v="Automated local secured line"/>
    <n v="700"/>
    <n v="7664"/>
    <x v="1"/>
    <n v="69"/>
    <x v="1"/>
    <s v="USD"/>
    <n v="1548050400"/>
    <x v="736"/>
    <n v="1549173600"/>
    <d v="2019-02-03T06:00:00"/>
    <b v="0"/>
    <b v="1"/>
    <s v="theater/plays"/>
    <n v="9.9485714285714284"/>
    <n v="4182"/>
    <x v="3"/>
    <x v="3"/>
  </r>
  <r>
    <n v="819"/>
    <s v="Buck-Khan"/>
    <s v="Integrated bandwidth-monitored alliance"/>
    <n v="8900"/>
    <n v="4509"/>
    <x v="0"/>
    <n v="47"/>
    <x v="1"/>
    <s v="USD"/>
    <n v="1353736800"/>
    <x v="737"/>
    <n v="1355032800"/>
    <d v="2012-12-09T06:00:00"/>
    <b v="1"/>
    <b v="0"/>
    <s v="games/video games"/>
    <n v="-0.49337078651685395"/>
    <n v="6704.5"/>
    <x v="6"/>
    <x v="11"/>
  </r>
  <r>
    <n v="820"/>
    <s v="Valdez, Williams and Meyer"/>
    <s v="Cross-group heuristic forecast"/>
    <n v="1500"/>
    <n v="12009"/>
    <x v="1"/>
    <n v="279"/>
    <x v="4"/>
    <s v="GBP"/>
    <n v="1532840400"/>
    <x v="192"/>
    <n v="1533963600"/>
    <d v="2018-08-11T05:00:00"/>
    <b v="0"/>
    <b v="1"/>
    <s v="music/rock"/>
    <n v="7.0060000000000002"/>
    <n v="6754.5"/>
    <x v="1"/>
    <x v="1"/>
  </r>
  <r>
    <n v="821"/>
    <s v="Alvarez-Andrews"/>
    <s v="Extended impactful secured line"/>
    <n v="4900"/>
    <n v="14273"/>
    <x v="1"/>
    <n v="210"/>
    <x v="1"/>
    <s v="USD"/>
    <n v="1488261600"/>
    <x v="738"/>
    <n v="1489381200"/>
    <d v="2017-03-13T05:00:00"/>
    <b v="0"/>
    <b v="0"/>
    <s v="film &amp; video/documentary"/>
    <n v="1.9128571428571428"/>
    <n v="9586.5"/>
    <x v="4"/>
    <x v="4"/>
  </r>
  <r>
    <n v="822"/>
    <s v="Stewart and Sons"/>
    <s v="Distributed optimizing protocol"/>
    <n v="54000"/>
    <n v="188982"/>
    <x v="1"/>
    <n v="2100"/>
    <x v="1"/>
    <s v="USD"/>
    <n v="1393567200"/>
    <x v="739"/>
    <n v="1395032400"/>
    <d v="2014-03-17T05:00:00"/>
    <b v="0"/>
    <b v="0"/>
    <s v="music/rock"/>
    <n v="2.4996666666666667"/>
    <n v="121491"/>
    <x v="1"/>
    <x v="1"/>
  </r>
  <r>
    <n v="823"/>
    <s v="Dyer Inc"/>
    <s v="Secured well-modulated system engine"/>
    <n v="4100"/>
    <n v="14640"/>
    <x v="1"/>
    <n v="252"/>
    <x v="1"/>
    <s v="USD"/>
    <n v="1410325200"/>
    <x v="613"/>
    <n v="1412485200"/>
    <d v="2014-10-05T05:00:00"/>
    <b v="1"/>
    <b v="1"/>
    <s v="music/rock"/>
    <n v="2.5707317073170732"/>
    <n v="9370"/>
    <x v="1"/>
    <x v="1"/>
  </r>
  <r>
    <n v="824"/>
    <s v="Anderson, Williams and Cox"/>
    <s v="Streamlined national benchmark"/>
    <n v="85000"/>
    <n v="107516"/>
    <x v="1"/>
    <n v="1280"/>
    <x v="1"/>
    <s v="USD"/>
    <n v="1276923600"/>
    <x v="740"/>
    <n v="1279688400"/>
    <d v="2010-07-21T05:00:00"/>
    <b v="0"/>
    <b v="1"/>
    <s v="publishing/nonfiction"/>
    <n v="0.26489411764705884"/>
    <n v="96258"/>
    <x v="5"/>
    <x v="9"/>
  </r>
  <r>
    <n v="825"/>
    <s v="Solomon PLC"/>
    <s v="Open-architected 24/7 infrastructure"/>
    <n v="3600"/>
    <n v="13950"/>
    <x v="1"/>
    <n v="157"/>
    <x v="4"/>
    <s v="GBP"/>
    <n v="1500958800"/>
    <x v="145"/>
    <n v="1501995600"/>
    <d v="2017-08-06T05:00:00"/>
    <b v="0"/>
    <b v="0"/>
    <s v="film &amp; video/shorts"/>
    <n v="2.875"/>
    <n v="8775"/>
    <x v="4"/>
    <x v="12"/>
  </r>
  <r>
    <n v="826"/>
    <s v="Miller-Hubbard"/>
    <s v="Digitized 6thgeneration Local Area Network"/>
    <n v="2800"/>
    <n v="12797"/>
    <x v="1"/>
    <n v="194"/>
    <x v="1"/>
    <s v="USD"/>
    <n v="1292220000"/>
    <x v="741"/>
    <n v="1294639200"/>
    <d v="2011-01-10T06:00:00"/>
    <b v="0"/>
    <b v="1"/>
    <s v="theater/plays"/>
    <n v="3.570357142857143"/>
    <n v="7798.5"/>
    <x v="3"/>
    <x v="3"/>
  </r>
  <r>
    <n v="827"/>
    <s v="Miranda, Martinez and Lowery"/>
    <s v="Innovative actuating artificial intelligence"/>
    <n v="2300"/>
    <n v="6134"/>
    <x v="1"/>
    <n v="82"/>
    <x v="2"/>
    <s v="AUD"/>
    <n v="1304398800"/>
    <x v="742"/>
    <n v="1305435600"/>
    <d v="2011-05-15T05:00:00"/>
    <b v="0"/>
    <b v="1"/>
    <s v="film &amp; video/drama"/>
    <n v="1.6669565217391304"/>
    <n v="4217"/>
    <x v="4"/>
    <x v="6"/>
  </r>
  <r>
    <n v="828"/>
    <s v="Munoz, Cherry and Bell"/>
    <s v="Cross-platform reciprocal budgetary management"/>
    <n v="7100"/>
    <n v="4899"/>
    <x v="0"/>
    <n v="70"/>
    <x v="1"/>
    <s v="USD"/>
    <n v="1535432400"/>
    <x v="202"/>
    <n v="1537592400"/>
    <d v="2018-09-22T05:00:00"/>
    <b v="0"/>
    <b v="0"/>
    <s v="theater/plays"/>
    <n v="-0.31"/>
    <n v="5999.5"/>
    <x v="3"/>
    <x v="3"/>
  </r>
  <r>
    <n v="829"/>
    <s v="Baker-Higgins"/>
    <s v="Vision-oriented scalable portal"/>
    <n v="9600"/>
    <n v="4929"/>
    <x v="0"/>
    <n v="154"/>
    <x v="1"/>
    <s v="USD"/>
    <n v="1433826000"/>
    <x v="743"/>
    <n v="1435122000"/>
    <d v="2015-06-24T05:00:00"/>
    <b v="0"/>
    <b v="0"/>
    <s v="theater/plays"/>
    <n v="-0.48656250000000001"/>
    <n v="7264.5"/>
    <x v="3"/>
    <x v="3"/>
  </r>
  <r>
    <n v="830"/>
    <s v="Johnson, Turner and Carroll"/>
    <s v="Persevering zero administration knowledge user"/>
    <n v="121600"/>
    <n v="1424"/>
    <x v="0"/>
    <n v="22"/>
    <x v="1"/>
    <s v="USD"/>
    <n v="1514959200"/>
    <x v="744"/>
    <n v="1520056800"/>
    <d v="2018-03-03T06:00:00"/>
    <b v="0"/>
    <b v="0"/>
    <s v="theater/plays"/>
    <n v="-0.9882894736842105"/>
    <n v="61512"/>
    <x v="3"/>
    <x v="3"/>
  </r>
  <r>
    <n v="831"/>
    <s v="Ward PLC"/>
    <s v="Front-line bottom-line Graphic Interface"/>
    <n v="97100"/>
    <n v="105817"/>
    <x v="1"/>
    <n v="4233"/>
    <x v="1"/>
    <s v="USD"/>
    <n v="1332738000"/>
    <x v="745"/>
    <n v="1335675600"/>
    <d v="2012-04-29T05:00:00"/>
    <b v="0"/>
    <b v="0"/>
    <s v="photography/photography books"/>
    <n v="8.9773429454170953E-2"/>
    <n v="101458.5"/>
    <x v="7"/>
    <x v="14"/>
  </r>
  <r>
    <n v="832"/>
    <s v="Bradley, Beck and Mayo"/>
    <s v="Synergized fault-tolerant hierarchy"/>
    <n v="43200"/>
    <n v="136156"/>
    <x v="1"/>
    <n v="1297"/>
    <x v="3"/>
    <s v="DKK"/>
    <n v="1445490000"/>
    <x v="746"/>
    <n v="1448431200"/>
    <d v="2015-11-25T06:00:00"/>
    <b v="1"/>
    <b v="0"/>
    <s v="publishing/translations"/>
    <n v="2.1517592592592591"/>
    <n v="89678"/>
    <x v="5"/>
    <x v="18"/>
  </r>
  <r>
    <n v="833"/>
    <s v="Levine, Martin and Hernandez"/>
    <s v="Expanded asynchronous groupware"/>
    <n v="6800"/>
    <n v="10723"/>
    <x v="1"/>
    <n v="165"/>
    <x v="3"/>
    <s v="DKK"/>
    <n v="1297663200"/>
    <x v="747"/>
    <n v="1298613600"/>
    <d v="2011-02-25T06:00:00"/>
    <b v="0"/>
    <b v="0"/>
    <s v="publishing/translations"/>
    <n v="0.57691176470588235"/>
    <n v="8761.5"/>
    <x v="5"/>
    <x v="18"/>
  </r>
  <r>
    <n v="834"/>
    <s v="Gallegos, Wagner and Gaines"/>
    <s v="Expanded fault-tolerant emulation"/>
    <n v="7300"/>
    <n v="11228"/>
    <x v="1"/>
    <n v="119"/>
    <x v="1"/>
    <s v="USD"/>
    <n v="1371963600"/>
    <x v="362"/>
    <n v="1372482000"/>
    <d v="2013-06-29T05:00:00"/>
    <b v="0"/>
    <b v="0"/>
    <s v="theater/plays"/>
    <n v="0.53808219178082195"/>
    <n v="9264"/>
    <x v="3"/>
    <x v="3"/>
  </r>
  <r>
    <n v="835"/>
    <s v="Hodges, Smith and Kelly"/>
    <s v="Future-proofed 24hour model"/>
    <n v="86200"/>
    <n v="77355"/>
    <x v="0"/>
    <n v="1758"/>
    <x v="1"/>
    <s v="USD"/>
    <n v="1425103200"/>
    <x v="748"/>
    <n v="1425621600"/>
    <d v="2015-03-06T06:00:00"/>
    <b v="0"/>
    <b v="0"/>
    <s v="technology/web"/>
    <n v="-0.10261020881670534"/>
    <n v="81777.5"/>
    <x v="2"/>
    <x v="2"/>
  </r>
  <r>
    <n v="836"/>
    <s v="Macias Inc"/>
    <s v="Optimized didactic intranet"/>
    <n v="8100"/>
    <n v="6086"/>
    <x v="0"/>
    <n v="94"/>
    <x v="1"/>
    <s v="USD"/>
    <n v="1265349600"/>
    <x v="749"/>
    <n v="1266300000"/>
    <d v="2010-02-16T06:00:00"/>
    <b v="0"/>
    <b v="0"/>
    <s v="music/indie rock"/>
    <n v="-0.24864197530864199"/>
    <n v="7093"/>
    <x v="1"/>
    <x v="7"/>
  </r>
  <r>
    <n v="837"/>
    <s v="Cook-Ortiz"/>
    <s v="Right-sized dedicated standardization"/>
    <n v="17700"/>
    <n v="150960"/>
    <x v="1"/>
    <n v="1797"/>
    <x v="1"/>
    <s v="USD"/>
    <n v="1301202000"/>
    <x v="643"/>
    <n v="1305867600"/>
    <d v="2011-05-20T05:00:00"/>
    <b v="0"/>
    <b v="0"/>
    <s v="music/jazz"/>
    <n v="7.5288135593220336"/>
    <n v="84330"/>
    <x v="1"/>
    <x v="17"/>
  </r>
  <r>
    <n v="838"/>
    <s v="Jordan-Fischer"/>
    <s v="Vision-oriented high-level extranet"/>
    <n v="6400"/>
    <n v="8890"/>
    <x v="1"/>
    <n v="261"/>
    <x v="1"/>
    <s v="USD"/>
    <n v="1538024400"/>
    <x v="750"/>
    <n v="1538802000"/>
    <d v="2018-10-06T05:00:00"/>
    <b v="0"/>
    <b v="0"/>
    <s v="theater/plays"/>
    <n v="0.38906249999999998"/>
    <n v="7645"/>
    <x v="3"/>
    <x v="3"/>
  </r>
  <r>
    <n v="839"/>
    <s v="Pierce-Ramirez"/>
    <s v="Organized scalable initiative"/>
    <n v="7700"/>
    <n v="14644"/>
    <x v="1"/>
    <n v="157"/>
    <x v="1"/>
    <s v="USD"/>
    <n v="1395032400"/>
    <x v="751"/>
    <n v="1398920400"/>
    <d v="2014-05-01T05:00:00"/>
    <b v="0"/>
    <b v="1"/>
    <s v="film &amp; video/documentary"/>
    <n v="0.90181818181818185"/>
    <n v="11172"/>
    <x v="4"/>
    <x v="4"/>
  </r>
  <r>
    <n v="840"/>
    <s v="Howell and Sons"/>
    <s v="Enhanced regional moderator"/>
    <n v="116300"/>
    <n v="116583"/>
    <x v="1"/>
    <n v="3533"/>
    <x v="1"/>
    <s v="USD"/>
    <n v="1405486800"/>
    <x v="752"/>
    <n v="1405659600"/>
    <d v="2014-07-18T05:00:00"/>
    <b v="0"/>
    <b v="1"/>
    <s v="theater/plays"/>
    <n v="2.4333619948409286E-3"/>
    <n v="116441.5"/>
    <x v="3"/>
    <x v="3"/>
  </r>
  <r>
    <n v="841"/>
    <s v="Garcia, Dunn and Richardson"/>
    <s v="Automated even-keeled emulation"/>
    <n v="9100"/>
    <n v="12991"/>
    <x v="1"/>
    <n v="155"/>
    <x v="1"/>
    <s v="USD"/>
    <n v="1455861600"/>
    <x v="753"/>
    <n v="1457244000"/>
    <d v="2016-03-06T06:00:00"/>
    <b v="0"/>
    <b v="0"/>
    <s v="technology/web"/>
    <n v="0.42758241758241761"/>
    <n v="11045.5"/>
    <x v="2"/>
    <x v="2"/>
  </r>
  <r>
    <n v="842"/>
    <s v="Lawson and Sons"/>
    <s v="Reverse-engineered multi-tasking product"/>
    <n v="1500"/>
    <n v="8447"/>
    <x v="1"/>
    <n v="132"/>
    <x v="6"/>
    <s v="EUR"/>
    <n v="1529038800"/>
    <x v="754"/>
    <n v="1529298000"/>
    <d v="2018-06-18T05:00:00"/>
    <b v="0"/>
    <b v="0"/>
    <s v="technology/wearables"/>
    <n v="4.6313333333333331"/>
    <n v="4973.5"/>
    <x v="2"/>
    <x v="8"/>
  </r>
  <r>
    <n v="843"/>
    <s v="Porter-Hicks"/>
    <s v="De-engineered next generation parallelism"/>
    <n v="8800"/>
    <n v="2703"/>
    <x v="0"/>
    <n v="33"/>
    <x v="1"/>
    <s v="USD"/>
    <n v="1535259600"/>
    <x v="755"/>
    <n v="1535778000"/>
    <d v="2018-09-01T05:00:00"/>
    <b v="0"/>
    <b v="0"/>
    <s v="photography/photography books"/>
    <n v="-0.69284090909090912"/>
    <n v="5751.5"/>
    <x v="7"/>
    <x v="14"/>
  </r>
  <r>
    <n v="844"/>
    <s v="Rodriguez-Hansen"/>
    <s v="Intuitive cohesive groupware"/>
    <n v="8800"/>
    <n v="8747"/>
    <x v="3"/>
    <n v="94"/>
    <x v="1"/>
    <s v="USD"/>
    <n v="1327212000"/>
    <x v="756"/>
    <n v="1327471200"/>
    <d v="2012-01-25T06:00:00"/>
    <b v="0"/>
    <b v="0"/>
    <s v="film &amp; video/documentary"/>
    <n v="-6.0227272727272725E-3"/>
    <n v="8773.5"/>
    <x v="4"/>
    <x v="4"/>
  </r>
  <r>
    <n v="845"/>
    <s v="Williams LLC"/>
    <s v="Up-sized high-level access"/>
    <n v="69900"/>
    <n v="138087"/>
    <x v="1"/>
    <n v="1354"/>
    <x v="4"/>
    <s v="GBP"/>
    <n v="1526360400"/>
    <x v="757"/>
    <n v="1529557200"/>
    <d v="2018-06-21T05:00:00"/>
    <b v="0"/>
    <b v="0"/>
    <s v="technology/web"/>
    <n v="0.97549356223175965"/>
    <n v="103993.5"/>
    <x v="2"/>
    <x v="2"/>
  </r>
  <r>
    <n v="846"/>
    <s v="Cooper, Stanley and Bryant"/>
    <s v="Phased empowering success"/>
    <n v="1000"/>
    <n v="5085"/>
    <x v="1"/>
    <n v="48"/>
    <x v="1"/>
    <s v="USD"/>
    <n v="1532149200"/>
    <x v="758"/>
    <n v="1535259600"/>
    <d v="2018-08-26T05:00:00"/>
    <b v="1"/>
    <b v="1"/>
    <s v="technology/web"/>
    <n v="4.085"/>
    <n v="3042.5"/>
    <x v="2"/>
    <x v="2"/>
  </r>
  <r>
    <n v="847"/>
    <s v="Miller, Glenn and Adams"/>
    <s v="Distributed actuating project"/>
    <n v="4700"/>
    <n v="11174"/>
    <x v="1"/>
    <n v="110"/>
    <x v="1"/>
    <s v="USD"/>
    <n v="1515304800"/>
    <x v="759"/>
    <n v="1515564000"/>
    <d v="2018-01-10T06:00:00"/>
    <b v="0"/>
    <b v="0"/>
    <s v="food/food trucks"/>
    <n v="1.3774468085106384"/>
    <n v="7937"/>
    <x v="0"/>
    <x v="0"/>
  </r>
  <r>
    <n v="848"/>
    <s v="Cole, Salazar and Moreno"/>
    <s v="Robust motivating orchestration"/>
    <n v="3200"/>
    <n v="10831"/>
    <x v="1"/>
    <n v="172"/>
    <x v="1"/>
    <s v="USD"/>
    <n v="1276318800"/>
    <x v="760"/>
    <n v="1277096400"/>
    <d v="2010-06-21T05:00:00"/>
    <b v="0"/>
    <b v="0"/>
    <s v="film &amp; video/drama"/>
    <n v="2.3846875000000001"/>
    <n v="7015.5"/>
    <x v="4"/>
    <x v="6"/>
  </r>
  <r>
    <n v="849"/>
    <s v="Jones-Ryan"/>
    <s v="Vision-oriented uniform instruction set"/>
    <n v="6700"/>
    <n v="8917"/>
    <x v="1"/>
    <n v="307"/>
    <x v="1"/>
    <s v="USD"/>
    <n v="1328767200"/>
    <x v="761"/>
    <n v="1329026400"/>
    <d v="2012-02-12T06:00:00"/>
    <b v="0"/>
    <b v="1"/>
    <s v="music/indie rock"/>
    <n v="0.33089552238805969"/>
    <n v="7808.5"/>
    <x v="1"/>
    <x v="7"/>
  </r>
  <r>
    <n v="850"/>
    <s v="Hood, Perez and Meadows"/>
    <s v="Cross-group upward-trending hierarchy"/>
    <n v="100"/>
    <n v="1"/>
    <x v="0"/>
    <n v="1"/>
    <x v="1"/>
    <s v="USD"/>
    <n v="1321682400"/>
    <x v="762"/>
    <n v="1322978400"/>
    <d v="2011-12-04T06:00:00"/>
    <b v="1"/>
    <b v="0"/>
    <s v="music/rock"/>
    <n v="-0.99"/>
    <n v="50.5"/>
    <x v="1"/>
    <x v="1"/>
  </r>
  <r>
    <n v="851"/>
    <s v="Bright and Sons"/>
    <s v="Object-based needs-based info-mediaries"/>
    <n v="6000"/>
    <n v="12468"/>
    <x v="1"/>
    <n v="160"/>
    <x v="1"/>
    <s v="USD"/>
    <n v="1335934800"/>
    <x v="444"/>
    <n v="1338786000"/>
    <d v="2012-06-04T05:00:00"/>
    <b v="0"/>
    <b v="0"/>
    <s v="music/electric music"/>
    <n v="1.0780000000000001"/>
    <n v="9234"/>
    <x v="1"/>
    <x v="5"/>
  </r>
  <r>
    <n v="852"/>
    <s v="Brady Ltd"/>
    <s v="Open-source reciprocal standardization"/>
    <n v="4900"/>
    <n v="2505"/>
    <x v="0"/>
    <n v="31"/>
    <x v="1"/>
    <s v="USD"/>
    <n v="1310792400"/>
    <x v="763"/>
    <n v="1311656400"/>
    <d v="2011-07-26T05:00:00"/>
    <b v="0"/>
    <b v="1"/>
    <s v="games/video games"/>
    <n v="-0.48877551020408161"/>
    <n v="3702.5"/>
    <x v="6"/>
    <x v="11"/>
  </r>
  <r>
    <n v="853"/>
    <s v="Collier LLC"/>
    <s v="Secured well-modulated projection"/>
    <n v="17100"/>
    <n v="111502"/>
    <x v="1"/>
    <n v="1467"/>
    <x v="0"/>
    <s v="CAD"/>
    <n v="1308546000"/>
    <x v="764"/>
    <n v="1308978000"/>
    <d v="2011-06-25T05:00:00"/>
    <b v="0"/>
    <b v="1"/>
    <s v="music/indie rock"/>
    <n v="5.5205847953216374"/>
    <n v="64301"/>
    <x v="1"/>
    <x v="7"/>
  </r>
  <r>
    <n v="854"/>
    <s v="Campbell, Thomas and Obrien"/>
    <s v="Multi-channeled secondary middleware"/>
    <n v="171000"/>
    <n v="194309"/>
    <x v="1"/>
    <n v="2662"/>
    <x v="0"/>
    <s v="CAD"/>
    <n v="1574056800"/>
    <x v="765"/>
    <n v="1576389600"/>
    <d v="2019-12-15T06:00:00"/>
    <b v="0"/>
    <b v="0"/>
    <s v="publishing/fiction"/>
    <n v="0.13630994152046783"/>
    <n v="182654.5"/>
    <x v="5"/>
    <x v="13"/>
  </r>
  <r>
    <n v="855"/>
    <s v="Moses-Terry"/>
    <s v="Horizontal clear-thinking framework"/>
    <n v="23400"/>
    <n v="23956"/>
    <x v="1"/>
    <n v="452"/>
    <x v="2"/>
    <s v="AUD"/>
    <n v="1308373200"/>
    <x v="766"/>
    <n v="1311051600"/>
    <d v="2011-07-19T05:00:00"/>
    <b v="0"/>
    <b v="0"/>
    <s v="theater/plays"/>
    <n v="2.376068376068376E-2"/>
    <n v="23678"/>
    <x v="3"/>
    <x v="3"/>
  </r>
  <r>
    <n v="856"/>
    <s v="Williams and Sons"/>
    <s v="Profound composite core"/>
    <n v="2400"/>
    <n v="8558"/>
    <x v="1"/>
    <n v="158"/>
    <x v="1"/>
    <s v="USD"/>
    <n v="1335243600"/>
    <x v="767"/>
    <n v="1336712400"/>
    <d v="2012-05-11T05:00:00"/>
    <b v="0"/>
    <b v="0"/>
    <s v="food/food trucks"/>
    <n v="2.5658333333333334"/>
    <n v="5479"/>
    <x v="0"/>
    <x v="0"/>
  </r>
  <r>
    <n v="857"/>
    <s v="Miranda, Gray and Hale"/>
    <s v="Programmable disintermediate matrices"/>
    <n v="5300"/>
    <n v="7413"/>
    <x v="1"/>
    <n v="225"/>
    <x v="5"/>
    <s v="CHF"/>
    <n v="1328421600"/>
    <x v="768"/>
    <n v="1330408800"/>
    <d v="2012-02-28T06:00:00"/>
    <b v="1"/>
    <b v="0"/>
    <s v="film &amp; video/shorts"/>
    <n v="0.39867924528301885"/>
    <n v="6356.5"/>
    <x v="4"/>
    <x v="12"/>
  </r>
  <r>
    <n v="858"/>
    <s v="Ayala, Crawford and Taylor"/>
    <s v="Realigned 5thgeneration knowledge user"/>
    <n v="4000"/>
    <n v="2778"/>
    <x v="0"/>
    <n v="35"/>
    <x v="1"/>
    <s v="USD"/>
    <n v="1524286800"/>
    <x v="769"/>
    <n v="1524891600"/>
    <d v="2018-04-28T05:00:00"/>
    <b v="1"/>
    <b v="0"/>
    <s v="food/food trucks"/>
    <n v="-0.30549999999999999"/>
    <n v="3389"/>
    <x v="0"/>
    <x v="0"/>
  </r>
  <r>
    <n v="859"/>
    <s v="Martinez Ltd"/>
    <s v="Multi-layered upward-trending groupware"/>
    <n v="7300"/>
    <n v="2594"/>
    <x v="0"/>
    <n v="63"/>
    <x v="1"/>
    <s v="USD"/>
    <n v="1362117600"/>
    <x v="770"/>
    <n v="1363669200"/>
    <d v="2013-03-19T05:00:00"/>
    <b v="0"/>
    <b v="1"/>
    <s v="theater/plays"/>
    <n v="-0.64465753424657535"/>
    <n v="4947"/>
    <x v="3"/>
    <x v="3"/>
  </r>
  <r>
    <n v="860"/>
    <s v="Lee PLC"/>
    <s v="Re-contextualized leadingedge firmware"/>
    <n v="2000"/>
    <n v="5033"/>
    <x v="1"/>
    <n v="65"/>
    <x v="1"/>
    <s v="USD"/>
    <n v="1550556000"/>
    <x v="771"/>
    <n v="1551420000"/>
    <d v="2019-03-01T06:00:00"/>
    <b v="0"/>
    <b v="1"/>
    <s v="technology/wearables"/>
    <n v="1.5165"/>
    <n v="3516.5"/>
    <x v="2"/>
    <x v="8"/>
  </r>
  <r>
    <n v="861"/>
    <s v="Young, Ramsey and Powell"/>
    <s v="Devolved disintermediate analyzer"/>
    <n v="8800"/>
    <n v="9317"/>
    <x v="1"/>
    <n v="163"/>
    <x v="1"/>
    <s v="USD"/>
    <n v="1269147600"/>
    <x v="772"/>
    <n v="1269838800"/>
    <d v="2010-03-29T05:00:00"/>
    <b v="0"/>
    <b v="0"/>
    <s v="theater/plays"/>
    <n v="5.8749999999999997E-2"/>
    <n v="9058.5"/>
    <x v="3"/>
    <x v="3"/>
  </r>
  <r>
    <n v="862"/>
    <s v="Lewis and Sons"/>
    <s v="Profound disintermediate open system"/>
    <n v="3500"/>
    <n v="6560"/>
    <x v="1"/>
    <n v="85"/>
    <x v="1"/>
    <s v="USD"/>
    <n v="1312174800"/>
    <x v="773"/>
    <n v="1312520400"/>
    <d v="2011-08-05T05:00:00"/>
    <b v="0"/>
    <b v="0"/>
    <s v="theater/plays"/>
    <n v="0.87428571428571433"/>
    <n v="5030"/>
    <x v="3"/>
    <x v="3"/>
  </r>
  <r>
    <n v="863"/>
    <s v="Davis-Johnson"/>
    <s v="Automated reciprocal protocol"/>
    <n v="1400"/>
    <n v="5415"/>
    <x v="1"/>
    <n v="217"/>
    <x v="1"/>
    <s v="USD"/>
    <n v="1434517200"/>
    <x v="774"/>
    <n v="1436504400"/>
    <d v="2015-07-10T05:00:00"/>
    <b v="0"/>
    <b v="1"/>
    <s v="film &amp; video/television"/>
    <n v="2.8678571428571429"/>
    <n v="3407.5"/>
    <x v="4"/>
    <x v="19"/>
  </r>
  <r>
    <n v="864"/>
    <s v="Stevenson-Thompson"/>
    <s v="Automated static workforce"/>
    <n v="4200"/>
    <n v="14577"/>
    <x v="1"/>
    <n v="150"/>
    <x v="1"/>
    <s v="USD"/>
    <n v="1471582800"/>
    <x v="775"/>
    <n v="1472014800"/>
    <d v="2016-08-24T05:00:00"/>
    <b v="0"/>
    <b v="0"/>
    <s v="film &amp; video/shorts"/>
    <n v="2.4707142857142856"/>
    <n v="9388.5"/>
    <x v="4"/>
    <x v="12"/>
  </r>
  <r>
    <n v="865"/>
    <s v="Ellis, Smith and Armstrong"/>
    <s v="Horizontal attitude-oriented help-desk"/>
    <n v="81000"/>
    <n v="150515"/>
    <x v="1"/>
    <n v="3272"/>
    <x v="1"/>
    <s v="USD"/>
    <n v="1410757200"/>
    <x v="776"/>
    <n v="1411534800"/>
    <d v="2014-09-24T05:00:00"/>
    <b v="0"/>
    <b v="0"/>
    <s v="theater/plays"/>
    <n v="0.8582098765432099"/>
    <n v="115757.5"/>
    <x v="3"/>
    <x v="3"/>
  </r>
  <r>
    <n v="866"/>
    <s v="Jackson-Brown"/>
    <s v="Versatile 5thgeneration matrices"/>
    <n v="182800"/>
    <n v="79045"/>
    <x v="3"/>
    <n v="898"/>
    <x v="1"/>
    <s v="USD"/>
    <n v="1304830800"/>
    <x v="777"/>
    <n v="1304917200"/>
    <d v="2011-05-09T05:00:00"/>
    <b v="0"/>
    <b v="0"/>
    <s v="photography/photography books"/>
    <n v="-0.56758752735229756"/>
    <n v="130922.5"/>
    <x v="7"/>
    <x v="14"/>
  </r>
  <r>
    <n v="867"/>
    <s v="Kane, Pruitt and Rivera"/>
    <s v="Cross-platform next generation service-desk"/>
    <n v="4800"/>
    <n v="7797"/>
    <x v="1"/>
    <n v="300"/>
    <x v="1"/>
    <s v="USD"/>
    <n v="1539061200"/>
    <x v="778"/>
    <n v="1539579600"/>
    <d v="2018-10-15T05:00:00"/>
    <b v="0"/>
    <b v="0"/>
    <s v="food/food trucks"/>
    <n v="0.62437500000000001"/>
    <n v="6298.5"/>
    <x v="0"/>
    <x v="0"/>
  </r>
  <r>
    <n v="868"/>
    <s v="Wood, Buckley and Meza"/>
    <s v="Front-line web-enabled installation"/>
    <n v="7000"/>
    <n v="12939"/>
    <x v="1"/>
    <n v="126"/>
    <x v="1"/>
    <s v="USD"/>
    <n v="1381554000"/>
    <x v="779"/>
    <n v="1382504400"/>
    <d v="2013-10-23T05:00:00"/>
    <b v="0"/>
    <b v="0"/>
    <s v="theater/plays"/>
    <n v="0.84842857142857142"/>
    <n v="9969.5"/>
    <x v="3"/>
    <x v="3"/>
  </r>
  <r>
    <n v="869"/>
    <s v="Brown-Williams"/>
    <s v="Multi-channeled responsive product"/>
    <n v="161900"/>
    <n v="38376"/>
    <x v="0"/>
    <n v="526"/>
    <x v="1"/>
    <s v="USD"/>
    <n v="1277096400"/>
    <x v="780"/>
    <n v="1278306000"/>
    <d v="2010-07-05T05:00:00"/>
    <b v="0"/>
    <b v="0"/>
    <s v="film &amp; video/drama"/>
    <n v="-0.76296479308214948"/>
    <n v="100138"/>
    <x v="4"/>
    <x v="6"/>
  </r>
  <r>
    <n v="870"/>
    <s v="Hansen-Austin"/>
    <s v="Adaptive demand-driven encryption"/>
    <n v="7700"/>
    <n v="6920"/>
    <x v="0"/>
    <n v="121"/>
    <x v="1"/>
    <s v="USD"/>
    <n v="1440392400"/>
    <x v="335"/>
    <n v="1442552400"/>
    <d v="2015-09-18T05:00:00"/>
    <b v="0"/>
    <b v="0"/>
    <s v="theater/plays"/>
    <n v="-0.1012987012987013"/>
    <n v="7310"/>
    <x v="3"/>
    <x v="3"/>
  </r>
  <r>
    <n v="871"/>
    <s v="Santana-George"/>
    <s v="Re-engineered client-driven knowledge user"/>
    <n v="71500"/>
    <n v="194912"/>
    <x v="1"/>
    <n v="2320"/>
    <x v="1"/>
    <s v="USD"/>
    <n v="1509512400"/>
    <x v="535"/>
    <n v="1511071200"/>
    <d v="2017-11-19T06:00:00"/>
    <b v="0"/>
    <b v="1"/>
    <s v="theater/plays"/>
    <n v="1.7260419580419581"/>
    <n v="133206"/>
    <x v="3"/>
    <x v="3"/>
  </r>
  <r>
    <n v="872"/>
    <s v="Davis LLC"/>
    <s v="Compatible logistical paradigm"/>
    <n v="4700"/>
    <n v="7992"/>
    <x v="1"/>
    <n v="81"/>
    <x v="2"/>
    <s v="AUD"/>
    <n v="1535950800"/>
    <x v="270"/>
    <n v="1536382800"/>
    <d v="2018-09-08T05:00:00"/>
    <b v="0"/>
    <b v="0"/>
    <s v="film &amp; video/science fiction"/>
    <n v="0.70042553191489365"/>
    <n v="6346"/>
    <x v="4"/>
    <x v="22"/>
  </r>
  <r>
    <n v="873"/>
    <s v="Vazquez, Ochoa and Clark"/>
    <s v="Intuitive value-added installation"/>
    <n v="42100"/>
    <n v="79268"/>
    <x v="1"/>
    <n v="1887"/>
    <x v="1"/>
    <s v="USD"/>
    <n v="1389160800"/>
    <x v="781"/>
    <n v="1389592800"/>
    <d v="2014-01-13T06:00:00"/>
    <b v="0"/>
    <b v="0"/>
    <s v="photography/photography books"/>
    <n v="0.88285035629453679"/>
    <n v="60684"/>
    <x v="7"/>
    <x v="14"/>
  </r>
  <r>
    <n v="874"/>
    <s v="Chung-Nguyen"/>
    <s v="Managed discrete parallelism"/>
    <n v="40200"/>
    <n v="139468"/>
    <x v="1"/>
    <n v="4358"/>
    <x v="1"/>
    <s v="USD"/>
    <n v="1271998800"/>
    <x v="782"/>
    <n v="1275282000"/>
    <d v="2010-05-31T05:00:00"/>
    <b v="0"/>
    <b v="1"/>
    <s v="photography/photography books"/>
    <n v="2.4693532338308457"/>
    <n v="89834"/>
    <x v="7"/>
    <x v="14"/>
  </r>
  <r>
    <n v="875"/>
    <s v="Mueller-Harmon"/>
    <s v="Implemented tangible approach"/>
    <n v="7900"/>
    <n v="5465"/>
    <x v="0"/>
    <n v="67"/>
    <x v="1"/>
    <s v="USD"/>
    <n v="1294898400"/>
    <x v="783"/>
    <n v="1294984800"/>
    <d v="2011-01-14T06:00:00"/>
    <b v="0"/>
    <b v="0"/>
    <s v="music/rock"/>
    <n v="-0.3082278481012658"/>
    <n v="6682.5"/>
    <x v="1"/>
    <x v="1"/>
  </r>
  <r>
    <n v="876"/>
    <s v="Dixon, Perez and Banks"/>
    <s v="Re-engineered encompassing definition"/>
    <n v="8300"/>
    <n v="2111"/>
    <x v="0"/>
    <n v="57"/>
    <x v="0"/>
    <s v="CAD"/>
    <n v="1559970000"/>
    <x v="784"/>
    <n v="1562043600"/>
    <d v="2019-07-02T05:00:00"/>
    <b v="0"/>
    <b v="0"/>
    <s v="photography/photography books"/>
    <n v="-0.74566265060240966"/>
    <n v="5205.5"/>
    <x v="7"/>
    <x v="14"/>
  </r>
  <r>
    <n v="877"/>
    <s v="Estrada Group"/>
    <s v="Multi-lateral uniform collaboration"/>
    <n v="163600"/>
    <n v="126628"/>
    <x v="0"/>
    <n v="1229"/>
    <x v="1"/>
    <s v="USD"/>
    <n v="1469509200"/>
    <x v="785"/>
    <n v="1469595600"/>
    <d v="2016-07-27T05:00:00"/>
    <b v="0"/>
    <b v="0"/>
    <s v="food/food trucks"/>
    <n v="-0.22599022004889976"/>
    <n v="145114"/>
    <x v="0"/>
    <x v="0"/>
  </r>
  <r>
    <n v="878"/>
    <s v="Lutz Group"/>
    <s v="Enterprise-wide foreground paradigm"/>
    <n v="2700"/>
    <n v="1012"/>
    <x v="0"/>
    <n v="12"/>
    <x v="6"/>
    <s v="EUR"/>
    <n v="1579068000"/>
    <x v="786"/>
    <n v="1581141600"/>
    <d v="2020-02-08T06:00:00"/>
    <b v="0"/>
    <b v="0"/>
    <s v="music/metal"/>
    <n v="-0.62518518518518518"/>
    <n v="1856"/>
    <x v="1"/>
    <x v="16"/>
  </r>
  <r>
    <n v="879"/>
    <s v="Ortiz Inc"/>
    <s v="Stand-alone incremental parallelism"/>
    <n v="1000"/>
    <n v="5438"/>
    <x v="1"/>
    <n v="53"/>
    <x v="1"/>
    <s v="USD"/>
    <n v="1487743200"/>
    <x v="787"/>
    <n v="1488520800"/>
    <d v="2017-03-03T06:00:00"/>
    <b v="0"/>
    <b v="0"/>
    <s v="publishing/nonfiction"/>
    <n v="4.4379999999999997"/>
    <n v="3219"/>
    <x v="5"/>
    <x v="9"/>
  </r>
  <r>
    <n v="880"/>
    <s v="Craig, Ellis and Miller"/>
    <s v="Persevering 5thgeneration throughput"/>
    <n v="84500"/>
    <n v="193101"/>
    <x v="1"/>
    <n v="2414"/>
    <x v="1"/>
    <s v="USD"/>
    <n v="1563685200"/>
    <x v="788"/>
    <n v="1563858000"/>
    <d v="2019-07-23T05:00:00"/>
    <b v="0"/>
    <b v="0"/>
    <s v="music/electric music"/>
    <n v="1.2852189349112426"/>
    <n v="138800.5"/>
    <x v="1"/>
    <x v="5"/>
  </r>
  <r>
    <n v="881"/>
    <s v="Charles Inc"/>
    <s v="Implemented object-oriented synergy"/>
    <n v="81300"/>
    <n v="31665"/>
    <x v="0"/>
    <n v="452"/>
    <x v="1"/>
    <s v="USD"/>
    <n v="1436418000"/>
    <x v="330"/>
    <n v="1438923600"/>
    <d v="2015-08-07T05:00:00"/>
    <b v="0"/>
    <b v="1"/>
    <s v="theater/plays"/>
    <n v="-0.61051660516605166"/>
    <n v="56482.5"/>
    <x v="3"/>
    <x v="3"/>
  </r>
  <r>
    <n v="882"/>
    <s v="White-Rosario"/>
    <s v="Balanced demand-driven definition"/>
    <n v="800"/>
    <n v="2960"/>
    <x v="1"/>
    <n v="80"/>
    <x v="1"/>
    <s v="USD"/>
    <n v="1421820000"/>
    <x v="789"/>
    <n v="1422165600"/>
    <d v="2015-01-25T06:00:00"/>
    <b v="0"/>
    <b v="0"/>
    <s v="theater/plays"/>
    <n v="2.7"/>
    <n v="1880"/>
    <x v="3"/>
    <x v="3"/>
  </r>
  <r>
    <n v="883"/>
    <s v="Simmons-Villarreal"/>
    <s v="Customer-focused mobile Graphic Interface"/>
    <n v="3400"/>
    <n v="8089"/>
    <x v="1"/>
    <n v="193"/>
    <x v="1"/>
    <s v="USD"/>
    <n v="1274763600"/>
    <x v="790"/>
    <n v="1277874000"/>
    <d v="2010-06-30T05:00:00"/>
    <b v="0"/>
    <b v="0"/>
    <s v="film &amp; video/shorts"/>
    <n v="1.3791176470588236"/>
    <n v="5744.5"/>
    <x v="4"/>
    <x v="12"/>
  </r>
  <r>
    <n v="884"/>
    <s v="Strickland Group"/>
    <s v="Horizontal secondary interface"/>
    <n v="170800"/>
    <n v="109374"/>
    <x v="0"/>
    <n v="1886"/>
    <x v="1"/>
    <s v="USD"/>
    <n v="1399179600"/>
    <x v="791"/>
    <n v="1399352400"/>
    <d v="2014-05-06T05:00:00"/>
    <b v="0"/>
    <b v="1"/>
    <s v="theater/plays"/>
    <n v="-0.35963700234192036"/>
    <n v="140087"/>
    <x v="3"/>
    <x v="3"/>
  </r>
  <r>
    <n v="885"/>
    <s v="Lynch Ltd"/>
    <s v="Virtual analyzing collaboration"/>
    <n v="1800"/>
    <n v="2129"/>
    <x v="1"/>
    <n v="52"/>
    <x v="1"/>
    <s v="USD"/>
    <n v="1275800400"/>
    <x v="792"/>
    <n v="1279083600"/>
    <d v="2010-07-14T05:00:00"/>
    <b v="0"/>
    <b v="0"/>
    <s v="theater/plays"/>
    <n v="0.18277777777777779"/>
    <n v="1964.5"/>
    <x v="3"/>
    <x v="3"/>
  </r>
  <r>
    <n v="886"/>
    <s v="Sanders LLC"/>
    <s v="Multi-tiered explicit focus group"/>
    <n v="150600"/>
    <n v="127745"/>
    <x v="0"/>
    <n v="1825"/>
    <x v="1"/>
    <s v="USD"/>
    <n v="1282798800"/>
    <x v="793"/>
    <n v="1284354000"/>
    <d v="2010-09-13T05:00:00"/>
    <b v="0"/>
    <b v="0"/>
    <s v="music/indie rock"/>
    <n v="-0.15175962815405047"/>
    <n v="139172.5"/>
    <x v="1"/>
    <x v="7"/>
  </r>
  <r>
    <n v="887"/>
    <s v="Cooper LLC"/>
    <s v="Multi-layered systematic knowledgebase"/>
    <n v="7800"/>
    <n v="2289"/>
    <x v="0"/>
    <n v="31"/>
    <x v="1"/>
    <s v="USD"/>
    <n v="1437109200"/>
    <x v="794"/>
    <n v="1441170000"/>
    <d v="2015-09-02T05:00:00"/>
    <b v="0"/>
    <b v="1"/>
    <s v="theater/plays"/>
    <n v="-0.70653846153846156"/>
    <n v="5044.5"/>
    <x v="3"/>
    <x v="3"/>
  </r>
  <r>
    <n v="888"/>
    <s v="Palmer Ltd"/>
    <s v="Reverse-engineered uniform knowledge user"/>
    <n v="5800"/>
    <n v="12174"/>
    <x v="1"/>
    <n v="290"/>
    <x v="1"/>
    <s v="USD"/>
    <n v="1491886800"/>
    <x v="795"/>
    <n v="1493528400"/>
    <d v="2017-04-30T05:00:00"/>
    <b v="0"/>
    <b v="0"/>
    <s v="theater/plays"/>
    <n v="1.0989655172413793"/>
    <n v="8987"/>
    <x v="3"/>
    <x v="3"/>
  </r>
  <r>
    <n v="889"/>
    <s v="Santos Group"/>
    <s v="Secured dynamic capacity"/>
    <n v="5600"/>
    <n v="9508"/>
    <x v="1"/>
    <n v="122"/>
    <x v="1"/>
    <s v="USD"/>
    <n v="1394600400"/>
    <x v="796"/>
    <n v="1395205200"/>
    <d v="2014-03-19T05:00:00"/>
    <b v="0"/>
    <b v="1"/>
    <s v="music/electric music"/>
    <n v="0.69785714285714284"/>
    <n v="7554"/>
    <x v="1"/>
    <x v="5"/>
  </r>
  <r>
    <n v="890"/>
    <s v="Christian, Kim and Jimenez"/>
    <s v="Devolved foreground throughput"/>
    <n v="134400"/>
    <n v="155849"/>
    <x v="1"/>
    <n v="1470"/>
    <x v="1"/>
    <s v="USD"/>
    <n v="1561352400"/>
    <x v="797"/>
    <n v="1561438800"/>
    <d v="2019-06-25T05:00:00"/>
    <b v="0"/>
    <b v="0"/>
    <s v="music/indie rock"/>
    <n v="0.1595907738095238"/>
    <n v="145124.5"/>
    <x v="1"/>
    <x v="7"/>
  </r>
  <r>
    <n v="891"/>
    <s v="Williams, Price and Hurley"/>
    <s v="Synchronized demand-driven infrastructure"/>
    <n v="3000"/>
    <n v="7758"/>
    <x v="1"/>
    <n v="165"/>
    <x v="0"/>
    <s v="CAD"/>
    <n v="1322892000"/>
    <x v="798"/>
    <n v="1326693600"/>
    <d v="2012-01-16T06:00:00"/>
    <b v="0"/>
    <b v="0"/>
    <s v="film &amp; video/documentary"/>
    <n v="1.5860000000000001"/>
    <n v="5379"/>
    <x v="4"/>
    <x v="4"/>
  </r>
  <r>
    <n v="892"/>
    <s v="Anderson, Parks and Estrada"/>
    <s v="Realigned discrete structure"/>
    <n v="6000"/>
    <n v="13835"/>
    <x v="1"/>
    <n v="182"/>
    <x v="1"/>
    <s v="USD"/>
    <n v="1274418000"/>
    <x v="799"/>
    <n v="1277960400"/>
    <d v="2010-07-01T05:00:00"/>
    <b v="0"/>
    <b v="0"/>
    <s v="publishing/translations"/>
    <n v="1.3058333333333334"/>
    <n v="9917.5"/>
    <x v="5"/>
    <x v="18"/>
  </r>
  <r>
    <n v="893"/>
    <s v="Collins-Martinez"/>
    <s v="Progressive grid-enabled website"/>
    <n v="8400"/>
    <n v="10770"/>
    <x v="1"/>
    <n v="199"/>
    <x v="6"/>
    <s v="EUR"/>
    <n v="1434344400"/>
    <x v="800"/>
    <n v="1434690000"/>
    <d v="2015-06-19T05:00:00"/>
    <b v="0"/>
    <b v="1"/>
    <s v="film &amp; video/documentary"/>
    <n v="0.28214285714285714"/>
    <n v="9585"/>
    <x v="4"/>
    <x v="4"/>
  </r>
  <r>
    <n v="894"/>
    <s v="Barrett Inc"/>
    <s v="Organic cohesive neural-net"/>
    <n v="1700"/>
    <n v="3208"/>
    <x v="1"/>
    <n v="56"/>
    <x v="4"/>
    <s v="GBP"/>
    <n v="1373518800"/>
    <x v="801"/>
    <n v="1376110800"/>
    <d v="2013-08-10T05:00:00"/>
    <b v="0"/>
    <b v="1"/>
    <s v="film &amp; video/television"/>
    <n v="0.88705882352941179"/>
    <n v="2454"/>
    <x v="4"/>
    <x v="19"/>
  </r>
  <r>
    <n v="895"/>
    <s v="Adams-Rollins"/>
    <s v="Integrated demand-driven info-mediaries"/>
    <n v="159800"/>
    <n v="11108"/>
    <x v="0"/>
    <n v="107"/>
    <x v="1"/>
    <s v="USD"/>
    <n v="1517637600"/>
    <x v="802"/>
    <n v="1518415200"/>
    <d v="2018-02-12T06:00:00"/>
    <b v="0"/>
    <b v="0"/>
    <s v="theater/plays"/>
    <n v="-0.93048811013767208"/>
    <n v="85454"/>
    <x v="3"/>
    <x v="3"/>
  </r>
  <r>
    <n v="896"/>
    <s v="Wright-Bryant"/>
    <s v="Reverse-engineered client-server extranet"/>
    <n v="19800"/>
    <n v="153338"/>
    <x v="1"/>
    <n v="1460"/>
    <x v="2"/>
    <s v="AUD"/>
    <n v="1310619600"/>
    <x v="803"/>
    <n v="1310878800"/>
    <d v="2011-07-17T05:00:00"/>
    <b v="0"/>
    <b v="1"/>
    <s v="food/food trucks"/>
    <n v="6.7443434343434348"/>
    <n v="86569"/>
    <x v="0"/>
    <x v="0"/>
  </r>
  <r>
    <n v="897"/>
    <s v="Berry-Cannon"/>
    <s v="Organized discrete encoding"/>
    <n v="8800"/>
    <n v="2437"/>
    <x v="0"/>
    <n v="27"/>
    <x v="1"/>
    <s v="USD"/>
    <n v="1556427600"/>
    <x v="212"/>
    <n v="1556600400"/>
    <d v="2019-04-30T05:00:00"/>
    <b v="0"/>
    <b v="0"/>
    <s v="theater/plays"/>
    <n v="-0.72306818181818178"/>
    <n v="5618.5"/>
    <x v="3"/>
    <x v="3"/>
  </r>
  <r>
    <n v="898"/>
    <s v="Davis-Gonzalez"/>
    <s v="Balanced regional flexibility"/>
    <n v="179100"/>
    <n v="93991"/>
    <x v="0"/>
    <n v="1221"/>
    <x v="1"/>
    <s v="USD"/>
    <n v="1576476000"/>
    <x v="804"/>
    <n v="1576994400"/>
    <d v="2019-12-22T06:00:00"/>
    <b v="0"/>
    <b v="0"/>
    <s v="film &amp; video/documentary"/>
    <n v="-0.4752037967615857"/>
    <n v="136545.5"/>
    <x v="4"/>
    <x v="4"/>
  </r>
  <r>
    <n v="899"/>
    <s v="Best-Young"/>
    <s v="Implemented multimedia time-frame"/>
    <n v="3100"/>
    <n v="12620"/>
    <x v="1"/>
    <n v="123"/>
    <x v="5"/>
    <s v="CHF"/>
    <n v="1381122000"/>
    <x v="805"/>
    <n v="1382677200"/>
    <d v="2013-10-25T05:00:00"/>
    <b v="0"/>
    <b v="0"/>
    <s v="music/jazz"/>
    <n v="3.0709677419354837"/>
    <n v="7860"/>
    <x v="1"/>
    <x v="17"/>
  </r>
  <r>
    <n v="900"/>
    <s v="Powers, Smith and Deleon"/>
    <s v="Enhanced uniform service-desk"/>
    <n v="100"/>
    <n v="2"/>
    <x v="0"/>
    <n v="1"/>
    <x v="1"/>
    <s v="USD"/>
    <n v="1411102800"/>
    <x v="806"/>
    <n v="1411189200"/>
    <d v="2014-09-20T05:00:00"/>
    <b v="0"/>
    <b v="1"/>
    <s v="technology/web"/>
    <n v="-0.98"/>
    <n v="51"/>
    <x v="2"/>
    <x v="2"/>
  </r>
  <r>
    <n v="901"/>
    <s v="Hogan Group"/>
    <s v="Versatile bottom-line definition"/>
    <n v="5600"/>
    <n v="8746"/>
    <x v="1"/>
    <n v="159"/>
    <x v="1"/>
    <s v="USD"/>
    <n v="1531803600"/>
    <x v="807"/>
    <n v="1534654800"/>
    <d v="2018-08-19T05:00:00"/>
    <b v="0"/>
    <b v="1"/>
    <s v="music/rock"/>
    <n v="0.56178571428571433"/>
    <n v="7173"/>
    <x v="1"/>
    <x v="1"/>
  </r>
  <r>
    <n v="902"/>
    <s v="Wang, Silva and Byrd"/>
    <s v="Integrated bifurcated software"/>
    <n v="1400"/>
    <n v="3534"/>
    <x v="1"/>
    <n v="110"/>
    <x v="1"/>
    <s v="USD"/>
    <n v="1454133600"/>
    <x v="722"/>
    <n v="1457762400"/>
    <d v="2016-03-12T06:00:00"/>
    <b v="0"/>
    <b v="0"/>
    <s v="technology/web"/>
    <n v="1.5242857142857142"/>
    <n v="2467"/>
    <x v="2"/>
    <x v="2"/>
  </r>
  <r>
    <n v="903"/>
    <s v="Parker-Morris"/>
    <s v="Assimilated next generation instruction set"/>
    <n v="41000"/>
    <n v="709"/>
    <x v="2"/>
    <n v="14"/>
    <x v="1"/>
    <s v="USD"/>
    <n v="1336194000"/>
    <x v="477"/>
    <n v="1337490000"/>
    <d v="2012-05-20T05:00:00"/>
    <b v="0"/>
    <b v="1"/>
    <s v="publishing/nonfiction"/>
    <n v="-0.98270731707317072"/>
    <n v="20854.5"/>
    <x v="5"/>
    <x v="9"/>
  </r>
  <r>
    <n v="904"/>
    <s v="Rodriguez, Johnson and Jackson"/>
    <s v="Digitized foreground array"/>
    <n v="6500"/>
    <n v="795"/>
    <x v="0"/>
    <n v="16"/>
    <x v="1"/>
    <s v="USD"/>
    <n v="1349326800"/>
    <x v="259"/>
    <n v="1349672400"/>
    <d v="2012-10-08T05:00:00"/>
    <b v="0"/>
    <b v="0"/>
    <s v="publishing/radio &amp; podcasts"/>
    <n v="-0.87769230769230766"/>
    <n v="3647.5"/>
    <x v="5"/>
    <x v="15"/>
  </r>
  <r>
    <n v="905"/>
    <s v="Haynes PLC"/>
    <s v="Re-engineered clear-thinking project"/>
    <n v="7900"/>
    <n v="12955"/>
    <x v="1"/>
    <n v="236"/>
    <x v="1"/>
    <s v="USD"/>
    <n v="1379566800"/>
    <x v="9"/>
    <n v="1379826000"/>
    <d v="2013-09-22T05:00:00"/>
    <b v="0"/>
    <b v="0"/>
    <s v="theater/plays"/>
    <n v="0.63987341772151896"/>
    <n v="10427.5"/>
    <x v="3"/>
    <x v="3"/>
  </r>
  <r>
    <n v="906"/>
    <s v="Hayes Group"/>
    <s v="Implemented even-keeled standardization"/>
    <n v="5500"/>
    <n v="8964"/>
    <x v="1"/>
    <n v="191"/>
    <x v="1"/>
    <s v="USD"/>
    <n v="1494651600"/>
    <x v="808"/>
    <n v="1497762000"/>
    <d v="2017-06-18T05:00:00"/>
    <b v="1"/>
    <b v="1"/>
    <s v="film &amp; video/documentary"/>
    <n v="0.62981818181818183"/>
    <n v="7232"/>
    <x v="4"/>
    <x v="4"/>
  </r>
  <r>
    <n v="907"/>
    <s v="White, Pena and Calhoun"/>
    <s v="Quality-focused asymmetric adapter"/>
    <n v="9100"/>
    <n v="1843"/>
    <x v="0"/>
    <n v="41"/>
    <x v="1"/>
    <s v="USD"/>
    <n v="1303880400"/>
    <x v="809"/>
    <n v="1304485200"/>
    <d v="2011-05-04T05:00:00"/>
    <b v="0"/>
    <b v="0"/>
    <s v="theater/plays"/>
    <n v="-0.7974725274725275"/>
    <n v="5471.5"/>
    <x v="3"/>
    <x v="3"/>
  </r>
  <r>
    <n v="908"/>
    <s v="Bryant-Pope"/>
    <s v="Networked intangible help-desk"/>
    <n v="38200"/>
    <n v="121950"/>
    <x v="1"/>
    <n v="3934"/>
    <x v="1"/>
    <s v="USD"/>
    <n v="1335934800"/>
    <x v="444"/>
    <n v="1336885200"/>
    <d v="2012-05-13T05:00:00"/>
    <b v="0"/>
    <b v="0"/>
    <s v="games/video games"/>
    <n v="2.1924083769633507"/>
    <n v="80075"/>
    <x v="6"/>
    <x v="11"/>
  </r>
  <r>
    <n v="909"/>
    <s v="Gates, Li and Thompson"/>
    <s v="Synchronized attitude-oriented frame"/>
    <n v="1800"/>
    <n v="8621"/>
    <x v="1"/>
    <n v="80"/>
    <x v="0"/>
    <s v="CAD"/>
    <n v="1528088400"/>
    <x v="384"/>
    <n v="1530421200"/>
    <d v="2018-07-01T05:00:00"/>
    <b v="0"/>
    <b v="1"/>
    <s v="theater/plays"/>
    <n v="3.7894444444444444"/>
    <n v="5210.5"/>
    <x v="3"/>
    <x v="3"/>
  </r>
  <r>
    <n v="910"/>
    <s v="King-Morris"/>
    <s v="Proactive incremental architecture"/>
    <n v="154500"/>
    <n v="30215"/>
    <x v="3"/>
    <n v="296"/>
    <x v="1"/>
    <s v="USD"/>
    <n v="1421906400"/>
    <x v="810"/>
    <n v="1421992800"/>
    <d v="2015-01-23T06:00:00"/>
    <b v="0"/>
    <b v="0"/>
    <s v="theater/plays"/>
    <n v="-0.80443365695792879"/>
    <n v="92357.5"/>
    <x v="3"/>
    <x v="3"/>
  </r>
  <r>
    <n v="911"/>
    <s v="Carter, Cole and Curtis"/>
    <s v="Cloned responsive standardization"/>
    <n v="5800"/>
    <n v="11539"/>
    <x v="1"/>
    <n v="462"/>
    <x v="1"/>
    <s v="USD"/>
    <n v="1568005200"/>
    <x v="811"/>
    <n v="1568178000"/>
    <d v="2019-09-11T05:00:00"/>
    <b v="1"/>
    <b v="0"/>
    <s v="technology/web"/>
    <n v="0.98948275862068968"/>
    <n v="8669.5"/>
    <x v="2"/>
    <x v="2"/>
  </r>
  <r>
    <n v="912"/>
    <s v="Sanchez-Parsons"/>
    <s v="Reduced bifurcated pricing structure"/>
    <n v="1800"/>
    <n v="14310"/>
    <x v="1"/>
    <n v="179"/>
    <x v="1"/>
    <s v="USD"/>
    <n v="1346821200"/>
    <x v="812"/>
    <n v="1347944400"/>
    <d v="2012-09-18T05:00:00"/>
    <b v="1"/>
    <b v="0"/>
    <s v="film &amp; video/drama"/>
    <n v="6.95"/>
    <n v="8055"/>
    <x v="4"/>
    <x v="6"/>
  </r>
  <r>
    <n v="913"/>
    <s v="Rivera-Pearson"/>
    <s v="Re-engineered asymmetric challenge"/>
    <n v="70200"/>
    <n v="35536"/>
    <x v="0"/>
    <n v="523"/>
    <x v="2"/>
    <s v="AUD"/>
    <n v="1557637200"/>
    <x v="813"/>
    <n v="1558760400"/>
    <d v="2019-05-25T05:00:00"/>
    <b v="0"/>
    <b v="0"/>
    <s v="film &amp; video/drama"/>
    <n v="-0.49378917378917381"/>
    <n v="52868"/>
    <x v="4"/>
    <x v="6"/>
  </r>
  <r>
    <n v="914"/>
    <s v="Ramirez, Padilla and Barrera"/>
    <s v="Diverse client-driven conglomeration"/>
    <n v="6400"/>
    <n v="3676"/>
    <x v="0"/>
    <n v="141"/>
    <x v="4"/>
    <s v="GBP"/>
    <n v="1375592400"/>
    <x v="814"/>
    <n v="1376629200"/>
    <d v="2013-08-16T05:00:00"/>
    <b v="0"/>
    <b v="0"/>
    <s v="theater/plays"/>
    <n v="-0.42562499999999998"/>
    <n v="5038"/>
    <x v="3"/>
    <x v="3"/>
  </r>
  <r>
    <n v="915"/>
    <s v="Riggs Group"/>
    <s v="Configurable upward-trending solution"/>
    <n v="125900"/>
    <n v="195936"/>
    <x v="1"/>
    <n v="1866"/>
    <x v="4"/>
    <s v="GBP"/>
    <n v="1503982800"/>
    <x v="80"/>
    <n v="1504760400"/>
    <d v="2017-09-07T05:00:00"/>
    <b v="0"/>
    <b v="0"/>
    <s v="film &amp; video/television"/>
    <n v="0.55628276409849087"/>
    <n v="160918"/>
    <x v="4"/>
    <x v="19"/>
  </r>
  <r>
    <n v="916"/>
    <s v="Clements Ltd"/>
    <s v="Persistent bandwidth-monitored framework"/>
    <n v="3700"/>
    <n v="1343"/>
    <x v="0"/>
    <n v="52"/>
    <x v="1"/>
    <s v="USD"/>
    <n v="1418882400"/>
    <x v="815"/>
    <n v="1419660000"/>
    <d v="2014-12-27T06:00:00"/>
    <b v="0"/>
    <b v="0"/>
    <s v="photography/photography books"/>
    <n v="-0.63702702702702707"/>
    <n v="2521.5"/>
    <x v="7"/>
    <x v="14"/>
  </r>
  <r>
    <n v="917"/>
    <s v="Cooper Inc"/>
    <s v="Polarized discrete product"/>
    <n v="3600"/>
    <n v="2097"/>
    <x v="2"/>
    <n v="27"/>
    <x v="4"/>
    <s v="GBP"/>
    <n v="1309237200"/>
    <x v="816"/>
    <n v="1311310800"/>
    <d v="2011-07-22T05:00:00"/>
    <b v="0"/>
    <b v="1"/>
    <s v="film &amp; video/shorts"/>
    <n v="-0.41749999999999998"/>
    <n v="2848.5"/>
    <x v="4"/>
    <x v="12"/>
  </r>
  <r>
    <n v="918"/>
    <s v="Jones-Gonzalez"/>
    <s v="Seamless dynamic website"/>
    <n v="3800"/>
    <n v="9021"/>
    <x v="1"/>
    <n v="156"/>
    <x v="5"/>
    <s v="CHF"/>
    <n v="1343365200"/>
    <x v="474"/>
    <n v="1344315600"/>
    <d v="2012-08-07T05:00:00"/>
    <b v="0"/>
    <b v="0"/>
    <s v="publishing/radio &amp; podcasts"/>
    <n v="1.3739473684210526"/>
    <n v="6410.5"/>
    <x v="5"/>
    <x v="15"/>
  </r>
  <r>
    <n v="919"/>
    <s v="Fox Ltd"/>
    <s v="Extended multimedia firmware"/>
    <n v="35600"/>
    <n v="20915"/>
    <x v="0"/>
    <n v="225"/>
    <x v="2"/>
    <s v="AUD"/>
    <n v="1507957200"/>
    <x v="817"/>
    <n v="1510725600"/>
    <d v="2017-11-15T06:00:00"/>
    <b v="0"/>
    <b v="1"/>
    <s v="theater/plays"/>
    <n v="-0.41249999999999998"/>
    <n v="28257.5"/>
    <x v="3"/>
    <x v="3"/>
  </r>
  <r>
    <n v="920"/>
    <s v="Green, Murphy and Webb"/>
    <s v="Versatile directional project"/>
    <n v="5300"/>
    <n v="9676"/>
    <x v="1"/>
    <n v="255"/>
    <x v="1"/>
    <s v="USD"/>
    <n v="1549519200"/>
    <x v="818"/>
    <n v="1551247200"/>
    <d v="2019-02-27T06:00:00"/>
    <b v="1"/>
    <b v="0"/>
    <s v="film &amp; video/animation"/>
    <n v="0.82566037735849052"/>
    <n v="7488"/>
    <x v="4"/>
    <x v="10"/>
  </r>
  <r>
    <n v="921"/>
    <s v="Stevenson PLC"/>
    <s v="Profound directional knowledge user"/>
    <n v="160400"/>
    <n v="1210"/>
    <x v="0"/>
    <n v="38"/>
    <x v="1"/>
    <s v="USD"/>
    <n v="1329026400"/>
    <x v="819"/>
    <n v="1330236000"/>
    <d v="2012-02-26T06:00:00"/>
    <b v="0"/>
    <b v="0"/>
    <s v="technology/web"/>
    <n v="-0.99245635910224439"/>
    <n v="80805"/>
    <x v="2"/>
    <x v="2"/>
  </r>
  <r>
    <n v="922"/>
    <s v="Soto-Anthony"/>
    <s v="Ameliorated logistical capability"/>
    <n v="51400"/>
    <n v="90440"/>
    <x v="1"/>
    <n v="2261"/>
    <x v="1"/>
    <s v="USD"/>
    <n v="1544335200"/>
    <x v="609"/>
    <n v="1545112800"/>
    <d v="2018-12-18T06:00:00"/>
    <b v="0"/>
    <b v="1"/>
    <s v="music/world music"/>
    <n v="0.75953307392996106"/>
    <n v="70920"/>
    <x v="1"/>
    <x v="21"/>
  </r>
  <r>
    <n v="923"/>
    <s v="Wise and Sons"/>
    <s v="Sharable discrete definition"/>
    <n v="1700"/>
    <n v="4044"/>
    <x v="1"/>
    <n v="40"/>
    <x v="1"/>
    <s v="USD"/>
    <n v="1279083600"/>
    <x v="547"/>
    <n v="1279170000"/>
    <d v="2010-07-15T05:00:00"/>
    <b v="0"/>
    <b v="0"/>
    <s v="theater/plays"/>
    <n v="1.3788235294117648"/>
    <n v="2872"/>
    <x v="3"/>
    <x v="3"/>
  </r>
  <r>
    <n v="924"/>
    <s v="Butler-Barr"/>
    <s v="User-friendly next generation core"/>
    <n v="39400"/>
    <n v="192292"/>
    <x v="1"/>
    <n v="2289"/>
    <x v="6"/>
    <s v="EUR"/>
    <n v="1572498000"/>
    <x v="820"/>
    <n v="1573452000"/>
    <d v="2019-11-11T06:00:00"/>
    <b v="0"/>
    <b v="0"/>
    <s v="theater/plays"/>
    <n v="3.8805076142131978"/>
    <n v="115846"/>
    <x v="3"/>
    <x v="3"/>
  </r>
  <r>
    <n v="925"/>
    <s v="Wilson, Jefferson and Anderson"/>
    <s v="Profit-focused empowering system engine"/>
    <n v="3000"/>
    <n v="6722"/>
    <x v="1"/>
    <n v="65"/>
    <x v="1"/>
    <s v="USD"/>
    <n v="1506056400"/>
    <x v="821"/>
    <n v="1507093200"/>
    <d v="2017-10-04T05:00:00"/>
    <b v="0"/>
    <b v="0"/>
    <s v="theater/plays"/>
    <n v="1.2406666666666666"/>
    <n v="4861"/>
    <x v="3"/>
    <x v="3"/>
  </r>
  <r>
    <n v="926"/>
    <s v="Brown-Oliver"/>
    <s v="Synchronized cohesive encoding"/>
    <n v="8700"/>
    <n v="1577"/>
    <x v="0"/>
    <n v="15"/>
    <x v="1"/>
    <s v="USD"/>
    <n v="1463029200"/>
    <x v="151"/>
    <n v="1463374800"/>
    <d v="2016-05-16T05:00:00"/>
    <b v="0"/>
    <b v="0"/>
    <s v="food/food trucks"/>
    <n v="-0.81873563218390799"/>
    <n v="5138.5"/>
    <x v="0"/>
    <x v="0"/>
  </r>
  <r>
    <n v="927"/>
    <s v="Davis-Gardner"/>
    <s v="Synergistic dynamic utilization"/>
    <n v="7200"/>
    <n v="3301"/>
    <x v="0"/>
    <n v="37"/>
    <x v="1"/>
    <s v="USD"/>
    <n v="1342069200"/>
    <x v="822"/>
    <n v="1344574800"/>
    <d v="2012-08-10T05:00:00"/>
    <b v="0"/>
    <b v="0"/>
    <s v="theater/plays"/>
    <n v="-0.54152777777777783"/>
    <n v="5250.5"/>
    <x v="3"/>
    <x v="3"/>
  </r>
  <r>
    <n v="928"/>
    <s v="Dawson Group"/>
    <s v="Triple-buffered bi-directional model"/>
    <n v="167400"/>
    <n v="196386"/>
    <x v="1"/>
    <n v="3777"/>
    <x v="6"/>
    <s v="EUR"/>
    <n v="1388296800"/>
    <x v="823"/>
    <n v="1389074400"/>
    <d v="2014-01-07T06:00:00"/>
    <b v="0"/>
    <b v="0"/>
    <s v="technology/web"/>
    <n v="0.17315412186379928"/>
    <n v="181893"/>
    <x v="2"/>
    <x v="2"/>
  </r>
  <r>
    <n v="929"/>
    <s v="Turner-Terrell"/>
    <s v="Polarized tertiary function"/>
    <n v="5500"/>
    <n v="11952"/>
    <x v="1"/>
    <n v="184"/>
    <x v="4"/>
    <s v="GBP"/>
    <n v="1493787600"/>
    <x v="824"/>
    <n v="1494997200"/>
    <d v="2017-05-17T05:00:00"/>
    <b v="0"/>
    <b v="0"/>
    <s v="theater/plays"/>
    <n v="1.1730909090909092"/>
    <n v="8726"/>
    <x v="3"/>
    <x v="3"/>
  </r>
  <r>
    <n v="930"/>
    <s v="Hall, Buchanan and Benton"/>
    <s v="Configurable fault-tolerant structure"/>
    <n v="3500"/>
    <n v="3930"/>
    <x v="1"/>
    <n v="85"/>
    <x v="1"/>
    <s v="USD"/>
    <n v="1424844000"/>
    <x v="825"/>
    <n v="1425448800"/>
    <d v="2015-03-04T06:00:00"/>
    <b v="0"/>
    <b v="1"/>
    <s v="theater/plays"/>
    <n v="0.12285714285714286"/>
    <n v="3715"/>
    <x v="3"/>
    <x v="3"/>
  </r>
  <r>
    <n v="931"/>
    <s v="Lowery, Hayden and Cruz"/>
    <s v="Digitized 24/7 budgetary management"/>
    <n v="7900"/>
    <n v="5729"/>
    <x v="0"/>
    <n v="112"/>
    <x v="1"/>
    <s v="USD"/>
    <n v="1403931600"/>
    <x v="826"/>
    <n v="1404104400"/>
    <d v="2014-06-30T05:00:00"/>
    <b v="0"/>
    <b v="1"/>
    <s v="theater/plays"/>
    <n v="-0.27481012658227849"/>
    <n v="6814.5"/>
    <x v="3"/>
    <x v="3"/>
  </r>
  <r>
    <n v="932"/>
    <s v="Mora, Miller and Harper"/>
    <s v="Stand-alone zero tolerance algorithm"/>
    <n v="2300"/>
    <n v="4883"/>
    <x v="1"/>
    <n v="144"/>
    <x v="1"/>
    <s v="USD"/>
    <n v="1394514000"/>
    <x v="827"/>
    <n v="1394773200"/>
    <d v="2014-03-14T05:00:00"/>
    <b v="0"/>
    <b v="0"/>
    <s v="music/rock"/>
    <n v="1.1230434782608696"/>
    <n v="3591.5"/>
    <x v="1"/>
    <x v="1"/>
  </r>
  <r>
    <n v="933"/>
    <s v="Espinoza Group"/>
    <s v="Implemented tangible support"/>
    <n v="73000"/>
    <n v="175015"/>
    <x v="1"/>
    <n v="1902"/>
    <x v="1"/>
    <s v="USD"/>
    <n v="1365397200"/>
    <x v="828"/>
    <n v="1366520400"/>
    <d v="2013-04-21T05:00:00"/>
    <b v="0"/>
    <b v="0"/>
    <s v="theater/plays"/>
    <n v="1.3974657534246575"/>
    <n v="124007.5"/>
    <x v="3"/>
    <x v="3"/>
  </r>
  <r>
    <n v="934"/>
    <s v="Davis, Crawford and Lopez"/>
    <s v="Reactive radical framework"/>
    <n v="6200"/>
    <n v="11280"/>
    <x v="1"/>
    <n v="105"/>
    <x v="1"/>
    <s v="USD"/>
    <n v="1456120800"/>
    <x v="829"/>
    <n v="1456639200"/>
    <d v="2016-02-28T06:00:00"/>
    <b v="0"/>
    <b v="0"/>
    <s v="theater/plays"/>
    <n v="0.8193548387096774"/>
    <n v="8740"/>
    <x v="3"/>
    <x v="3"/>
  </r>
  <r>
    <n v="935"/>
    <s v="Richards, Stevens and Fleming"/>
    <s v="Object-based full-range knowledge user"/>
    <n v="6100"/>
    <n v="10012"/>
    <x v="1"/>
    <n v="132"/>
    <x v="1"/>
    <s v="USD"/>
    <n v="1437714000"/>
    <x v="830"/>
    <n v="1438318800"/>
    <d v="2015-07-31T05:00:00"/>
    <b v="0"/>
    <b v="0"/>
    <s v="theater/plays"/>
    <n v="0.64131147540983602"/>
    <n v="8056"/>
    <x v="3"/>
    <x v="3"/>
  </r>
  <r>
    <n v="936"/>
    <s v="Brown Ltd"/>
    <s v="Enhanced composite contingency"/>
    <n v="103200"/>
    <n v="1690"/>
    <x v="0"/>
    <n v="21"/>
    <x v="1"/>
    <s v="USD"/>
    <n v="1563771600"/>
    <x v="831"/>
    <n v="1564030800"/>
    <d v="2019-07-25T05:00:00"/>
    <b v="1"/>
    <b v="0"/>
    <s v="theater/plays"/>
    <n v="-0.98362403100775198"/>
    <n v="52445"/>
    <x v="3"/>
    <x v="3"/>
  </r>
  <r>
    <n v="937"/>
    <s v="Tapia, Sandoval and Hurley"/>
    <s v="Cloned fresh-thinking model"/>
    <n v="171000"/>
    <n v="84891"/>
    <x v="3"/>
    <n v="976"/>
    <x v="1"/>
    <s v="USD"/>
    <n v="1448517600"/>
    <x v="832"/>
    <n v="1449295200"/>
    <d v="2015-12-05T06:00:00"/>
    <b v="0"/>
    <b v="0"/>
    <s v="film &amp; video/documentary"/>
    <n v="-0.50356140350877188"/>
    <n v="127945.5"/>
    <x v="4"/>
    <x v="4"/>
  </r>
  <r>
    <n v="938"/>
    <s v="Allen Inc"/>
    <s v="Total dedicated benchmark"/>
    <n v="9200"/>
    <n v="10093"/>
    <x v="1"/>
    <n v="96"/>
    <x v="1"/>
    <s v="USD"/>
    <n v="1528779600"/>
    <x v="833"/>
    <n v="1531890000"/>
    <d v="2018-07-18T05:00:00"/>
    <b v="0"/>
    <b v="1"/>
    <s v="publishing/fiction"/>
    <n v="9.7065217391304345E-2"/>
    <n v="9646.5"/>
    <x v="5"/>
    <x v="13"/>
  </r>
  <r>
    <n v="939"/>
    <s v="Williams, Johnson and Campbell"/>
    <s v="Streamlined human-resource Graphic Interface"/>
    <n v="7800"/>
    <n v="3839"/>
    <x v="0"/>
    <n v="67"/>
    <x v="1"/>
    <s v="USD"/>
    <n v="1304744400"/>
    <x v="834"/>
    <n v="1306213200"/>
    <d v="2011-05-24T05:00:00"/>
    <b v="0"/>
    <b v="1"/>
    <s v="games/video games"/>
    <n v="-0.50782051282051277"/>
    <n v="5819.5"/>
    <x v="6"/>
    <x v="11"/>
  </r>
  <r>
    <n v="940"/>
    <s v="Wiggins Ltd"/>
    <s v="Upgradable analyzing core"/>
    <n v="9900"/>
    <n v="6161"/>
    <x v="2"/>
    <n v="66"/>
    <x v="0"/>
    <s v="CAD"/>
    <n v="1354341600"/>
    <x v="835"/>
    <n v="1356242400"/>
    <d v="2012-12-23T06:00:00"/>
    <b v="0"/>
    <b v="0"/>
    <s v="technology/web"/>
    <n v="-0.37767676767676767"/>
    <n v="8030.5"/>
    <x v="2"/>
    <x v="2"/>
  </r>
  <r>
    <n v="941"/>
    <s v="Luna-Horne"/>
    <s v="Profound exuding pricing structure"/>
    <n v="43000"/>
    <n v="5615"/>
    <x v="0"/>
    <n v="78"/>
    <x v="1"/>
    <s v="USD"/>
    <n v="1294552800"/>
    <x v="836"/>
    <n v="1297576800"/>
    <d v="2011-02-13T06:00:00"/>
    <b v="1"/>
    <b v="0"/>
    <s v="theater/plays"/>
    <n v="-0.86941860465116283"/>
    <n v="24307.5"/>
    <x v="3"/>
    <x v="3"/>
  </r>
  <r>
    <n v="942"/>
    <s v="Allen Inc"/>
    <s v="Horizontal optimizing model"/>
    <n v="9600"/>
    <n v="6205"/>
    <x v="0"/>
    <n v="67"/>
    <x v="2"/>
    <s v="AUD"/>
    <n v="1295935200"/>
    <x v="837"/>
    <n v="1296194400"/>
    <d v="2011-01-28T06:00:00"/>
    <b v="0"/>
    <b v="0"/>
    <s v="theater/plays"/>
    <n v="-0.35364583333333333"/>
    <n v="7902.5"/>
    <x v="3"/>
    <x v="3"/>
  </r>
  <r>
    <n v="943"/>
    <s v="Peterson, Gonzalez and Spencer"/>
    <s v="Synchronized fault-tolerant algorithm"/>
    <n v="7500"/>
    <n v="11969"/>
    <x v="1"/>
    <n v="114"/>
    <x v="1"/>
    <s v="USD"/>
    <n v="1411534800"/>
    <x v="219"/>
    <n v="1414558800"/>
    <d v="2014-10-29T05:00:00"/>
    <b v="0"/>
    <b v="0"/>
    <s v="food/food trucks"/>
    <n v="0.59586666666666666"/>
    <n v="9734.5"/>
    <x v="0"/>
    <x v="0"/>
  </r>
  <r>
    <n v="944"/>
    <s v="Walter Inc"/>
    <s v="Streamlined 5thgeneration intranet"/>
    <n v="10000"/>
    <n v="8142"/>
    <x v="0"/>
    <n v="263"/>
    <x v="2"/>
    <s v="AUD"/>
    <n v="1486706400"/>
    <x v="365"/>
    <n v="1488348000"/>
    <d v="2017-03-01T06:00:00"/>
    <b v="0"/>
    <b v="0"/>
    <s v="photography/photography books"/>
    <n v="-0.18579999999999999"/>
    <n v="9071"/>
    <x v="7"/>
    <x v="14"/>
  </r>
  <r>
    <n v="945"/>
    <s v="Sanders, Farley and Huffman"/>
    <s v="Cross-group clear-thinking task-force"/>
    <n v="172000"/>
    <n v="55805"/>
    <x v="0"/>
    <n v="1691"/>
    <x v="1"/>
    <s v="USD"/>
    <n v="1333602000"/>
    <x v="838"/>
    <n v="1334898000"/>
    <d v="2012-04-20T05:00:00"/>
    <b v="1"/>
    <b v="0"/>
    <s v="photography/photography books"/>
    <n v="-0.67555232558139533"/>
    <n v="113902.5"/>
    <x v="7"/>
    <x v="14"/>
  </r>
  <r>
    <n v="946"/>
    <s v="Hall, Holmes and Walker"/>
    <s v="Public-key bandwidth-monitored intranet"/>
    <n v="153700"/>
    <n v="15238"/>
    <x v="0"/>
    <n v="181"/>
    <x v="1"/>
    <s v="USD"/>
    <n v="1308200400"/>
    <x v="839"/>
    <n v="1308373200"/>
    <d v="2011-06-18T05:00:00"/>
    <b v="0"/>
    <b v="0"/>
    <s v="theater/plays"/>
    <n v="-0.90085881587508132"/>
    <n v="84469"/>
    <x v="3"/>
    <x v="3"/>
  </r>
  <r>
    <n v="947"/>
    <s v="Smith-Powell"/>
    <s v="Upgradable clear-thinking hardware"/>
    <n v="3600"/>
    <n v="961"/>
    <x v="0"/>
    <n v="13"/>
    <x v="1"/>
    <s v="USD"/>
    <n v="1411707600"/>
    <x v="840"/>
    <n v="1412312400"/>
    <d v="2014-10-03T05:00:00"/>
    <b v="0"/>
    <b v="0"/>
    <s v="theater/plays"/>
    <n v="-0.73305555555555557"/>
    <n v="2280.5"/>
    <x v="3"/>
    <x v="3"/>
  </r>
  <r>
    <n v="948"/>
    <s v="Smith-Hill"/>
    <s v="Integrated holistic paradigm"/>
    <n v="9400"/>
    <n v="5918"/>
    <x v="3"/>
    <n v="160"/>
    <x v="1"/>
    <s v="USD"/>
    <n v="1418364000"/>
    <x v="841"/>
    <n v="1419228000"/>
    <d v="2014-12-22T06:00:00"/>
    <b v="1"/>
    <b v="1"/>
    <s v="film &amp; video/documentary"/>
    <n v="-0.37042553191489364"/>
    <n v="7659"/>
    <x v="4"/>
    <x v="4"/>
  </r>
  <r>
    <n v="949"/>
    <s v="Wright LLC"/>
    <s v="Seamless clear-thinking conglomeration"/>
    <n v="5900"/>
    <n v="9520"/>
    <x v="1"/>
    <n v="203"/>
    <x v="1"/>
    <s v="USD"/>
    <n v="1429333200"/>
    <x v="842"/>
    <n v="1430974800"/>
    <d v="2015-05-07T05:00:00"/>
    <b v="0"/>
    <b v="0"/>
    <s v="technology/web"/>
    <n v="0.61355932203389829"/>
    <n v="7710"/>
    <x v="2"/>
    <x v="2"/>
  </r>
  <r>
    <n v="950"/>
    <s v="Williams, Orozco and Gomez"/>
    <s v="Persistent content-based methodology"/>
    <n v="100"/>
    <n v="5"/>
    <x v="0"/>
    <n v="1"/>
    <x v="1"/>
    <s v="USD"/>
    <n v="1555390800"/>
    <x v="843"/>
    <n v="1555822800"/>
    <d v="2019-04-21T05:00:00"/>
    <b v="0"/>
    <b v="1"/>
    <s v="theater/plays"/>
    <n v="-0.95"/>
    <n v="52.5"/>
    <x v="3"/>
    <x v="3"/>
  </r>
  <r>
    <n v="951"/>
    <s v="Peterson Ltd"/>
    <s v="Re-engineered 24hour matrix"/>
    <n v="14500"/>
    <n v="159056"/>
    <x v="1"/>
    <n v="1559"/>
    <x v="1"/>
    <s v="USD"/>
    <n v="1482732000"/>
    <x v="844"/>
    <n v="1482818400"/>
    <d v="2016-12-27T06:00:00"/>
    <b v="0"/>
    <b v="1"/>
    <s v="music/rock"/>
    <n v="9.9693793103448272"/>
    <n v="86778"/>
    <x v="1"/>
    <x v="1"/>
  </r>
  <r>
    <n v="952"/>
    <s v="Cummings-Hayes"/>
    <s v="Virtual multi-tasking core"/>
    <n v="145500"/>
    <n v="101987"/>
    <x v="3"/>
    <n v="2266"/>
    <x v="1"/>
    <s v="USD"/>
    <n v="1470718800"/>
    <x v="845"/>
    <n v="1471928400"/>
    <d v="2016-08-23T05:00:00"/>
    <b v="0"/>
    <b v="0"/>
    <s v="film &amp; video/documentary"/>
    <n v="-0.29905841924398624"/>
    <n v="123743.5"/>
    <x v="4"/>
    <x v="4"/>
  </r>
  <r>
    <n v="953"/>
    <s v="Boyle Ltd"/>
    <s v="Streamlined fault-tolerant conglomeration"/>
    <n v="3300"/>
    <n v="1980"/>
    <x v="0"/>
    <n v="21"/>
    <x v="1"/>
    <s v="USD"/>
    <n v="1450591200"/>
    <x v="846"/>
    <n v="1453701600"/>
    <d v="2016-01-25T06:00:00"/>
    <b v="0"/>
    <b v="1"/>
    <s v="film &amp; video/science fiction"/>
    <n v="-0.4"/>
    <n v="2640"/>
    <x v="4"/>
    <x v="22"/>
  </r>
  <r>
    <n v="954"/>
    <s v="Henderson, Parker and Diaz"/>
    <s v="Enterprise-wide client-driven policy"/>
    <n v="42600"/>
    <n v="156384"/>
    <x v="1"/>
    <n v="1548"/>
    <x v="2"/>
    <s v="AUD"/>
    <n v="1348290000"/>
    <x v="110"/>
    <n v="1350363600"/>
    <d v="2012-10-16T05:00:00"/>
    <b v="0"/>
    <b v="0"/>
    <s v="technology/web"/>
    <n v="2.6709859154929578"/>
    <n v="99492"/>
    <x v="2"/>
    <x v="2"/>
  </r>
  <r>
    <n v="955"/>
    <s v="Moss-Obrien"/>
    <s v="Function-based next generation emulation"/>
    <n v="700"/>
    <n v="7763"/>
    <x v="1"/>
    <n v="80"/>
    <x v="1"/>
    <s v="USD"/>
    <n v="1353823200"/>
    <x v="847"/>
    <n v="1353996000"/>
    <d v="2012-11-27T06:00:00"/>
    <b v="0"/>
    <b v="0"/>
    <s v="theater/plays"/>
    <n v="10.09"/>
    <n v="4231.5"/>
    <x v="3"/>
    <x v="3"/>
  </r>
  <r>
    <n v="956"/>
    <s v="Wood Inc"/>
    <s v="Re-engineered composite focus group"/>
    <n v="187600"/>
    <n v="35698"/>
    <x v="0"/>
    <n v="830"/>
    <x v="1"/>
    <s v="USD"/>
    <n v="1450764000"/>
    <x v="848"/>
    <n v="1451109600"/>
    <d v="2015-12-26T06:00:00"/>
    <b v="0"/>
    <b v="0"/>
    <s v="film &amp; video/science fiction"/>
    <n v="-0.80971215351812365"/>
    <n v="111649"/>
    <x v="4"/>
    <x v="22"/>
  </r>
  <r>
    <n v="957"/>
    <s v="Riley, Cohen and Goodman"/>
    <s v="Profound mission-critical function"/>
    <n v="9800"/>
    <n v="12434"/>
    <x v="1"/>
    <n v="131"/>
    <x v="1"/>
    <s v="USD"/>
    <n v="1329372000"/>
    <x v="849"/>
    <n v="1329631200"/>
    <d v="2012-02-19T06:00:00"/>
    <b v="0"/>
    <b v="0"/>
    <s v="theater/plays"/>
    <n v="0.26877551020408164"/>
    <n v="11117"/>
    <x v="3"/>
    <x v="3"/>
  </r>
  <r>
    <n v="958"/>
    <s v="Green, Robinson and Ho"/>
    <s v="De-engineered zero-defect open system"/>
    <n v="1100"/>
    <n v="8081"/>
    <x v="1"/>
    <n v="112"/>
    <x v="1"/>
    <s v="USD"/>
    <n v="1277096400"/>
    <x v="780"/>
    <n v="1278997200"/>
    <d v="2010-07-13T05:00:00"/>
    <b v="0"/>
    <b v="0"/>
    <s v="film &amp; video/animation"/>
    <n v="6.3463636363636367"/>
    <n v="4590.5"/>
    <x v="4"/>
    <x v="10"/>
  </r>
  <r>
    <n v="959"/>
    <s v="Black-Graham"/>
    <s v="Operative hybrid utilization"/>
    <n v="145000"/>
    <n v="6631"/>
    <x v="0"/>
    <n v="130"/>
    <x v="1"/>
    <s v="USD"/>
    <n v="1277701200"/>
    <x v="140"/>
    <n v="1280120400"/>
    <d v="2010-07-26T05:00:00"/>
    <b v="0"/>
    <b v="0"/>
    <s v="publishing/translations"/>
    <n v="-0.95426896551724139"/>
    <n v="75815.5"/>
    <x v="5"/>
    <x v="18"/>
  </r>
  <r>
    <n v="960"/>
    <s v="Robbins Group"/>
    <s v="Function-based interactive matrix"/>
    <n v="5500"/>
    <n v="4678"/>
    <x v="0"/>
    <n v="55"/>
    <x v="1"/>
    <s v="USD"/>
    <n v="1454911200"/>
    <x v="850"/>
    <n v="1458104400"/>
    <d v="2016-03-16T05:00:00"/>
    <b v="0"/>
    <b v="0"/>
    <s v="technology/web"/>
    <n v="-0.14945454545454545"/>
    <n v="5089"/>
    <x v="2"/>
    <x v="2"/>
  </r>
  <r>
    <n v="961"/>
    <s v="Mason, Case and May"/>
    <s v="Optimized content-based collaboration"/>
    <n v="5700"/>
    <n v="6800"/>
    <x v="1"/>
    <n v="155"/>
    <x v="1"/>
    <s v="USD"/>
    <n v="1297922400"/>
    <x v="851"/>
    <n v="1298268000"/>
    <d v="2011-02-21T06:00:00"/>
    <b v="0"/>
    <b v="0"/>
    <s v="publishing/translations"/>
    <n v="0.19298245614035087"/>
    <n v="6250"/>
    <x v="5"/>
    <x v="18"/>
  </r>
  <r>
    <n v="962"/>
    <s v="Harris, Russell and Mitchell"/>
    <s v="User-centric cohesive policy"/>
    <n v="3600"/>
    <n v="10657"/>
    <x v="1"/>
    <n v="266"/>
    <x v="1"/>
    <s v="USD"/>
    <n v="1384408800"/>
    <x v="852"/>
    <n v="1386223200"/>
    <d v="2013-12-05T06:00:00"/>
    <b v="0"/>
    <b v="0"/>
    <s v="food/food trucks"/>
    <n v="1.9602777777777778"/>
    <n v="7128.5"/>
    <x v="0"/>
    <x v="0"/>
  </r>
  <r>
    <n v="963"/>
    <s v="Rodriguez-Robinson"/>
    <s v="Ergonomic methodical hub"/>
    <n v="5900"/>
    <n v="4997"/>
    <x v="0"/>
    <n v="114"/>
    <x v="6"/>
    <s v="EUR"/>
    <n v="1299304800"/>
    <x v="853"/>
    <n v="1299823200"/>
    <d v="2011-03-11T06:00:00"/>
    <b v="0"/>
    <b v="1"/>
    <s v="photography/photography books"/>
    <n v="-0.15305084745762712"/>
    <n v="5448.5"/>
    <x v="7"/>
    <x v="14"/>
  </r>
  <r>
    <n v="964"/>
    <s v="Peck, Higgins and Smith"/>
    <s v="Devolved disintermediate encryption"/>
    <n v="3700"/>
    <n v="13164"/>
    <x v="1"/>
    <n v="155"/>
    <x v="1"/>
    <s v="USD"/>
    <n v="1431320400"/>
    <x v="854"/>
    <n v="1431752400"/>
    <d v="2015-05-16T05:00:00"/>
    <b v="0"/>
    <b v="0"/>
    <s v="theater/plays"/>
    <n v="2.5578378378378379"/>
    <n v="8432"/>
    <x v="3"/>
    <x v="3"/>
  </r>
  <r>
    <n v="965"/>
    <s v="Nunez-King"/>
    <s v="Phased clear-thinking policy"/>
    <n v="2200"/>
    <n v="8501"/>
    <x v="1"/>
    <n v="207"/>
    <x v="4"/>
    <s v="GBP"/>
    <n v="1264399200"/>
    <x v="67"/>
    <n v="1267855200"/>
    <d v="2010-03-06T06:00:00"/>
    <b v="0"/>
    <b v="0"/>
    <s v="music/rock"/>
    <n v="2.8640909090909092"/>
    <n v="5350.5"/>
    <x v="1"/>
    <x v="1"/>
  </r>
  <r>
    <n v="966"/>
    <s v="Davis and Sons"/>
    <s v="Seamless solution-oriented capacity"/>
    <n v="1700"/>
    <n v="13468"/>
    <x v="1"/>
    <n v="245"/>
    <x v="1"/>
    <s v="USD"/>
    <n v="1497502800"/>
    <x v="855"/>
    <n v="1497675600"/>
    <d v="2017-06-17T05:00:00"/>
    <b v="0"/>
    <b v="0"/>
    <s v="theater/plays"/>
    <n v="6.9223529411764702"/>
    <n v="7584"/>
    <x v="3"/>
    <x v="3"/>
  </r>
  <r>
    <n v="967"/>
    <s v="Howard-Douglas"/>
    <s v="Organized human-resource attitude"/>
    <n v="88400"/>
    <n v="121138"/>
    <x v="1"/>
    <n v="1573"/>
    <x v="1"/>
    <s v="USD"/>
    <n v="1333688400"/>
    <x v="107"/>
    <n v="1336885200"/>
    <d v="2012-05-13T05:00:00"/>
    <b v="0"/>
    <b v="0"/>
    <s v="music/world music"/>
    <n v="0.3703393665158371"/>
    <n v="104769"/>
    <x v="1"/>
    <x v="21"/>
  </r>
  <r>
    <n v="968"/>
    <s v="Gonzalez-White"/>
    <s v="Open-architected disintermediate budgetary management"/>
    <n v="2400"/>
    <n v="8117"/>
    <x v="1"/>
    <n v="114"/>
    <x v="1"/>
    <s v="USD"/>
    <n v="1293861600"/>
    <x v="344"/>
    <n v="1295157600"/>
    <d v="2011-01-16T06:00:00"/>
    <b v="0"/>
    <b v="0"/>
    <s v="food/food trucks"/>
    <n v="2.3820833333333336"/>
    <n v="5258.5"/>
    <x v="0"/>
    <x v="0"/>
  </r>
  <r>
    <n v="969"/>
    <s v="Lopez-King"/>
    <s v="Multi-lateral radical solution"/>
    <n v="7900"/>
    <n v="8550"/>
    <x v="1"/>
    <n v="93"/>
    <x v="1"/>
    <s v="USD"/>
    <n v="1576994400"/>
    <x v="856"/>
    <n v="1577599200"/>
    <d v="2019-12-29T06:00:00"/>
    <b v="0"/>
    <b v="0"/>
    <s v="theater/plays"/>
    <n v="8.2278481012658222E-2"/>
    <n v="8225"/>
    <x v="3"/>
    <x v="3"/>
  </r>
  <r>
    <n v="970"/>
    <s v="Glover-Nelson"/>
    <s v="Inverse context-sensitive info-mediaries"/>
    <n v="94900"/>
    <n v="57659"/>
    <x v="0"/>
    <n v="594"/>
    <x v="1"/>
    <s v="USD"/>
    <n v="1304917200"/>
    <x v="857"/>
    <n v="1305003600"/>
    <d v="2011-05-10T05:00:00"/>
    <b v="0"/>
    <b v="0"/>
    <s v="theater/plays"/>
    <n v="-0.3924236037934668"/>
    <n v="76279.5"/>
    <x v="3"/>
    <x v="3"/>
  </r>
  <r>
    <n v="971"/>
    <s v="Garner and Sons"/>
    <s v="Versatile neutral workforce"/>
    <n v="5100"/>
    <n v="1414"/>
    <x v="0"/>
    <n v="24"/>
    <x v="1"/>
    <s v="USD"/>
    <n v="1381208400"/>
    <x v="858"/>
    <n v="1381726800"/>
    <d v="2013-10-14T05:00:00"/>
    <b v="0"/>
    <b v="0"/>
    <s v="film &amp; video/television"/>
    <n v="-0.72274509803921572"/>
    <n v="3257"/>
    <x v="4"/>
    <x v="19"/>
  </r>
  <r>
    <n v="972"/>
    <s v="Sellers, Roach and Garrison"/>
    <s v="Multi-tiered systematic knowledge user"/>
    <n v="42700"/>
    <n v="97524"/>
    <x v="1"/>
    <n v="1681"/>
    <x v="1"/>
    <s v="USD"/>
    <n v="1401685200"/>
    <x v="859"/>
    <n v="1402462800"/>
    <d v="2014-06-11T05:00:00"/>
    <b v="0"/>
    <b v="1"/>
    <s v="technology/web"/>
    <n v="1.2839344262295083"/>
    <n v="70112"/>
    <x v="2"/>
    <x v="2"/>
  </r>
  <r>
    <n v="973"/>
    <s v="Herrera, Bennett and Silva"/>
    <s v="Programmable multi-state algorithm"/>
    <n v="121100"/>
    <n v="26176"/>
    <x v="0"/>
    <n v="252"/>
    <x v="1"/>
    <s v="USD"/>
    <n v="1291960800"/>
    <x v="860"/>
    <n v="1292133600"/>
    <d v="2010-12-12T06:00:00"/>
    <b v="0"/>
    <b v="1"/>
    <s v="theater/plays"/>
    <n v="-0.78384805945499592"/>
    <n v="73638"/>
    <x v="3"/>
    <x v="3"/>
  </r>
  <r>
    <n v="974"/>
    <s v="Thomas, Clay and Mendoza"/>
    <s v="Multi-channeled reciprocal interface"/>
    <n v="800"/>
    <n v="2991"/>
    <x v="1"/>
    <n v="32"/>
    <x v="1"/>
    <s v="USD"/>
    <n v="1368853200"/>
    <x v="170"/>
    <n v="1368939600"/>
    <d v="2013-05-19T05:00:00"/>
    <b v="0"/>
    <b v="0"/>
    <s v="music/indie rock"/>
    <n v="2.73875"/>
    <n v="1895.5"/>
    <x v="1"/>
    <x v="7"/>
  </r>
  <r>
    <n v="975"/>
    <s v="Ayala Group"/>
    <s v="Right-sized maximized migration"/>
    <n v="5400"/>
    <n v="8366"/>
    <x v="1"/>
    <n v="135"/>
    <x v="1"/>
    <s v="USD"/>
    <n v="1448776800"/>
    <x v="861"/>
    <n v="1452146400"/>
    <d v="2016-01-07T06:00:00"/>
    <b v="0"/>
    <b v="1"/>
    <s v="theater/plays"/>
    <n v="0.54925925925925922"/>
    <n v="6883"/>
    <x v="3"/>
    <x v="3"/>
  </r>
  <r>
    <n v="976"/>
    <s v="Huerta, Roberts and Dickerson"/>
    <s v="Self-enabling value-added artificial intelligence"/>
    <n v="4000"/>
    <n v="12886"/>
    <x v="1"/>
    <n v="140"/>
    <x v="1"/>
    <s v="USD"/>
    <n v="1296194400"/>
    <x v="862"/>
    <n v="1296712800"/>
    <d v="2011-02-03T06:00:00"/>
    <b v="0"/>
    <b v="1"/>
    <s v="theater/plays"/>
    <n v="2.2214999999999998"/>
    <n v="8443"/>
    <x v="3"/>
    <x v="3"/>
  </r>
  <r>
    <n v="977"/>
    <s v="Johnson Group"/>
    <s v="Vision-oriented interactive solution"/>
    <n v="7000"/>
    <n v="5177"/>
    <x v="0"/>
    <n v="67"/>
    <x v="1"/>
    <s v="USD"/>
    <n v="1517983200"/>
    <x v="863"/>
    <n v="1520748000"/>
    <d v="2018-03-11T06:00:00"/>
    <b v="0"/>
    <b v="0"/>
    <s v="food/food trucks"/>
    <n v="-0.26042857142857145"/>
    <n v="6088.5"/>
    <x v="0"/>
    <x v="0"/>
  </r>
  <r>
    <n v="978"/>
    <s v="Bailey, Nguyen and Martinez"/>
    <s v="Fundamental user-facing productivity"/>
    <n v="1000"/>
    <n v="8641"/>
    <x v="1"/>
    <n v="92"/>
    <x v="1"/>
    <s v="USD"/>
    <n v="1478930400"/>
    <x v="864"/>
    <n v="1480831200"/>
    <d v="2016-12-04T06:00:00"/>
    <b v="0"/>
    <b v="0"/>
    <s v="games/video games"/>
    <n v="7.641"/>
    <n v="4820.5"/>
    <x v="6"/>
    <x v="11"/>
  </r>
  <r>
    <n v="979"/>
    <s v="Williams, Martin and Meyer"/>
    <s v="Innovative well-modulated capability"/>
    <n v="60200"/>
    <n v="86244"/>
    <x v="1"/>
    <n v="1015"/>
    <x v="4"/>
    <s v="GBP"/>
    <n v="1426395600"/>
    <x v="527"/>
    <n v="1426914000"/>
    <d v="2015-03-21T05:00:00"/>
    <b v="0"/>
    <b v="0"/>
    <s v="theater/plays"/>
    <n v="0.43262458471760795"/>
    <n v="73222"/>
    <x v="3"/>
    <x v="3"/>
  </r>
  <r>
    <n v="980"/>
    <s v="Huff-Johnson"/>
    <s v="Universal fault-tolerant orchestration"/>
    <n v="195200"/>
    <n v="78630"/>
    <x v="0"/>
    <n v="742"/>
    <x v="1"/>
    <s v="USD"/>
    <n v="1446181200"/>
    <x v="865"/>
    <n v="1446616800"/>
    <d v="2015-11-04T06:00:00"/>
    <b v="1"/>
    <b v="0"/>
    <s v="publishing/nonfiction"/>
    <n v="-0.59718237704918031"/>
    <n v="136915"/>
    <x v="5"/>
    <x v="9"/>
  </r>
  <r>
    <n v="981"/>
    <s v="Diaz-Little"/>
    <s v="Grass-roots executive synergy"/>
    <n v="6700"/>
    <n v="11941"/>
    <x v="1"/>
    <n v="323"/>
    <x v="1"/>
    <s v="USD"/>
    <n v="1514181600"/>
    <x v="866"/>
    <n v="1517032800"/>
    <d v="2018-01-27T06:00:00"/>
    <b v="0"/>
    <b v="0"/>
    <s v="technology/web"/>
    <n v="0.78223880597014928"/>
    <n v="9320.5"/>
    <x v="2"/>
    <x v="2"/>
  </r>
  <r>
    <n v="982"/>
    <s v="Freeman-French"/>
    <s v="Multi-layered optimal application"/>
    <n v="7200"/>
    <n v="6115"/>
    <x v="0"/>
    <n v="75"/>
    <x v="1"/>
    <s v="USD"/>
    <n v="1311051600"/>
    <x v="867"/>
    <n v="1311224400"/>
    <d v="2011-07-21T05:00:00"/>
    <b v="0"/>
    <b v="1"/>
    <s v="film &amp; video/documentary"/>
    <n v="-0.15069444444444444"/>
    <n v="6657.5"/>
    <x v="4"/>
    <x v="4"/>
  </r>
  <r>
    <n v="983"/>
    <s v="Beck-Weber"/>
    <s v="Business-focused full-range core"/>
    <n v="129100"/>
    <n v="188404"/>
    <x v="1"/>
    <n v="2326"/>
    <x v="1"/>
    <s v="USD"/>
    <n v="1564894800"/>
    <x v="868"/>
    <n v="1566190800"/>
    <d v="2019-08-19T05:00:00"/>
    <b v="0"/>
    <b v="0"/>
    <s v="film &amp; video/documentary"/>
    <n v="0.45936483346243223"/>
    <n v="158752"/>
    <x v="4"/>
    <x v="4"/>
  </r>
  <r>
    <n v="984"/>
    <s v="Lewis-Jacobson"/>
    <s v="Exclusive system-worthy Graphic Interface"/>
    <n v="6500"/>
    <n v="9910"/>
    <x v="1"/>
    <n v="381"/>
    <x v="1"/>
    <s v="USD"/>
    <n v="1567918800"/>
    <x v="105"/>
    <n v="1570165200"/>
    <d v="2019-10-04T05:00:00"/>
    <b v="0"/>
    <b v="0"/>
    <s v="theater/plays"/>
    <n v="0.52461538461538459"/>
    <n v="8205"/>
    <x v="3"/>
    <x v="3"/>
  </r>
  <r>
    <n v="985"/>
    <s v="Logan-Curtis"/>
    <s v="Enhanced optimal ability"/>
    <n v="170600"/>
    <n v="114523"/>
    <x v="0"/>
    <n v="4405"/>
    <x v="1"/>
    <s v="USD"/>
    <n v="1386309600"/>
    <x v="481"/>
    <n v="1388556000"/>
    <d v="2014-01-01T06:00:00"/>
    <b v="0"/>
    <b v="1"/>
    <s v="music/rock"/>
    <n v="-0.32870457209847598"/>
    <n v="142561.5"/>
    <x v="1"/>
    <x v="1"/>
  </r>
  <r>
    <n v="986"/>
    <s v="Chan, Washington and Callahan"/>
    <s v="Optional zero administration neural-net"/>
    <n v="7800"/>
    <n v="3144"/>
    <x v="0"/>
    <n v="92"/>
    <x v="1"/>
    <s v="USD"/>
    <n v="1301979600"/>
    <x v="253"/>
    <n v="1303189200"/>
    <d v="2011-04-19T05:00:00"/>
    <b v="0"/>
    <b v="0"/>
    <s v="music/rock"/>
    <n v="-0.59692307692307689"/>
    <n v="5472"/>
    <x v="1"/>
    <x v="1"/>
  </r>
  <r>
    <n v="987"/>
    <s v="Wilson Group"/>
    <s v="Ameliorated foreground focus group"/>
    <n v="6200"/>
    <n v="13441"/>
    <x v="1"/>
    <n v="480"/>
    <x v="1"/>
    <s v="USD"/>
    <n v="1493269200"/>
    <x v="869"/>
    <n v="1494478800"/>
    <d v="2017-05-11T05:00:00"/>
    <b v="0"/>
    <b v="0"/>
    <s v="film &amp; video/documentary"/>
    <n v="1.1679032258064517"/>
    <n v="9820.5"/>
    <x v="4"/>
    <x v="4"/>
  </r>
  <r>
    <n v="988"/>
    <s v="Gardner, Ryan and Gutierrez"/>
    <s v="Triple-buffered multi-tasking matrices"/>
    <n v="9400"/>
    <n v="4899"/>
    <x v="0"/>
    <n v="64"/>
    <x v="1"/>
    <s v="USD"/>
    <n v="1478930400"/>
    <x v="864"/>
    <n v="1480744800"/>
    <d v="2016-12-03T06:00:00"/>
    <b v="0"/>
    <b v="0"/>
    <s v="publishing/radio &amp; podcasts"/>
    <n v="-0.47882978723404257"/>
    <n v="7149.5"/>
    <x v="5"/>
    <x v="15"/>
  </r>
  <r>
    <n v="989"/>
    <s v="Hernandez Inc"/>
    <s v="Versatile dedicated migration"/>
    <n v="2400"/>
    <n v="11990"/>
    <x v="1"/>
    <n v="226"/>
    <x v="1"/>
    <s v="USD"/>
    <n v="1555390800"/>
    <x v="843"/>
    <n v="1555822800"/>
    <d v="2019-04-21T05:00:00"/>
    <b v="0"/>
    <b v="0"/>
    <s v="publishing/translations"/>
    <n v="3.9958333333333331"/>
    <n v="7195"/>
    <x v="5"/>
    <x v="18"/>
  </r>
  <r>
    <n v="990"/>
    <s v="Ortiz-Roberts"/>
    <s v="Devolved foreground customer loyalty"/>
    <n v="7800"/>
    <n v="6839"/>
    <x v="0"/>
    <n v="64"/>
    <x v="1"/>
    <s v="USD"/>
    <n v="1456984800"/>
    <x v="289"/>
    <n v="1458882000"/>
    <d v="2016-03-25T05:00:00"/>
    <b v="0"/>
    <b v="1"/>
    <s v="film &amp; video/drama"/>
    <n v="-0.1232051282051282"/>
    <n v="7319.5"/>
    <x v="4"/>
    <x v="6"/>
  </r>
  <r>
    <n v="991"/>
    <s v="Ramirez LLC"/>
    <s v="Reduced reciprocal focus group"/>
    <n v="9800"/>
    <n v="11091"/>
    <x v="1"/>
    <n v="241"/>
    <x v="1"/>
    <s v="USD"/>
    <n v="1411621200"/>
    <x v="870"/>
    <n v="1411966800"/>
    <d v="2014-09-29T05:00:00"/>
    <b v="0"/>
    <b v="1"/>
    <s v="music/rock"/>
    <n v="0.13173469387755102"/>
    <n v="10445.5"/>
    <x v="1"/>
    <x v="1"/>
  </r>
  <r>
    <n v="992"/>
    <s v="Morrow Inc"/>
    <s v="Networked global migration"/>
    <n v="3100"/>
    <n v="13223"/>
    <x v="1"/>
    <n v="132"/>
    <x v="1"/>
    <s v="USD"/>
    <n v="1525669200"/>
    <x v="871"/>
    <n v="1526878800"/>
    <d v="2018-05-21T05:00:00"/>
    <b v="0"/>
    <b v="1"/>
    <s v="film &amp; video/drama"/>
    <n v="3.2654838709677421"/>
    <n v="8161.5"/>
    <x v="4"/>
    <x v="6"/>
  </r>
  <r>
    <n v="993"/>
    <s v="Erickson-Rogers"/>
    <s v="De-engineered even-keeled definition"/>
    <n v="9800"/>
    <n v="7608"/>
    <x v="3"/>
    <n v="75"/>
    <x v="6"/>
    <s v="EUR"/>
    <n v="1450936800"/>
    <x v="872"/>
    <n v="1452405600"/>
    <d v="2016-01-10T06:00:00"/>
    <b v="0"/>
    <b v="1"/>
    <s v="photography/photography books"/>
    <n v="-0.22367346938775509"/>
    <n v="8704"/>
    <x v="7"/>
    <x v="14"/>
  </r>
  <r>
    <n v="994"/>
    <s v="Leach, Rich and Price"/>
    <s v="Implemented bi-directional flexibility"/>
    <n v="141100"/>
    <n v="74073"/>
    <x v="0"/>
    <n v="842"/>
    <x v="1"/>
    <s v="USD"/>
    <n v="1413522000"/>
    <x v="873"/>
    <n v="1414040400"/>
    <d v="2014-10-23T05:00:00"/>
    <b v="0"/>
    <b v="1"/>
    <s v="publishing/translations"/>
    <n v="-0.47503189227498227"/>
    <n v="107586.5"/>
    <x v="5"/>
    <x v="18"/>
  </r>
  <r>
    <n v="995"/>
    <s v="Manning-Hamilton"/>
    <s v="Vision-oriented scalable definition"/>
    <n v="97300"/>
    <n v="153216"/>
    <x v="1"/>
    <n v="2043"/>
    <x v="1"/>
    <s v="USD"/>
    <n v="1541307600"/>
    <x v="874"/>
    <n v="1543816800"/>
    <d v="2018-12-03T06:00:00"/>
    <b v="0"/>
    <b v="1"/>
    <s v="food/food trucks"/>
    <n v="0.57467625899280572"/>
    <n v="125258"/>
    <x v="0"/>
    <x v="0"/>
  </r>
  <r>
    <n v="996"/>
    <s v="Butler LLC"/>
    <s v="Future-proofed upward-trending migration"/>
    <n v="6600"/>
    <n v="4814"/>
    <x v="0"/>
    <n v="112"/>
    <x v="1"/>
    <s v="USD"/>
    <n v="1357106400"/>
    <x v="875"/>
    <n v="1359698400"/>
    <d v="2013-02-01T06:00:00"/>
    <b v="0"/>
    <b v="0"/>
    <s v="theater/plays"/>
    <n v="-0.27060606060606063"/>
    <n v="5707"/>
    <x v="3"/>
    <x v="3"/>
  </r>
  <r>
    <n v="997"/>
    <s v="Ball LLC"/>
    <s v="Right-sized full-range throughput"/>
    <n v="7600"/>
    <n v="4603"/>
    <x v="3"/>
    <n v="139"/>
    <x v="6"/>
    <s v="EUR"/>
    <n v="1390197600"/>
    <x v="876"/>
    <n v="1390629600"/>
    <d v="2014-01-25T06:00:00"/>
    <b v="0"/>
    <b v="0"/>
    <s v="theater/plays"/>
    <n v="-0.39434210526315788"/>
    <n v="6101.5"/>
    <x v="3"/>
    <x v="3"/>
  </r>
  <r>
    <n v="998"/>
    <s v="Taylor, Santiago and Flores"/>
    <s v="Polarized composite customer loyalty"/>
    <n v="66600"/>
    <n v="37823"/>
    <x v="0"/>
    <n v="374"/>
    <x v="1"/>
    <s v="USD"/>
    <n v="1265868000"/>
    <x v="877"/>
    <n v="1267077600"/>
    <d v="2010-02-25T06:00:00"/>
    <b v="0"/>
    <b v="1"/>
    <s v="music/indie rock"/>
    <n v="-0.4320870870870871"/>
    <n v="52211.5"/>
    <x v="1"/>
    <x v="7"/>
  </r>
  <r>
    <n v="999"/>
    <s v="Hernandez, Norton and Kelley"/>
    <s v="Expanded eco-centric policy"/>
    <n v="111100"/>
    <n v="62819"/>
    <x v="3"/>
    <n v="1122"/>
    <x v="1"/>
    <s v="USD"/>
    <n v="1467176400"/>
    <x v="878"/>
    <n v="1467781200"/>
    <d v="2016-07-06T05:00:00"/>
    <b v="0"/>
    <b v="0"/>
    <s v="food/food trucks"/>
    <n v="-0.43457245724572457"/>
    <n v="86959.5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F8D6ACE-E595-4538-A061-4E59AE6D4DB6}" name="PivotTable2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axis="axisCol" dataField="1" multipleItemSelectionAllowe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4" showAll="0"/>
    <pivotField showAll="0"/>
    <pivotField showAll="0"/>
    <pivotField showAll="0"/>
    <pivotField numFmtId="1" showAll="0"/>
    <pivotField numFmtId="44"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918B7B-2AF7-46C3-9270-4CBD0EE09C7C}" name="PivotTable3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4" showAll="0"/>
    <pivotField showAll="0"/>
    <pivotField showAll="0"/>
    <pivotField showAll="0"/>
    <pivotField numFmtId="1" showAll="0"/>
    <pivotField numFmtId="44"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7" hier="-1"/>
    <pageField fld="18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E45969-C0C1-4820-BFD7-A1B2F7C9C225}" name="PivotTable13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4" showAll="0"/>
    <pivotField showAll="0"/>
    <pivotField showAll="0"/>
    <pivotField showAll="0"/>
    <pivotField numFmtId="1" showAll="0"/>
    <pivotField numFmtId="44"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pageFields count="2">
    <pageField fld="18" hier="-1"/>
    <pageField fld="21" hier="-1"/>
  </pageFields>
  <dataFields count="1">
    <dataField name="Count of outcome" fld="5" subtotal="count" baseField="0" baseItem="0"/>
  </dataFields>
  <chartFormats count="4"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6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6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 filterMode="1"/>
  <dimension ref="A1:T1001"/>
  <sheetViews>
    <sheetView tabSelected="1" topLeftCell="J1" workbookViewId="0">
      <selection activeCell="Q1" sqref="Q1:Q1048576"/>
    </sheetView>
  </sheetViews>
  <sheetFormatPr defaultColWidth="11" defaultRowHeight="15.75" x14ac:dyDescent="0.25"/>
  <cols>
    <col min="1" max="1" width="4.125" bestFit="1" customWidth="1"/>
    <col min="2" max="2" width="30.625" bestFit="1" customWidth="1"/>
    <col min="3" max="3" width="33.5" style="3" customWidth="1"/>
    <col min="7" max="7" width="13" bestFit="1" customWidth="1"/>
    <col min="10" max="10" width="11.125" bestFit="1" customWidth="1"/>
    <col min="11" max="11" width="11.125" customWidth="1"/>
    <col min="12" max="12" width="11.125" bestFit="1" customWidth="1"/>
    <col min="13" max="13" width="11.125" customWidth="1"/>
    <col min="16" max="16" width="28" bestFit="1" customWidth="1"/>
    <col min="18" max="18" width="12.125" style="6" bestFit="1" customWidth="1"/>
    <col min="19" max="19" width="15.75" customWidth="1"/>
    <col min="20" max="20" width="12.625" customWidth="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2072</v>
      </c>
      <c r="L1" s="1" t="s">
        <v>9</v>
      </c>
      <c r="M1" s="1" t="s">
        <v>2071</v>
      </c>
      <c r="N1" s="1" t="s">
        <v>10</v>
      </c>
      <c r="O1" s="1" t="s">
        <v>11</v>
      </c>
      <c r="P1" s="1" t="s">
        <v>2028</v>
      </c>
      <c r="Q1" s="1" t="s">
        <v>2029</v>
      </c>
      <c r="R1" s="5" t="s">
        <v>2030</v>
      </c>
      <c r="S1" s="1" t="s">
        <v>2031</v>
      </c>
      <c r="T1" s="1" t="s">
        <v>2032</v>
      </c>
    </row>
    <row r="2" spans="1:20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 s="9">
        <f>(((J2/60)/60)/24)+DATE(1970,1,1)</f>
        <v>42336.25</v>
      </c>
      <c r="L2">
        <v>1450159200</v>
      </c>
      <c r="M2" s="10">
        <f>(((L2/60)/60)/24)+DATE(1970,1,1)</f>
        <v>42353.25</v>
      </c>
      <c r="N2" t="b">
        <v>0</v>
      </c>
      <c r="O2" t="b">
        <v>0</v>
      </c>
      <c r="P2" t="s">
        <v>17</v>
      </c>
      <c r="Q2" s="4">
        <f>100*E2/D2</f>
        <v>0</v>
      </c>
      <c r="R2" s="6">
        <f>AVERAGE(E2,D2)</f>
        <v>50</v>
      </c>
      <c r="S2" t="s">
        <v>2033</v>
      </c>
      <c r="T2" t="s">
        <v>2034</v>
      </c>
    </row>
    <row r="3" spans="1:20" hidden="1" x14ac:dyDescent="0.25">
      <c r="A3">
        <v>1</v>
      </c>
      <c r="B3" t="s">
        <v>18</v>
      </c>
      <c r="C3" s="3" t="s">
        <v>19</v>
      </c>
      <c r="D3">
        <v>1400</v>
      </c>
      <c r="E3">
        <v>14560</v>
      </c>
      <c r="F3" t="s">
        <v>20</v>
      </c>
      <c r="G3">
        <v>158</v>
      </c>
      <c r="H3" t="s">
        <v>21</v>
      </c>
      <c r="I3" t="s">
        <v>22</v>
      </c>
      <c r="J3">
        <v>1408424400</v>
      </c>
      <c r="K3" s="9">
        <f t="shared" ref="K3:K66" si="0">(((J3/60)/60)/24)+DATE(1970,1,1)</f>
        <v>41870.208333333336</v>
      </c>
      <c r="L3">
        <v>1408597200</v>
      </c>
      <c r="M3" s="10">
        <f t="shared" ref="M3:M66" si="1">(((L3/60)/60)/24)+DATE(1970,1,1)</f>
        <v>41872.208333333336</v>
      </c>
      <c r="N3" t="b">
        <v>0</v>
      </c>
      <c r="O3" t="b">
        <v>1</v>
      </c>
      <c r="P3" t="s">
        <v>23</v>
      </c>
      <c r="Q3" s="4">
        <f t="shared" ref="Q3:Q66" si="2">100*E3/D3</f>
        <v>1040</v>
      </c>
      <c r="R3" s="6">
        <f t="shared" ref="R3:R66" si="3">AVERAGE(E3,D3)</f>
        <v>7980</v>
      </c>
      <c r="S3" t="s">
        <v>2035</v>
      </c>
      <c r="T3" t="s">
        <v>2036</v>
      </c>
    </row>
    <row r="4" spans="1:20" ht="31.5" hidden="1" x14ac:dyDescent="0.25">
      <c r="A4">
        <v>2</v>
      </c>
      <c r="B4" t="s">
        <v>24</v>
      </c>
      <c r="C4" s="3" t="s">
        <v>25</v>
      </c>
      <c r="D4">
        <v>108400</v>
      </c>
      <c r="E4">
        <v>142523</v>
      </c>
      <c r="F4" t="s">
        <v>20</v>
      </c>
      <c r="G4">
        <v>1425</v>
      </c>
      <c r="H4" t="s">
        <v>26</v>
      </c>
      <c r="I4" t="s">
        <v>27</v>
      </c>
      <c r="J4">
        <v>1384668000</v>
      </c>
      <c r="K4" s="9">
        <f t="shared" si="0"/>
        <v>41595.25</v>
      </c>
      <c r="L4">
        <v>1384840800</v>
      </c>
      <c r="M4" s="10">
        <f t="shared" si="1"/>
        <v>41597.25</v>
      </c>
      <c r="N4" t="b">
        <v>0</v>
      </c>
      <c r="O4" t="b">
        <v>0</v>
      </c>
      <c r="P4" t="s">
        <v>28</v>
      </c>
      <c r="Q4" s="4">
        <f t="shared" si="2"/>
        <v>131.47878228782287</v>
      </c>
      <c r="R4" s="6">
        <f t="shared" si="3"/>
        <v>125461.5</v>
      </c>
      <c r="S4" t="s">
        <v>2037</v>
      </c>
      <c r="T4" t="s">
        <v>2038</v>
      </c>
    </row>
    <row r="5" spans="1:20" ht="31.5" x14ac:dyDescent="0.25">
      <c r="A5">
        <v>3</v>
      </c>
      <c r="B5" t="s">
        <v>29</v>
      </c>
      <c r="C5" s="3" t="s">
        <v>30</v>
      </c>
      <c r="D5">
        <v>4200</v>
      </c>
      <c r="E5">
        <v>2477</v>
      </c>
      <c r="F5" t="s">
        <v>14</v>
      </c>
      <c r="G5">
        <v>24</v>
      </c>
      <c r="H5" t="s">
        <v>21</v>
      </c>
      <c r="I5" t="s">
        <v>22</v>
      </c>
      <c r="J5">
        <v>1565499600</v>
      </c>
      <c r="K5" s="9">
        <f t="shared" si="0"/>
        <v>43688.208333333328</v>
      </c>
      <c r="L5">
        <v>1568955600</v>
      </c>
      <c r="M5" s="10">
        <f t="shared" si="1"/>
        <v>43728.208333333328</v>
      </c>
      <c r="N5" t="b">
        <v>0</v>
      </c>
      <c r="O5" t="b">
        <v>0</v>
      </c>
      <c r="P5" t="s">
        <v>23</v>
      </c>
      <c r="Q5" s="4">
        <f t="shared" si="2"/>
        <v>58.976190476190474</v>
      </c>
      <c r="R5" s="6">
        <f t="shared" si="3"/>
        <v>3338.5</v>
      </c>
      <c r="S5" t="s">
        <v>2035</v>
      </c>
      <c r="T5" t="s">
        <v>2036</v>
      </c>
    </row>
    <row r="6" spans="1:20" x14ac:dyDescent="0.25">
      <c r="A6">
        <v>4</v>
      </c>
      <c r="B6" t="s">
        <v>31</v>
      </c>
      <c r="C6" s="3" t="s">
        <v>32</v>
      </c>
      <c r="D6">
        <v>7600</v>
      </c>
      <c r="E6">
        <v>5265</v>
      </c>
      <c r="F6" t="s">
        <v>14</v>
      </c>
      <c r="G6">
        <v>53</v>
      </c>
      <c r="H6" t="s">
        <v>21</v>
      </c>
      <c r="I6" t="s">
        <v>22</v>
      </c>
      <c r="J6">
        <v>1547964000</v>
      </c>
      <c r="K6" s="9">
        <f t="shared" si="0"/>
        <v>43485.25</v>
      </c>
      <c r="L6">
        <v>1548309600</v>
      </c>
      <c r="M6" s="10">
        <f t="shared" si="1"/>
        <v>43489.25</v>
      </c>
      <c r="N6" t="b">
        <v>0</v>
      </c>
      <c r="O6" t="b">
        <v>0</v>
      </c>
      <c r="P6" t="s">
        <v>33</v>
      </c>
      <c r="Q6" s="4">
        <f t="shared" si="2"/>
        <v>69.276315789473685</v>
      </c>
      <c r="R6" s="6">
        <f t="shared" si="3"/>
        <v>6432.5</v>
      </c>
      <c r="S6" t="s">
        <v>2039</v>
      </c>
      <c r="T6" t="s">
        <v>2040</v>
      </c>
    </row>
    <row r="7" spans="1:20" hidden="1" x14ac:dyDescent="0.25">
      <c r="A7">
        <v>5</v>
      </c>
      <c r="B7" t="s">
        <v>34</v>
      </c>
      <c r="C7" s="3" t="s">
        <v>35</v>
      </c>
      <c r="D7">
        <v>7600</v>
      </c>
      <c r="E7">
        <v>13195</v>
      </c>
      <c r="F7" t="s">
        <v>20</v>
      </c>
      <c r="G7">
        <v>174</v>
      </c>
      <c r="H7" t="s">
        <v>36</v>
      </c>
      <c r="I7" t="s">
        <v>37</v>
      </c>
      <c r="J7">
        <v>1346130000</v>
      </c>
      <c r="K7" s="9">
        <f t="shared" si="0"/>
        <v>41149.208333333336</v>
      </c>
      <c r="L7">
        <v>1347080400</v>
      </c>
      <c r="M7" s="10">
        <f t="shared" si="1"/>
        <v>41160.208333333336</v>
      </c>
      <c r="N7" t="b">
        <v>0</v>
      </c>
      <c r="O7" t="b">
        <v>0</v>
      </c>
      <c r="P7" t="s">
        <v>33</v>
      </c>
      <c r="Q7" s="4">
        <f t="shared" si="2"/>
        <v>173.61842105263159</v>
      </c>
      <c r="R7" s="6">
        <f t="shared" si="3"/>
        <v>10397.5</v>
      </c>
      <c r="S7" t="s">
        <v>2039</v>
      </c>
      <c r="T7" t="s">
        <v>2040</v>
      </c>
    </row>
    <row r="8" spans="1:20" x14ac:dyDescent="0.25">
      <c r="A8">
        <v>6</v>
      </c>
      <c r="B8" t="s">
        <v>38</v>
      </c>
      <c r="C8" s="3" t="s">
        <v>39</v>
      </c>
      <c r="D8">
        <v>5200</v>
      </c>
      <c r="E8">
        <v>1090</v>
      </c>
      <c r="F8" t="s">
        <v>14</v>
      </c>
      <c r="G8">
        <v>18</v>
      </c>
      <c r="H8" t="s">
        <v>40</v>
      </c>
      <c r="I8" t="s">
        <v>41</v>
      </c>
      <c r="J8">
        <v>1505278800</v>
      </c>
      <c r="K8" s="9">
        <f t="shared" si="0"/>
        <v>42991.208333333328</v>
      </c>
      <c r="L8">
        <v>1505365200</v>
      </c>
      <c r="M8" s="10">
        <f t="shared" si="1"/>
        <v>42992.208333333328</v>
      </c>
      <c r="N8" t="b">
        <v>0</v>
      </c>
      <c r="O8" t="b">
        <v>0</v>
      </c>
      <c r="P8" t="s">
        <v>42</v>
      </c>
      <c r="Q8" s="4">
        <f t="shared" si="2"/>
        <v>20.96153846153846</v>
      </c>
      <c r="R8" s="6">
        <f t="shared" si="3"/>
        <v>3145</v>
      </c>
      <c r="S8" t="s">
        <v>2041</v>
      </c>
      <c r="T8" t="s">
        <v>2042</v>
      </c>
    </row>
    <row r="9" spans="1:20" hidden="1" x14ac:dyDescent="0.25">
      <c r="A9">
        <v>7</v>
      </c>
      <c r="B9" t="s">
        <v>43</v>
      </c>
      <c r="C9" s="3" t="s">
        <v>44</v>
      </c>
      <c r="D9">
        <v>4500</v>
      </c>
      <c r="E9">
        <v>14741</v>
      </c>
      <c r="F9" t="s">
        <v>20</v>
      </c>
      <c r="G9">
        <v>227</v>
      </c>
      <c r="H9" t="s">
        <v>36</v>
      </c>
      <c r="I9" t="s">
        <v>37</v>
      </c>
      <c r="J9">
        <v>1439442000</v>
      </c>
      <c r="K9" s="9">
        <f t="shared" si="0"/>
        <v>42229.208333333328</v>
      </c>
      <c r="L9">
        <v>1439614800</v>
      </c>
      <c r="M9" s="10">
        <f t="shared" si="1"/>
        <v>42231.208333333328</v>
      </c>
      <c r="N9" t="b">
        <v>0</v>
      </c>
      <c r="O9" t="b">
        <v>0</v>
      </c>
      <c r="P9" t="s">
        <v>33</v>
      </c>
      <c r="Q9" s="4">
        <f t="shared" si="2"/>
        <v>327.57777777777778</v>
      </c>
      <c r="R9" s="6">
        <f t="shared" si="3"/>
        <v>9620.5</v>
      </c>
      <c r="S9" t="s">
        <v>2039</v>
      </c>
      <c r="T9" t="s">
        <v>2040</v>
      </c>
    </row>
    <row r="10" spans="1:20" hidden="1" x14ac:dyDescent="0.2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t="s">
        <v>47</v>
      </c>
      <c r="G10">
        <v>708</v>
      </c>
      <c r="H10" t="s">
        <v>36</v>
      </c>
      <c r="I10" t="s">
        <v>37</v>
      </c>
      <c r="J10">
        <v>1281330000</v>
      </c>
      <c r="K10" s="9">
        <f t="shared" si="0"/>
        <v>40399.208333333336</v>
      </c>
      <c r="L10">
        <v>1281502800</v>
      </c>
      <c r="M10" s="10">
        <f t="shared" si="1"/>
        <v>40401.208333333336</v>
      </c>
      <c r="N10" t="b">
        <v>0</v>
      </c>
      <c r="O10" t="b">
        <v>0</v>
      </c>
      <c r="P10" t="s">
        <v>33</v>
      </c>
      <c r="Q10" s="4">
        <f t="shared" si="2"/>
        <v>19.932788374205266</v>
      </c>
      <c r="R10" s="6">
        <f t="shared" si="3"/>
        <v>66023</v>
      </c>
      <c r="S10" t="s">
        <v>2039</v>
      </c>
      <c r="T10" t="s">
        <v>2040</v>
      </c>
    </row>
    <row r="11" spans="1:20" x14ac:dyDescent="0.25">
      <c r="A11">
        <v>9</v>
      </c>
      <c r="B11" t="s">
        <v>48</v>
      </c>
      <c r="C11" s="3" t="s">
        <v>49</v>
      </c>
      <c r="D11">
        <v>6200</v>
      </c>
      <c r="E11">
        <v>3208</v>
      </c>
      <c r="F11" t="s">
        <v>14</v>
      </c>
      <c r="G11">
        <v>44</v>
      </c>
      <c r="H11" t="s">
        <v>21</v>
      </c>
      <c r="I11" t="s">
        <v>22</v>
      </c>
      <c r="J11">
        <v>1379566800</v>
      </c>
      <c r="K11" s="9">
        <f t="shared" si="0"/>
        <v>41536.208333333336</v>
      </c>
      <c r="L11">
        <v>1383804000</v>
      </c>
      <c r="M11" s="10">
        <f t="shared" si="1"/>
        <v>41585.25</v>
      </c>
      <c r="N11" t="b">
        <v>0</v>
      </c>
      <c r="O11" t="b">
        <v>0</v>
      </c>
      <c r="P11" t="s">
        <v>50</v>
      </c>
      <c r="Q11" s="4">
        <f t="shared" si="2"/>
        <v>51.741935483870968</v>
      </c>
      <c r="R11" s="6">
        <f t="shared" si="3"/>
        <v>4704</v>
      </c>
      <c r="S11" t="s">
        <v>2035</v>
      </c>
      <c r="T11" t="s">
        <v>2043</v>
      </c>
    </row>
    <row r="12" spans="1:20" hidden="1" x14ac:dyDescent="0.25">
      <c r="A12">
        <v>10</v>
      </c>
      <c r="B12" t="s">
        <v>51</v>
      </c>
      <c r="C12" s="3" t="s">
        <v>52</v>
      </c>
      <c r="D12">
        <v>5200</v>
      </c>
      <c r="E12">
        <v>13838</v>
      </c>
      <c r="F12" t="s">
        <v>20</v>
      </c>
      <c r="G12">
        <v>220</v>
      </c>
      <c r="H12" t="s">
        <v>21</v>
      </c>
      <c r="I12" t="s">
        <v>22</v>
      </c>
      <c r="J12">
        <v>1281762000</v>
      </c>
      <c r="K12" s="9">
        <f t="shared" si="0"/>
        <v>40404.208333333336</v>
      </c>
      <c r="L12">
        <v>1285909200</v>
      </c>
      <c r="M12" s="10">
        <f t="shared" si="1"/>
        <v>40452.208333333336</v>
      </c>
      <c r="N12" t="b">
        <v>0</v>
      </c>
      <c r="O12" t="b">
        <v>0</v>
      </c>
      <c r="P12" t="s">
        <v>53</v>
      </c>
      <c r="Q12" s="4">
        <f t="shared" si="2"/>
        <v>266.11538461538464</v>
      </c>
      <c r="R12" s="6">
        <f t="shared" si="3"/>
        <v>9519</v>
      </c>
      <c r="S12" t="s">
        <v>2041</v>
      </c>
      <c r="T12" t="s">
        <v>2044</v>
      </c>
    </row>
    <row r="13" spans="1:20" ht="31.5" x14ac:dyDescent="0.25">
      <c r="A13">
        <v>11</v>
      </c>
      <c r="B13" t="s">
        <v>54</v>
      </c>
      <c r="C13" s="3" t="s">
        <v>55</v>
      </c>
      <c r="D13">
        <v>6300</v>
      </c>
      <c r="E13">
        <v>3030</v>
      </c>
      <c r="F13" t="s">
        <v>14</v>
      </c>
      <c r="G13">
        <v>27</v>
      </c>
      <c r="H13" t="s">
        <v>21</v>
      </c>
      <c r="I13" t="s">
        <v>22</v>
      </c>
      <c r="J13">
        <v>1285045200</v>
      </c>
      <c r="K13" s="9">
        <f t="shared" si="0"/>
        <v>40442.208333333336</v>
      </c>
      <c r="L13">
        <v>1285563600</v>
      </c>
      <c r="M13" s="10">
        <f t="shared" si="1"/>
        <v>40448.208333333336</v>
      </c>
      <c r="N13" t="b">
        <v>0</v>
      </c>
      <c r="O13" t="b">
        <v>1</v>
      </c>
      <c r="P13" t="s">
        <v>33</v>
      </c>
      <c r="Q13" s="4">
        <f t="shared" si="2"/>
        <v>48.095238095238095</v>
      </c>
      <c r="R13" s="6">
        <f t="shared" si="3"/>
        <v>4665</v>
      </c>
      <c r="S13" t="s">
        <v>2039</v>
      </c>
      <c r="T13" t="s">
        <v>2040</v>
      </c>
    </row>
    <row r="14" spans="1:20" x14ac:dyDescent="0.25">
      <c r="A14">
        <v>12</v>
      </c>
      <c r="B14" t="s">
        <v>56</v>
      </c>
      <c r="C14" s="3" t="s">
        <v>57</v>
      </c>
      <c r="D14">
        <v>6300</v>
      </c>
      <c r="E14">
        <v>5629</v>
      </c>
      <c r="F14" t="s">
        <v>14</v>
      </c>
      <c r="G14">
        <v>55</v>
      </c>
      <c r="H14" t="s">
        <v>21</v>
      </c>
      <c r="I14" t="s">
        <v>22</v>
      </c>
      <c r="J14">
        <v>1571720400</v>
      </c>
      <c r="K14" s="9">
        <f t="shared" si="0"/>
        <v>43760.208333333328</v>
      </c>
      <c r="L14">
        <v>1572411600</v>
      </c>
      <c r="M14" s="10">
        <f t="shared" si="1"/>
        <v>43768.208333333328</v>
      </c>
      <c r="N14" t="b">
        <v>0</v>
      </c>
      <c r="O14" t="b">
        <v>0</v>
      </c>
      <c r="P14" t="s">
        <v>53</v>
      </c>
      <c r="Q14" s="4">
        <f t="shared" si="2"/>
        <v>89.349206349206355</v>
      </c>
      <c r="R14" s="6">
        <f t="shared" si="3"/>
        <v>5964.5</v>
      </c>
      <c r="S14" t="s">
        <v>2041</v>
      </c>
      <c r="T14" t="s">
        <v>2044</v>
      </c>
    </row>
    <row r="15" spans="1:20" ht="31.5" hidden="1" x14ac:dyDescent="0.25">
      <c r="A15">
        <v>13</v>
      </c>
      <c r="B15" t="s">
        <v>58</v>
      </c>
      <c r="C15" s="3" t="s">
        <v>59</v>
      </c>
      <c r="D15">
        <v>4200</v>
      </c>
      <c r="E15">
        <v>10295</v>
      </c>
      <c r="F15" t="s">
        <v>20</v>
      </c>
      <c r="G15">
        <v>98</v>
      </c>
      <c r="H15" t="s">
        <v>21</v>
      </c>
      <c r="I15" t="s">
        <v>22</v>
      </c>
      <c r="J15">
        <v>1465621200</v>
      </c>
      <c r="K15" s="9">
        <f t="shared" si="0"/>
        <v>42532.208333333328</v>
      </c>
      <c r="L15">
        <v>1466658000</v>
      </c>
      <c r="M15" s="10">
        <f t="shared" si="1"/>
        <v>42544.208333333328</v>
      </c>
      <c r="N15" t="b">
        <v>0</v>
      </c>
      <c r="O15" t="b">
        <v>0</v>
      </c>
      <c r="P15" t="s">
        <v>60</v>
      </c>
      <c r="Q15" s="4">
        <f t="shared" si="2"/>
        <v>245.11904761904762</v>
      </c>
      <c r="R15" s="6">
        <f t="shared" si="3"/>
        <v>7247.5</v>
      </c>
      <c r="S15" t="s">
        <v>2035</v>
      </c>
      <c r="T15" t="s">
        <v>2045</v>
      </c>
    </row>
    <row r="16" spans="1:20" x14ac:dyDescent="0.2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t="s">
        <v>14</v>
      </c>
      <c r="G16">
        <v>200</v>
      </c>
      <c r="H16" t="s">
        <v>21</v>
      </c>
      <c r="I16" t="s">
        <v>22</v>
      </c>
      <c r="J16">
        <v>1331013600</v>
      </c>
      <c r="K16" s="9">
        <f t="shared" si="0"/>
        <v>40974.25</v>
      </c>
      <c r="L16">
        <v>1333342800</v>
      </c>
      <c r="M16" s="10">
        <f t="shared" si="1"/>
        <v>41001.208333333336</v>
      </c>
      <c r="N16" t="b">
        <v>0</v>
      </c>
      <c r="O16" t="b">
        <v>0</v>
      </c>
      <c r="P16" t="s">
        <v>60</v>
      </c>
      <c r="Q16" s="4">
        <f t="shared" si="2"/>
        <v>66.769503546099287</v>
      </c>
      <c r="R16" s="6">
        <f t="shared" si="3"/>
        <v>23514.5</v>
      </c>
      <c r="S16" t="s">
        <v>2035</v>
      </c>
      <c r="T16" t="s">
        <v>2045</v>
      </c>
    </row>
    <row r="17" spans="1:20" x14ac:dyDescent="0.2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t="s">
        <v>14</v>
      </c>
      <c r="G17">
        <v>452</v>
      </c>
      <c r="H17" t="s">
        <v>21</v>
      </c>
      <c r="I17" t="s">
        <v>22</v>
      </c>
      <c r="J17">
        <v>1575957600</v>
      </c>
      <c r="K17" s="9">
        <f t="shared" si="0"/>
        <v>43809.25</v>
      </c>
      <c r="L17">
        <v>1576303200</v>
      </c>
      <c r="M17" s="10">
        <f t="shared" si="1"/>
        <v>43813.25</v>
      </c>
      <c r="N17" t="b">
        <v>0</v>
      </c>
      <c r="O17" t="b">
        <v>0</v>
      </c>
      <c r="P17" t="s">
        <v>65</v>
      </c>
      <c r="Q17" s="4">
        <f t="shared" si="2"/>
        <v>47.307881773399018</v>
      </c>
      <c r="R17" s="6">
        <f t="shared" si="3"/>
        <v>59807</v>
      </c>
      <c r="S17" t="s">
        <v>2037</v>
      </c>
      <c r="T17" t="s">
        <v>2046</v>
      </c>
    </row>
    <row r="18" spans="1:20" hidden="1" x14ac:dyDescent="0.25">
      <c r="A18">
        <v>16</v>
      </c>
      <c r="B18" t="s">
        <v>66</v>
      </c>
      <c r="C18" s="3" t="s">
        <v>67</v>
      </c>
      <c r="D18">
        <v>1700</v>
      </c>
      <c r="E18">
        <v>11041</v>
      </c>
      <c r="F18" t="s">
        <v>20</v>
      </c>
      <c r="G18">
        <v>100</v>
      </c>
      <c r="H18" t="s">
        <v>21</v>
      </c>
      <c r="I18" t="s">
        <v>22</v>
      </c>
      <c r="J18">
        <v>1390370400</v>
      </c>
      <c r="K18" s="9">
        <f t="shared" si="0"/>
        <v>41661.25</v>
      </c>
      <c r="L18">
        <v>1392271200</v>
      </c>
      <c r="M18" s="10">
        <f t="shared" si="1"/>
        <v>41683.25</v>
      </c>
      <c r="N18" t="b">
        <v>0</v>
      </c>
      <c r="O18" t="b">
        <v>0</v>
      </c>
      <c r="P18" t="s">
        <v>68</v>
      </c>
      <c r="Q18" s="4">
        <f t="shared" si="2"/>
        <v>649.47058823529414</v>
      </c>
      <c r="R18" s="6">
        <f t="shared" si="3"/>
        <v>6370.5</v>
      </c>
      <c r="S18" t="s">
        <v>2047</v>
      </c>
      <c r="T18" t="s">
        <v>2048</v>
      </c>
    </row>
    <row r="19" spans="1:20" hidden="1" x14ac:dyDescent="0.2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t="s">
        <v>20</v>
      </c>
      <c r="G19">
        <v>1249</v>
      </c>
      <c r="H19" t="s">
        <v>21</v>
      </c>
      <c r="I19" t="s">
        <v>22</v>
      </c>
      <c r="J19">
        <v>1294812000</v>
      </c>
      <c r="K19" s="9">
        <f t="shared" si="0"/>
        <v>40555.25</v>
      </c>
      <c r="L19">
        <v>1294898400</v>
      </c>
      <c r="M19" s="10">
        <f t="shared" si="1"/>
        <v>40556.25</v>
      </c>
      <c r="N19" t="b">
        <v>0</v>
      </c>
      <c r="O19" t="b">
        <v>0</v>
      </c>
      <c r="P19" t="s">
        <v>71</v>
      </c>
      <c r="Q19" s="4">
        <f t="shared" si="2"/>
        <v>159.39125295508273</v>
      </c>
      <c r="R19" s="6">
        <f t="shared" si="3"/>
        <v>109722.5</v>
      </c>
      <c r="S19" t="s">
        <v>2041</v>
      </c>
      <c r="T19" t="s">
        <v>2049</v>
      </c>
    </row>
    <row r="20" spans="1:20" hidden="1" x14ac:dyDescent="0.25">
      <c r="A20">
        <v>18</v>
      </c>
      <c r="B20" t="s">
        <v>72</v>
      </c>
      <c r="C20" s="3" t="s">
        <v>73</v>
      </c>
      <c r="D20">
        <v>9100</v>
      </c>
      <c r="E20">
        <v>6089</v>
      </c>
      <c r="F20" t="s">
        <v>74</v>
      </c>
      <c r="G20">
        <v>135</v>
      </c>
      <c r="H20" t="s">
        <v>21</v>
      </c>
      <c r="I20" t="s">
        <v>22</v>
      </c>
      <c r="J20">
        <v>1536382800</v>
      </c>
      <c r="K20" s="9">
        <f t="shared" si="0"/>
        <v>43351.208333333328</v>
      </c>
      <c r="L20">
        <v>1537074000</v>
      </c>
      <c r="M20" s="10">
        <f t="shared" si="1"/>
        <v>43359.208333333328</v>
      </c>
      <c r="N20" t="b">
        <v>0</v>
      </c>
      <c r="O20" t="b">
        <v>0</v>
      </c>
      <c r="P20" t="s">
        <v>33</v>
      </c>
      <c r="Q20" s="4">
        <f t="shared" si="2"/>
        <v>66.912087912087912</v>
      </c>
      <c r="R20" s="6">
        <f t="shared" si="3"/>
        <v>7594.5</v>
      </c>
      <c r="S20" t="s">
        <v>2039</v>
      </c>
      <c r="T20" t="s">
        <v>2040</v>
      </c>
    </row>
    <row r="21" spans="1:20" x14ac:dyDescent="0.2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t="s">
        <v>14</v>
      </c>
      <c r="G21">
        <v>674</v>
      </c>
      <c r="H21" t="s">
        <v>21</v>
      </c>
      <c r="I21" t="s">
        <v>22</v>
      </c>
      <c r="J21">
        <v>1551679200</v>
      </c>
      <c r="K21" s="9">
        <f t="shared" si="0"/>
        <v>43528.25</v>
      </c>
      <c r="L21">
        <v>1553490000</v>
      </c>
      <c r="M21" s="10">
        <f t="shared" si="1"/>
        <v>43549.208333333328</v>
      </c>
      <c r="N21" t="b">
        <v>0</v>
      </c>
      <c r="O21" t="b">
        <v>1</v>
      </c>
      <c r="P21" t="s">
        <v>33</v>
      </c>
      <c r="Q21" s="4">
        <f t="shared" si="2"/>
        <v>48.529600000000002</v>
      </c>
      <c r="R21" s="6">
        <f t="shared" si="3"/>
        <v>46415.5</v>
      </c>
      <c r="S21" t="s">
        <v>2039</v>
      </c>
      <c r="T21" t="s">
        <v>2040</v>
      </c>
    </row>
    <row r="22" spans="1:20" hidden="1" x14ac:dyDescent="0.2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t="s">
        <v>20</v>
      </c>
      <c r="G22">
        <v>1396</v>
      </c>
      <c r="H22" t="s">
        <v>21</v>
      </c>
      <c r="I22" t="s">
        <v>22</v>
      </c>
      <c r="J22">
        <v>1406523600</v>
      </c>
      <c r="K22" s="9">
        <f t="shared" si="0"/>
        <v>41848.208333333336</v>
      </c>
      <c r="L22">
        <v>1406523600</v>
      </c>
      <c r="M22" s="10">
        <f t="shared" si="1"/>
        <v>41848.208333333336</v>
      </c>
      <c r="N22" t="b">
        <v>0</v>
      </c>
      <c r="O22" t="b">
        <v>0</v>
      </c>
      <c r="P22" t="s">
        <v>53</v>
      </c>
      <c r="Q22" s="4">
        <f t="shared" si="2"/>
        <v>112.24279210925646</v>
      </c>
      <c r="R22" s="6">
        <f t="shared" si="3"/>
        <v>139868</v>
      </c>
      <c r="S22" t="s">
        <v>2041</v>
      </c>
      <c r="T22" t="s">
        <v>2044</v>
      </c>
    </row>
    <row r="23" spans="1:20" x14ac:dyDescent="0.2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t="s">
        <v>14</v>
      </c>
      <c r="G23">
        <v>558</v>
      </c>
      <c r="H23" t="s">
        <v>21</v>
      </c>
      <c r="I23" t="s">
        <v>22</v>
      </c>
      <c r="J23">
        <v>1313384400</v>
      </c>
      <c r="K23" s="9">
        <f t="shared" si="0"/>
        <v>40770.208333333336</v>
      </c>
      <c r="L23">
        <v>1316322000</v>
      </c>
      <c r="M23" s="10">
        <f t="shared" si="1"/>
        <v>40804.208333333336</v>
      </c>
      <c r="N23" t="b">
        <v>0</v>
      </c>
      <c r="O23" t="b">
        <v>0</v>
      </c>
      <c r="P23" t="s">
        <v>33</v>
      </c>
      <c r="Q23" s="4">
        <f t="shared" si="2"/>
        <v>40.992553191489364</v>
      </c>
      <c r="R23" s="6">
        <f t="shared" si="3"/>
        <v>66266.5</v>
      </c>
      <c r="S23" t="s">
        <v>2039</v>
      </c>
      <c r="T23" t="s">
        <v>2040</v>
      </c>
    </row>
    <row r="24" spans="1:20" hidden="1" x14ac:dyDescent="0.2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t="s">
        <v>20</v>
      </c>
      <c r="G24">
        <v>890</v>
      </c>
      <c r="H24" t="s">
        <v>21</v>
      </c>
      <c r="I24" t="s">
        <v>22</v>
      </c>
      <c r="J24">
        <v>1522731600</v>
      </c>
      <c r="K24" s="9">
        <f t="shared" si="0"/>
        <v>43193.208333333328</v>
      </c>
      <c r="L24">
        <v>1524027600</v>
      </c>
      <c r="M24" s="10">
        <f t="shared" si="1"/>
        <v>43208.208333333328</v>
      </c>
      <c r="N24" t="b">
        <v>0</v>
      </c>
      <c r="O24" t="b">
        <v>0</v>
      </c>
      <c r="P24" t="s">
        <v>33</v>
      </c>
      <c r="Q24" s="4">
        <f t="shared" si="2"/>
        <v>128.07106598984771</v>
      </c>
      <c r="R24" s="6">
        <f t="shared" si="3"/>
        <v>67395</v>
      </c>
      <c r="S24" t="s">
        <v>2039</v>
      </c>
      <c r="T24" t="s">
        <v>2040</v>
      </c>
    </row>
    <row r="25" spans="1:20" hidden="1" x14ac:dyDescent="0.25">
      <c r="A25">
        <v>23</v>
      </c>
      <c r="B25" t="s">
        <v>83</v>
      </c>
      <c r="C25" s="3" t="s">
        <v>84</v>
      </c>
      <c r="D25">
        <v>4500</v>
      </c>
      <c r="E25">
        <v>14942</v>
      </c>
      <c r="F25" t="s">
        <v>20</v>
      </c>
      <c r="G25">
        <v>142</v>
      </c>
      <c r="H25" t="s">
        <v>40</v>
      </c>
      <c r="I25" t="s">
        <v>41</v>
      </c>
      <c r="J25">
        <v>1550124000</v>
      </c>
      <c r="K25" s="9">
        <f t="shared" si="0"/>
        <v>43510.25</v>
      </c>
      <c r="L25">
        <v>1554699600</v>
      </c>
      <c r="M25" s="10">
        <f t="shared" si="1"/>
        <v>43563.208333333328</v>
      </c>
      <c r="N25" t="b">
        <v>0</v>
      </c>
      <c r="O25" t="b">
        <v>0</v>
      </c>
      <c r="P25" t="s">
        <v>42</v>
      </c>
      <c r="Q25" s="4">
        <f t="shared" si="2"/>
        <v>332.04444444444442</v>
      </c>
      <c r="R25" s="6">
        <f t="shared" si="3"/>
        <v>9721</v>
      </c>
      <c r="S25" t="s">
        <v>2041</v>
      </c>
      <c r="T25" t="s">
        <v>2042</v>
      </c>
    </row>
    <row r="26" spans="1:20" hidden="1" x14ac:dyDescent="0.2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t="s">
        <v>20</v>
      </c>
      <c r="G26">
        <v>2673</v>
      </c>
      <c r="H26" t="s">
        <v>21</v>
      </c>
      <c r="I26" t="s">
        <v>22</v>
      </c>
      <c r="J26">
        <v>1403326800</v>
      </c>
      <c r="K26" s="9">
        <f t="shared" si="0"/>
        <v>41811.208333333336</v>
      </c>
      <c r="L26">
        <v>1403499600</v>
      </c>
      <c r="M26" s="10">
        <f t="shared" si="1"/>
        <v>41813.208333333336</v>
      </c>
      <c r="N26" t="b">
        <v>0</v>
      </c>
      <c r="O26" t="b">
        <v>0</v>
      </c>
      <c r="P26" t="s">
        <v>65</v>
      </c>
      <c r="Q26" s="4">
        <f t="shared" si="2"/>
        <v>112.83225108225108</v>
      </c>
      <c r="R26" s="6">
        <f t="shared" si="3"/>
        <v>98328.5</v>
      </c>
      <c r="S26" t="s">
        <v>2037</v>
      </c>
      <c r="T26" t="s">
        <v>2046</v>
      </c>
    </row>
    <row r="27" spans="1:20" hidden="1" x14ac:dyDescent="0.25">
      <c r="A27">
        <v>25</v>
      </c>
      <c r="B27" t="s">
        <v>87</v>
      </c>
      <c r="C27" s="3" t="s">
        <v>88</v>
      </c>
      <c r="D27">
        <v>5500</v>
      </c>
      <c r="E27">
        <v>11904</v>
      </c>
      <c r="F27" t="s">
        <v>20</v>
      </c>
      <c r="G27">
        <v>163</v>
      </c>
      <c r="H27" t="s">
        <v>21</v>
      </c>
      <c r="I27" t="s">
        <v>22</v>
      </c>
      <c r="J27">
        <v>1305694800</v>
      </c>
      <c r="K27" s="9">
        <f t="shared" si="0"/>
        <v>40681.208333333336</v>
      </c>
      <c r="L27">
        <v>1307422800</v>
      </c>
      <c r="M27" s="10">
        <f t="shared" si="1"/>
        <v>40701.208333333336</v>
      </c>
      <c r="N27" t="b">
        <v>0</v>
      </c>
      <c r="O27" t="b">
        <v>1</v>
      </c>
      <c r="P27" t="s">
        <v>89</v>
      </c>
      <c r="Q27" s="4">
        <f t="shared" si="2"/>
        <v>216.43636363636364</v>
      </c>
      <c r="R27" s="6">
        <f t="shared" si="3"/>
        <v>8702</v>
      </c>
      <c r="S27" t="s">
        <v>2050</v>
      </c>
      <c r="T27" t="s">
        <v>2051</v>
      </c>
    </row>
    <row r="28" spans="1:20" hidden="1" x14ac:dyDescent="0.2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t="s">
        <v>74</v>
      </c>
      <c r="G28">
        <v>1480</v>
      </c>
      <c r="H28" t="s">
        <v>21</v>
      </c>
      <c r="I28" t="s">
        <v>22</v>
      </c>
      <c r="J28">
        <v>1533013200</v>
      </c>
      <c r="K28" s="9">
        <f t="shared" si="0"/>
        <v>43312.208333333328</v>
      </c>
      <c r="L28">
        <v>1535346000</v>
      </c>
      <c r="M28" s="10">
        <f t="shared" si="1"/>
        <v>43339.208333333328</v>
      </c>
      <c r="N28" t="b">
        <v>0</v>
      </c>
      <c r="O28" t="b">
        <v>0</v>
      </c>
      <c r="P28" t="s">
        <v>33</v>
      </c>
      <c r="Q28" s="4">
        <f t="shared" si="2"/>
        <v>48.199069767441863</v>
      </c>
      <c r="R28" s="6">
        <f t="shared" si="3"/>
        <v>79657</v>
      </c>
      <c r="S28" t="s">
        <v>2039</v>
      </c>
      <c r="T28" t="s">
        <v>2040</v>
      </c>
    </row>
    <row r="29" spans="1:20" x14ac:dyDescent="0.25">
      <c r="A29">
        <v>27</v>
      </c>
      <c r="B29" t="s">
        <v>92</v>
      </c>
      <c r="C29" s="3" t="s">
        <v>93</v>
      </c>
      <c r="D29">
        <v>2000</v>
      </c>
      <c r="E29">
        <v>1599</v>
      </c>
      <c r="F29" t="s">
        <v>14</v>
      </c>
      <c r="G29">
        <v>15</v>
      </c>
      <c r="H29" t="s">
        <v>21</v>
      </c>
      <c r="I29" t="s">
        <v>22</v>
      </c>
      <c r="J29">
        <v>1443848400</v>
      </c>
      <c r="K29" s="9">
        <f t="shared" si="0"/>
        <v>42280.208333333328</v>
      </c>
      <c r="L29">
        <v>1444539600</v>
      </c>
      <c r="M29" s="10">
        <f t="shared" si="1"/>
        <v>42288.208333333328</v>
      </c>
      <c r="N29" t="b">
        <v>0</v>
      </c>
      <c r="O29" t="b">
        <v>0</v>
      </c>
      <c r="P29" t="s">
        <v>23</v>
      </c>
      <c r="Q29" s="4">
        <f t="shared" si="2"/>
        <v>79.95</v>
      </c>
      <c r="R29" s="6">
        <f t="shared" si="3"/>
        <v>1799.5</v>
      </c>
      <c r="S29" t="s">
        <v>2035</v>
      </c>
      <c r="T29" t="s">
        <v>2036</v>
      </c>
    </row>
    <row r="30" spans="1:20" hidden="1" x14ac:dyDescent="0.2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t="s">
        <v>20</v>
      </c>
      <c r="G30">
        <v>2220</v>
      </c>
      <c r="H30" t="s">
        <v>21</v>
      </c>
      <c r="I30" t="s">
        <v>22</v>
      </c>
      <c r="J30">
        <v>1265695200</v>
      </c>
      <c r="K30" s="9">
        <f t="shared" si="0"/>
        <v>40218.25</v>
      </c>
      <c r="L30">
        <v>1267682400</v>
      </c>
      <c r="M30" s="10">
        <f t="shared" si="1"/>
        <v>40241.25</v>
      </c>
      <c r="N30" t="b">
        <v>0</v>
      </c>
      <c r="O30" t="b">
        <v>1</v>
      </c>
      <c r="P30" t="s">
        <v>33</v>
      </c>
      <c r="Q30" s="4">
        <f t="shared" si="2"/>
        <v>105.22553516819572</v>
      </c>
      <c r="R30" s="6">
        <f t="shared" si="3"/>
        <v>134217.5</v>
      </c>
      <c r="S30" t="s">
        <v>2039</v>
      </c>
      <c r="T30" t="s">
        <v>2040</v>
      </c>
    </row>
    <row r="31" spans="1:20" hidden="1" x14ac:dyDescent="0.2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t="s">
        <v>20</v>
      </c>
      <c r="G31">
        <v>1606</v>
      </c>
      <c r="H31" t="s">
        <v>98</v>
      </c>
      <c r="I31" t="s">
        <v>99</v>
      </c>
      <c r="J31">
        <v>1532062800</v>
      </c>
      <c r="K31" s="9">
        <f t="shared" si="0"/>
        <v>43301.208333333328</v>
      </c>
      <c r="L31">
        <v>1535518800</v>
      </c>
      <c r="M31" s="10">
        <f t="shared" si="1"/>
        <v>43341.208333333328</v>
      </c>
      <c r="N31" t="b">
        <v>0</v>
      </c>
      <c r="O31" t="b">
        <v>0</v>
      </c>
      <c r="P31" t="s">
        <v>100</v>
      </c>
      <c r="Q31" s="4">
        <f t="shared" si="2"/>
        <v>328.89978213507624</v>
      </c>
      <c r="R31" s="6">
        <f t="shared" si="3"/>
        <v>98432.5</v>
      </c>
      <c r="S31" t="s">
        <v>2041</v>
      </c>
      <c r="T31" t="s">
        <v>2052</v>
      </c>
    </row>
    <row r="32" spans="1:20" hidden="1" x14ac:dyDescent="0.2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t="s">
        <v>20</v>
      </c>
      <c r="G32">
        <v>129</v>
      </c>
      <c r="H32" t="s">
        <v>21</v>
      </c>
      <c r="I32" t="s">
        <v>22</v>
      </c>
      <c r="J32">
        <v>1558674000</v>
      </c>
      <c r="K32" s="9">
        <f t="shared" si="0"/>
        <v>43609.208333333328</v>
      </c>
      <c r="L32">
        <v>1559106000</v>
      </c>
      <c r="M32" s="10">
        <f t="shared" si="1"/>
        <v>43614.208333333328</v>
      </c>
      <c r="N32" t="b">
        <v>0</v>
      </c>
      <c r="O32" t="b">
        <v>0</v>
      </c>
      <c r="P32" t="s">
        <v>71</v>
      </c>
      <c r="Q32" s="4">
        <f t="shared" si="2"/>
        <v>160.61111111111111</v>
      </c>
      <c r="R32" s="6">
        <f t="shared" si="3"/>
        <v>11727.5</v>
      </c>
      <c r="S32" t="s">
        <v>2041</v>
      </c>
      <c r="T32" t="s">
        <v>2049</v>
      </c>
    </row>
    <row r="33" spans="1:20" hidden="1" x14ac:dyDescent="0.2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t="s">
        <v>20</v>
      </c>
      <c r="G33">
        <v>226</v>
      </c>
      <c r="H33" t="s">
        <v>40</v>
      </c>
      <c r="I33" t="s">
        <v>41</v>
      </c>
      <c r="J33">
        <v>1451973600</v>
      </c>
      <c r="K33" s="9">
        <f t="shared" si="0"/>
        <v>42374.25</v>
      </c>
      <c r="L33">
        <v>1454392800</v>
      </c>
      <c r="M33" s="10">
        <f t="shared" si="1"/>
        <v>42402.25</v>
      </c>
      <c r="N33" t="b">
        <v>0</v>
      </c>
      <c r="O33" t="b">
        <v>0</v>
      </c>
      <c r="P33" t="s">
        <v>89</v>
      </c>
      <c r="Q33" s="4">
        <f t="shared" si="2"/>
        <v>310</v>
      </c>
      <c r="R33" s="6">
        <f t="shared" si="3"/>
        <v>7175</v>
      </c>
      <c r="S33" t="s">
        <v>2050</v>
      </c>
      <c r="T33" t="s">
        <v>2051</v>
      </c>
    </row>
    <row r="34" spans="1:20" x14ac:dyDescent="0.2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t="s">
        <v>14</v>
      </c>
      <c r="G34">
        <v>2307</v>
      </c>
      <c r="H34" t="s">
        <v>107</v>
      </c>
      <c r="I34" t="s">
        <v>108</v>
      </c>
      <c r="J34">
        <v>1515564000</v>
      </c>
      <c r="K34" s="9">
        <f t="shared" si="0"/>
        <v>43110.25</v>
      </c>
      <c r="L34">
        <v>1517896800</v>
      </c>
      <c r="M34" s="10">
        <f t="shared" si="1"/>
        <v>43137.25</v>
      </c>
      <c r="N34" t="b">
        <v>0</v>
      </c>
      <c r="O34" t="b">
        <v>0</v>
      </c>
      <c r="P34" t="s">
        <v>42</v>
      </c>
      <c r="Q34" s="4">
        <f t="shared" si="2"/>
        <v>86.807920792079202</v>
      </c>
      <c r="R34" s="6">
        <f t="shared" si="3"/>
        <v>94338</v>
      </c>
      <c r="S34" t="s">
        <v>2041</v>
      </c>
      <c r="T34" t="s">
        <v>2042</v>
      </c>
    </row>
    <row r="35" spans="1:20" hidden="1" x14ac:dyDescent="0.2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t="s">
        <v>20</v>
      </c>
      <c r="G35">
        <v>5419</v>
      </c>
      <c r="H35" t="s">
        <v>21</v>
      </c>
      <c r="I35" t="s">
        <v>22</v>
      </c>
      <c r="J35">
        <v>1412485200</v>
      </c>
      <c r="K35" s="9">
        <f t="shared" si="0"/>
        <v>41917.208333333336</v>
      </c>
      <c r="L35">
        <v>1415685600</v>
      </c>
      <c r="M35" s="10">
        <f t="shared" si="1"/>
        <v>41954.25</v>
      </c>
      <c r="N35" t="b">
        <v>0</v>
      </c>
      <c r="O35" t="b">
        <v>0</v>
      </c>
      <c r="P35" t="s">
        <v>33</v>
      </c>
      <c r="Q35" s="4">
        <f t="shared" si="2"/>
        <v>377.82071713147411</v>
      </c>
      <c r="R35" s="6">
        <f t="shared" si="3"/>
        <v>119933</v>
      </c>
      <c r="S35" t="s">
        <v>2039</v>
      </c>
      <c r="T35" t="s">
        <v>2040</v>
      </c>
    </row>
    <row r="36" spans="1:20" ht="31.5" hidden="1" x14ac:dyDescent="0.2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t="s">
        <v>20</v>
      </c>
      <c r="G36">
        <v>165</v>
      </c>
      <c r="H36" t="s">
        <v>21</v>
      </c>
      <c r="I36" t="s">
        <v>22</v>
      </c>
      <c r="J36">
        <v>1490245200</v>
      </c>
      <c r="K36" s="9">
        <f t="shared" si="0"/>
        <v>42817.208333333328</v>
      </c>
      <c r="L36">
        <v>1490677200</v>
      </c>
      <c r="M36" s="10">
        <f t="shared" si="1"/>
        <v>42822.208333333328</v>
      </c>
      <c r="N36" t="b">
        <v>0</v>
      </c>
      <c r="O36" t="b">
        <v>0</v>
      </c>
      <c r="P36" t="s">
        <v>42</v>
      </c>
      <c r="Q36" s="4">
        <f t="shared" si="2"/>
        <v>150.80645161290323</v>
      </c>
      <c r="R36" s="6">
        <f t="shared" si="3"/>
        <v>11662.5</v>
      </c>
      <c r="S36" t="s">
        <v>2041</v>
      </c>
      <c r="T36" t="s">
        <v>2042</v>
      </c>
    </row>
    <row r="37" spans="1:20" hidden="1" x14ac:dyDescent="0.2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t="s">
        <v>20</v>
      </c>
      <c r="G37">
        <v>1965</v>
      </c>
      <c r="H37" t="s">
        <v>36</v>
      </c>
      <c r="I37" t="s">
        <v>37</v>
      </c>
      <c r="J37">
        <v>1547877600</v>
      </c>
      <c r="K37" s="9">
        <f t="shared" si="0"/>
        <v>43484.25</v>
      </c>
      <c r="L37">
        <v>1551506400</v>
      </c>
      <c r="M37" s="10">
        <f t="shared" si="1"/>
        <v>43526.25</v>
      </c>
      <c r="N37" t="b">
        <v>0</v>
      </c>
      <c r="O37" t="b">
        <v>1</v>
      </c>
      <c r="P37" t="s">
        <v>53</v>
      </c>
      <c r="Q37" s="4">
        <f t="shared" si="2"/>
        <v>150.30119521912351</v>
      </c>
      <c r="R37" s="6">
        <f t="shared" si="3"/>
        <v>157064</v>
      </c>
      <c r="S37" t="s">
        <v>2041</v>
      </c>
      <c r="T37" t="s">
        <v>2044</v>
      </c>
    </row>
    <row r="38" spans="1:20" hidden="1" x14ac:dyDescent="0.25">
      <c r="A38">
        <v>36</v>
      </c>
      <c r="B38" t="s">
        <v>115</v>
      </c>
      <c r="C38" s="3" t="s">
        <v>116</v>
      </c>
      <c r="D38">
        <v>700</v>
      </c>
      <c r="E38">
        <v>1101</v>
      </c>
      <c r="F38" t="s">
        <v>20</v>
      </c>
      <c r="G38">
        <v>16</v>
      </c>
      <c r="H38" t="s">
        <v>21</v>
      </c>
      <c r="I38" t="s">
        <v>22</v>
      </c>
      <c r="J38">
        <v>1298700000</v>
      </c>
      <c r="K38" s="9">
        <f t="shared" si="0"/>
        <v>40600.25</v>
      </c>
      <c r="L38">
        <v>1300856400</v>
      </c>
      <c r="M38" s="10">
        <f t="shared" si="1"/>
        <v>40625.208333333336</v>
      </c>
      <c r="N38" t="b">
        <v>0</v>
      </c>
      <c r="O38" t="b">
        <v>0</v>
      </c>
      <c r="P38" t="s">
        <v>33</v>
      </c>
      <c r="Q38" s="4">
        <f t="shared" si="2"/>
        <v>157.28571428571428</v>
      </c>
      <c r="R38" s="6">
        <f t="shared" si="3"/>
        <v>900.5</v>
      </c>
      <c r="S38" t="s">
        <v>2039</v>
      </c>
      <c r="T38" t="s">
        <v>2040</v>
      </c>
    </row>
    <row r="39" spans="1:20" ht="31.5" hidden="1" x14ac:dyDescent="0.2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t="s">
        <v>20</v>
      </c>
      <c r="G39">
        <v>107</v>
      </c>
      <c r="H39" t="s">
        <v>21</v>
      </c>
      <c r="I39" t="s">
        <v>22</v>
      </c>
      <c r="J39">
        <v>1570338000</v>
      </c>
      <c r="K39" s="9">
        <f t="shared" si="0"/>
        <v>43744.208333333328</v>
      </c>
      <c r="L39">
        <v>1573192800</v>
      </c>
      <c r="M39" s="10">
        <f t="shared" si="1"/>
        <v>43777.25</v>
      </c>
      <c r="N39" t="b">
        <v>0</v>
      </c>
      <c r="O39" t="b">
        <v>1</v>
      </c>
      <c r="P39" t="s">
        <v>119</v>
      </c>
      <c r="Q39" s="4">
        <f t="shared" si="2"/>
        <v>139.98765432098764</v>
      </c>
      <c r="R39" s="6">
        <f t="shared" si="3"/>
        <v>9719.5</v>
      </c>
      <c r="S39" t="s">
        <v>2047</v>
      </c>
      <c r="T39" t="s">
        <v>2053</v>
      </c>
    </row>
    <row r="40" spans="1:20" hidden="1" x14ac:dyDescent="0.2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t="s">
        <v>20</v>
      </c>
      <c r="G40">
        <v>134</v>
      </c>
      <c r="H40" t="s">
        <v>21</v>
      </c>
      <c r="I40" t="s">
        <v>22</v>
      </c>
      <c r="J40">
        <v>1287378000</v>
      </c>
      <c r="K40" s="9">
        <f t="shared" si="0"/>
        <v>40469.208333333336</v>
      </c>
      <c r="L40">
        <v>1287810000</v>
      </c>
      <c r="M40" s="10">
        <f t="shared" si="1"/>
        <v>40474.208333333336</v>
      </c>
      <c r="N40" t="b">
        <v>0</v>
      </c>
      <c r="O40" t="b">
        <v>0</v>
      </c>
      <c r="P40" t="s">
        <v>122</v>
      </c>
      <c r="Q40" s="4">
        <f t="shared" si="2"/>
        <v>325.32258064516128</v>
      </c>
      <c r="R40" s="6">
        <f t="shared" si="3"/>
        <v>6592.5</v>
      </c>
      <c r="S40" t="s">
        <v>2054</v>
      </c>
      <c r="T40" t="s">
        <v>2055</v>
      </c>
    </row>
    <row r="41" spans="1:20" x14ac:dyDescent="0.2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t="s">
        <v>14</v>
      </c>
      <c r="G41">
        <v>88</v>
      </c>
      <c r="H41" t="s">
        <v>36</v>
      </c>
      <c r="I41" t="s">
        <v>37</v>
      </c>
      <c r="J41">
        <v>1361772000</v>
      </c>
      <c r="K41" s="9">
        <f t="shared" si="0"/>
        <v>41330.25</v>
      </c>
      <c r="L41">
        <v>1362978000</v>
      </c>
      <c r="M41" s="10">
        <f t="shared" si="1"/>
        <v>41344.208333333336</v>
      </c>
      <c r="N41" t="b">
        <v>0</v>
      </c>
      <c r="O41" t="b">
        <v>0</v>
      </c>
      <c r="P41" t="s">
        <v>33</v>
      </c>
      <c r="Q41" s="4">
        <f t="shared" si="2"/>
        <v>50.777777777777779</v>
      </c>
      <c r="R41" s="6">
        <f t="shared" si="3"/>
        <v>7463.5</v>
      </c>
      <c r="S41" t="s">
        <v>2039</v>
      </c>
      <c r="T41" t="s">
        <v>2040</v>
      </c>
    </row>
    <row r="42" spans="1:20" hidden="1" x14ac:dyDescent="0.2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t="s">
        <v>20</v>
      </c>
      <c r="G42">
        <v>198</v>
      </c>
      <c r="H42" t="s">
        <v>21</v>
      </c>
      <c r="I42" t="s">
        <v>22</v>
      </c>
      <c r="J42">
        <v>1275714000</v>
      </c>
      <c r="K42" s="9">
        <f t="shared" si="0"/>
        <v>40334.208333333336</v>
      </c>
      <c r="L42">
        <v>1277355600</v>
      </c>
      <c r="M42" s="10">
        <f t="shared" si="1"/>
        <v>40353.208333333336</v>
      </c>
      <c r="N42" t="b">
        <v>0</v>
      </c>
      <c r="O42" t="b">
        <v>1</v>
      </c>
      <c r="P42" t="s">
        <v>65</v>
      </c>
      <c r="Q42" s="4">
        <f t="shared" si="2"/>
        <v>169.06818181818181</v>
      </c>
      <c r="R42" s="6">
        <f t="shared" si="3"/>
        <v>11839</v>
      </c>
      <c r="S42" t="s">
        <v>2037</v>
      </c>
      <c r="T42" t="s">
        <v>2046</v>
      </c>
    </row>
    <row r="43" spans="1:20" hidden="1" x14ac:dyDescent="0.2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t="s">
        <v>20</v>
      </c>
      <c r="G43">
        <v>111</v>
      </c>
      <c r="H43" t="s">
        <v>107</v>
      </c>
      <c r="I43" t="s">
        <v>108</v>
      </c>
      <c r="J43">
        <v>1346734800</v>
      </c>
      <c r="K43" s="9">
        <f t="shared" si="0"/>
        <v>41156.208333333336</v>
      </c>
      <c r="L43">
        <v>1348981200</v>
      </c>
      <c r="M43" s="10">
        <f t="shared" si="1"/>
        <v>41182.208333333336</v>
      </c>
      <c r="N43" t="b">
        <v>0</v>
      </c>
      <c r="O43" t="b">
        <v>1</v>
      </c>
      <c r="P43" t="s">
        <v>23</v>
      </c>
      <c r="Q43" s="4">
        <f t="shared" si="2"/>
        <v>212.92857142857142</v>
      </c>
      <c r="R43" s="6">
        <f t="shared" si="3"/>
        <v>8762</v>
      </c>
      <c r="S43" t="s">
        <v>2035</v>
      </c>
      <c r="T43" t="s">
        <v>2036</v>
      </c>
    </row>
    <row r="44" spans="1:20" hidden="1" x14ac:dyDescent="0.2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t="s">
        <v>20</v>
      </c>
      <c r="G44">
        <v>222</v>
      </c>
      <c r="H44" t="s">
        <v>21</v>
      </c>
      <c r="I44" t="s">
        <v>22</v>
      </c>
      <c r="J44">
        <v>1309755600</v>
      </c>
      <c r="K44" s="9">
        <f t="shared" si="0"/>
        <v>40728.208333333336</v>
      </c>
      <c r="L44">
        <v>1310533200</v>
      </c>
      <c r="M44" s="10">
        <f t="shared" si="1"/>
        <v>40737.208333333336</v>
      </c>
      <c r="N44" t="b">
        <v>0</v>
      </c>
      <c r="O44" t="b">
        <v>0</v>
      </c>
      <c r="P44" t="s">
        <v>17</v>
      </c>
      <c r="Q44" s="4">
        <f t="shared" si="2"/>
        <v>443.94444444444446</v>
      </c>
      <c r="R44" s="6">
        <f t="shared" si="3"/>
        <v>4895.5</v>
      </c>
      <c r="S44" t="s">
        <v>2033</v>
      </c>
      <c r="T44" t="s">
        <v>2034</v>
      </c>
    </row>
    <row r="45" spans="1:20" hidden="1" x14ac:dyDescent="0.2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t="s">
        <v>20</v>
      </c>
      <c r="G45">
        <v>6212</v>
      </c>
      <c r="H45" t="s">
        <v>21</v>
      </c>
      <c r="I45" t="s">
        <v>22</v>
      </c>
      <c r="J45">
        <v>1406178000</v>
      </c>
      <c r="K45" s="9">
        <f t="shared" si="0"/>
        <v>41844.208333333336</v>
      </c>
      <c r="L45">
        <v>1407560400</v>
      </c>
      <c r="M45" s="10">
        <f t="shared" si="1"/>
        <v>41860.208333333336</v>
      </c>
      <c r="N45" t="b">
        <v>0</v>
      </c>
      <c r="O45" t="b">
        <v>0</v>
      </c>
      <c r="P45" t="s">
        <v>133</v>
      </c>
      <c r="Q45" s="4">
        <f t="shared" si="2"/>
        <v>185.9390243902439</v>
      </c>
      <c r="R45" s="6">
        <f t="shared" si="3"/>
        <v>128958.5</v>
      </c>
      <c r="S45" t="s">
        <v>2047</v>
      </c>
      <c r="T45" t="s">
        <v>2056</v>
      </c>
    </row>
    <row r="46" spans="1:20" hidden="1" x14ac:dyDescent="0.2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t="s">
        <v>20</v>
      </c>
      <c r="G46">
        <v>98</v>
      </c>
      <c r="H46" t="s">
        <v>36</v>
      </c>
      <c r="I46" t="s">
        <v>37</v>
      </c>
      <c r="J46">
        <v>1552798800</v>
      </c>
      <c r="K46" s="9">
        <f t="shared" si="0"/>
        <v>43541.208333333328</v>
      </c>
      <c r="L46">
        <v>1552885200</v>
      </c>
      <c r="M46" s="10">
        <f t="shared" si="1"/>
        <v>43542.208333333328</v>
      </c>
      <c r="N46" t="b">
        <v>0</v>
      </c>
      <c r="O46" t="b">
        <v>0</v>
      </c>
      <c r="P46" t="s">
        <v>119</v>
      </c>
      <c r="Q46" s="4">
        <f t="shared" si="2"/>
        <v>658.8125</v>
      </c>
      <c r="R46" s="6">
        <f t="shared" si="3"/>
        <v>6070.5</v>
      </c>
      <c r="S46" t="s">
        <v>2047</v>
      </c>
      <c r="T46" t="s">
        <v>2053</v>
      </c>
    </row>
    <row r="47" spans="1:20" ht="31.5" x14ac:dyDescent="0.2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t="s">
        <v>14</v>
      </c>
      <c r="G47">
        <v>48</v>
      </c>
      <c r="H47" t="s">
        <v>21</v>
      </c>
      <c r="I47" t="s">
        <v>22</v>
      </c>
      <c r="J47">
        <v>1478062800</v>
      </c>
      <c r="K47" s="9">
        <f t="shared" si="0"/>
        <v>42676.208333333328</v>
      </c>
      <c r="L47">
        <v>1479362400</v>
      </c>
      <c r="M47" s="10">
        <f t="shared" si="1"/>
        <v>42691.25</v>
      </c>
      <c r="N47" t="b">
        <v>0</v>
      </c>
      <c r="O47" t="b">
        <v>1</v>
      </c>
      <c r="P47" t="s">
        <v>33</v>
      </c>
      <c r="Q47" s="4">
        <f t="shared" si="2"/>
        <v>47.684210526315788</v>
      </c>
      <c r="R47" s="6">
        <f t="shared" si="3"/>
        <v>7015</v>
      </c>
      <c r="S47" t="s">
        <v>2039</v>
      </c>
      <c r="T47" t="s">
        <v>2040</v>
      </c>
    </row>
    <row r="48" spans="1:20" hidden="1" x14ac:dyDescent="0.2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t="s">
        <v>20</v>
      </c>
      <c r="G48">
        <v>92</v>
      </c>
      <c r="H48" t="s">
        <v>21</v>
      </c>
      <c r="I48" t="s">
        <v>22</v>
      </c>
      <c r="J48">
        <v>1278565200</v>
      </c>
      <c r="K48" s="9">
        <f t="shared" si="0"/>
        <v>40367.208333333336</v>
      </c>
      <c r="L48">
        <v>1280552400</v>
      </c>
      <c r="M48" s="10">
        <f t="shared" si="1"/>
        <v>40390.208333333336</v>
      </c>
      <c r="N48" t="b">
        <v>0</v>
      </c>
      <c r="O48" t="b">
        <v>0</v>
      </c>
      <c r="P48" t="s">
        <v>23</v>
      </c>
      <c r="Q48" s="4">
        <f t="shared" si="2"/>
        <v>114.78378378378379</v>
      </c>
      <c r="R48" s="6">
        <f t="shared" si="3"/>
        <v>3973.5</v>
      </c>
      <c r="S48" t="s">
        <v>2035</v>
      </c>
      <c r="T48" t="s">
        <v>2036</v>
      </c>
    </row>
    <row r="49" spans="1:20" hidden="1" x14ac:dyDescent="0.2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t="s">
        <v>20</v>
      </c>
      <c r="G49">
        <v>149</v>
      </c>
      <c r="H49" t="s">
        <v>21</v>
      </c>
      <c r="I49" t="s">
        <v>22</v>
      </c>
      <c r="J49">
        <v>1396069200</v>
      </c>
      <c r="K49" s="9">
        <f t="shared" si="0"/>
        <v>41727.208333333336</v>
      </c>
      <c r="L49">
        <v>1398661200</v>
      </c>
      <c r="M49" s="10">
        <f t="shared" si="1"/>
        <v>41757.208333333336</v>
      </c>
      <c r="N49" t="b">
        <v>0</v>
      </c>
      <c r="O49" t="b">
        <v>0</v>
      </c>
      <c r="P49" t="s">
        <v>33</v>
      </c>
      <c r="Q49" s="4">
        <f t="shared" si="2"/>
        <v>475.26666666666665</v>
      </c>
      <c r="R49" s="6">
        <f t="shared" si="3"/>
        <v>4314.5</v>
      </c>
      <c r="S49" t="s">
        <v>2039</v>
      </c>
      <c r="T49" t="s">
        <v>2040</v>
      </c>
    </row>
    <row r="50" spans="1:20" hidden="1" x14ac:dyDescent="0.2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t="s">
        <v>20</v>
      </c>
      <c r="G50">
        <v>2431</v>
      </c>
      <c r="H50" t="s">
        <v>21</v>
      </c>
      <c r="I50" t="s">
        <v>22</v>
      </c>
      <c r="J50">
        <v>1435208400</v>
      </c>
      <c r="K50" s="9">
        <f t="shared" si="0"/>
        <v>42180.208333333328</v>
      </c>
      <c r="L50">
        <v>1436245200</v>
      </c>
      <c r="M50" s="10">
        <f t="shared" si="1"/>
        <v>42192.208333333328</v>
      </c>
      <c r="N50" t="b">
        <v>0</v>
      </c>
      <c r="O50" t="b">
        <v>0</v>
      </c>
      <c r="P50" t="s">
        <v>33</v>
      </c>
      <c r="Q50" s="4">
        <f t="shared" si="2"/>
        <v>386.97297297297297</v>
      </c>
      <c r="R50" s="6">
        <f t="shared" si="3"/>
        <v>81081</v>
      </c>
      <c r="S50" t="s">
        <v>2039</v>
      </c>
      <c r="T50" t="s">
        <v>2040</v>
      </c>
    </row>
    <row r="51" spans="1:20" hidden="1" x14ac:dyDescent="0.2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t="s">
        <v>20</v>
      </c>
      <c r="G51">
        <v>303</v>
      </c>
      <c r="H51" t="s">
        <v>21</v>
      </c>
      <c r="I51" t="s">
        <v>22</v>
      </c>
      <c r="J51">
        <v>1571547600</v>
      </c>
      <c r="K51" s="9">
        <f t="shared" si="0"/>
        <v>43758.208333333328</v>
      </c>
      <c r="L51">
        <v>1575439200</v>
      </c>
      <c r="M51" s="10">
        <f t="shared" si="1"/>
        <v>43803.25</v>
      </c>
      <c r="N51" t="b">
        <v>0</v>
      </c>
      <c r="O51" t="b">
        <v>0</v>
      </c>
      <c r="P51" t="s">
        <v>23</v>
      </c>
      <c r="Q51" s="4">
        <f t="shared" si="2"/>
        <v>189.625</v>
      </c>
      <c r="R51" s="6">
        <f t="shared" si="3"/>
        <v>10426.5</v>
      </c>
      <c r="S51" t="s">
        <v>2035</v>
      </c>
      <c r="T51" t="s">
        <v>2036</v>
      </c>
    </row>
    <row r="52" spans="1:20" ht="31.5" x14ac:dyDescent="0.25">
      <c r="A52">
        <v>50</v>
      </c>
      <c r="B52" t="s">
        <v>146</v>
      </c>
      <c r="C52" s="3" t="s">
        <v>147</v>
      </c>
      <c r="D52">
        <v>100</v>
      </c>
      <c r="E52">
        <v>2</v>
      </c>
      <c r="F52" t="s">
        <v>14</v>
      </c>
      <c r="G52">
        <v>1</v>
      </c>
      <c r="H52" t="s">
        <v>107</v>
      </c>
      <c r="I52" t="s">
        <v>108</v>
      </c>
      <c r="J52">
        <v>1375333200</v>
      </c>
      <c r="K52" s="9">
        <f t="shared" si="0"/>
        <v>41487.208333333336</v>
      </c>
      <c r="L52">
        <v>1377752400</v>
      </c>
      <c r="M52" s="10">
        <f t="shared" si="1"/>
        <v>41515.208333333336</v>
      </c>
      <c r="N52" t="b">
        <v>0</v>
      </c>
      <c r="O52" t="b">
        <v>0</v>
      </c>
      <c r="P52" t="s">
        <v>148</v>
      </c>
      <c r="Q52" s="4">
        <f t="shared" si="2"/>
        <v>2</v>
      </c>
      <c r="R52" s="6">
        <f t="shared" si="3"/>
        <v>51</v>
      </c>
      <c r="S52" t="s">
        <v>2035</v>
      </c>
      <c r="T52" t="s">
        <v>2057</v>
      </c>
    </row>
    <row r="53" spans="1:20" x14ac:dyDescent="0.2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t="s">
        <v>14</v>
      </c>
      <c r="G53">
        <v>1467</v>
      </c>
      <c r="H53" t="s">
        <v>40</v>
      </c>
      <c r="I53" t="s">
        <v>41</v>
      </c>
      <c r="J53">
        <v>1332824400</v>
      </c>
      <c r="K53" s="9">
        <f t="shared" si="0"/>
        <v>40995.208333333336</v>
      </c>
      <c r="L53">
        <v>1334206800</v>
      </c>
      <c r="M53" s="10">
        <f t="shared" si="1"/>
        <v>41011.208333333336</v>
      </c>
      <c r="N53" t="b">
        <v>0</v>
      </c>
      <c r="O53" t="b">
        <v>1</v>
      </c>
      <c r="P53" t="s">
        <v>65</v>
      </c>
      <c r="Q53" s="4">
        <f t="shared" si="2"/>
        <v>91.867805186590772</v>
      </c>
      <c r="R53" s="6">
        <f t="shared" si="3"/>
        <v>151671.5</v>
      </c>
      <c r="S53" t="s">
        <v>2037</v>
      </c>
      <c r="T53" t="s">
        <v>2046</v>
      </c>
    </row>
    <row r="54" spans="1:20" x14ac:dyDescent="0.2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t="s">
        <v>14</v>
      </c>
      <c r="G54">
        <v>75</v>
      </c>
      <c r="H54" t="s">
        <v>21</v>
      </c>
      <c r="I54" t="s">
        <v>22</v>
      </c>
      <c r="J54">
        <v>1284526800</v>
      </c>
      <c r="K54" s="9">
        <f t="shared" si="0"/>
        <v>40436.208333333336</v>
      </c>
      <c r="L54">
        <v>1284872400</v>
      </c>
      <c r="M54" s="10">
        <f t="shared" si="1"/>
        <v>40440.208333333336</v>
      </c>
      <c r="N54" t="b">
        <v>0</v>
      </c>
      <c r="O54" t="b">
        <v>0</v>
      </c>
      <c r="P54" t="s">
        <v>33</v>
      </c>
      <c r="Q54" s="4">
        <f t="shared" si="2"/>
        <v>34.152777777777779</v>
      </c>
      <c r="R54" s="6">
        <f t="shared" si="3"/>
        <v>4829.5</v>
      </c>
      <c r="S54" t="s">
        <v>2039</v>
      </c>
      <c r="T54" t="s">
        <v>2040</v>
      </c>
    </row>
    <row r="55" spans="1:20" hidden="1" x14ac:dyDescent="0.2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t="s">
        <v>20</v>
      </c>
      <c r="G55">
        <v>209</v>
      </c>
      <c r="H55" t="s">
        <v>21</v>
      </c>
      <c r="I55" t="s">
        <v>22</v>
      </c>
      <c r="J55">
        <v>1400562000</v>
      </c>
      <c r="K55" s="9">
        <f t="shared" si="0"/>
        <v>41779.208333333336</v>
      </c>
      <c r="L55">
        <v>1403931600</v>
      </c>
      <c r="M55" s="10">
        <f t="shared" si="1"/>
        <v>41818.208333333336</v>
      </c>
      <c r="N55" t="b">
        <v>0</v>
      </c>
      <c r="O55" t="b">
        <v>0</v>
      </c>
      <c r="P55" t="s">
        <v>53</v>
      </c>
      <c r="Q55" s="4">
        <f t="shared" si="2"/>
        <v>140.40909090909091</v>
      </c>
      <c r="R55" s="6">
        <f t="shared" si="3"/>
        <v>10578</v>
      </c>
      <c r="S55" t="s">
        <v>2041</v>
      </c>
      <c r="T55" t="s">
        <v>2044</v>
      </c>
    </row>
    <row r="56" spans="1:20" ht="31.5" x14ac:dyDescent="0.2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t="s">
        <v>14</v>
      </c>
      <c r="G56">
        <v>120</v>
      </c>
      <c r="H56" t="s">
        <v>21</v>
      </c>
      <c r="I56" t="s">
        <v>22</v>
      </c>
      <c r="J56">
        <v>1520748000</v>
      </c>
      <c r="K56" s="9">
        <f t="shared" si="0"/>
        <v>43170.25</v>
      </c>
      <c r="L56">
        <v>1521262800</v>
      </c>
      <c r="M56" s="10">
        <f t="shared" si="1"/>
        <v>43176.208333333328</v>
      </c>
      <c r="N56" t="b">
        <v>0</v>
      </c>
      <c r="O56" t="b">
        <v>0</v>
      </c>
      <c r="P56" t="s">
        <v>65</v>
      </c>
      <c r="Q56" s="4">
        <f t="shared" si="2"/>
        <v>89.86666666666666</v>
      </c>
      <c r="R56" s="6">
        <f t="shared" si="3"/>
        <v>5696</v>
      </c>
      <c r="S56" t="s">
        <v>2037</v>
      </c>
      <c r="T56" t="s">
        <v>2046</v>
      </c>
    </row>
    <row r="57" spans="1:20" ht="31.5" hidden="1" x14ac:dyDescent="0.2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t="s">
        <v>20</v>
      </c>
      <c r="G57">
        <v>131</v>
      </c>
      <c r="H57" t="s">
        <v>21</v>
      </c>
      <c r="I57" t="s">
        <v>22</v>
      </c>
      <c r="J57">
        <v>1532926800</v>
      </c>
      <c r="K57" s="9">
        <f t="shared" si="0"/>
        <v>43311.208333333328</v>
      </c>
      <c r="L57">
        <v>1533358800</v>
      </c>
      <c r="M57" s="10">
        <f t="shared" si="1"/>
        <v>43316.208333333328</v>
      </c>
      <c r="N57" t="b">
        <v>0</v>
      </c>
      <c r="O57" t="b">
        <v>0</v>
      </c>
      <c r="P57" t="s">
        <v>159</v>
      </c>
      <c r="Q57" s="4">
        <f t="shared" si="2"/>
        <v>177.96969696969697</v>
      </c>
      <c r="R57" s="6">
        <f t="shared" si="3"/>
        <v>9173</v>
      </c>
      <c r="S57" t="s">
        <v>2035</v>
      </c>
      <c r="T57" t="s">
        <v>2058</v>
      </c>
    </row>
    <row r="58" spans="1:20" ht="31.5" hidden="1" x14ac:dyDescent="0.2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t="s">
        <v>20</v>
      </c>
      <c r="G58">
        <v>164</v>
      </c>
      <c r="H58" t="s">
        <v>21</v>
      </c>
      <c r="I58" t="s">
        <v>22</v>
      </c>
      <c r="J58">
        <v>1420869600</v>
      </c>
      <c r="K58" s="9">
        <f t="shared" si="0"/>
        <v>42014.25</v>
      </c>
      <c r="L58">
        <v>1421474400</v>
      </c>
      <c r="M58" s="10">
        <f t="shared" si="1"/>
        <v>42021.25</v>
      </c>
      <c r="N58" t="b">
        <v>0</v>
      </c>
      <c r="O58" t="b">
        <v>0</v>
      </c>
      <c r="P58" t="s">
        <v>65</v>
      </c>
      <c r="Q58" s="4">
        <f t="shared" si="2"/>
        <v>143.66249999999999</v>
      </c>
      <c r="R58" s="6">
        <f t="shared" si="3"/>
        <v>9746.5</v>
      </c>
      <c r="S58" t="s">
        <v>2037</v>
      </c>
      <c r="T58" t="s">
        <v>2046</v>
      </c>
    </row>
    <row r="59" spans="1:20" hidden="1" x14ac:dyDescent="0.2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t="s">
        <v>20</v>
      </c>
      <c r="G59">
        <v>201</v>
      </c>
      <c r="H59" t="s">
        <v>21</v>
      </c>
      <c r="I59" t="s">
        <v>22</v>
      </c>
      <c r="J59">
        <v>1504242000</v>
      </c>
      <c r="K59" s="9">
        <f t="shared" si="0"/>
        <v>42979.208333333328</v>
      </c>
      <c r="L59">
        <v>1505278800</v>
      </c>
      <c r="M59" s="10">
        <f t="shared" si="1"/>
        <v>42991.208333333328</v>
      </c>
      <c r="N59" t="b">
        <v>0</v>
      </c>
      <c r="O59" t="b">
        <v>0</v>
      </c>
      <c r="P59" t="s">
        <v>89</v>
      </c>
      <c r="Q59" s="4">
        <f t="shared" si="2"/>
        <v>215.27586206896552</v>
      </c>
      <c r="R59" s="6">
        <f t="shared" si="3"/>
        <v>4571.5</v>
      </c>
      <c r="S59" t="s">
        <v>2050</v>
      </c>
      <c r="T59" t="s">
        <v>2051</v>
      </c>
    </row>
    <row r="60" spans="1:20" hidden="1" x14ac:dyDescent="0.2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t="s">
        <v>20</v>
      </c>
      <c r="G60">
        <v>211</v>
      </c>
      <c r="H60" t="s">
        <v>21</v>
      </c>
      <c r="I60" t="s">
        <v>22</v>
      </c>
      <c r="J60">
        <v>1442811600</v>
      </c>
      <c r="K60" s="9">
        <f t="shared" si="0"/>
        <v>42268.208333333328</v>
      </c>
      <c r="L60">
        <v>1443934800</v>
      </c>
      <c r="M60" s="10">
        <f t="shared" si="1"/>
        <v>42281.208333333328</v>
      </c>
      <c r="N60" t="b">
        <v>0</v>
      </c>
      <c r="O60" t="b">
        <v>0</v>
      </c>
      <c r="P60" t="s">
        <v>33</v>
      </c>
      <c r="Q60" s="4">
        <f t="shared" si="2"/>
        <v>227.11111111111111</v>
      </c>
      <c r="R60" s="6">
        <f t="shared" si="3"/>
        <v>4416</v>
      </c>
      <c r="S60" t="s">
        <v>2039</v>
      </c>
      <c r="T60" t="s">
        <v>2040</v>
      </c>
    </row>
    <row r="61" spans="1:20" hidden="1" x14ac:dyDescent="0.2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t="s">
        <v>20</v>
      </c>
      <c r="G61">
        <v>128</v>
      </c>
      <c r="H61" t="s">
        <v>21</v>
      </c>
      <c r="I61" t="s">
        <v>22</v>
      </c>
      <c r="J61">
        <v>1497243600</v>
      </c>
      <c r="K61" s="9">
        <f t="shared" si="0"/>
        <v>42898.208333333328</v>
      </c>
      <c r="L61">
        <v>1498539600</v>
      </c>
      <c r="M61" s="10">
        <f t="shared" si="1"/>
        <v>42913.208333333328</v>
      </c>
      <c r="N61" t="b">
        <v>0</v>
      </c>
      <c r="O61" t="b">
        <v>1</v>
      </c>
      <c r="P61" t="s">
        <v>33</v>
      </c>
      <c r="Q61" s="4">
        <f t="shared" si="2"/>
        <v>275.07142857142856</v>
      </c>
      <c r="R61" s="6">
        <f t="shared" si="3"/>
        <v>2625.5</v>
      </c>
      <c r="S61" t="s">
        <v>2039</v>
      </c>
      <c r="T61" t="s">
        <v>2040</v>
      </c>
    </row>
    <row r="62" spans="1:20" hidden="1" x14ac:dyDescent="0.2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t="s">
        <v>20</v>
      </c>
      <c r="G62">
        <v>1600</v>
      </c>
      <c r="H62" t="s">
        <v>15</v>
      </c>
      <c r="I62" t="s">
        <v>16</v>
      </c>
      <c r="J62">
        <v>1342501200</v>
      </c>
      <c r="K62" s="9">
        <f t="shared" si="0"/>
        <v>41107.208333333336</v>
      </c>
      <c r="L62">
        <v>1342760400</v>
      </c>
      <c r="M62" s="10">
        <f t="shared" si="1"/>
        <v>41110.208333333336</v>
      </c>
      <c r="N62" t="b">
        <v>0</v>
      </c>
      <c r="O62" t="b">
        <v>0</v>
      </c>
      <c r="P62" t="s">
        <v>33</v>
      </c>
      <c r="Q62" s="4">
        <f t="shared" si="2"/>
        <v>144.37048832271762</v>
      </c>
      <c r="R62" s="6">
        <f t="shared" si="3"/>
        <v>115098.5</v>
      </c>
      <c r="S62" t="s">
        <v>2039</v>
      </c>
      <c r="T62" t="s">
        <v>2040</v>
      </c>
    </row>
    <row r="63" spans="1:20" ht="31.5" x14ac:dyDescent="0.2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 s="9">
        <f t="shared" si="0"/>
        <v>40595.25</v>
      </c>
      <c r="L63">
        <v>1301720400</v>
      </c>
      <c r="M63" s="10">
        <f t="shared" si="1"/>
        <v>40635.208333333336</v>
      </c>
      <c r="N63" t="b">
        <v>0</v>
      </c>
      <c r="O63" t="b">
        <v>0</v>
      </c>
      <c r="P63" t="s">
        <v>33</v>
      </c>
      <c r="Q63" s="4">
        <f t="shared" si="2"/>
        <v>92.74598393574297</v>
      </c>
      <c r="R63" s="6">
        <f t="shared" si="3"/>
        <v>191975</v>
      </c>
      <c r="S63" t="s">
        <v>2039</v>
      </c>
      <c r="T63" t="s">
        <v>2040</v>
      </c>
    </row>
    <row r="64" spans="1:20" hidden="1" x14ac:dyDescent="0.2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t="s">
        <v>20</v>
      </c>
      <c r="G64">
        <v>249</v>
      </c>
      <c r="H64" t="s">
        <v>21</v>
      </c>
      <c r="I64" t="s">
        <v>22</v>
      </c>
      <c r="J64">
        <v>1433480400</v>
      </c>
      <c r="K64" s="9">
        <f t="shared" si="0"/>
        <v>42160.208333333328</v>
      </c>
      <c r="L64">
        <v>1433566800</v>
      </c>
      <c r="M64" s="10">
        <f t="shared" si="1"/>
        <v>42161.208333333328</v>
      </c>
      <c r="N64" t="b">
        <v>0</v>
      </c>
      <c r="O64" t="b">
        <v>0</v>
      </c>
      <c r="P64" t="s">
        <v>28</v>
      </c>
      <c r="Q64" s="4">
        <f t="shared" si="2"/>
        <v>722.6</v>
      </c>
      <c r="R64" s="6">
        <f t="shared" si="3"/>
        <v>8226</v>
      </c>
      <c r="S64" t="s">
        <v>2037</v>
      </c>
      <c r="T64" t="s">
        <v>2038</v>
      </c>
    </row>
    <row r="65" spans="1:20" x14ac:dyDescent="0.25">
      <c r="A65">
        <v>63</v>
      </c>
      <c r="B65" t="s">
        <v>174</v>
      </c>
      <c r="C65" s="3" t="s">
        <v>175</v>
      </c>
      <c r="D65">
        <v>4700</v>
      </c>
      <c r="E65">
        <v>557</v>
      </c>
      <c r="F65" t="s">
        <v>14</v>
      </c>
      <c r="G65">
        <v>5</v>
      </c>
      <c r="H65" t="s">
        <v>21</v>
      </c>
      <c r="I65" t="s">
        <v>22</v>
      </c>
      <c r="J65">
        <v>1493355600</v>
      </c>
      <c r="K65" s="9">
        <f t="shared" si="0"/>
        <v>42853.208333333328</v>
      </c>
      <c r="L65">
        <v>1493874000</v>
      </c>
      <c r="M65" s="10">
        <f t="shared" si="1"/>
        <v>42859.208333333328</v>
      </c>
      <c r="N65" t="b">
        <v>0</v>
      </c>
      <c r="O65" t="b">
        <v>0</v>
      </c>
      <c r="P65" t="s">
        <v>33</v>
      </c>
      <c r="Q65" s="4">
        <f t="shared" si="2"/>
        <v>11.851063829787234</v>
      </c>
      <c r="R65" s="6">
        <f t="shared" si="3"/>
        <v>2628.5</v>
      </c>
      <c r="S65" t="s">
        <v>2039</v>
      </c>
      <c r="T65" t="s">
        <v>2040</v>
      </c>
    </row>
    <row r="66" spans="1:20" x14ac:dyDescent="0.2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t="s">
        <v>14</v>
      </c>
      <c r="G66">
        <v>38</v>
      </c>
      <c r="H66" t="s">
        <v>21</v>
      </c>
      <c r="I66" t="s">
        <v>22</v>
      </c>
      <c r="J66">
        <v>1530507600</v>
      </c>
      <c r="K66" s="9">
        <f t="shared" si="0"/>
        <v>43283.208333333328</v>
      </c>
      <c r="L66">
        <v>1531803600</v>
      </c>
      <c r="M66" s="10">
        <f t="shared" si="1"/>
        <v>43298.208333333328</v>
      </c>
      <c r="N66" t="b">
        <v>0</v>
      </c>
      <c r="O66" t="b">
        <v>1</v>
      </c>
      <c r="P66" t="s">
        <v>28</v>
      </c>
      <c r="Q66" s="4">
        <f t="shared" si="2"/>
        <v>97.642857142857139</v>
      </c>
      <c r="R66" s="6">
        <f t="shared" si="3"/>
        <v>2767</v>
      </c>
      <c r="S66" t="s">
        <v>2037</v>
      </c>
      <c r="T66" t="s">
        <v>2038</v>
      </c>
    </row>
    <row r="67" spans="1:20" hidden="1" x14ac:dyDescent="0.2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t="s">
        <v>20</v>
      </c>
      <c r="G67">
        <v>236</v>
      </c>
      <c r="H67" t="s">
        <v>21</v>
      </c>
      <c r="I67" t="s">
        <v>22</v>
      </c>
      <c r="J67">
        <v>1296108000</v>
      </c>
      <c r="K67" s="9">
        <f t="shared" ref="K67:K130" si="4">(((J67/60)/60)/24)+DATE(1970,1,1)</f>
        <v>40570.25</v>
      </c>
      <c r="L67">
        <v>1296712800</v>
      </c>
      <c r="M67" s="10">
        <f t="shared" ref="M67:M130" si="5">(((L67/60)/60)/24)+DATE(1970,1,1)</f>
        <v>40577.25</v>
      </c>
      <c r="N67" t="b">
        <v>0</v>
      </c>
      <c r="O67" t="b">
        <v>0</v>
      </c>
      <c r="P67" t="s">
        <v>33</v>
      </c>
      <c r="Q67" s="4">
        <f t="shared" ref="Q67:Q130" si="6">100*E67/D67</f>
        <v>236.14754098360655</v>
      </c>
      <c r="R67" s="6">
        <f t="shared" ref="R67:R130" si="7">AVERAGE(E67,D67)</f>
        <v>10252.5</v>
      </c>
      <c r="S67" t="s">
        <v>2039</v>
      </c>
      <c r="T67" t="s">
        <v>2040</v>
      </c>
    </row>
    <row r="68" spans="1:20" x14ac:dyDescent="0.2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t="s">
        <v>14</v>
      </c>
      <c r="G68">
        <v>12</v>
      </c>
      <c r="H68" t="s">
        <v>21</v>
      </c>
      <c r="I68" t="s">
        <v>22</v>
      </c>
      <c r="J68">
        <v>1428469200</v>
      </c>
      <c r="K68" s="9">
        <f t="shared" si="4"/>
        <v>42102.208333333328</v>
      </c>
      <c r="L68">
        <v>1428901200</v>
      </c>
      <c r="M68" s="10">
        <f t="shared" si="5"/>
        <v>42107.208333333328</v>
      </c>
      <c r="N68" t="b">
        <v>0</v>
      </c>
      <c r="O68" t="b">
        <v>1</v>
      </c>
      <c r="P68" t="s">
        <v>33</v>
      </c>
      <c r="Q68" s="4">
        <f t="shared" si="6"/>
        <v>45.068965517241381</v>
      </c>
      <c r="R68" s="6">
        <f t="shared" si="7"/>
        <v>2103.5</v>
      </c>
      <c r="S68" t="s">
        <v>2039</v>
      </c>
      <c r="T68" t="s">
        <v>2040</v>
      </c>
    </row>
    <row r="69" spans="1:20" ht="31.5" hidden="1" x14ac:dyDescent="0.2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t="s">
        <v>20</v>
      </c>
      <c r="G69">
        <v>4065</v>
      </c>
      <c r="H69" t="s">
        <v>40</v>
      </c>
      <c r="I69" t="s">
        <v>41</v>
      </c>
      <c r="J69">
        <v>1264399200</v>
      </c>
      <c r="K69" s="9">
        <f t="shared" si="4"/>
        <v>40203.25</v>
      </c>
      <c r="L69">
        <v>1264831200</v>
      </c>
      <c r="M69" s="10">
        <f t="shared" si="5"/>
        <v>40208.25</v>
      </c>
      <c r="N69" t="b">
        <v>0</v>
      </c>
      <c r="O69" t="b">
        <v>1</v>
      </c>
      <c r="P69" t="s">
        <v>65</v>
      </c>
      <c r="Q69" s="4">
        <f t="shared" si="6"/>
        <v>162.38567493112947</v>
      </c>
      <c r="R69" s="6">
        <f t="shared" si="7"/>
        <v>95246</v>
      </c>
      <c r="S69" t="s">
        <v>2037</v>
      </c>
      <c r="T69" t="s">
        <v>2046</v>
      </c>
    </row>
    <row r="70" spans="1:20" hidden="1" x14ac:dyDescent="0.2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t="s">
        <v>20</v>
      </c>
      <c r="G70">
        <v>246</v>
      </c>
      <c r="H70" t="s">
        <v>107</v>
      </c>
      <c r="I70" t="s">
        <v>108</v>
      </c>
      <c r="J70">
        <v>1501131600</v>
      </c>
      <c r="K70" s="9">
        <f t="shared" si="4"/>
        <v>42943.208333333328</v>
      </c>
      <c r="L70">
        <v>1505192400</v>
      </c>
      <c r="M70" s="10">
        <f t="shared" si="5"/>
        <v>42990.208333333328</v>
      </c>
      <c r="N70" t="b">
        <v>0</v>
      </c>
      <c r="O70" t="b">
        <v>1</v>
      </c>
      <c r="P70" t="s">
        <v>33</v>
      </c>
      <c r="Q70" s="4">
        <f t="shared" si="6"/>
        <v>254.52631578947367</v>
      </c>
      <c r="R70" s="6">
        <f t="shared" si="7"/>
        <v>10104</v>
      </c>
      <c r="S70" t="s">
        <v>2039</v>
      </c>
      <c r="T70" t="s">
        <v>2040</v>
      </c>
    </row>
    <row r="71" spans="1:20" hidden="1" x14ac:dyDescent="0.2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t="s">
        <v>74</v>
      </c>
      <c r="G71">
        <v>17</v>
      </c>
      <c r="H71" t="s">
        <v>21</v>
      </c>
      <c r="I71" t="s">
        <v>22</v>
      </c>
      <c r="J71">
        <v>1292738400</v>
      </c>
      <c r="K71" s="9">
        <f t="shared" si="4"/>
        <v>40531.25</v>
      </c>
      <c r="L71">
        <v>1295676000</v>
      </c>
      <c r="M71" s="10">
        <f t="shared" si="5"/>
        <v>40565.25</v>
      </c>
      <c r="N71" t="b">
        <v>0</v>
      </c>
      <c r="O71" t="b">
        <v>0</v>
      </c>
      <c r="P71" t="s">
        <v>33</v>
      </c>
      <c r="Q71" s="4">
        <f t="shared" si="6"/>
        <v>24.063291139240505</v>
      </c>
      <c r="R71" s="6">
        <f t="shared" si="7"/>
        <v>4900.5</v>
      </c>
      <c r="S71" t="s">
        <v>2039</v>
      </c>
      <c r="T71" t="s">
        <v>2040</v>
      </c>
    </row>
    <row r="72" spans="1:20" hidden="1" x14ac:dyDescent="0.2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t="s">
        <v>20</v>
      </c>
      <c r="G72">
        <v>2475</v>
      </c>
      <c r="H72" t="s">
        <v>107</v>
      </c>
      <c r="I72" t="s">
        <v>108</v>
      </c>
      <c r="J72">
        <v>1288674000</v>
      </c>
      <c r="K72" s="9">
        <f t="shared" si="4"/>
        <v>40484.208333333336</v>
      </c>
      <c r="L72">
        <v>1292911200</v>
      </c>
      <c r="M72" s="10">
        <f t="shared" si="5"/>
        <v>40533.25</v>
      </c>
      <c r="N72" t="b">
        <v>0</v>
      </c>
      <c r="O72" t="b">
        <v>1</v>
      </c>
      <c r="P72" t="s">
        <v>33</v>
      </c>
      <c r="Q72" s="4">
        <f t="shared" si="6"/>
        <v>123.74140625</v>
      </c>
      <c r="R72" s="6">
        <f t="shared" si="7"/>
        <v>143194.5</v>
      </c>
      <c r="S72" t="s">
        <v>2039</v>
      </c>
      <c r="T72" t="s">
        <v>2040</v>
      </c>
    </row>
    <row r="73" spans="1:20" ht="31.5" hidden="1" x14ac:dyDescent="0.2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t="s">
        <v>20</v>
      </c>
      <c r="G73">
        <v>76</v>
      </c>
      <c r="H73" t="s">
        <v>21</v>
      </c>
      <c r="I73" t="s">
        <v>22</v>
      </c>
      <c r="J73">
        <v>1575093600</v>
      </c>
      <c r="K73" s="9">
        <f t="shared" si="4"/>
        <v>43799.25</v>
      </c>
      <c r="L73">
        <v>1575439200</v>
      </c>
      <c r="M73" s="10">
        <f t="shared" si="5"/>
        <v>43803.25</v>
      </c>
      <c r="N73" t="b">
        <v>0</v>
      </c>
      <c r="O73" t="b">
        <v>0</v>
      </c>
      <c r="P73" t="s">
        <v>33</v>
      </c>
      <c r="Q73" s="4">
        <f t="shared" si="6"/>
        <v>108.06666666666666</v>
      </c>
      <c r="R73" s="6">
        <f t="shared" si="7"/>
        <v>6242</v>
      </c>
      <c r="S73" t="s">
        <v>2039</v>
      </c>
      <c r="T73" t="s">
        <v>2040</v>
      </c>
    </row>
    <row r="74" spans="1:20" hidden="1" x14ac:dyDescent="0.25">
      <c r="A74">
        <v>72</v>
      </c>
      <c r="B74" t="s">
        <v>192</v>
      </c>
      <c r="C74" s="3" t="s">
        <v>193</v>
      </c>
      <c r="D74">
        <v>600</v>
      </c>
      <c r="E74">
        <v>4022</v>
      </c>
      <c r="F74" t="s">
        <v>20</v>
      </c>
      <c r="G74">
        <v>54</v>
      </c>
      <c r="H74" t="s">
        <v>21</v>
      </c>
      <c r="I74" t="s">
        <v>22</v>
      </c>
      <c r="J74">
        <v>1435726800</v>
      </c>
      <c r="K74" s="9">
        <f t="shared" si="4"/>
        <v>42186.208333333328</v>
      </c>
      <c r="L74">
        <v>1438837200</v>
      </c>
      <c r="M74" s="10">
        <f t="shared" si="5"/>
        <v>42222.208333333328</v>
      </c>
      <c r="N74" t="b">
        <v>0</v>
      </c>
      <c r="O74" t="b">
        <v>0</v>
      </c>
      <c r="P74" t="s">
        <v>71</v>
      </c>
      <c r="Q74" s="4">
        <f t="shared" si="6"/>
        <v>670.33333333333337</v>
      </c>
      <c r="R74" s="6">
        <f t="shared" si="7"/>
        <v>2311</v>
      </c>
      <c r="S74" t="s">
        <v>2041</v>
      </c>
      <c r="T74" t="s">
        <v>2049</v>
      </c>
    </row>
    <row r="75" spans="1:20" hidden="1" x14ac:dyDescent="0.2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t="s">
        <v>20</v>
      </c>
      <c r="G75">
        <v>88</v>
      </c>
      <c r="H75" t="s">
        <v>21</v>
      </c>
      <c r="I75" t="s">
        <v>22</v>
      </c>
      <c r="J75">
        <v>1480226400</v>
      </c>
      <c r="K75" s="9">
        <f t="shared" si="4"/>
        <v>42701.25</v>
      </c>
      <c r="L75">
        <v>1480485600</v>
      </c>
      <c r="M75" s="10">
        <f t="shared" si="5"/>
        <v>42704.25</v>
      </c>
      <c r="N75" t="b">
        <v>0</v>
      </c>
      <c r="O75" t="b">
        <v>0</v>
      </c>
      <c r="P75" t="s">
        <v>159</v>
      </c>
      <c r="Q75" s="4">
        <f t="shared" si="6"/>
        <v>660.92857142857144</v>
      </c>
      <c r="R75" s="6">
        <f t="shared" si="7"/>
        <v>5326.5</v>
      </c>
      <c r="S75" t="s">
        <v>2035</v>
      </c>
      <c r="T75" t="s">
        <v>2058</v>
      </c>
    </row>
    <row r="76" spans="1:20" hidden="1" x14ac:dyDescent="0.2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t="s">
        <v>20</v>
      </c>
      <c r="G76">
        <v>85</v>
      </c>
      <c r="H76" t="s">
        <v>40</v>
      </c>
      <c r="I76" t="s">
        <v>41</v>
      </c>
      <c r="J76">
        <v>1459054800</v>
      </c>
      <c r="K76" s="9">
        <f t="shared" si="4"/>
        <v>42456.208333333328</v>
      </c>
      <c r="L76">
        <v>1459141200</v>
      </c>
      <c r="M76" s="10">
        <f t="shared" si="5"/>
        <v>42457.208333333328</v>
      </c>
      <c r="N76" t="b">
        <v>0</v>
      </c>
      <c r="O76" t="b">
        <v>0</v>
      </c>
      <c r="P76" t="s">
        <v>148</v>
      </c>
      <c r="Q76" s="4">
        <f t="shared" si="6"/>
        <v>122.46153846153847</v>
      </c>
      <c r="R76" s="6">
        <f t="shared" si="7"/>
        <v>4338</v>
      </c>
      <c r="S76" t="s">
        <v>2035</v>
      </c>
      <c r="T76" t="s">
        <v>2057</v>
      </c>
    </row>
    <row r="77" spans="1:20" hidden="1" x14ac:dyDescent="0.2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t="s">
        <v>20</v>
      </c>
      <c r="G77">
        <v>170</v>
      </c>
      <c r="H77" t="s">
        <v>21</v>
      </c>
      <c r="I77" t="s">
        <v>22</v>
      </c>
      <c r="J77">
        <v>1531630800</v>
      </c>
      <c r="K77" s="9">
        <f t="shared" si="4"/>
        <v>43296.208333333328</v>
      </c>
      <c r="L77">
        <v>1532322000</v>
      </c>
      <c r="M77" s="10">
        <f t="shared" si="5"/>
        <v>43304.208333333328</v>
      </c>
      <c r="N77" t="b">
        <v>0</v>
      </c>
      <c r="O77" t="b">
        <v>0</v>
      </c>
      <c r="P77" t="s">
        <v>122</v>
      </c>
      <c r="Q77" s="4">
        <f t="shared" si="6"/>
        <v>150.57731958762886</v>
      </c>
      <c r="R77" s="6">
        <f t="shared" si="7"/>
        <v>12153</v>
      </c>
      <c r="S77" t="s">
        <v>2054</v>
      </c>
      <c r="T77" t="s">
        <v>2055</v>
      </c>
    </row>
    <row r="78" spans="1:20" x14ac:dyDescent="0.2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t="s">
        <v>14</v>
      </c>
      <c r="G78">
        <v>1684</v>
      </c>
      <c r="H78" t="s">
        <v>21</v>
      </c>
      <c r="I78" t="s">
        <v>22</v>
      </c>
      <c r="J78">
        <v>1421992800</v>
      </c>
      <c r="K78" s="9">
        <f t="shared" si="4"/>
        <v>42027.25</v>
      </c>
      <c r="L78">
        <v>1426222800</v>
      </c>
      <c r="M78" s="10">
        <f t="shared" si="5"/>
        <v>42076.208333333328</v>
      </c>
      <c r="N78" t="b">
        <v>1</v>
      </c>
      <c r="O78" t="b">
        <v>1</v>
      </c>
      <c r="P78" t="s">
        <v>33</v>
      </c>
      <c r="Q78" s="4">
        <f t="shared" si="6"/>
        <v>78.106590724165983</v>
      </c>
      <c r="R78" s="6">
        <f t="shared" si="7"/>
        <v>109446.5</v>
      </c>
      <c r="S78" t="s">
        <v>2039</v>
      </c>
      <c r="T78" t="s">
        <v>2040</v>
      </c>
    </row>
    <row r="79" spans="1:20" x14ac:dyDescent="0.2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t="s">
        <v>14</v>
      </c>
      <c r="G79">
        <v>56</v>
      </c>
      <c r="H79" t="s">
        <v>21</v>
      </c>
      <c r="I79" t="s">
        <v>22</v>
      </c>
      <c r="J79">
        <v>1285563600</v>
      </c>
      <c r="K79" s="9">
        <f t="shared" si="4"/>
        <v>40448.208333333336</v>
      </c>
      <c r="L79">
        <v>1286773200</v>
      </c>
      <c r="M79" s="10">
        <f t="shared" si="5"/>
        <v>40462.208333333336</v>
      </c>
      <c r="N79" t="b">
        <v>0</v>
      </c>
      <c r="O79" t="b">
        <v>1</v>
      </c>
      <c r="P79" t="s">
        <v>71</v>
      </c>
      <c r="Q79" s="4">
        <f t="shared" si="6"/>
        <v>46.94736842105263</v>
      </c>
      <c r="R79" s="6">
        <f t="shared" si="7"/>
        <v>6980</v>
      </c>
      <c r="S79" t="s">
        <v>2041</v>
      </c>
      <c r="T79" t="s">
        <v>2049</v>
      </c>
    </row>
    <row r="80" spans="1:20" hidden="1" x14ac:dyDescent="0.2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t="s">
        <v>20</v>
      </c>
      <c r="G80">
        <v>330</v>
      </c>
      <c r="H80" t="s">
        <v>21</v>
      </c>
      <c r="I80" t="s">
        <v>22</v>
      </c>
      <c r="J80">
        <v>1523854800</v>
      </c>
      <c r="K80" s="9">
        <f t="shared" si="4"/>
        <v>43206.208333333328</v>
      </c>
      <c r="L80">
        <v>1523941200</v>
      </c>
      <c r="M80" s="10">
        <f t="shared" si="5"/>
        <v>43207.208333333328</v>
      </c>
      <c r="N80" t="b">
        <v>0</v>
      </c>
      <c r="O80" t="b">
        <v>0</v>
      </c>
      <c r="P80" t="s">
        <v>206</v>
      </c>
      <c r="Q80" s="4">
        <f t="shared" si="6"/>
        <v>300.8</v>
      </c>
      <c r="R80" s="6">
        <f t="shared" si="7"/>
        <v>9018</v>
      </c>
      <c r="S80" t="s">
        <v>2047</v>
      </c>
      <c r="T80" t="s">
        <v>2059</v>
      </c>
    </row>
    <row r="81" spans="1:20" x14ac:dyDescent="0.2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t="s">
        <v>14</v>
      </c>
      <c r="G81">
        <v>838</v>
      </c>
      <c r="H81" t="s">
        <v>21</v>
      </c>
      <c r="I81" t="s">
        <v>22</v>
      </c>
      <c r="J81">
        <v>1529125200</v>
      </c>
      <c r="K81" s="9">
        <f t="shared" si="4"/>
        <v>43267.208333333328</v>
      </c>
      <c r="L81">
        <v>1529557200</v>
      </c>
      <c r="M81" s="10">
        <f t="shared" si="5"/>
        <v>43272.208333333328</v>
      </c>
      <c r="N81" t="b">
        <v>0</v>
      </c>
      <c r="O81" t="b">
        <v>0</v>
      </c>
      <c r="P81" t="s">
        <v>33</v>
      </c>
      <c r="Q81" s="4">
        <f t="shared" si="6"/>
        <v>69.598615916955012</v>
      </c>
      <c r="R81" s="6">
        <f t="shared" si="7"/>
        <v>49014</v>
      </c>
      <c r="S81" t="s">
        <v>2039</v>
      </c>
      <c r="T81" t="s">
        <v>2040</v>
      </c>
    </row>
    <row r="82" spans="1:20" hidden="1" x14ac:dyDescent="0.2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t="s">
        <v>20</v>
      </c>
      <c r="G82">
        <v>127</v>
      </c>
      <c r="H82" t="s">
        <v>21</v>
      </c>
      <c r="I82" t="s">
        <v>22</v>
      </c>
      <c r="J82">
        <v>1503982800</v>
      </c>
      <c r="K82" s="9">
        <f t="shared" si="4"/>
        <v>42976.208333333328</v>
      </c>
      <c r="L82">
        <v>1506574800</v>
      </c>
      <c r="M82" s="10">
        <f t="shared" si="5"/>
        <v>43006.208333333328</v>
      </c>
      <c r="N82" t="b">
        <v>0</v>
      </c>
      <c r="O82" t="b">
        <v>0</v>
      </c>
      <c r="P82" t="s">
        <v>89</v>
      </c>
      <c r="Q82" s="4">
        <f t="shared" si="6"/>
        <v>637.4545454545455</v>
      </c>
      <c r="R82" s="6">
        <f t="shared" si="7"/>
        <v>4056</v>
      </c>
      <c r="S82" t="s">
        <v>2050</v>
      </c>
      <c r="T82" t="s">
        <v>2051</v>
      </c>
    </row>
    <row r="83" spans="1:20" hidden="1" x14ac:dyDescent="0.2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t="s">
        <v>20</v>
      </c>
      <c r="G83">
        <v>411</v>
      </c>
      <c r="H83" t="s">
        <v>21</v>
      </c>
      <c r="I83" t="s">
        <v>22</v>
      </c>
      <c r="J83">
        <v>1511416800</v>
      </c>
      <c r="K83" s="9">
        <f t="shared" si="4"/>
        <v>43062.25</v>
      </c>
      <c r="L83">
        <v>1513576800</v>
      </c>
      <c r="M83" s="10">
        <f t="shared" si="5"/>
        <v>43087.25</v>
      </c>
      <c r="N83" t="b">
        <v>0</v>
      </c>
      <c r="O83" t="b">
        <v>0</v>
      </c>
      <c r="P83" t="s">
        <v>23</v>
      </c>
      <c r="Q83" s="4">
        <f t="shared" si="6"/>
        <v>225.33928571428572</v>
      </c>
      <c r="R83" s="6">
        <f t="shared" si="7"/>
        <v>27328.5</v>
      </c>
      <c r="S83" t="s">
        <v>2035</v>
      </c>
      <c r="T83" t="s">
        <v>2036</v>
      </c>
    </row>
    <row r="84" spans="1:20" hidden="1" x14ac:dyDescent="0.2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t="s">
        <v>20</v>
      </c>
      <c r="G84">
        <v>180</v>
      </c>
      <c r="H84" t="s">
        <v>40</v>
      </c>
      <c r="I84" t="s">
        <v>41</v>
      </c>
      <c r="J84">
        <v>1547704800</v>
      </c>
      <c r="K84" s="9">
        <f t="shared" si="4"/>
        <v>43482.25</v>
      </c>
      <c r="L84">
        <v>1548309600</v>
      </c>
      <c r="M84" s="10">
        <f t="shared" si="5"/>
        <v>43489.25</v>
      </c>
      <c r="N84" t="b">
        <v>0</v>
      </c>
      <c r="O84" t="b">
        <v>1</v>
      </c>
      <c r="P84" t="s">
        <v>89</v>
      </c>
      <c r="Q84" s="4">
        <f t="shared" si="6"/>
        <v>1497.3</v>
      </c>
      <c r="R84" s="6">
        <f t="shared" si="7"/>
        <v>7986.5</v>
      </c>
      <c r="S84" t="s">
        <v>2050</v>
      </c>
      <c r="T84" t="s">
        <v>2051</v>
      </c>
    </row>
    <row r="85" spans="1:20" x14ac:dyDescent="0.2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t="s">
        <v>14</v>
      </c>
      <c r="G85">
        <v>1000</v>
      </c>
      <c r="H85" t="s">
        <v>21</v>
      </c>
      <c r="I85" t="s">
        <v>22</v>
      </c>
      <c r="J85">
        <v>1469682000</v>
      </c>
      <c r="K85" s="9">
        <f t="shared" si="4"/>
        <v>42579.208333333328</v>
      </c>
      <c r="L85">
        <v>1471582800</v>
      </c>
      <c r="M85" s="10">
        <f t="shared" si="5"/>
        <v>42601.208333333328</v>
      </c>
      <c r="N85" t="b">
        <v>0</v>
      </c>
      <c r="O85" t="b">
        <v>0</v>
      </c>
      <c r="P85" t="s">
        <v>50</v>
      </c>
      <c r="Q85" s="4">
        <f t="shared" si="6"/>
        <v>37.590225563909776</v>
      </c>
      <c r="R85" s="6">
        <f t="shared" si="7"/>
        <v>73198</v>
      </c>
      <c r="S85" t="s">
        <v>2035</v>
      </c>
      <c r="T85" t="s">
        <v>2043</v>
      </c>
    </row>
    <row r="86" spans="1:20" hidden="1" x14ac:dyDescent="0.2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t="s">
        <v>20</v>
      </c>
      <c r="G86">
        <v>374</v>
      </c>
      <c r="H86" t="s">
        <v>21</v>
      </c>
      <c r="I86" t="s">
        <v>22</v>
      </c>
      <c r="J86">
        <v>1343451600</v>
      </c>
      <c r="K86" s="9">
        <f t="shared" si="4"/>
        <v>41118.208333333336</v>
      </c>
      <c r="L86">
        <v>1344315600</v>
      </c>
      <c r="M86" s="10">
        <f t="shared" si="5"/>
        <v>41128.208333333336</v>
      </c>
      <c r="N86" t="b">
        <v>0</v>
      </c>
      <c r="O86" t="b">
        <v>0</v>
      </c>
      <c r="P86" t="s">
        <v>65</v>
      </c>
      <c r="Q86" s="4">
        <f t="shared" si="6"/>
        <v>132.36942675159236</v>
      </c>
      <c r="R86" s="6">
        <f t="shared" si="7"/>
        <v>36482</v>
      </c>
      <c r="S86" t="s">
        <v>2037</v>
      </c>
      <c r="T86" t="s">
        <v>2046</v>
      </c>
    </row>
    <row r="87" spans="1:20" hidden="1" x14ac:dyDescent="0.2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t="s">
        <v>20</v>
      </c>
      <c r="G87">
        <v>71</v>
      </c>
      <c r="H87" t="s">
        <v>26</v>
      </c>
      <c r="I87" t="s">
        <v>27</v>
      </c>
      <c r="J87">
        <v>1315717200</v>
      </c>
      <c r="K87" s="9">
        <f t="shared" si="4"/>
        <v>40797.208333333336</v>
      </c>
      <c r="L87">
        <v>1316408400</v>
      </c>
      <c r="M87" s="10">
        <f t="shared" si="5"/>
        <v>40805.208333333336</v>
      </c>
      <c r="N87" t="b">
        <v>0</v>
      </c>
      <c r="O87" t="b">
        <v>0</v>
      </c>
      <c r="P87" t="s">
        <v>60</v>
      </c>
      <c r="Q87" s="4">
        <f t="shared" si="6"/>
        <v>131.22448979591837</v>
      </c>
      <c r="R87" s="6">
        <f t="shared" si="7"/>
        <v>5665</v>
      </c>
      <c r="S87" t="s">
        <v>2035</v>
      </c>
      <c r="T87" t="s">
        <v>2045</v>
      </c>
    </row>
    <row r="88" spans="1:20" hidden="1" x14ac:dyDescent="0.2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t="s">
        <v>20</v>
      </c>
      <c r="G88">
        <v>203</v>
      </c>
      <c r="H88" t="s">
        <v>21</v>
      </c>
      <c r="I88" t="s">
        <v>22</v>
      </c>
      <c r="J88">
        <v>1430715600</v>
      </c>
      <c r="K88" s="9">
        <f t="shared" si="4"/>
        <v>42128.208333333328</v>
      </c>
      <c r="L88">
        <v>1431838800</v>
      </c>
      <c r="M88" s="10">
        <f t="shared" si="5"/>
        <v>42141.208333333328</v>
      </c>
      <c r="N88" t="b">
        <v>1</v>
      </c>
      <c r="O88" t="b">
        <v>0</v>
      </c>
      <c r="P88" t="s">
        <v>33</v>
      </c>
      <c r="Q88" s="4">
        <f t="shared" si="6"/>
        <v>167.63513513513513</v>
      </c>
      <c r="R88" s="6">
        <f t="shared" si="7"/>
        <v>9902.5</v>
      </c>
      <c r="S88" t="s">
        <v>2039</v>
      </c>
      <c r="T88" t="s">
        <v>2040</v>
      </c>
    </row>
    <row r="89" spans="1:20" ht="31.5" x14ac:dyDescent="0.2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t="s">
        <v>14</v>
      </c>
      <c r="G89">
        <v>1482</v>
      </c>
      <c r="H89" t="s">
        <v>26</v>
      </c>
      <c r="I89" t="s">
        <v>27</v>
      </c>
      <c r="J89">
        <v>1299564000</v>
      </c>
      <c r="K89" s="9">
        <f t="shared" si="4"/>
        <v>40610.25</v>
      </c>
      <c r="L89">
        <v>1300510800</v>
      </c>
      <c r="M89" s="10">
        <f t="shared" si="5"/>
        <v>40621.208333333336</v>
      </c>
      <c r="N89" t="b">
        <v>0</v>
      </c>
      <c r="O89" t="b">
        <v>1</v>
      </c>
      <c r="P89" t="s">
        <v>23</v>
      </c>
      <c r="Q89" s="4">
        <f t="shared" si="6"/>
        <v>61.984886649874056</v>
      </c>
      <c r="R89" s="6">
        <f t="shared" si="7"/>
        <v>160770</v>
      </c>
      <c r="S89" t="s">
        <v>2035</v>
      </c>
      <c r="T89" t="s">
        <v>2036</v>
      </c>
    </row>
    <row r="90" spans="1:20" hidden="1" x14ac:dyDescent="0.2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t="s">
        <v>20</v>
      </c>
      <c r="G90">
        <v>113</v>
      </c>
      <c r="H90" t="s">
        <v>21</v>
      </c>
      <c r="I90" t="s">
        <v>22</v>
      </c>
      <c r="J90">
        <v>1429160400</v>
      </c>
      <c r="K90" s="9">
        <f t="shared" si="4"/>
        <v>42110.208333333328</v>
      </c>
      <c r="L90">
        <v>1431061200</v>
      </c>
      <c r="M90" s="10">
        <f t="shared" si="5"/>
        <v>42132.208333333328</v>
      </c>
      <c r="N90" t="b">
        <v>0</v>
      </c>
      <c r="O90" t="b">
        <v>0</v>
      </c>
      <c r="P90" t="s">
        <v>206</v>
      </c>
      <c r="Q90" s="4">
        <f t="shared" si="6"/>
        <v>260.75</v>
      </c>
      <c r="R90" s="6">
        <f t="shared" si="7"/>
        <v>8658</v>
      </c>
      <c r="S90" t="s">
        <v>2047</v>
      </c>
      <c r="T90" t="s">
        <v>2059</v>
      </c>
    </row>
    <row r="91" spans="1:20" hidden="1" x14ac:dyDescent="0.2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t="s">
        <v>20</v>
      </c>
      <c r="G91">
        <v>96</v>
      </c>
      <c r="H91" t="s">
        <v>21</v>
      </c>
      <c r="I91" t="s">
        <v>22</v>
      </c>
      <c r="J91">
        <v>1271307600</v>
      </c>
      <c r="K91" s="9">
        <f t="shared" si="4"/>
        <v>40283.208333333336</v>
      </c>
      <c r="L91">
        <v>1271480400</v>
      </c>
      <c r="M91" s="10">
        <f t="shared" si="5"/>
        <v>40285.208333333336</v>
      </c>
      <c r="N91" t="b">
        <v>0</v>
      </c>
      <c r="O91" t="b">
        <v>0</v>
      </c>
      <c r="P91" t="s">
        <v>33</v>
      </c>
      <c r="Q91" s="4">
        <f t="shared" si="6"/>
        <v>252.58823529411765</v>
      </c>
      <c r="R91" s="6">
        <f t="shared" si="7"/>
        <v>5994</v>
      </c>
      <c r="S91" t="s">
        <v>2039</v>
      </c>
      <c r="T91" t="s">
        <v>2040</v>
      </c>
    </row>
    <row r="92" spans="1:20" x14ac:dyDescent="0.2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t="s">
        <v>14</v>
      </c>
      <c r="G92">
        <v>106</v>
      </c>
      <c r="H92" t="s">
        <v>21</v>
      </c>
      <c r="I92" t="s">
        <v>22</v>
      </c>
      <c r="J92">
        <v>1456380000</v>
      </c>
      <c r="K92" s="9">
        <f t="shared" si="4"/>
        <v>42425.25</v>
      </c>
      <c r="L92">
        <v>1456380000</v>
      </c>
      <c r="M92" s="10">
        <f t="shared" si="5"/>
        <v>42425.25</v>
      </c>
      <c r="N92" t="b">
        <v>0</v>
      </c>
      <c r="O92" t="b">
        <v>1</v>
      </c>
      <c r="P92" t="s">
        <v>33</v>
      </c>
      <c r="Q92" s="4">
        <f t="shared" si="6"/>
        <v>78.615384615384613</v>
      </c>
      <c r="R92" s="6">
        <f t="shared" si="7"/>
        <v>6966</v>
      </c>
      <c r="S92" t="s">
        <v>2039</v>
      </c>
      <c r="T92" t="s">
        <v>2040</v>
      </c>
    </row>
    <row r="93" spans="1:20" x14ac:dyDescent="0.2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t="s">
        <v>14</v>
      </c>
      <c r="G93">
        <v>679</v>
      </c>
      <c r="H93" t="s">
        <v>107</v>
      </c>
      <c r="I93" t="s">
        <v>108</v>
      </c>
      <c r="J93">
        <v>1470459600</v>
      </c>
      <c r="K93" s="9">
        <f t="shared" si="4"/>
        <v>42588.208333333328</v>
      </c>
      <c r="L93">
        <v>1472878800</v>
      </c>
      <c r="M93" s="10">
        <f t="shared" si="5"/>
        <v>42616.208333333328</v>
      </c>
      <c r="N93" t="b">
        <v>0</v>
      </c>
      <c r="O93" t="b">
        <v>0</v>
      </c>
      <c r="P93" t="s">
        <v>206</v>
      </c>
      <c r="Q93" s="4">
        <f t="shared" si="6"/>
        <v>48.404406999351913</v>
      </c>
      <c r="R93" s="6">
        <f t="shared" si="7"/>
        <v>114494</v>
      </c>
      <c r="S93" t="s">
        <v>2047</v>
      </c>
      <c r="T93" t="s">
        <v>2059</v>
      </c>
    </row>
    <row r="94" spans="1:20" ht="31.5" hidden="1" x14ac:dyDescent="0.2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t="s">
        <v>20</v>
      </c>
      <c r="G94">
        <v>498</v>
      </c>
      <c r="H94" t="s">
        <v>98</v>
      </c>
      <c r="I94" t="s">
        <v>99</v>
      </c>
      <c r="J94">
        <v>1277269200</v>
      </c>
      <c r="K94" s="9">
        <f t="shared" si="4"/>
        <v>40352.208333333336</v>
      </c>
      <c r="L94">
        <v>1277355600</v>
      </c>
      <c r="M94" s="10">
        <f t="shared" si="5"/>
        <v>40353.208333333336</v>
      </c>
      <c r="N94" t="b">
        <v>0</v>
      </c>
      <c r="O94" t="b">
        <v>1</v>
      </c>
      <c r="P94" t="s">
        <v>89</v>
      </c>
      <c r="Q94" s="4">
        <f t="shared" si="6"/>
        <v>258.875</v>
      </c>
      <c r="R94" s="6">
        <f t="shared" si="7"/>
        <v>35887.5</v>
      </c>
      <c r="S94" t="s">
        <v>2050</v>
      </c>
      <c r="T94" t="s">
        <v>2051</v>
      </c>
    </row>
    <row r="95" spans="1:20" hidden="1" x14ac:dyDescent="0.2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t="s">
        <v>74</v>
      </c>
      <c r="G95">
        <v>610</v>
      </c>
      <c r="H95" t="s">
        <v>21</v>
      </c>
      <c r="I95" t="s">
        <v>22</v>
      </c>
      <c r="J95">
        <v>1350709200</v>
      </c>
      <c r="K95" s="9">
        <f t="shared" si="4"/>
        <v>41202.208333333336</v>
      </c>
      <c r="L95">
        <v>1351054800</v>
      </c>
      <c r="M95" s="10">
        <f t="shared" si="5"/>
        <v>41206.208333333336</v>
      </c>
      <c r="N95" t="b">
        <v>0</v>
      </c>
      <c r="O95" t="b">
        <v>1</v>
      </c>
      <c r="P95" t="s">
        <v>33</v>
      </c>
      <c r="Q95" s="4">
        <f t="shared" si="6"/>
        <v>60.548713235294116</v>
      </c>
      <c r="R95" s="6">
        <f t="shared" si="7"/>
        <v>87338.5</v>
      </c>
      <c r="S95" t="s">
        <v>2039</v>
      </c>
      <c r="T95" t="s">
        <v>2040</v>
      </c>
    </row>
    <row r="96" spans="1:20" hidden="1" x14ac:dyDescent="0.2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t="s">
        <v>20</v>
      </c>
      <c r="G96">
        <v>180</v>
      </c>
      <c r="H96" t="s">
        <v>40</v>
      </c>
      <c r="I96" t="s">
        <v>41</v>
      </c>
      <c r="J96">
        <v>1554613200</v>
      </c>
      <c r="K96" s="9">
        <f t="shared" si="4"/>
        <v>43562.208333333328</v>
      </c>
      <c r="L96">
        <v>1555563600</v>
      </c>
      <c r="M96" s="10">
        <f t="shared" si="5"/>
        <v>43573.208333333328</v>
      </c>
      <c r="N96" t="b">
        <v>0</v>
      </c>
      <c r="O96" t="b">
        <v>0</v>
      </c>
      <c r="P96" t="s">
        <v>28</v>
      </c>
      <c r="Q96" s="4">
        <f t="shared" si="6"/>
        <v>303.68965517241378</v>
      </c>
      <c r="R96" s="6">
        <f t="shared" si="7"/>
        <v>5853.5</v>
      </c>
      <c r="S96" t="s">
        <v>2037</v>
      </c>
      <c r="T96" t="s">
        <v>2038</v>
      </c>
    </row>
    <row r="97" spans="1:20" ht="31.5" hidden="1" x14ac:dyDescent="0.25">
      <c r="A97">
        <v>95</v>
      </c>
      <c r="B97" t="s">
        <v>239</v>
      </c>
      <c r="C97" s="3" t="s">
        <v>240</v>
      </c>
      <c r="D97">
        <v>900</v>
      </c>
      <c r="E97">
        <v>1017</v>
      </c>
      <c r="F97" t="s">
        <v>20</v>
      </c>
      <c r="G97">
        <v>27</v>
      </c>
      <c r="H97" t="s">
        <v>21</v>
      </c>
      <c r="I97" t="s">
        <v>22</v>
      </c>
      <c r="J97">
        <v>1571029200</v>
      </c>
      <c r="K97" s="9">
        <f t="shared" si="4"/>
        <v>43752.208333333328</v>
      </c>
      <c r="L97">
        <v>1571634000</v>
      </c>
      <c r="M97" s="10">
        <f t="shared" si="5"/>
        <v>43759.208333333328</v>
      </c>
      <c r="N97" t="b">
        <v>0</v>
      </c>
      <c r="O97" t="b">
        <v>0</v>
      </c>
      <c r="P97" t="s">
        <v>42</v>
      </c>
      <c r="Q97" s="4">
        <f t="shared" si="6"/>
        <v>113</v>
      </c>
      <c r="R97" s="6">
        <f t="shared" si="7"/>
        <v>958.5</v>
      </c>
      <c r="S97" t="s">
        <v>2041</v>
      </c>
      <c r="T97" t="s">
        <v>2042</v>
      </c>
    </row>
    <row r="98" spans="1:20" hidden="1" x14ac:dyDescent="0.2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t="s">
        <v>20</v>
      </c>
      <c r="G98">
        <v>2331</v>
      </c>
      <c r="H98" t="s">
        <v>21</v>
      </c>
      <c r="I98" t="s">
        <v>22</v>
      </c>
      <c r="J98">
        <v>1299736800</v>
      </c>
      <c r="K98" s="9">
        <f t="shared" si="4"/>
        <v>40612.25</v>
      </c>
      <c r="L98">
        <v>1300856400</v>
      </c>
      <c r="M98" s="10">
        <f t="shared" si="5"/>
        <v>40625.208333333336</v>
      </c>
      <c r="N98" t="b">
        <v>0</v>
      </c>
      <c r="O98" t="b">
        <v>0</v>
      </c>
      <c r="P98" t="s">
        <v>33</v>
      </c>
      <c r="Q98" s="4">
        <f t="shared" si="6"/>
        <v>217.37876614060258</v>
      </c>
      <c r="R98" s="6">
        <f t="shared" si="7"/>
        <v>110606.5</v>
      </c>
      <c r="S98" t="s">
        <v>2039</v>
      </c>
      <c r="T98" t="s">
        <v>2040</v>
      </c>
    </row>
    <row r="99" spans="1:20" hidden="1" x14ac:dyDescent="0.2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t="s">
        <v>20</v>
      </c>
      <c r="G99">
        <v>113</v>
      </c>
      <c r="H99" t="s">
        <v>21</v>
      </c>
      <c r="I99" t="s">
        <v>22</v>
      </c>
      <c r="J99">
        <v>1435208400</v>
      </c>
      <c r="K99" s="9">
        <f t="shared" si="4"/>
        <v>42180.208333333328</v>
      </c>
      <c r="L99">
        <v>1439874000</v>
      </c>
      <c r="M99" s="10">
        <f t="shared" si="5"/>
        <v>42234.208333333328</v>
      </c>
      <c r="N99" t="b">
        <v>0</v>
      </c>
      <c r="O99" t="b">
        <v>0</v>
      </c>
      <c r="P99" t="s">
        <v>17</v>
      </c>
      <c r="Q99" s="4">
        <f t="shared" si="6"/>
        <v>926.69230769230774</v>
      </c>
      <c r="R99" s="6">
        <f t="shared" si="7"/>
        <v>6673.5</v>
      </c>
      <c r="S99" t="s">
        <v>2033</v>
      </c>
      <c r="T99" t="s">
        <v>2034</v>
      </c>
    </row>
    <row r="100" spans="1:20" x14ac:dyDescent="0.2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t="s">
        <v>14</v>
      </c>
      <c r="G100">
        <v>1220</v>
      </c>
      <c r="H100" t="s">
        <v>26</v>
      </c>
      <c r="I100" t="s">
        <v>27</v>
      </c>
      <c r="J100">
        <v>1437973200</v>
      </c>
      <c r="K100" s="9">
        <f t="shared" si="4"/>
        <v>42212.208333333328</v>
      </c>
      <c r="L100">
        <v>1438318800</v>
      </c>
      <c r="M100" s="10">
        <f t="shared" si="5"/>
        <v>42216.208333333328</v>
      </c>
      <c r="N100" t="b">
        <v>0</v>
      </c>
      <c r="O100" t="b">
        <v>0</v>
      </c>
      <c r="P100" t="s">
        <v>89</v>
      </c>
      <c r="Q100" s="4">
        <f t="shared" si="6"/>
        <v>33.692229038854805</v>
      </c>
      <c r="R100" s="6">
        <f t="shared" si="7"/>
        <v>65375.5</v>
      </c>
      <c r="S100" t="s">
        <v>2050</v>
      </c>
      <c r="T100" t="s">
        <v>2051</v>
      </c>
    </row>
    <row r="101" spans="1:20" hidden="1" x14ac:dyDescent="0.2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t="s">
        <v>20</v>
      </c>
      <c r="G101">
        <v>164</v>
      </c>
      <c r="H101" t="s">
        <v>21</v>
      </c>
      <c r="I101" t="s">
        <v>22</v>
      </c>
      <c r="J101">
        <v>1416895200</v>
      </c>
      <c r="K101" s="9">
        <f t="shared" si="4"/>
        <v>41968.25</v>
      </c>
      <c r="L101">
        <v>1419400800</v>
      </c>
      <c r="M101" s="10">
        <f t="shared" si="5"/>
        <v>41997.25</v>
      </c>
      <c r="N101" t="b">
        <v>0</v>
      </c>
      <c r="O101" t="b">
        <v>0</v>
      </c>
      <c r="P101" t="s">
        <v>33</v>
      </c>
      <c r="Q101" s="4">
        <f t="shared" si="6"/>
        <v>196.72368421052633</v>
      </c>
      <c r="R101" s="6">
        <f t="shared" si="7"/>
        <v>11275.5</v>
      </c>
      <c r="S101" t="s">
        <v>2039</v>
      </c>
      <c r="T101" t="s">
        <v>2040</v>
      </c>
    </row>
    <row r="102" spans="1:20" x14ac:dyDescent="0.2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t="s">
        <v>14</v>
      </c>
      <c r="G102">
        <v>1</v>
      </c>
      <c r="H102" t="s">
        <v>21</v>
      </c>
      <c r="I102" t="s">
        <v>22</v>
      </c>
      <c r="J102">
        <v>1319000400</v>
      </c>
      <c r="K102" s="9">
        <f t="shared" si="4"/>
        <v>40835.208333333336</v>
      </c>
      <c r="L102">
        <v>1320555600</v>
      </c>
      <c r="M102" s="10">
        <f t="shared" si="5"/>
        <v>40853.208333333336</v>
      </c>
      <c r="N102" t="b">
        <v>0</v>
      </c>
      <c r="O102" t="b">
        <v>0</v>
      </c>
      <c r="P102" t="s">
        <v>33</v>
      </c>
      <c r="Q102" s="4">
        <f t="shared" si="6"/>
        <v>1</v>
      </c>
      <c r="R102" s="6">
        <f t="shared" si="7"/>
        <v>50.5</v>
      </c>
      <c r="S102" t="s">
        <v>2039</v>
      </c>
      <c r="T102" t="s">
        <v>2040</v>
      </c>
    </row>
    <row r="103" spans="1:20" hidden="1" x14ac:dyDescent="0.2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t="s">
        <v>20</v>
      </c>
      <c r="G103">
        <v>164</v>
      </c>
      <c r="H103" t="s">
        <v>21</v>
      </c>
      <c r="I103" t="s">
        <v>22</v>
      </c>
      <c r="J103">
        <v>1424498400</v>
      </c>
      <c r="K103" s="9">
        <f t="shared" si="4"/>
        <v>42056.25</v>
      </c>
      <c r="L103">
        <v>1425103200</v>
      </c>
      <c r="M103" s="10">
        <f t="shared" si="5"/>
        <v>42063.25</v>
      </c>
      <c r="N103" t="b">
        <v>0</v>
      </c>
      <c r="O103" t="b">
        <v>1</v>
      </c>
      <c r="P103" t="s">
        <v>50</v>
      </c>
      <c r="Q103" s="4">
        <f t="shared" si="6"/>
        <v>1021.4444444444445</v>
      </c>
      <c r="R103" s="6">
        <f t="shared" si="7"/>
        <v>5046.5</v>
      </c>
      <c r="S103" t="s">
        <v>2035</v>
      </c>
      <c r="T103" t="s">
        <v>2043</v>
      </c>
    </row>
    <row r="104" spans="1:20" hidden="1" x14ac:dyDescent="0.2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t="s">
        <v>20</v>
      </c>
      <c r="G104">
        <v>336</v>
      </c>
      <c r="H104" t="s">
        <v>21</v>
      </c>
      <c r="I104" t="s">
        <v>22</v>
      </c>
      <c r="J104">
        <v>1526274000</v>
      </c>
      <c r="K104" s="9">
        <f t="shared" si="4"/>
        <v>43234.208333333328</v>
      </c>
      <c r="L104">
        <v>1526878800</v>
      </c>
      <c r="M104" s="10">
        <f t="shared" si="5"/>
        <v>43241.208333333328</v>
      </c>
      <c r="N104" t="b">
        <v>0</v>
      </c>
      <c r="O104" t="b">
        <v>1</v>
      </c>
      <c r="P104" t="s">
        <v>65</v>
      </c>
      <c r="Q104" s="4">
        <f t="shared" si="6"/>
        <v>281.67567567567568</v>
      </c>
      <c r="R104" s="6">
        <f t="shared" si="7"/>
        <v>7061</v>
      </c>
      <c r="S104" t="s">
        <v>2037</v>
      </c>
      <c r="T104" t="s">
        <v>2046</v>
      </c>
    </row>
    <row r="105" spans="1:20" x14ac:dyDescent="0.2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t="s">
        <v>14</v>
      </c>
      <c r="G105">
        <v>37</v>
      </c>
      <c r="H105" t="s">
        <v>107</v>
      </c>
      <c r="I105" t="s">
        <v>108</v>
      </c>
      <c r="J105">
        <v>1287896400</v>
      </c>
      <c r="K105" s="9">
        <f t="shared" si="4"/>
        <v>40475.208333333336</v>
      </c>
      <c r="L105">
        <v>1288674000</v>
      </c>
      <c r="M105" s="10">
        <f t="shared" si="5"/>
        <v>40484.208333333336</v>
      </c>
      <c r="N105" t="b">
        <v>0</v>
      </c>
      <c r="O105" t="b">
        <v>0</v>
      </c>
      <c r="P105" t="s">
        <v>50</v>
      </c>
      <c r="Q105" s="4">
        <f t="shared" si="6"/>
        <v>24.61</v>
      </c>
      <c r="R105" s="6">
        <f t="shared" si="7"/>
        <v>6230.5</v>
      </c>
      <c r="S105" t="s">
        <v>2035</v>
      </c>
      <c r="T105" t="s">
        <v>2043</v>
      </c>
    </row>
    <row r="106" spans="1:20" hidden="1" x14ac:dyDescent="0.2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t="s">
        <v>20</v>
      </c>
      <c r="G106">
        <v>1917</v>
      </c>
      <c r="H106" t="s">
        <v>21</v>
      </c>
      <c r="I106" t="s">
        <v>22</v>
      </c>
      <c r="J106">
        <v>1495515600</v>
      </c>
      <c r="K106" s="9">
        <f t="shared" si="4"/>
        <v>42878.208333333328</v>
      </c>
      <c r="L106">
        <v>1495602000</v>
      </c>
      <c r="M106" s="10">
        <f t="shared" si="5"/>
        <v>42879.208333333328</v>
      </c>
      <c r="N106" t="b">
        <v>0</v>
      </c>
      <c r="O106" t="b">
        <v>0</v>
      </c>
      <c r="P106" t="s">
        <v>60</v>
      </c>
      <c r="Q106" s="4">
        <f t="shared" si="6"/>
        <v>143.14010067114094</v>
      </c>
      <c r="R106" s="6">
        <f t="shared" si="7"/>
        <v>144911.5</v>
      </c>
      <c r="S106" t="s">
        <v>2035</v>
      </c>
      <c r="T106" t="s">
        <v>2045</v>
      </c>
    </row>
    <row r="107" spans="1:20" hidden="1" x14ac:dyDescent="0.2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t="s">
        <v>20</v>
      </c>
      <c r="G107">
        <v>95</v>
      </c>
      <c r="H107" t="s">
        <v>21</v>
      </c>
      <c r="I107" t="s">
        <v>22</v>
      </c>
      <c r="J107">
        <v>1364878800</v>
      </c>
      <c r="K107" s="9">
        <f t="shared" si="4"/>
        <v>41366.208333333336</v>
      </c>
      <c r="L107">
        <v>1366434000</v>
      </c>
      <c r="M107" s="10">
        <f t="shared" si="5"/>
        <v>41384.208333333336</v>
      </c>
      <c r="N107" t="b">
        <v>0</v>
      </c>
      <c r="O107" t="b">
        <v>0</v>
      </c>
      <c r="P107" t="s">
        <v>28</v>
      </c>
      <c r="Q107" s="4">
        <f t="shared" si="6"/>
        <v>144.54411764705881</v>
      </c>
      <c r="R107" s="6">
        <f t="shared" si="7"/>
        <v>8314.5</v>
      </c>
      <c r="S107" t="s">
        <v>2037</v>
      </c>
      <c r="T107" t="s">
        <v>2038</v>
      </c>
    </row>
    <row r="108" spans="1:20" hidden="1" x14ac:dyDescent="0.2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t="s">
        <v>20</v>
      </c>
      <c r="G108">
        <v>147</v>
      </c>
      <c r="H108" t="s">
        <v>21</v>
      </c>
      <c r="I108" t="s">
        <v>22</v>
      </c>
      <c r="J108">
        <v>1567918800</v>
      </c>
      <c r="K108" s="9">
        <f t="shared" si="4"/>
        <v>43716.208333333328</v>
      </c>
      <c r="L108">
        <v>1568350800</v>
      </c>
      <c r="M108" s="10">
        <f t="shared" si="5"/>
        <v>43721.208333333328</v>
      </c>
      <c r="N108" t="b">
        <v>0</v>
      </c>
      <c r="O108" t="b">
        <v>0</v>
      </c>
      <c r="P108" t="s">
        <v>33</v>
      </c>
      <c r="Q108" s="4">
        <f t="shared" si="6"/>
        <v>359.12820512820514</v>
      </c>
      <c r="R108" s="6">
        <f t="shared" si="7"/>
        <v>8953</v>
      </c>
      <c r="S108" t="s">
        <v>2039</v>
      </c>
      <c r="T108" t="s">
        <v>2040</v>
      </c>
    </row>
    <row r="109" spans="1:20" ht="31.5" hidden="1" x14ac:dyDescent="0.2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t="s">
        <v>20</v>
      </c>
      <c r="G109">
        <v>86</v>
      </c>
      <c r="H109" t="s">
        <v>21</v>
      </c>
      <c r="I109" t="s">
        <v>22</v>
      </c>
      <c r="J109">
        <v>1524459600</v>
      </c>
      <c r="K109" s="9">
        <f t="shared" si="4"/>
        <v>43213.208333333328</v>
      </c>
      <c r="L109">
        <v>1525928400</v>
      </c>
      <c r="M109" s="10">
        <f t="shared" si="5"/>
        <v>43230.208333333328</v>
      </c>
      <c r="N109" t="b">
        <v>0</v>
      </c>
      <c r="O109" t="b">
        <v>1</v>
      </c>
      <c r="P109" t="s">
        <v>33</v>
      </c>
      <c r="Q109" s="4">
        <f t="shared" si="6"/>
        <v>186.48571428571429</v>
      </c>
      <c r="R109" s="6">
        <f t="shared" si="7"/>
        <v>5013.5</v>
      </c>
      <c r="S109" t="s">
        <v>2039</v>
      </c>
      <c r="T109" t="s">
        <v>2040</v>
      </c>
    </row>
    <row r="110" spans="1:20" ht="31.5" hidden="1" x14ac:dyDescent="0.2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t="s">
        <v>20</v>
      </c>
      <c r="G110">
        <v>83</v>
      </c>
      <c r="H110" t="s">
        <v>21</v>
      </c>
      <c r="I110" t="s">
        <v>22</v>
      </c>
      <c r="J110">
        <v>1333688400</v>
      </c>
      <c r="K110" s="9">
        <f t="shared" si="4"/>
        <v>41005.208333333336</v>
      </c>
      <c r="L110">
        <v>1336885200</v>
      </c>
      <c r="M110" s="10">
        <f t="shared" si="5"/>
        <v>41042.208333333336</v>
      </c>
      <c r="N110" t="b">
        <v>0</v>
      </c>
      <c r="O110" t="b">
        <v>0</v>
      </c>
      <c r="P110" t="s">
        <v>42</v>
      </c>
      <c r="Q110" s="4">
        <f t="shared" si="6"/>
        <v>595.26666666666665</v>
      </c>
      <c r="R110" s="6">
        <f t="shared" si="7"/>
        <v>5214.5</v>
      </c>
      <c r="S110" t="s">
        <v>2041</v>
      </c>
      <c r="T110" t="s">
        <v>2042</v>
      </c>
    </row>
    <row r="111" spans="1:20" x14ac:dyDescent="0.2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t="s">
        <v>14</v>
      </c>
      <c r="G111">
        <v>60</v>
      </c>
      <c r="H111" t="s">
        <v>21</v>
      </c>
      <c r="I111" t="s">
        <v>22</v>
      </c>
      <c r="J111">
        <v>1389506400</v>
      </c>
      <c r="K111" s="9">
        <f t="shared" si="4"/>
        <v>41651.25</v>
      </c>
      <c r="L111">
        <v>1389679200</v>
      </c>
      <c r="M111" s="10">
        <f t="shared" si="5"/>
        <v>41653.25</v>
      </c>
      <c r="N111" t="b">
        <v>0</v>
      </c>
      <c r="O111" t="b">
        <v>0</v>
      </c>
      <c r="P111" t="s">
        <v>269</v>
      </c>
      <c r="Q111" s="4">
        <f t="shared" si="6"/>
        <v>59.21153846153846</v>
      </c>
      <c r="R111" s="6">
        <f t="shared" si="7"/>
        <v>4139.5</v>
      </c>
      <c r="S111" t="s">
        <v>2041</v>
      </c>
      <c r="T111" t="s">
        <v>2060</v>
      </c>
    </row>
    <row r="112" spans="1:20" ht="31.5" x14ac:dyDescent="0.2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t="s">
        <v>14</v>
      </c>
      <c r="G112">
        <v>296</v>
      </c>
      <c r="H112" t="s">
        <v>21</v>
      </c>
      <c r="I112" t="s">
        <v>22</v>
      </c>
      <c r="J112">
        <v>1536642000</v>
      </c>
      <c r="K112" s="9">
        <f t="shared" si="4"/>
        <v>43354.208333333328</v>
      </c>
      <c r="L112">
        <v>1538283600</v>
      </c>
      <c r="M112" s="10">
        <f t="shared" si="5"/>
        <v>43373.208333333328</v>
      </c>
      <c r="N112" t="b">
        <v>0</v>
      </c>
      <c r="O112" t="b">
        <v>0</v>
      </c>
      <c r="P112" t="s">
        <v>17</v>
      </c>
      <c r="Q112" s="4">
        <f t="shared" si="6"/>
        <v>14.962780898876405</v>
      </c>
      <c r="R112" s="6">
        <f t="shared" si="7"/>
        <v>81853.5</v>
      </c>
      <c r="S112" t="s">
        <v>2033</v>
      </c>
      <c r="T112" t="s">
        <v>2034</v>
      </c>
    </row>
    <row r="113" spans="1:20" hidden="1" x14ac:dyDescent="0.2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t="s">
        <v>20</v>
      </c>
      <c r="G113">
        <v>676</v>
      </c>
      <c r="H113" t="s">
        <v>21</v>
      </c>
      <c r="I113" t="s">
        <v>22</v>
      </c>
      <c r="J113">
        <v>1348290000</v>
      </c>
      <c r="K113" s="9">
        <f t="shared" si="4"/>
        <v>41174.208333333336</v>
      </c>
      <c r="L113">
        <v>1348808400</v>
      </c>
      <c r="M113" s="10">
        <f t="shared" si="5"/>
        <v>41180.208333333336</v>
      </c>
      <c r="N113" t="b">
        <v>0</v>
      </c>
      <c r="O113" t="b">
        <v>0</v>
      </c>
      <c r="P113" t="s">
        <v>133</v>
      </c>
      <c r="Q113" s="4">
        <f t="shared" si="6"/>
        <v>119.95602605863192</v>
      </c>
      <c r="R113" s="6">
        <f t="shared" si="7"/>
        <v>67526.5</v>
      </c>
      <c r="S113" t="s">
        <v>2047</v>
      </c>
      <c r="T113" t="s">
        <v>2056</v>
      </c>
    </row>
    <row r="114" spans="1:20" hidden="1" x14ac:dyDescent="0.2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t="s">
        <v>20</v>
      </c>
      <c r="G114">
        <v>361</v>
      </c>
      <c r="H114" t="s">
        <v>26</v>
      </c>
      <c r="I114" t="s">
        <v>27</v>
      </c>
      <c r="J114">
        <v>1408856400</v>
      </c>
      <c r="K114" s="9">
        <f t="shared" si="4"/>
        <v>41875.208333333336</v>
      </c>
      <c r="L114">
        <v>1410152400</v>
      </c>
      <c r="M114" s="10">
        <f t="shared" si="5"/>
        <v>41890.208333333336</v>
      </c>
      <c r="N114" t="b">
        <v>0</v>
      </c>
      <c r="O114" t="b">
        <v>0</v>
      </c>
      <c r="P114" t="s">
        <v>28</v>
      </c>
      <c r="Q114" s="4">
        <f t="shared" si="6"/>
        <v>268.82978723404256</v>
      </c>
      <c r="R114" s="6">
        <f t="shared" si="7"/>
        <v>8667.5</v>
      </c>
      <c r="S114" t="s">
        <v>2037</v>
      </c>
      <c r="T114" t="s">
        <v>2038</v>
      </c>
    </row>
    <row r="115" spans="1:20" hidden="1" x14ac:dyDescent="0.2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t="s">
        <v>20</v>
      </c>
      <c r="G115">
        <v>131</v>
      </c>
      <c r="H115" t="s">
        <v>21</v>
      </c>
      <c r="I115" t="s">
        <v>22</v>
      </c>
      <c r="J115">
        <v>1505192400</v>
      </c>
      <c r="K115" s="9">
        <f t="shared" si="4"/>
        <v>42990.208333333328</v>
      </c>
      <c r="L115">
        <v>1505797200</v>
      </c>
      <c r="M115" s="10">
        <f t="shared" si="5"/>
        <v>42997.208333333328</v>
      </c>
      <c r="N115" t="b">
        <v>0</v>
      </c>
      <c r="O115" t="b">
        <v>0</v>
      </c>
      <c r="P115" t="s">
        <v>17</v>
      </c>
      <c r="Q115" s="4">
        <f t="shared" si="6"/>
        <v>376.87878787878788</v>
      </c>
      <c r="R115" s="6">
        <f t="shared" si="7"/>
        <v>7868.5</v>
      </c>
      <c r="S115" t="s">
        <v>2033</v>
      </c>
      <c r="T115" t="s">
        <v>2034</v>
      </c>
    </row>
    <row r="116" spans="1:20" hidden="1" x14ac:dyDescent="0.2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t="s">
        <v>20</v>
      </c>
      <c r="G116">
        <v>126</v>
      </c>
      <c r="H116" t="s">
        <v>21</v>
      </c>
      <c r="I116" t="s">
        <v>22</v>
      </c>
      <c r="J116">
        <v>1554786000</v>
      </c>
      <c r="K116" s="9">
        <f t="shared" si="4"/>
        <v>43564.208333333328</v>
      </c>
      <c r="L116">
        <v>1554872400</v>
      </c>
      <c r="M116" s="10">
        <f t="shared" si="5"/>
        <v>43565.208333333328</v>
      </c>
      <c r="N116" t="b">
        <v>0</v>
      </c>
      <c r="O116" t="b">
        <v>1</v>
      </c>
      <c r="P116" t="s">
        <v>65</v>
      </c>
      <c r="Q116" s="4">
        <f t="shared" si="6"/>
        <v>727.15789473684208</v>
      </c>
      <c r="R116" s="6">
        <f t="shared" si="7"/>
        <v>7858</v>
      </c>
      <c r="S116" t="s">
        <v>2037</v>
      </c>
      <c r="T116" t="s">
        <v>2046</v>
      </c>
    </row>
    <row r="117" spans="1:20" x14ac:dyDescent="0.2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t="s">
        <v>14</v>
      </c>
      <c r="G117">
        <v>3304</v>
      </c>
      <c r="H117" t="s">
        <v>107</v>
      </c>
      <c r="I117" t="s">
        <v>108</v>
      </c>
      <c r="J117">
        <v>1510898400</v>
      </c>
      <c r="K117" s="9">
        <f t="shared" si="4"/>
        <v>43056.25</v>
      </c>
      <c r="L117">
        <v>1513922400</v>
      </c>
      <c r="M117" s="10">
        <f t="shared" si="5"/>
        <v>43091.25</v>
      </c>
      <c r="N117" t="b">
        <v>0</v>
      </c>
      <c r="O117" t="b">
        <v>0</v>
      </c>
      <c r="P117" t="s">
        <v>119</v>
      </c>
      <c r="Q117" s="4">
        <f t="shared" si="6"/>
        <v>87.211757648470311</v>
      </c>
      <c r="R117" s="6">
        <f t="shared" si="7"/>
        <v>156041</v>
      </c>
      <c r="S117" t="s">
        <v>2047</v>
      </c>
      <c r="T117" t="s">
        <v>2053</v>
      </c>
    </row>
    <row r="118" spans="1:20" ht="31.5" x14ac:dyDescent="0.2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t="s">
        <v>14</v>
      </c>
      <c r="G118">
        <v>73</v>
      </c>
      <c r="H118" t="s">
        <v>21</v>
      </c>
      <c r="I118" t="s">
        <v>22</v>
      </c>
      <c r="J118">
        <v>1442552400</v>
      </c>
      <c r="K118" s="9">
        <f t="shared" si="4"/>
        <v>42265.208333333328</v>
      </c>
      <c r="L118">
        <v>1442638800</v>
      </c>
      <c r="M118" s="10">
        <f t="shared" si="5"/>
        <v>42266.208333333328</v>
      </c>
      <c r="N118" t="b">
        <v>0</v>
      </c>
      <c r="O118" t="b">
        <v>0</v>
      </c>
      <c r="P118" t="s">
        <v>33</v>
      </c>
      <c r="Q118" s="4">
        <f t="shared" si="6"/>
        <v>88</v>
      </c>
      <c r="R118" s="6">
        <f t="shared" si="7"/>
        <v>6768</v>
      </c>
      <c r="S118" t="s">
        <v>2039</v>
      </c>
      <c r="T118" t="s">
        <v>2040</v>
      </c>
    </row>
    <row r="119" spans="1:20" hidden="1" x14ac:dyDescent="0.2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t="s">
        <v>20</v>
      </c>
      <c r="G119">
        <v>275</v>
      </c>
      <c r="H119" t="s">
        <v>21</v>
      </c>
      <c r="I119" t="s">
        <v>22</v>
      </c>
      <c r="J119">
        <v>1316667600</v>
      </c>
      <c r="K119" s="9">
        <f t="shared" si="4"/>
        <v>40808.208333333336</v>
      </c>
      <c r="L119">
        <v>1317186000</v>
      </c>
      <c r="M119" s="10">
        <f t="shared" si="5"/>
        <v>40814.208333333336</v>
      </c>
      <c r="N119" t="b">
        <v>0</v>
      </c>
      <c r="O119" t="b">
        <v>0</v>
      </c>
      <c r="P119" t="s">
        <v>269</v>
      </c>
      <c r="Q119" s="4">
        <f t="shared" si="6"/>
        <v>173.9387755102041</v>
      </c>
      <c r="R119" s="6">
        <f t="shared" si="7"/>
        <v>6711.5</v>
      </c>
      <c r="S119" t="s">
        <v>2041</v>
      </c>
      <c r="T119" t="s">
        <v>2060</v>
      </c>
    </row>
    <row r="120" spans="1:20" hidden="1" x14ac:dyDescent="0.2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t="s">
        <v>20</v>
      </c>
      <c r="G120">
        <v>67</v>
      </c>
      <c r="H120" t="s">
        <v>21</v>
      </c>
      <c r="I120" t="s">
        <v>22</v>
      </c>
      <c r="J120">
        <v>1390716000</v>
      </c>
      <c r="K120" s="9">
        <f t="shared" si="4"/>
        <v>41665.25</v>
      </c>
      <c r="L120">
        <v>1391234400</v>
      </c>
      <c r="M120" s="10">
        <f t="shared" si="5"/>
        <v>41671.25</v>
      </c>
      <c r="N120" t="b">
        <v>0</v>
      </c>
      <c r="O120" t="b">
        <v>0</v>
      </c>
      <c r="P120" t="s">
        <v>122</v>
      </c>
      <c r="Q120" s="4">
        <f t="shared" si="6"/>
        <v>117.61111111111111</v>
      </c>
      <c r="R120" s="6">
        <f t="shared" si="7"/>
        <v>5875.5</v>
      </c>
      <c r="S120" t="s">
        <v>2054</v>
      </c>
      <c r="T120" t="s">
        <v>2055</v>
      </c>
    </row>
    <row r="121" spans="1:20" ht="31.5" hidden="1" x14ac:dyDescent="0.2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t="s">
        <v>20</v>
      </c>
      <c r="G121">
        <v>154</v>
      </c>
      <c r="H121" t="s">
        <v>21</v>
      </c>
      <c r="I121" t="s">
        <v>22</v>
      </c>
      <c r="J121">
        <v>1402894800</v>
      </c>
      <c r="K121" s="9">
        <f t="shared" si="4"/>
        <v>41806.208333333336</v>
      </c>
      <c r="L121">
        <v>1404363600</v>
      </c>
      <c r="M121" s="10">
        <f t="shared" si="5"/>
        <v>41823.208333333336</v>
      </c>
      <c r="N121" t="b">
        <v>0</v>
      </c>
      <c r="O121" t="b">
        <v>1</v>
      </c>
      <c r="P121" t="s">
        <v>42</v>
      </c>
      <c r="Q121" s="4">
        <f t="shared" si="6"/>
        <v>214.96</v>
      </c>
      <c r="R121" s="6">
        <f t="shared" si="7"/>
        <v>7874</v>
      </c>
      <c r="S121" t="s">
        <v>2041</v>
      </c>
      <c r="T121" t="s">
        <v>2042</v>
      </c>
    </row>
    <row r="122" spans="1:20" hidden="1" x14ac:dyDescent="0.2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t="s">
        <v>20</v>
      </c>
      <c r="G122">
        <v>1782</v>
      </c>
      <c r="H122" t="s">
        <v>21</v>
      </c>
      <c r="I122" t="s">
        <v>22</v>
      </c>
      <c r="J122">
        <v>1429246800</v>
      </c>
      <c r="K122" s="9">
        <f t="shared" si="4"/>
        <v>42111.208333333328</v>
      </c>
      <c r="L122">
        <v>1429592400</v>
      </c>
      <c r="M122" s="10">
        <f t="shared" si="5"/>
        <v>42115.208333333328</v>
      </c>
      <c r="N122" t="b">
        <v>0</v>
      </c>
      <c r="O122" t="b">
        <v>1</v>
      </c>
      <c r="P122" t="s">
        <v>292</v>
      </c>
      <c r="Q122" s="4">
        <f t="shared" si="6"/>
        <v>149.49667110519309</v>
      </c>
      <c r="R122" s="6">
        <f t="shared" si="7"/>
        <v>93686</v>
      </c>
      <c r="S122" t="s">
        <v>2050</v>
      </c>
      <c r="T122" t="s">
        <v>2061</v>
      </c>
    </row>
    <row r="123" spans="1:20" hidden="1" x14ac:dyDescent="0.2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t="s">
        <v>20</v>
      </c>
      <c r="G123">
        <v>903</v>
      </c>
      <c r="H123" t="s">
        <v>21</v>
      </c>
      <c r="I123" t="s">
        <v>22</v>
      </c>
      <c r="J123">
        <v>1412485200</v>
      </c>
      <c r="K123" s="9">
        <f t="shared" si="4"/>
        <v>41917.208333333336</v>
      </c>
      <c r="L123">
        <v>1413608400</v>
      </c>
      <c r="M123" s="10">
        <f t="shared" si="5"/>
        <v>41930.208333333336</v>
      </c>
      <c r="N123" t="b">
        <v>0</v>
      </c>
      <c r="O123" t="b">
        <v>0</v>
      </c>
      <c r="P123" t="s">
        <v>89</v>
      </c>
      <c r="Q123" s="4">
        <f t="shared" si="6"/>
        <v>219.33995584988963</v>
      </c>
      <c r="R123" s="6">
        <f t="shared" si="7"/>
        <v>72330.5</v>
      </c>
      <c r="S123" t="s">
        <v>2050</v>
      </c>
      <c r="T123" t="s">
        <v>2051</v>
      </c>
    </row>
    <row r="124" spans="1:20" x14ac:dyDescent="0.2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t="s">
        <v>14</v>
      </c>
      <c r="G124">
        <v>3387</v>
      </c>
      <c r="H124" t="s">
        <v>21</v>
      </c>
      <c r="I124" t="s">
        <v>22</v>
      </c>
      <c r="J124">
        <v>1417068000</v>
      </c>
      <c r="K124" s="9">
        <f t="shared" si="4"/>
        <v>41970.25</v>
      </c>
      <c r="L124">
        <v>1419400800</v>
      </c>
      <c r="M124" s="10">
        <f t="shared" si="5"/>
        <v>41997.25</v>
      </c>
      <c r="N124" t="b">
        <v>0</v>
      </c>
      <c r="O124" t="b">
        <v>0</v>
      </c>
      <c r="P124" t="s">
        <v>119</v>
      </c>
      <c r="Q124" s="4">
        <f t="shared" si="6"/>
        <v>64.367690058479539</v>
      </c>
      <c r="R124" s="6">
        <f t="shared" si="7"/>
        <v>112427.5</v>
      </c>
      <c r="S124" t="s">
        <v>2047</v>
      </c>
      <c r="T124" t="s">
        <v>2053</v>
      </c>
    </row>
    <row r="125" spans="1:20" x14ac:dyDescent="0.2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 s="9">
        <f t="shared" si="4"/>
        <v>42332.25</v>
      </c>
      <c r="L125">
        <v>1448604000</v>
      </c>
      <c r="M125" s="10">
        <f t="shared" si="5"/>
        <v>42335.25</v>
      </c>
      <c r="N125" t="b">
        <v>1</v>
      </c>
      <c r="O125" t="b">
        <v>0</v>
      </c>
      <c r="P125" t="s">
        <v>33</v>
      </c>
      <c r="Q125" s="4">
        <f t="shared" si="6"/>
        <v>18.622397298818232</v>
      </c>
      <c r="R125" s="6">
        <f t="shared" si="7"/>
        <v>105396</v>
      </c>
      <c r="S125" t="s">
        <v>2039</v>
      </c>
      <c r="T125" t="s">
        <v>2040</v>
      </c>
    </row>
    <row r="126" spans="1:20" hidden="1" x14ac:dyDescent="0.2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t="s">
        <v>20</v>
      </c>
      <c r="G126">
        <v>94</v>
      </c>
      <c r="H126" t="s">
        <v>107</v>
      </c>
      <c r="I126" t="s">
        <v>108</v>
      </c>
      <c r="J126">
        <v>1557723600</v>
      </c>
      <c r="K126" s="9">
        <f t="shared" si="4"/>
        <v>43598.208333333328</v>
      </c>
      <c r="L126">
        <v>1562302800</v>
      </c>
      <c r="M126" s="10">
        <f t="shared" si="5"/>
        <v>43651.208333333328</v>
      </c>
      <c r="N126" t="b">
        <v>0</v>
      </c>
      <c r="O126" t="b">
        <v>0</v>
      </c>
      <c r="P126" t="s">
        <v>122</v>
      </c>
      <c r="Q126" s="4">
        <f t="shared" si="6"/>
        <v>367.76923076923077</v>
      </c>
      <c r="R126" s="6">
        <f t="shared" si="7"/>
        <v>6081</v>
      </c>
      <c r="S126" t="s">
        <v>2054</v>
      </c>
      <c r="T126" t="s">
        <v>2055</v>
      </c>
    </row>
    <row r="127" spans="1:20" hidden="1" x14ac:dyDescent="0.2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t="s">
        <v>20</v>
      </c>
      <c r="G127">
        <v>180</v>
      </c>
      <c r="H127" t="s">
        <v>21</v>
      </c>
      <c r="I127" t="s">
        <v>22</v>
      </c>
      <c r="J127">
        <v>1537333200</v>
      </c>
      <c r="K127" s="9">
        <f t="shared" si="4"/>
        <v>43362.208333333328</v>
      </c>
      <c r="L127">
        <v>1537678800</v>
      </c>
      <c r="M127" s="10">
        <f t="shared" si="5"/>
        <v>43366.208333333328</v>
      </c>
      <c r="N127" t="b">
        <v>0</v>
      </c>
      <c r="O127" t="b">
        <v>0</v>
      </c>
      <c r="P127" t="s">
        <v>33</v>
      </c>
      <c r="Q127" s="4">
        <f t="shared" si="6"/>
        <v>159.90566037735849</v>
      </c>
      <c r="R127" s="6">
        <f t="shared" si="7"/>
        <v>6887.5</v>
      </c>
      <c r="S127" t="s">
        <v>2039</v>
      </c>
      <c r="T127" t="s">
        <v>2040</v>
      </c>
    </row>
    <row r="128" spans="1:20" x14ac:dyDescent="0.2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t="s">
        <v>14</v>
      </c>
      <c r="G128">
        <v>774</v>
      </c>
      <c r="H128" t="s">
        <v>21</v>
      </c>
      <c r="I128" t="s">
        <v>22</v>
      </c>
      <c r="J128">
        <v>1471150800</v>
      </c>
      <c r="K128" s="9">
        <f t="shared" si="4"/>
        <v>42596.208333333328</v>
      </c>
      <c r="L128">
        <v>1473570000</v>
      </c>
      <c r="M128" s="10">
        <f t="shared" si="5"/>
        <v>42624.208333333328</v>
      </c>
      <c r="N128" t="b">
        <v>0</v>
      </c>
      <c r="O128" t="b">
        <v>1</v>
      </c>
      <c r="P128" t="s">
        <v>33</v>
      </c>
      <c r="Q128" s="4">
        <f t="shared" si="6"/>
        <v>38.633185349611544</v>
      </c>
      <c r="R128" s="6">
        <f t="shared" si="7"/>
        <v>124908.5</v>
      </c>
      <c r="S128" t="s">
        <v>2039</v>
      </c>
      <c r="T128" t="s">
        <v>2040</v>
      </c>
    </row>
    <row r="129" spans="1:20" x14ac:dyDescent="0.2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 s="9">
        <f t="shared" si="4"/>
        <v>40310.208333333336</v>
      </c>
      <c r="L129">
        <v>1273899600</v>
      </c>
      <c r="M129" s="10">
        <f t="shared" si="5"/>
        <v>40313.208333333336</v>
      </c>
      <c r="N129" t="b">
        <v>0</v>
      </c>
      <c r="O129" t="b">
        <v>0</v>
      </c>
      <c r="P129" t="s">
        <v>33</v>
      </c>
      <c r="Q129" s="4">
        <f t="shared" si="6"/>
        <v>51.421511627906973</v>
      </c>
      <c r="R129" s="6">
        <f t="shared" si="7"/>
        <v>78133.5</v>
      </c>
      <c r="S129" t="s">
        <v>2039</v>
      </c>
      <c r="T129" t="s">
        <v>2040</v>
      </c>
    </row>
    <row r="130" spans="1:20" hidden="1" x14ac:dyDescent="0.2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t="s">
        <v>74</v>
      </c>
      <c r="G130">
        <v>532</v>
      </c>
      <c r="H130" t="s">
        <v>21</v>
      </c>
      <c r="I130" t="s">
        <v>22</v>
      </c>
      <c r="J130">
        <v>1282885200</v>
      </c>
      <c r="K130" s="9">
        <f t="shared" si="4"/>
        <v>40417.208333333336</v>
      </c>
      <c r="L130">
        <v>1284008400</v>
      </c>
      <c r="M130" s="10">
        <f t="shared" si="5"/>
        <v>40430.208333333336</v>
      </c>
      <c r="N130" t="b">
        <v>0</v>
      </c>
      <c r="O130" t="b">
        <v>0</v>
      </c>
      <c r="P130" t="s">
        <v>23</v>
      </c>
      <c r="Q130" s="4">
        <f t="shared" si="6"/>
        <v>60.334277620396598</v>
      </c>
      <c r="R130" s="6">
        <f t="shared" si="7"/>
        <v>56598</v>
      </c>
      <c r="S130" t="s">
        <v>2035</v>
      </c>
      <c r="T130" t="s">
        <v>2036</v>
      </c>
    </row>
    <row r="131" spans="1:20" hidden="1" x14ac:dyDescent="0.2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t="s">
        <v>74</v>
      </c>
      <c r="G131">
        <v>55</v>
      </c>
      <c r="H131" t="s">
        <v>26</v>
      </c>
      <c r="I131" t="s">
        <v>27</v>
      </c>
      <c r="J131">
        <v>1422943200</v>
      </c>
      <c r="K131" s="9">
        <f t="shared" ref="K131:K194" si="8">(((J131/60)/60)/24)+DATE(1970,1,1)</f>
        <v>42038.25</v>
      </c>
      <c r="L131">
        <v>1425103200</v>
      </c>
      <c r="M131" s="10">
        <f t="shared" ref="M131:M194" si="9">(((L131/60)/60)/24)+DATE(1970,1,1)</f>
        <v>42063.25</v>
      </c>
      <c r="N131" t="b">
        <v>0</v>
      </c>
      <c r="O131" t="b">
        <v>0</v>
      </c>
      <c r="P131" t="s">
        <v>17</v>
      </c>
      <c r="Q131" s="4">
        <f t="shared" ref="Q131:Q194" si="10">100*E131/D131</f>
        <v>3.2026936026936026</v>
      </c>
      <c r="R131" s="6">
        <f t="shared" ref="R131:R194" si="11">AVERAGE(E131,D131)</f>
        <v>76628</v>
      </c>
      <c r="S131" t="s">
        <v>2033</v>
      </c>
      <c r="T131" t="s">
        <v>2034</v>
      </c>
    </row>
    <row r="132" spans="1:20" hidden="1" x14ac:dyDescent="0.2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t="s">
        <v>20</v>
      </c>
      <c r="G132">
        <v>533</v>
      </c>
      <c r="H132" t="s">
        <v>36</v>
      </c>
      <c r="I132" t="s">
        <v>37</v>
      </c>
      <c r="J132">
        <v>1319605200</v>
      </c>
      <c r="K132" s="9">
        <f t="shared" si="8"/>
        <v>40842.208333333336</v>
      </c>
      <c r="L132">
        <v>1320991200</v>
      </c>
      <c r="M132" s="10">
        <f t="shared" si="9"/>
        <v>40858.25</v>
      </c>
      <c r="N132" t="b">
        <v>0</v>
      </c>
      <c r="O132" t="b">
        <v>0</v>
      </c>
      <c r="P132" t="s">
        <v>53</v>
      </c>
      <c r="Q132" s="4">
        <f t="shared" si="10"/>
        <v>155.46875</v>
      </c>
      <c r="R132" s="6">
        <f t="shared" si="11"/>
        <v>12262.5</v>
      </c>
      <c r="S132" t="s">
        <v>2041</v>
      </c>
      <c r="T132" t="s">
        <v>2044</v>
      </c>
    </row>
    <row r="133" spans="1:20" ht="31.5" hidden="1" x14ac:dyDescent="0.2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t="s">
        <v>20</v>
      </c>
      <c r="G133">
        <v>2443</v>
      </c>
      <c r="H133" t="s">
        <v>40</v>
      </c>
      <c r="I133" t="s">
        <v>41</v>
      </c>
      <c r="J133">
        <v>1385704800</v>
      </c>
      <c r="K133" s="9">
        <f t="shared" si="8"/>
        <v>41607.25</v>
      </c>
      <c r="L133">
        <v>1386828000</v>
      </c>
      <c r="M133" s="10">
        <f t="shared" si="9"/>
        <v>41620.25</v>
      </c>
      <c r="N133" t="b">
        <v>0</v>
      </c>
      <c r="O133" t="b">
        <v>0</v>
      </c>
      <c r="P133" t="s">
        <v>28</v>
      </c>
      <c r="Q133" s="4">
        <f t="shared" si="10"/>
        <v>100.85974499089254</v>
      </c>
      <c r="R133" s="6">
        <f t="shared" si="11"/>
        <v>165408</v>
      </c>
      <c r="S133" t="s">
        <v>2037</v>
      </c>
      <c r="T133" t="s">
        <v>2038</v>
      </c>
    </row>
    <row r="134" spans="1:20" hidden="1" x14ac:dyDescent="0.2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t="s">
        <v>20</v>
      </c>
      <c r="G134">
        <v>89</v>
      </c>
      <c r="H134" t="s">
        <v>21</v>
      </c>
      <c r="I134" t="s">
        <v>22</v>
      </c>
      <c r="J134">
        <v>1515736800</v>
      </c>
      <c r="K134" s="9">
        <f t="shared" si="8"/>
        <v>43112.25</v>
      </c>
      <c r="L134">
        <v>1517119200</v>
      </c>
      <c r="M134" s="10">
        <f t="shared" si="9"/>
        <v>43128.25</v>
      </c>
      <c r="N134" t="b">
        <v>0</v>
      </c>
      <c r="O134" t="b">
        <v>1</v>
      </c>
      <c r="P134" t="s">
        <v>33</v>
      </c>
      <c r="Q134" s="4">
        <f t="shared" si="10"/>
        <v>116.18181818181819</v>
      </c>
      <c r="R134" s="6">
        <f t="shared" si="11"/>
        <v>3567</v>
      </c>
      <c r="S134" t="s">
        <v>2039</v>
      </c>
      <c r="T134" t="s">
        <v>2040</v>
      </c>
    </row>
    <row r="135" spans="1:20" hidden="1" x14ac:dyDescent="0.2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t="s">
        <v>20</v>
      </c>
      <c r="G135">
        <v>159</v>
      </c>
      <c r="H135" t="s">
        <v>21</v>
      </c>
      <c r="I135" t="s">
        <v>22</v>
      </c>
      <c r="J135">
        <v>1313125200</v>
      </c>
      <c r="K135" s="9">
        <f t="shared" si="8"/>
        <v>40767.208333333336</v>
      </c>
      <c r="L135">
        <v>1315026000</v>
      </c>
      <c r="M135" s="10">
        <f t="shared" si="9"/>
        <v>40789.208333333336</v>
      </c>
      <c r="N135" t="b">
        <v>0</v>
      </c>
      <c r="O135" t="b">
        <v>0</v>
      </c>
      <c r="P135" t="s">
        <v>319</v>
      </c>
      <c r="Q135" s="4">
        <f t="shared" si="10"/>
        <v>310.77777777777777</v>
      </c>
      <c r="R135" s="6">
        <f t="shared" si="11"/>
        <v>9242.5</v>
      </c>
      <c r="S135" t="s">
        <v>2035</v>
      </c>
      <c r="T135" t="s">
        <v>2062</v>
      </c>
    </row>
    <row r="136" spans="1:20" x14ac:dyDescent="0.2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t="s">
        <v>14</v>
      </c>
      <c r="G136">
        <v>940</v>
      </c>
      <c r="H136" t="s">
        <v>98</v>
      </c>
      <c r="I136" t="s">
        <v>99</v>
      </c>
      <c r="J136">
        <v>1308459600</v>
      </c>
      <c r="K136" s="9">
        <f t="shared" si="8"/>
        <v>40713.208333333336</v>
      </c>
      <c r="L136">
        <v>1312693200</v>
      </c>
      <c r="M136" s="10">
        <f t="shared" si="9"/>
        <v>40762.208333333336</v>
      </c>
      <c r="N136" t="b">
        <v>0</v>
      </c>
      <c r="O136" t="b">
        <v>1</v>
      </c>
      <c r="P136" t="s">
        <v>42</v>
      </c>
      <c r="Q136" s="4">
        <f t="shared" si="10"/>
        <v>89.73668341708543</v>
      </c>
      <c r="R136" s="6">
        <f t="shared" si="11"/>
        <v>94394</v>
      </c>
      <c r="S136" t="s">
        <v>2041</v>
      </c>
      <c r="T136" t="s">
        <v>2042</v>
      </c>
    </row>
    <row r="137" spans="1:20" x14ac:dyDescent="0.2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t="s">
        <v>14</v>
      </c>
      <c r="G137">
        <v>117</v>
      </c>
      <c r="H137" t="s">
        <v>21</v>
      </c>
      <c r="I137" t="s">
        <v>22</v>
      </c>
      <c r="J137">
        <v>1362636000</v>
      </c>
      <c r="K137" s="9">
        <f t="shared" si="8"/>
        <v>41340.25</v>
      </c>
      <c r="L137">
        <v>1363064400</v>
      </c>
      <c r="M137" s="10">
        <f t="shared" si="9"/>
        <v>41345.208333333336</v>
      </c>
      <c r="N137" t="b">
        <v>0</v>
      </c>
      <c r="O137" t="b">
        <v>1</v>
      </c>
      <c r="P137" t="s">
        <v>33</v>
      </c>
      <c r="Q137" s="4">
        <f t="shared" si="10"/>
        <v>71.272727272727266</v>
      </c>
      <c r="R137" s="6">
        <f t="shared" si="11"/>
        <v>6594</v>
      </c>
      <c r="S137" t="s">
        <v>2039</v>
      </c>
      <c r="T137" t="s">
        <v>2040</v>
      </c>
    </row>
    <row r="138" spans="1:20" hidden="1" x14ac:dyDescent="0.2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t="s">
        <v>74</v>
      </c>
      <c r="G138">
        <v>58</v>
      </c>
      <c r="H138" t="s">
        <v>21</v>
      </c>
      <c r="I138" t="s">
        <v>22</v>
      </c>
      <c r="J138">
        <v>1402117200</v>
      </c>
      <c r="K138" s="9">
        <f t="shared" si="8"/>
        <v>41797.208333333336</v>
      </c>
      <c r="L138">
        <v>1403154000</v>
      </c>
      <c r="M138" s="10">
        <f t="shared" si="9"/>
        <v>41809.208333333336</v>
      </c>
      <c r="N138" t="b">
        <v>0</v>
      </c>
      <c r="O138" t="b">
        <v>1</v>
      </c>
      <c r="P138" t="s">
        <v>53</v>
      </c>
      <c r="Q138" s="4">
        <f t="shared" si="10"/>
        <v>3.2862318840579712</v>
      </c>
      <c r="R138" s="6">
        <f t="shared" si="11"/>
        <v>42760.5</v>
      </c>
      <c r="S138" t="s">
        <v>2041</v>
      </c>
      <c r="T138" t="s">
        <v>2044</v>
      </c>
    </row>
    <row r="139" spans="1:20" hidden="1" x14ac:dyDescent="0.2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t="s">
        <v>20</v>
      </c>
      <c r="G139">
        <v>50</v>
      </c>
      <c r="H139" t="s">
        <v>21</v>
      </c>
      <c r="I139" t="s">
        <v>22</v>
      </c>
      <c r="J139">
        <v>1286341200</v>
      </c>
      <c r="K139" s="9">
        <f t="shared" si="8"/>
        <v>40457.208333333336</v>
      </c>
      <c r="L139">
        <v>1286859600</v>
      </c>
      <c r="M139" s="10">
        <f t="shared" si="9"/>
        <v>40463.208333333336</v>
      </c>
      <c r="N139" t="b">
        <v>0</v>
      </c>
      <c r="O139" t="b">
        <v>0</v>
      </c>
      <c r="P139" t="s">
        <v>68</v>
      </c>
      <c r="Q139" s="4">
        <f t="shared" si="10"/>
        <v>261.77777777777777</v>
      </c>
      <c r="R139" s="6">
        <f t="shared" si="11"/>
        <v>3256</v>
      </c>
      <c r="S139" t="s">
        <v>2047</v>
      </c>
      <c r="T139" t="s">
        <v>2048</v>
      </c>
    </row>
    <row r="140" spans="1:20" ht="31.5" x14ac:dyDescent="0.2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t="s">
        <v>14</v>
      </c>
      <c r="G140">
        <v>115</v>
      </c>
      <c r="H140" t="s">
        <v>21</v>
      </c>
      <c r="I140" t="s">
        <v>22</v>
      </c>
      <c r="J140">
        <v>1348808400</v>
      </c>
      <c r="K140" s="9">
        <f t="shared" si="8"/>
        <v>41180.208333333336</v>
      </c>
      <c r="L140">
        <v>1349326800</v>
      </c>
      <c r="M140" s="10">
        <f t="shared" si="9"/>
        <v>41186.208333333336</v>
      </c>
      <c r="N140" t="b">
        <v>0</v>
      </c>
      <c r="O140" t="b">
        <v>0</v>
      </c>
      <c r="P140" t="s">
        <v>292</v>
      </c>
      <c r="Q140" s="4">
        <f t="shared" si="10"/>
        <v>96</v>
      </c>
      <c r="R140" s="6">
        <f t="shared" si="11"/>
        <v>9408</v>
      </c>
      <c r="S140" t="s">
        <v>2050</v>
      </c>
      <c r="T140" t="s">
        <v>2061</v>
      </c>
    </row>
    <row r="141" spans="1:20" x14ac:dyDescent="0.2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t="s">
        <v>14</v>
      </c>
      <c r="G141">
        <v>326</v>
      </c>
      <c r="H141" t="s">
        <v>21</v>
      </c>
      <c r="I141" t="s">
        <v>22</v>
      </c>
      <c r="J141">
        <v>1429592400</v>
      </c>
      <c r="K141" s="9">
        <f t="shared" si="8"/>
        <v>42115.208333333328</v>
      </c>
      <c r="L141">
        <v>1430974800</v>
      </c>
      <c r="M141" s="10">
        <f t="shared" si="9"/>
        <v>42131.208333333328</v>
      </c>
      <c r="N141" t="b">
        <v>0</v>
      </c>
      <c r="O141" t="b">
        <v>1</v>
      </c>
      <c r="P141" t="s">
        <v>65</v>
      </c>
      <c r="Q141" s="4">
        <f t="shared" si="10"/>
        <v>20.896851248642779</v>
      </c>
      <c r="R141" s="6">
        <f t="shared" si="11"/>
        <v>55673</v>
      </c>
      <c r="S141" t="s">
        <v>2037</v>
      </c>
      <c r="T141" t="s">
        <v>2046</v>
      </c>
    </row>
    <row r="142" spans="1:20" ht="31.5" hidden="1" x14ac:dyDescent="0.2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t="s">
        <v>20</v>
      </c>
      <c r="G142">
        <v>186</v>
      </c>
      <c r="H142" t="s">
        <v>21</v>
      </c>
      <c r="I142" t="s">
        <v>22</v>
      </c>
      <c r="J142">
        <v>1519538400</v>
      </c>
      <c r="K142" s="9">
        <f t="shared" si="8"/>
        <v>43156.25</v>
      </c>
      <c r="L142">
        <v>1519970400</v>
      </c>
      <c r="M142" s="10">
        <f t="shared" si="9"/>
        <v>43161.25</v>
      </c>
      <c r="N142" t="b">
        <v>0</v>
      </c>
      <c r="O142" t="b">
        <v>0</v>
      </c>
      <c r="P142" t="s">
        <v>42</v>
      </c>
      <c r="Q142" s="4">
        <f t="shared" si="10"/>
        <v>223.16363636363636</v>
      </c>
      <c r="R142" s="6">
        <f t="shared" si="11"/>
        <v>8887</v>
      </c>
      <c r="S142" t="s">
        <v>2041</v>
      </c>
      <c r="T142" t="s">
        <v>2042</v>
      </c>
    </row>
    <row r="143" spans="1:20" hidden="1" x14ac:dyDescent="0.2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t="s">
        <v>20</v>
      </c>
      <c r="G143">
        <v>1071</v>
      </c>
      <c r="H143" t="s">
        <v>21</v>
      </c>
      <c r="I143" t="s">
        <v>22</v>
      </c>
      <c r="J143">
        <v>1434085200</v>
      </c>
      <c r="K143" s="9">
        <f t="shared" si="8"/>
        <v>42167.208333333328</v>
      </c>
      <c r="L143">
        <v>1434603600</v>
      </c>
      <c r="M143" s="10">
        <f t="shared" si="9"/>
        <v>42173.208333333328</v>
      </c>
      <c r="N143" t="b">
        <v>0</v>
      </c>
      <c r="O143" t="b">
        <v>0</v>
      </c>
      <c r="P143" t="s">
        <v>28</v>
      </c>
      <c r="Q143" s="4">
        <f t="shared" si="10"/>
        <v>101.59097978227061</v>
      </c>
      <c r="R143" s="6">
        <f t="shared" si="11"/>
        <v>64811.5</v>
      </c>
      <c r="S143" t="s">
        <v>2037</v>
      </c>
      <c r="T143" t="s">
        <v>2038</v>
      </c>
    </row>
    <row r="144" spans="1:20" hidden="1" x14ac:dyDescent="0.2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t="s">
        <v>20</v>
      </c>
      <c r="G144">
        <v>117</v>
      </c>
      <c r="H144" t="s">
        <v>21</v>
      </c>
      <c r="I144" t="s">
        <v>22</v>
      </c>
      <c r="J144">
        <v>1333688400</v>
      </c>
      <c r="K144" s="9">
        <f t="shared" si="8"/>
        <v>41005.208333333336</v>
      </c>
      <c r="L144">
        <v>1337230800</v>
      </c>
      <c r="M144" s="10">
        <f t="shared" si="9"/>
        <v>41046.208333333336</v>
      </c>
      <c r="N144" t="b">
        <v>0</v>
      </c>
      <c r="O144" t="b">
        <v>0</v>
      </c>
      <c r="P144" t="s">
        <v>28</v>
      </c>
      <c r="Q144" s="4">
        <f t="shared" si="10"/>
        <v>230.04</v>
      </c>
      <c r="R144" s="6">
        <f t="shared" si="11"/>
        <v>8251</v>
      </c>
      <c r="S144" t="s">
        <v>2037</v>
      </c>
      <c r="T144" t="s">
        <v>2038</v>
      </c>
    </row>
    <row r="145" spans="1:20" hidden="1" x14ac:dyDescent="0.2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t="s">
        <v>20</v>
      </c>
      <c r="G145">
        <v>70</v>
      </c>
      <c r="H145" t="s">
        <v>21</v>
      </c>
      <c r="I145" t="s">
        <v>22</v>
      </c>
      <c r="J145">
        <v>1277701200</v>
      </c>
      <c r="K145" s="9">
        <f t="shared" si="8"/>
        <v>40357.208333333336</v>
      </c>
      <c r="L145">
        <v>1279429200</v>
      </c>
      <c r="M145" s="10">
        <f t="shared" si="9"/>
        <v>40377.208333333336</v>
      </c>
      <c r="N145" t="b">
        <v>0</v>
      </c>
      <c r="O145" t="b">
        <v>0</v>
      </c>
      <c r="P145" t="s">
        <v>60</v>
      </c>
      <c r="Q145" s="4">
        <f t="shared" si="10"/>
        <v>135.59259259259258</v>
      </c>
      <c r="R145" s="6">
        <f t="shared" si="11"/>
        <v>6361</v>
      </c>
      <c r="S145" t="s">
        <v>2035</v>
      </c>
      <c r="T145" t="s">
        <v>2045</v>
      </c>
    </row>
    <row r="146" spans="1:20" hidden="1" x14ac:dyDescent="0.2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t="s">
        <v>20</v>
      </c>
      <c r="G146">
        <v>135</v>
      </c>
      <c r="H146" t="s">
        <v>21</v>
      </c>
      <c r="I146" t="s">
        <v>22</v>
      </c>
      <c r="J146">
        <v>1560747600</v>
      </c>
      <c r="K146" s="9">
        <f t="shared" si="8"/>
        <v>43633.208333333328</v>
      </c>
      <c r="L146">
        <v>1561438800</v>
      </c>
      <c r="M146" s="10">
        <f t="shared" si="9"/>
        <v>43641.208333333328</v>
      </c>
      <c r="N146" t="b">
        <v>0</v>
      </c>
      <c r="O146" t="b">
        <v>0</v>
      </c>
      <c r="P146" t="s">
        <v>33</v>
      </c>
      <c r="Q146" s="4">
        <f t="shared" si="10"/>
        <v>129.1</v>
      </c>
      <c r="R146" s="6">
        <f t="shared" si="11"/>
        <v>10309.5</v>
      </c>
      <c r="S146" t="s">
        <v>2039</v>
      </c>
      <c r="T146" t="s">
        <v>2040</v>
      </c>
    </row>
    <row r="147" spans="1:20" hidden="1" x14ac:dyDescent="0.2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t="s">
        <v>20</v>
      </c>
      <c r="G147">
        <v>768</v>
      </c>
      <c r="H147" t="s">
        <v>98</v>
      </c>
      <c r="I147" t="s">
        <v>99</v>
      </c>
      <c r="J147">
        <v>1410066000</v>
      </c>
      <c r="K147" s="9">
        <f t="shared" si="8"/>
        <v>41889.208333333336</v>
      </c>
      <c r="L147">
        <v>1410498000</v>
      </c>
      <c r="M147" s="10">
        <f t="shared" si="9"/>
        <v>41894.208333333336</v>
      </c>
      <c r="N147" t="b">
        <v>0</v>
      </c>
      <c r="O147" t="b">
        <v>0</v>
      </c>
      <c r="P147" t="s">
        <v>65</v>
      </c>
      <c r="Q147" s="4">
        <f t="shared" si="10"/>
        <v>236.512</v>
      </c>
      <c r="R147" s="6">
        <f t="shared" si="11"/>
        <v>42064</v>
      </c>
      <c r="S147" t="s">
        <v>2037</v>
      </c>
      <c r="T147" t="s">
        <v>2046</v>
      </c>
    </row>
    <row r="148" spans="1:20" ht="31.5" hidden="1" x14ac:dyDescent="0.2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t="s">
        <v>74</v>
      </c>
      <c r="G148">
        <v>51</v>
      </c>
      <c r="H148" t="s">
        <v>21</v>
      </c>
      <c r="I148" t="s">
        <v>22</v>
      </c>
      <c r="J148">
        <v>1320732000</v>
      </c>
      <c r="K148" s="9">
        <f t="shared" si="8"/>
        <v>40855.25</v>
      </c>
      <c r="L148">
        <v>1322460000</v>
      </c>
      <c r="M148" s="10">
        <f t="shared" si="9"/>
        <v>40875.25</v>
      </c>
      <c r="N148" t="b">
        <v>0</v>
      </c>
      <c r="O148" t="b">
        <v>0</v>
      </c>
      <c r="P148" t="s">
        <v>33</v>
      </c>
      <c r="Q148" s="4">
        <f t="shared" si="10"/>
        <v>17.25</v>
      </c>
      <c r="R148" s="6">
        <f t="shared" si="11"/>
        <v>5159</v>
      </c>
      <c r="S148" t="s">
        <v>2039</v>
      </c>
      <c r="T148" t="s">
        <v>2040</v>
      </c>
    </row>
    <row r="149" spans="1:20" hidden="1" x14ac:dyDescent="0.2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t="s">
        <v>20</v>
      </c>
      <c r="G149">
        <v>199</v>
      </c>
      <c r="H149" t="s">
        <v>21</v>
      </c>
      <c r="I149" t="s">
        <v>22</v>
      </c>
      <c r="J149">
        <v>1465794000</v>
      </c>
      <c r="K149" s="9">
        <f t="shared" si="8"/>
        <v>42534.208333333328</v>
      </c>
      <c r="L149">
        <v>1466312400</v>
      </c>
      <c r="M149" s="10">
        <f t="shared" si="9"/>
        <v>42540.208333333328</v>
      </c>
      <c r="N149" t="b">
        <v>0</v>
      </c>
      <c r="O149" t="b">
        <v>1</v>
      </c>
      <c r="P149" t="s">
        <v>33</v>
      </c>
      <c r="Q149" s="4">
        <f t="shared" si="10"/>
        <v>112.49397590361446</v>
      </c>
      <c r="R149" s="6">
        <f t="shared" si="11"/>
        <v>8818.5</v>
      </c>
      <c r="S149" t="s">
        <v>2039</v>
      </c>
      <c r="T149" t="s">
        <v>2040</v>
      </c>
    </row>
    <row r="150" spans="1:20" hidden="1" x14ac:dyDescent="0.2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t="s">
        <v>20</v>
      </c>
      <c r="G150">
        <v>107</v>
      </c>
      <c r="H150" t="s">
        <v>21</v>
      </c>
      <c r="I150" t="s">
        <v>22</v>
      </c>
      <c r="J150">
        <v>1500958800</v>
      </c>
      <c r="K150" s="9">
        <f t="shared" si="8"/>
        <v>42941.208333333328</v>
      </c>
      <c r="L150">
        <v>1501736400</v>
      </c>
      <c r="M150" s="10">
        <f t="shared" si="9"/>
        <v>42950.208333333328</v>
      </c>
      <c r="N150" t="b">
        <v>0</v>
      </c>
      <c r="O150" t="b">
        <v>0</v>
      </c>
      <c r="P150" t="s">
        <v>65</v>
      </c>
      <c r="Q150" s="4">
        <f t="shared" si="10"/>
        <v>121.02150537634408</v>
      </c>
      <c r="R150" s="6">
        <f t="shared" si="11"/>
        <v>10277.5</v>
      </c>
      <c r="S150" t="s">
        <v>2037</v>
      </c>
      <c r="T150" t="s">
        <v>2046</v>
      </c>
    </row>
    <row r="151" spans="1:20" hidden="1" x14ac:dyDescent="0.2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t="s">
        <v>20</v>
      </c>
      <c r="G151">
        <v>195</v>
      </c>
      <c r="H151" t="s">
        <v>21</v>
      </c>
      <c r="I151" t="s">
        <v>22</v>
      </c>
      <c r="J151">
        <v>1357020000</v>
      </c>
      <c r="K151" s="9">
        <f t="shared" si="8"/>
        <v>41275.25</v>
      </c>
      <c r="L151">
        <v>1361512800</v>
      </c>
      <c r="M151" s="10">
        <f t="shared" si="9"/>
        <v>41327.25</v>
      </c>
      <c r="N151" t="b">
        <v>0</v>
      </c>
      <c r="O151" t="b">
        <v>0</v>
      </c>
      <c r="P151" t="s">
        <v>60</v>
      </c>
      <c r="Q151" s="4">
        <f t="shared" si="10"/>
        <v>219.87096774193549</v>
      </c>
      <c r="R151" s="6">
        <f t="shared" si="11"/>
        <v>9916</v>
      </c>
      <c r="S151" t="s">
        <v>2035</v>
      </c>
      <c r="T151" t="s">
        <v>2045</v>
      </c>
    </row>
    <row r="152" spans="1:20" x14ac:dyDescent="0.2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t="s">
        <v>14</v>
      </c>
      <c r="G152">
        <v>1</v>
      </c>
      <c r="H152" t="s">
        <v>21</v>
      </c>
      <c r="I152" t="s">
        <v>22</v>
      </c>
      <c r="J152">
        <v>1544940000</v>
      </c>
      <c r="K152" s="9">
        <f t="shared" si="8"/>
        <v>43450.25</v>
      </c>
      <c r="L152">
        <v>1545026400</v>
      </c>
      <c r="M152" s="10">
        <f t="shared" si="9"/>
        <v>43451.25</v>
      </c>
      <c r="N152" t="b">
        <v>0</v>
      </c>
      <c r="O152" t="b">
        <v>0</v>
      </c>
      <c r="P152" t="s">
        <v>23</v>
      </c>
      <c r="Q152" s="4">
        <f t="shared" si="10"/>
        <v>1</v>
      </c>
      <c r="R152" s="6">
        <f t="shared" si="11"/>
        <v>50.5</v>
      </c>
      <c r="S152" t="s">
        <v>2035</v>
      </c>
      <c r="T152" t="s">
        <v>2036</v>
      </c>
    </row>
    <row r="153" spans="1:20" x14ac:dyDescent="0.2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t="s">
        <v>14</v>
      </c>
      <c r="G153">
        <v>1467</v>
      </c>
      <c r="H153" t="s">
        <v>21</v>
      </c>
      <c r="I153" t="s">
        <v>22</v>
      </c>
      <c r="J153">
        <v>1402290000</v>
      </c>
      <c r="K153" s="9">
        <f t="shared" si="8"/>
        <v>41799.208333333336</v>
      </c>
      <c r="L153">
        <v>1406696400</v>
      </c>
      <c r="M153" s="10">
        <f t="shared" si="9"/>
        <v>41850.208333333336</v>
      </c>
      <c r="N153" t="b">
        <v>0</v>
      </c>
      <c r="O153" t="b">
        <v>0</v>
      </c>
      <c r="P153" t="s">
        <v>50</v>
      </c>
      <c r="Q153" s="4">
        <f t="shared" si="10"/>
        <v>64.166909620991248</v>
      </c>
      <c r="R153" s="6">
        <f t="shared" si="11"/>
        <v>112618.5</v>
      </c>
      <c r="S153" t="s">
        <v>2035</v>
      </c>
      <c r="T153" t="s">
        <v>2043</v>
      </c>
    </row>
    <row r="154" spans="1:20" hidden="1" x14ac:dyDescent="0.2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t="s">
        <v>20</v>
      </c>
      <c r="G154">
        <v>3376</v>
      </c>
      <c r="H154" t="s">
        <v>21</v>
      </c>
      <c r="I154" t="s">
        <v>22</v>
      </c>
      <c r="J154">
        <v>1487311200</v>
      </c>
      <c r="K154" s="9">
        <f t="shared" si="8"/>
        <v>42783.25</v>
      </c>
      <c r="L154">
        <v>1487916000</v>
      </c>
      <c r="M154" s="10">
        <f t="shared" si="9"/>
        <v>42790.25</v>
      </c>
      <c r="N154" t="b">
        <v>0</v>
      </c>
      <c r="O154" t="b">
        <v>0</v>
      </c>
      <c r="P154" t="s">
        <v>60</v>
      </c>
      <c r="Q154" s="4">
        <f t="shared" si="10"/>
        <v>423.06746987951806</v>
      </c>
      <c r="R154" s="6">
        <f t="shared" si="11"/>
        <v>108536.5</v>
      </c>
      <c r="S154" t="s">
        <v>2035</v>
      </c>
      <c r="T154" t="s">
        <v>2045</v>
      </c>
    </row>
    <row r="155" spans="1:20" x14ac:dyDescent="0.2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t="s">
        <v>14</v>
      </c>
      <c r="G155">
        <v>5681</v>
      </c>
      <c r="H155" t="s">
        <v>21</v>
      </c>
      <c r="I155" t="s">
        <v>22</v>
      </c>
      <c r="J155">
        <v>1350622800</v>
      </c>
      <c r="K155" s="9">
        <f t="shared" si="8"/>
        <v>41201.208333333336</v>
      </c>
      <c r="L155">
        <v>1351141200</v>
      </c>
      <c r="M155" s="10">
        <f t="shared" si="9"/>
        <v>41207.208333333336</v>
      </c>
      <c r="N155" t="b">
        <v>0</v>
      </c>
      <c r="O155" t="b">
        <v>0</v>
      </c>
      <c r="P155" t="s">
        <v>33</v>
      </c>
      <c r="Q155" s="4">
        <f t="shared" si="10"/>
        <v>92.984160506863773</v>
      </c>
      <c r="R155" s="6">
        <f t="shared" si="11"/>
        <v>182756</v>
      </c>
      <c r="S155" t="s">
        <v>2039</v>
      </c>
      <c r="T155" t="s">
        <v>2040</v>
      </c>
    </row>
    <row r="156" spans="1:20" x14ac:dyDescent="0.2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t="s">
        <v>14</v>
      </c>
      <c r="G156">
        <v>1059</v>
      </c>
      <c r="H156" t="s">
        <v>21</v>
      </c>
      <c r="I156" t="s">
        <v>22</v>
      </c>
      <c r="J156">
        <v>1463029200</v>
      </c>
      <c r="K156" s="9">
        <f t="shared" si="8"/>
        <v>42502.208333333328</v>
      </c>
      <c r="L156">
        <v>1465016400</v>
      </c>
      <c r="M156" s="10">
        <f t="shared" si="9"/>
        <v>42525.208333333328</v>
      </c>
      <c r="N156" t="b">
        <v>0</v>
      </c>
      <c r="O156" t="b">
        <v>1</v>
      </c>
      <c r="P156" t="s">
        <v>60</v>
      </c>
      <c r="Q156" s="4">
        <f t="shared" si="10"/>
        <v>58.75656742556918</v>
      </c>
      <c r="R156" s="6">
        <f t="shared" si="11"/>
        <v>135975</v>
      </c>
      <c r="S156" t="s">
        <v>2035</v>
      </c>
      <c r="T156" t="s">
        <v>2045</v>
      </c>
    </row>
    <row r="157" spans="1:20" x14ac:dyDescent="0.2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t="s">
        <v>14</v>
      </c>
      <c r="G157">
        <v>1194</v>
      </c>
      <c r="H157" t="s">
        <v>21</v>
      </c>
      <c r="I157" t="s">
        <v>22</v>
      </c>
      <c r="J157">
        <v>1269493200</v>
      </c>
      <c r="K157" s="9">
        <f t="shared" si="8"/>
        <v>40262.208333333336</v>
      </c>
      <c r="L157">
        <v>1270789200</v>
      </c>
      <c r="M157" s="10">
        <f t="shared" si="9"/>
        <v>40277.208333333336</v>
      </c>
      <c r="N157" t="b">
        <v>0</v>
      </c>
      <c r="O157" t="b">
        <v>0</v>
      </c>
      <c r="P157" t="s">
        <v>33</v>
      </c>
      <c r="Q157" s="4">
        <f t="shared" si="10"/>
        <v>65.022222222222226</v>
      </c>
      <c r="R157" s="6">
        <f t="shared" si="11"/>
        <v>115103</v>
      </c>
      <c r="S157" t="s">
        <v>2039</v>
      </c>
      <c r="T157" t="s">
        <v>2040</v>
      </c>
    </row>
    <row r="158" spans="1:20" hidden="1" x14ac:dyDescent="0.2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t="s">
        <v>74</v>
      </c>
      <c r="G158">
        <v>379</v>
      </c>
      <c r="H158" t="s">
        <v>26</v>
      </c>
      <c r="I158" t="s">
        <v>27</v>
      </c>
      <c r="J158">
        <v>1570251600</v>
      </c>
      <c r="K158" s="9">
        <f t="shared" si="8"/>
        <v>43743.208333333328</v>
      </c>
      <c r="L158">
        <v>1572325200</v>
      </c>
      <c r="M158" s="10">
        <f t="shared" si="9"/>
        <v>43767.208333333328</v>
      </c>
      <c r="N158" t="b">
        <v>0</v>
      </c>
      <c r="O158" t="b">
        <v>0</v>
      </c>
      <c r="P158" t="s">
        <v>23</v>
      </c>
      <c r="Q158" s="4">
        <f t="shared" si="10"/>
        <v>73.939560439560438</v>
      </c>
      <c r="R158" s="6">
        <f t="shared" si="11"/>
        <v>31657</v>
      </c>
      <c r="S158" t="s">
        <v>2035</v>
      </c>
      <c r="T158" t="s">
        <v>2036</v>
      </c>
    </row>
    <row r="159" spans="1:20" x14ac:dyDescent="0.2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t="s">
        <v>14</v>
      </c>
      <c r="G159">
        <v>30</v>
      </c>
      <c r="H159" t="s">
        <v>26</v>
      </c>
      <c r="I159" t="s">
        <v>27</v>
      </c>
      <c r="J159">
        <v>1388383200</v>
      </c>
      <c r="K159" s="9">
        <f t="shared" si="8"/>
        <v>41638.25</v>
      </c>
      <c r="L159">
        <v>1389420000</v>
      </c>
      <c r="M159" s="10">
        <f t="shared" si="9"/>
        <v>41650.25</v>
      </c>
      <c r="N159" t="b">
        <v>0</v>
      </c>
      <c r="O159" t="b">
        <v>0</v>
      </c>
      <c r="P159" t="s">
        <v>122</v>
      </c>
      <c r="Q159" s="4">
        <f t="shared" si="10"/>
        <v>52.666666666666664</v>
      </c>
      <c r="R159" s="6">
        <f t="shared" si="11"/>
        <v>3206</v>
      </c>
      <c r="S159" t="s">
        <v>2054</v>
      </c>
      <c r="T159" t="s">
        <v>2055</v>
      </c>
    </row>
    <row r="160" spans="1:20" hidden="1" x14ac:dyDescent="0.2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t="s">
        <v>20</v>
      </c>
      <c r="G160">
        <v>41</v>
      </c>
      <c r="H160" t="s">
        <v>21</v>
      </c>
      <c r="I160" t="s">
        <v>22</v>
      </c>
      <c r="J160">
        <v>1449554400</v>
      </c>
      <c r="K160" s="9">
        <f t="shared" si="8"/>
        <v>42346.25</v>
      </c>
      <c r="L160">
        <v>1449640800</v>
      </c>
      <c r="M160" s="10">
        <f t="shared" si="9"/>
        <v>42347.25</v>
      </c>
      <c r="N160" t="b">
        <v>0</v>
      </c>
      <c r="O160" t="b">
        <v>0</v>
      </c>
      <c r="P160" t="s">
        <v>23</v>
      </c>
      <c r="Q160" s="4">
        <f t="shared" si="10"/>
        <v>220.95238095238096</v>
      </c>
      <c r="R160" s="6">
        <f t="shared" si="11"/>
        <v>3370</v>
      </c>
      <c r="S160" t="s">
        <v>2035</v>
      </c>
      <c r="T160" t="s">
        <v>2036</v>
      </c>
    </row>
    <row r="161" spans="1:20" hidden="1" x14ac:dyDescent="0.2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t="s">
        <v>20</v>
      </c>
      <c r="G161">
        <v>1821</v>
      </c>
      <c r="H161" t="s">
        <v>21</v>
      </c>
      <c r="I161" t="s">
        <v>22</v>
      </c>
      <c r="J161">
        <v>1553662800</v>
      </c>
      <c r="K161" s="9">
        <f t="shared" si="8"/>
        <v>43551.208333333328</v>
      </c>
      <c r="L161">
        <v>1555218000</v>
      </c>
      <c r="M161" s="10">
        <f t="shared" si="9"/>
        <v>43569.208333333328</v>
      </c>
      <c r="N161" t="b">
        <v>0</v>
      </c>
      <c r="O161" t="b">
        <v>1</v>
      </c>
      <c r="P161" t="s">
        <v>33</v>
      </c>
      <c r="Q161" s="4">
        <f t="shared" si="10"/>
        <v>100.01150627615063</v>
      </c>
      <c r="R161" s="6">
        <f t="shared" si="11"/>
        <v>191211</v>
      </c>
      <c r="S161" t="s">
        <v>2039</v>
      </c>
      <c r="T161" t="s">
        <v>2040</v>
      </c>
    </row>
    <row r="162" spans="1:20" hidden="1" x14ac:dyDescent="0.2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t="s">
        <v>20</v>
      </c>
      <c r="G162">
        <v>164</v>
      </c>
      <c r="H162" t="s">
        <v>21</v>
      </c>
      <c r="I162" t="s">
        <v>22</v>
      </c>
      <c r="J162">
        <v>1556341200</v>
      </c>
      <c r="K162" s="9">
        <f t="shared" si="8"/>
        <v>43582.208333333328</v>
      </c>
      <c r="L162">
        <v>1557723600</v>
      </c>
      <c r="M162" s="10">
        <f t="shared" si="9"/>
        <v>43598.208333333328</v>
      </c>
      <c r="N162" t="b">
        <v>0</v>
      </c>
      <c r="O162" t="b">
        <v>0</v>
      </c>
      <c r="P162" t="s">
        <v>65</v>
      </c>
      <c r="Q162" s="4">
        <f t="shared" si="10"/>
        <v>162.3125</v>
      </c>
      <c r="R162" s="6">
        <f t="shared" si="11"/>
        <v>10492.5</v>
      </c>
      <c r="S162" t="s">
        <v>2037</v>
      </c>
      <c r="T162" t="s">
        <v>2046</v>
      </c>
    </row>
    <row r="163" spans="1:20" ht="31.5" x14ac:dyDescent="0.2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t="s">
        <v>14</v>
      </c>
      <c r="G163">
        <v>75</v>
      </c>
      <c r="H163" t="s">
        <v>21</v>
      </c>
      <c r="I163" t="s">
        <v>22</v>
      </c>
      <c r="J163">
        <v>1442984400</v>
      </c>
      <c r="K163" s="9">
        <f t="shared" si="8"/>
        <v>42270.208333333328</v>
      </c>
      <c r="L163">
        <v>1443502800</v>
      </c>
      <c r="M163" s="10">
        <f t="shared" si="9"/>
        <v>42276.208333333328</v>
      </c>
      <c r="N163" t="b">
        <v>0</v>
      </c>
      <c r="O163" t="b">
        <v>1</v>
      </c>
      <c r="P163" t="s">
        <v>28</v>
      </c>
      <c r="Q163" s="4">
        <f t="shared" si="10"/>
        <v>78.181818181818187</v>
      </c>
      <c r="R163" s="6">
        <f t="shared" si="11"/>
        <v>4900</v>
      </c>
      <c r="S163" t="s">
        <v>2037</v>
      </c>
      <c r="T163" t="s">
        <v>2038</v>
      </c>
    </row>
    <row r="164" spans="1:20" ht="31.5" hidden="1" x14ac:dyDescent="0.2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t="s">
        <v>20</v>
      </c>
      <c r="G164">
        <v>157</v>
      </c>
      <c r="H164" t="s">
        <v>98</v>
      </c>
      <c r="I164" t="s">
        <v>99</v>
      </c>
      <c r="J164">
        <v>1544248800</v>
      </c>
      <c r="K164" s="9">
        <f t="shared" si="8"/>
        <v>43442.25</v>
      </c>
      <c r="L164">
        <v>1546840800</v>
      </c>
      <c r="M164" s="10">
        <f t="shared" si="9"/>
        <v>43472.25</v>
      </c>
      <c r="N164" t="b">
        <v>0</v>
      </c>
      <c r="O164" t="b">
        <v>0</v>
      </c>
      <c r="P164" t="s">
        <v>23</v>
      </c>
      <c r="Q164" s="4">
        <f t="shared" si="10"/>
        <v>149.73770491803279</v>
      </c>
      <c r="R164" s="6">
        <f t="shared" si="11"/>
        <v>7617</v>
      </c>
      <c r="S164" t="s">
        <v>2035</v>
      </c>
      <c r="T164" t="s">
        <v>2036</v>
      </c>
    </row>
    <row r="165" spans="1:20" hidden="1" x14ac:dyDescent="0.2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t="s">
        <v>20</v>
      </c>
      <c r="G165">
        <v>246</v>
      </c>
      <c r="H165" t="s">
        <v>21</v>
      </c>
      <c r="I165" t="s">
        <v>22</v>
      </c>
      <c r="J165">
        <v>1508475600</v>
      </c>
      <c r="K165" s="9">
        <f t="shared" si="8"/>
        <v>43028.208333333328</v>
      </c>
      <c r="L165">
        <v>1512712800</v>
      </c>
      <c r="M165" s="10">
        <f t="shared" si="9"/>
        <v>43077.25</v>
      </c>
      <c r="N165" t="b">
        <v>0</v>
      </c>
      <c r="O165" t="b">
        <v>1</v>
      </c>
      <c r="P165" t="s">
        <v>122</v>
      </c>
      <c r="Q165" s="4">
        <f t="shared" si="10"/>
        <v>253.25714285714287</v>
      </c>
      <c r="R165" s="6">
        <f t="shared" si="11"/>
        <v>6182</v>
      </c>
      <c r="S165" t="s">
        <v>2054</v>
      </c>
      <c r="T165" t="s">
        <v>2055</v>
      </c>
    </row>
    <row r="166" spans="1:20" hidden="1" x14ac:dyDescent="0.2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t="s">
        <v>20</v>
      </c>
      <c r="G166">
        <v>1396</v>
      </c>
      <c r="H166" t="s">
        <v>21</v>
      </c>
      <c r="I166" t="s">
        <v>22</v>
      </c>
      <c r="J166">
        <v>1507438800</v>
      </c>
      <c r="K166" s="9">
        <f t="shared" si="8"/>
        <v>43016.208333333328</v>
      </c>
      <c r="L166">
        <v>1507525200</v>
      </c>
      <c r="M166" s="10">
        <f t="shared" si="9"/>
        <v>43017.208333333328</v>
      </c>
      <c r="N166" t="b">
        <v>0</v>
      </c>
      <c r="O166" t="b">
        <v>0</v>
      </c>
      <c r="P166" t="s">
        <v>33</v>
      </c>
      <c r="Q166" s="4">
        <f t="shared" si="10"/>
        <v>100.16943521594685</v>
      </c>
      <c r="R166" s="6">
        <f t="shared" si="11"/>
        <v>150627.5</v>
      </c>
      <c r="S166" t="s">
        <v>2039</v>
      </c>
      <c r="T166" t="s">
        <v>2040</v>
      </c>
    </row>
    <row r="167" spans="1:20" hidden="1" x14ac:dyDescent="0.2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t="s">
        <v>20</v>
      </c>
      <c r="G167">
        <v>2506</v>
      </c>
      <c r="H167" t="s">
        <v>21</v>
      </c>
      <c r="I167" t="s">
        <v>22</v>
      </c>
      <c r="J167">
        <v>1501563600</v>
      </c>
      <c r="K167" s="9">
        <f t="shared" si="8"/>
        <v>42948.208333333328</v>
      </c>
      <c r="L167">
        <v>1504328400</v>
      </c>
      <c r="M167" s="10">
        <f t="shared" si="9"/>
        <v>42980.208333333328</v>
      </c>
      <c r="N167" t="b">
        <v>0</v>
      </c>
      <c r="O167" t="b">
        <v>0</v>
      </c>
      <c r="P167" t="s">
        <v>28</v>
      </c>
      <c r="Q167" s="4">
        <f t="shared" si="10"/>
        <v>121.99004424778761</v>
      </c>
      <c r="R167" s="6">
        <f t="shared" si="11"/>
        <v>100339.5</v>
      </c>
      <c r="S167" t="s">
        <v>2037</v>
      </c>
      <c r="T167" t="s">
        <v>2038</v>
      </c>
    </row>
    <row r="168" spans="1:20" hidden="1" x14ac:dyDescent="0.2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t="s">
        <v>20</v>
      </c>
      <c r="G168">
        <v>244</v>
      </c>
      <c r="H168" t="s">
        <v>21</v>
      </c>
      <c r="I168" t="s">
        <v>22</v>
      </c>
      <c r="J168">
        <v>1292997600</v>
      </c>
      <c r="K168" s="9">
        <f t="shared" si="8"/>
        <v>40534.25</v>
      </c>
      <c r="L168">
        <v>1293343200</v>
      </c>
      <c r="M168" s="10">
        <f t="shared" si="9"/>
        <v>40538.25</v>
      </c>
      <c r="N168" t="b">
        <v>0</v>
      </c>
      <c r="O168" t="b">
        <v>0</v>
      </c>
      <c r="P168" t="s">
        <v>122</v>
      </c>
      <c r="Q168" s="4">
        <f t="shared" si="10"/>
        <v>137.13265306122449</v>
      </c>
      <c r="R168" s="6">
        <f t="shared" si="11"/>
        <v>11619.5</v>
      </c>
      <c r="S168" t="s">
        <v>2054</v>
      </c>
      <c r="T168" t="s">
        <v>2055</v>
      </c>
    </row>
    <row r="169" spans="1:20" hidden="1" x14ac:dyDescent="0.2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t="s">
        <v>20</v>
      </c>
      <c r="G169">
        <v>146</v>
      </c>
      <c r="H169" t="s">
        <v>26</v>
      </c>
      <c r="I169" t="s">
        <v>27</v>
      </c>
      <c r="J169">
        <v>1370840400</v>
      </c>
      <c r="K169" s="9">
        <f t="shared" si="8"/>
        <v>41435.208333333336</v>
      </c>
      <c r="L169">
        <v>1371704400</v>
      </c>
      <c r="M169" s="10">
        <f t="shared" si="9"/>
        <v>41445.208333333336</v>
      </c>
      <c r="N169" t="b">
        <v>0</v>
      </c>
      <c r="O169" t="b">
        <v>0</v>
      </c>
      <c r="P169" t="s">
        <v>33</v>
      </c>
      <c r="Q169" s="4">
        <f t="shared" si="10"/>
        <v>415.53846153846155</v>
      </c>
      <c r="R169" s="6">
        <f t="shared" si="11"/>
        <v>6702</v>
      </c>
      <c r="S169" t="s">
        <v>2039</v>
      </c>
      <c r="T169" t="s">
        <v>2040</v>
      </c>
    </row>
    <row r="170" spans="1:20" x14ac:dyDescent="0.2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t="s">
        <v>14</v>
      </c>
      <c r="G170">
        <v>955</v>
      </c>
      <c r="H170" t="s">
        <v>36</v>
      </c>
      <c r="I170" t="s">
        <v>37</v>
      </c>
      <c r="J170">
        <v>1550815200</v>
      </c>
      <c r="K170" s="9">
        <f t="shared" si="8"/>
        <v>43518.25</v>
      </c>
      <c r="L170">
        <v>1552798800</v>
      </c>
      <c r="M170" s="10">
        <f t="shared" si="9"/>
        <v>43541.208333333328</v>
      </c>
      <c r="N170" t="b">
        <v>0</v>
      </c>
      <c r="O170" t="b">
        <v>1</v>
      </c>
      <c r="P170" t="s">
        <v>60</v>
      </c>
      <c r="Q170" s="4">
        <f t="shared" si="10"/>
        <v>31.30913348946136</v>
      </c>
      <c r="R170" s="6">
        <f t="shared" si="11"/>
        <v>84103.5</v>
      </c>
      <c r="S170" t="s">
        <v>2035</v>
      </c>
      <c r="T170" t="s">
        <v>2045</v>
      </c>
    </row>
    <row r="171" spans="1:20" hidden="1" x14ac:dyDescent="0.2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t="s">
        <v>20</v>
      </c>
      <c r="G171">
        <v>1267</v>
      </c>
      <c r="H171" t="s">
        <v>21</v>
      </c>
      <c r="I171" t="s">
        <v>22</v>
      </c>
      <c r="J171">
        <v>1339909200</v>
      </c>
      <c r="K171" s="9">
        <f t="shared" si="8"/>
        <v>41077.208333333336</v>
      </c>
      <c r="L171">
        <v>1342328400</v>
      </c>
      <c r="M171" s="10">
        <f t="shared" si="9"/>
        <v>41105.208333333336</v>
      </c>
      <c r="N171" t="b">
        <v>0</v>
      </c>
      <c r="O171" t="b">
        <v>1</v>
      </c>
      <c r="P171" t="s">
        <v>100</v>
      </c>
      <c r="Q171" s="4">
        <f t="shared" si="10"/>
        <v>424.08154506437768</v>
      </c>
      <c r="R171" s="6">
        <f t="shared" si="11"/>
        <v>61055.5</v>
      </c>
      <c r="S171" t="s">
        <v>2041</v>
      </c>
      <c r="T171" t="s">
        <v>2052</v>
      </c>
    </row>
    <row r="172" spans="1:20" x14ac:dyDescent="0.2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t="s">
        <v>14</v>
      </c>
      <c r="G172">
        <v>67</v>
      </c>
      <c r="H172" t="s">
        <v>21</v>
      </c>
      <c r="I172" t="s">
        <v>22</v>
      </c>
      <c r="J172">
        <v>1501736400</v>
      </c>
      <c r="K172" s="9">
        <f t="shared" si="8"/>
        <v>42950.208333333328</v>
      </c>
      <c r="L172">
        <v>1502341200</v>
      </c>
      <c r="M172" s="10">
        <f t="shared" si="9"/>
        <v>42957.208333333328</v>
      </c>
      <c r="N172" t="b">
        <v>0</v>
      </c>
      <c r="O172" t="b">
        <v>0</v>
      </c>
      <c r="P172" t="s">
        <v>60</v>
      </c>
      <c r="Q172" s="4">
        <f t="shared" si="10"/>
        <v>2.93886230728336</v>
      </c>
      <c r="R172" s="6">
        <f t="shared" si="11"/>
        <v>96814</v>
      </c>
      <c r="S172" t="s">
        <v>2035</v>
      </c>
      <c r="T172" t="s">
        <v>2045</v>
      </c>
    </row>
    <row r="173" spans="1:20" ht="31.5" x14ac:dyDescent="0.2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t="s">
        <v>14</v>
      </c>
      <c r="G173">
        <v>5</v>
      </c>
      <c r="H173" t="s">
        <v>21</v>
      </c>
      <c r="I173" t="s">
        <v>22</v>
      </c>
      <c r="J173">
        <v>1395291600</v>
      </c>
      <c r="K173" s="9">
        <f t="shared" si="8"/>
        <v>41718.208333333336</v>
      </c>
      <c r="L173">
        <v>1397192400</v>
      </c>
      <c r="M173" s="10">
        <f t="shared" si="9"/>
        <v>41740.208333333336</v>
      </c>
      <c r="N173" t="b">
        <v>0</v>
      </c>
      <c r="O173" t="b">
        <v>0</v>
      </c>
      <c r="P173" t="s">
        <v>206</v>
      </c>
      <c r="Q173" s="4">
        <f t="shared" si="10"/>
        <v>10.63265306122449</v>
      </c>
      <c r="R173" s="6">
        <f t="shared" si="11"/>
        <v>2710.5</v>
      </c>
      <c r="S173" t="s">
        <v>2047</v>
      </c>
      <c r="T173" t="s">
        <v>2059</v>
      </c>
    </row>
    <row r="174" spans="1:20" x14ac:dyDescent="0.2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t="s">
        <v>14</v>
      </c>
      <c r="G174">
        <v>26</v>
      </c>
      <c r="H174" t="s">
        <v>21</v>
      </c>
      <c r="I174" t="s">
        <v>22</v>
      </c>
      <c r="J174">
        <v>1405746000</v>
      </c>
      <c r="K174" s="9">
        <f t="shared" si="8"/>
        <v>41839.208333333336</v>
      </c>
      <c r="L174">
        <v>1407042000</v>
      </c>
      <c r="M174" s="10">
        <f t="shared" si="9"/>
        <v>41854.208333333336</v>
      </c>
      <c r="N174" t="b">
        <v>0</v>
      </c>
      <c r="O174" t="b">
        <v>1</v>
      </c>
      <c r="P174" t="s">
        <v>42</v>
      </c>
      <c r="Q174" s="4">
        <f t="shared" si="10"/>
        <v>82.875</v>
      </c>
      <c r="R174" s="6">
        <f t="shared" si="11"/>
        <v>731.5</v>
      </c>
      <c r="S174" t="s">
        <v>2041</v>
      </c>
      <c r="T174" t="s">
        <v>2042</v>
      </c>
    </row>
    <row r="175" spans="1:20" hidden="1" x14ac:dyDescent="0.2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t="s">
        <v>20</v>
      </c>
      <c r="G175">
        <v>1561</v>
      </c>
      <c r="H175" t="s">
        <v>21</v>
      </c>
      <c r="I175" t="s">
        <v>22</v>
      </c>
      <c r="J175">
        <v>1368853200</v>
      </c>
      <c r="K175" s="9">
        <f t="shared" si="8"/>
        <v>41412.208333333336</v>
      </c>
      <c r="L175">
        <v>1369371600</v>
      </c>
      <c r="M175" s="10">
        <f t="shared" si="9"/>
        <v>41418.208333333336</v>
      </c>
      <c r="N175" t="b">
        <v>0</v>
      </c>
      <c r="O175" t="b">
        <v>0</v>
      </c>
      <c r="P175" t="s">
        <v>33</v>
      </c>
      <c r="Q175" s="4">
        <f t="shared" si="10"/>
        <v>163.01447776628748</v>
      </c>
      <c r="R175" s="6">
        <f t="shared" si="11"/>
        <v>127167.5</v>
      </c>
      <c r="S175" t="s">
        <v>2039</v>
      </c>
      <c r="T175" t="s">
        <v>2040</v>
      </c>
    </row>
    <row r="176" spans="1:20" hidden="1" x14ac:dyDescent="0.2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t="s">
        <v>20</v>
      </c>
      <c r="G176">
        <v>48</v>
      </c>
      <c r="H176" t="s">
        <v>21</v>
      </c>
      <c r="I176" t="s">
        <v>22</v>
      </c>
      <c r="J176">
        <v>1444021200</v>
      </c>
      <c r="K176" s="9">
        <f t="shared" si="8"/>
        <v>42282.208333333328</v>
      </c>
      <c r="L176">
        <v>1444107600</v>
      </c>
      <c r="M176" s="10">
        <f t="shared" si="9"/>
        <v>42283.208333333328</v>
      </c>
      <c r="N176" t="b">
        <v>0</v>
      </c>
      <c r="O176" t="b">
        <v>1</v>
      </c>
      <c r="P176" t="s">
        <v>65</v>
      </c>
      <c r="Q176" s="4">
        <f t="shared" si="10"/>
        <v>894.66666666666663</v>
      </c>
      <c r="R176" s="6">
        <f t="shared" si="11"/>
        <v>2984</v>
      </c>
      <c r="S176" t="s">
        <v>2037</v>
      </c>
      <c r="T176" t="s">
        <v>2046</v>
      </c>
    </row>
    <row r="177" spans="1:20" x14ac:dyDescent="0.2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t="s">
        <v>14</v>
      </c>
      <c r="G177">
        <v>1130</v>
      </c>
      <c r="H177" t="s">
        <v>21</v>
      </c>
      <c r="I177" t="s">
        <v>22</v>
      </c>
      <c r="J177">
        <v>1472619600</v>
      </c>
      <c r="K177" s="9">
        <f t="shared" si="8"/>
        <v>42613.208333333328</v>
      </c>
      <c r="L177">
        <v>1474261200</v>
      </c>
      <c r="M177" s="10">
        <f t="shared" si="9"/>
        <v>42632.208333333328</v>
      </c>
      <c r="N177" t="b">
        <v>0</v>
      </c>
      <c r="O177" t="b">
        <v>0</v>
      </c>
      <c r="P177" t="s">
        <v>33</v>
      </c>
      <c r="Q177" s="4">
        <f t="shared" si="10"/>
        <v>26.19150110375276</v>
      </c>
      <c r="R177" s="6">
        <f t="shared" si="11"/>
        <v>114329.5</v>
      </c>
      <c r="S177" t="s">
        <v>2039</v>
      </c>
      <c r="T177" t="s">
        <v>2040</v>
      </c>
    </row>
    <row r="178" spans="1:20" ht="31.5" x14ac:dyDescent="0.2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t="s">
        <v>14</v>
      </c>
      <c r="G178">
        <v>782</v>
      </c>
      <c r="H178" t="s">
        <v>21</v>
      </c>
      <c r="I178" t="s">
        <v>22</v>
      </c>
      <c r="J178">
        <v>1472878800</v>
      </c>
      <c r="K178" s="9">
        <f t="shared" si="8"/>
        <v>42616.208333333328</v>
      </c>
      <c r="L178">
        <v>1473656400</v>
      </c>
      <c r="M178" s="10">
        <f t="shared" si="9"/>
        <v>42625.208333333328</v>
      </c>
      <c r="N178" t="b">
        <v>0</v>
      </c>
      <c r="O178" t="b">
        <v>0</v>
      </c>
      <c r="P178" t="s">
        <v>33</v>
      </c>
      <c r="Q178" s="4">
        <f t="shared" si="10"/>
        <v>74.834782608695647</v>
      </c>
      <c r="R178" s="6">
        <f t="shared" si="11"/>
        <v>100530</v>
      </c>
      <c r="S178" t="s">
        <v>2039</v>
      </c>
      <c r="T178" t="s">
        <v>2040</v>
      </c>
    </row>
    <row r="179" spans="1:20" hidden="1" x14ac:dyDescent="0.2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t="s">
        <v>20</v>
      </c>
      <c r="G179">
        <v>2739</v>
      </c>
      <c r="H179" t="s">
        <v>21</v>
      </c>
      <c r="I179" t="s">
        <v>22</v>
      </c>
      <c r="J179">
        <v>1289800800</v>
      </c>
      <c r="K179" s="9">
        <f t="shared" si="8"/>
        <v>40497.25</v>
      </c>
      <c r="L179">
        <v>1291960800</v>
      </c>
      <c r="M179" s="10">
        <f t="shared" si="9"/>
        <v>40522.25</v>
      </c>
      <c r="N179" t="b">
        <v>0</v>
      </c>
      <c r="O179" t="b">
        <v>0</v>
      </c>
      <c r="P179" t="s">
        <v>33</v>
      </c>
      <c r="Q179" s="4">
        <f t="shared" si="10"/>
        <v>416.47680412371136</v>
      </c>
      <c r="R179" s="6">
        <f t="shared" si="11"/>
        <v>100196.5</v>
      </c>
      <c r="S179" t="s">
        <v>2039</v>
      </c>
      <c r="T179" t="s">
        <v>2040</v>
      </c>
    </row>
    <row r="180" spans="1:20" x14ac:dyDescent="0.2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t="s">
        <v>14</v>
      </c>
      <c r="G180">
        <v>210</v>
      </c>
      <c r="H180" t="s">
        <v>21</v>
      </c>
      <c r="I180" t="s">
        <v>22</v>
      </c>
      <c r="J180">
        <v>1505970000</v>
      </c>
      <c r="K180" s="9">
        <f t="shared" si="8"/>
        <v>42999.208333333328</v>
      </c>
      <c r="L180">
        <v>1506747600</v>
      </c>
      <c r="M180" s="10">
        <f t="shared" si="9"/>
        <v>43008.208333333328</v>
      </c>
      <c r="N180" t="b">
        <v>0</v>
      </c>
      <c r="O180" t="b">
        <v>0</v>
      </c>
      <c r="P180" t="s">
        <v>17</v>
      </c>
      <c r="Q180" s="4">
        <f t="shared" si="10"/>
        <v>96.208333333333329</v>
      </c>
      <c r="R180" s="6">
        <f t="shared" si="11"/>
        <v>7063.5</v>
      </c>
      <c r="S180" t="s">
        <v>2033</v>
      </c>
      <c r="T180" t="s">
        <v>2034</v>
      </c>
    </row>
    <row r="181" spans="1:20" ht="31.5" hidden="1" x14ac:dyDescent="0.2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t="s">
        <v>20</v>
      </c>
      <c r="G181">
        <v>3537</v>
      </c>
      <c r="H181" t="s">
        <v>15</v>
      </c>
      <c r="I181" t="s">
        <v>16</v>
      </c>
      <c r="J181">
        <v>1363496400</v>
      </c>
      <c r="K181" s="9">
        <f t="shared" si="8"/>
        <v>41350.208333333336</v>
      </c>
      <c r="L181">
        <v>1363582800</v>
      </c>
      <c r="M181" s="10">
        <f t="shared" si="9"/>
        <v>41351.208333333336</v>
      </c>
      <c r="N181" t="b">
        <v>0</v>
      </c>
      <c r="O181" t="b">
        <v>1</v>
      </c>
      <c r="P181" t="s">
        <v>33</v>
      </c>
      <c r="Q181" s="4">
        <f t="shared" si="10"/>
        <v>357.71910112359552</v>
      </c>
      <c r="R181" s="6">
        <f t="shared" si="11"/>
        <v>101842.5</v>
      </c>
      <c r="S181" t="s">
        <v>2039</v>
      </c>
      <c r="T181" t="s">
        <v>2040</v>
      </c>
    </row>
    <row r="182" spans="1:20" hidden="1" x14ac:dyDescent="0.2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t="s">
        <v>20</v>
      </c>
      <c r="G182">
        <v>2107</v>
      </c>
      <c r="H182" t="s">
        <v>26</v>
      </c>
      <c r="I182" t="s">
        <v>27</v>
      </c>
      <c r="J182">
        <v>1269234000</v>
      </c>
      <c r="K182" s="9">
        <f t="shared" si="8"/>
        <v>40259.208333333336</v>
      </c>
      <c r="L182">
        <v>1269666000</v>
      </c>
      <c r="M182" s="10">
        <f t="shared" si="9"/>
        <v>40264.208333333336</v>
      </c>
      <c r="N182" t="b">
        <v>0</v>
      </c>
      <c r="O182" t="b">
        <v>0</v>
      </c>
      <c r="P182" t="s">
        <v>65</v>
      </c>
      <c r="Q182" s="4">
        <f t="shared" si="10"/>
        <v>308.45714285714286</v>
      </c>
      <c r="R182" s="6">
        <f t="shared" si="11"/>
        <v>114368</v>
      </c>
      <c r="S182" t="s">
        <v>2037</v>
      </c>
      <c r="T182" t="s">
        <v>2046</v>
      </c>
    </row>
    <row r="183" spans="1:20" x14ac:dyDescent="0.2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t="s">
        <v>14</v>
      </c>
      <c r="G183">
        <v>136</v>
      </c>
      <c r="H183" t="s">
        <v>21</v>
      </c>
      <c r="I183" t="s">
        <v>22</v>
      </c>
      <c r="J183">
        <v>1507093200</v>
      </c>
      <c r="K183" s="9">
        <f t="shared" si="8"/>
        <v>43012.208333333328</v>
      </c>
      <c r="L183">
        <v>1508648400</v>
      </c>
      <c r="M183" s="10">
        <f t="shared" si="9"/>
        <v>43030.208333333328</v>
      </c>
      <c r="N183" t="b">
        <v>0</v>
      </c>
      <c r="O183" t="b">
        <v>0</v>
      </c>
      <c r="P183" t="s">
        <v>28</v>
      </c>
      <c r="Q183" s="4">
        <f t="shared" si="10"/>
        <v>61.802325581395351</v>
      </c>
      <c r="R183" s="6">
        <f t="shared" si="11"/>
        <v>6957.5</v>
      </c>
      <c r="S183" t="s">
        <v>2037</v>
      </c>
      <c r="T183" t="s">
        <v>2038</v>
      </c>
    </row>
    <row r="184" spans="1:20" ht="31.5" hidden="1" x14ac:dyDescent="0.2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t="s">
        <v>20</v>
      </c>
      <c r="G184">
        <v>3318</v>
      </c>
      <c r="H184" t="s">
        <v>36</v>
      </c>
      <c r="I184" t="s">
        <v>37</v>
      </c>
      <c r="J184">
        <v>1560574800</v>
      </c>
      <c r="K184" s="9">
        <f t="shared" si="8"/>
        <v>43631.208333333328</v>
      </c>
      <c r="L184">
        <v>1561957200</v>
      </c>
      <c r="M184" s="10">
        <f t="shared" si="9"/>
        <v>43647.208333333328</v>
      </c>
      <c r="N184" t="b">
        <v>0</v>
      </c>
      <c r="O184" t="b">
        <v>0</v>
      </c>
      <c r="P184" t="s">
        <v>33</v>
      </c>
      <c r="Q184" s="4">
        <f t="shared" si="10"/>
        <v>722.32472324723244</v>
      </c>
      <c r="R184" s="6">
        <f t="shared" si="11"/>
        <v>111425</v>
      </c>
      <c r="S184" t="s">
        <v>2039</v>
      </c>
      <c r="T184" t="s">
        <v>2040</v>
      </c>
    </row>
    <row r="185" spans="1:20" ht="31.5" x14ac:dyDescent="0.2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 s="9">
        <f t="shared" si="8"/>
        <v>40430.208333333336</v>
      </c>
      <c r="L185">
        <v>1285131600</v>
      </c>
      <c r="M185" s="10">
        <f t="shared" si="9"/>
        <v>40443.208333333336</v>
      </c>
      <c r="N185" t="b">
        <v>0</v>
      </c>
      <c r="O185" t="b">
        <v>0</v>
      </c>
      <c r="P185" t="s">
        <v>23</v>
      </c>
      <c r="Q185" s="4">
        <f t="shared" si="10"/>
        <v>69.117647058823536</v>
      </c>
      <c r="R185" s="6">
        <f t="shared" si="11"/>
        <v>4312.5</v>
      </c>
      <c r="S185" t="s">
        <v>2035</v>
      </c>
      <c r="T185" t="s">
        <v>2036</v>
      </c>
    </row>
    <row r="186" spans="1:20" hidden="1" x14ac:dyDescent="0.2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t="s">
        <v>20</v>
      </c>
      <c r="G186">
        <v>340</v>
      </c>
      <c r="H186" t="s">
        <v>21</v>
      </c>
      <c r="I186" t="s">
        <v>22</v>
      </c>
      <c r="J186">
        <v>1556859600</v>
      </c>
      <c r="K186" s="9">
        <f t="shared" si="8"/>
        <v>43588.208333333328</v>
      </c>
      <c r="L186">
        <v>1556946000</v>
      </c>
      <c r="M186" s="10">
        <f t="shared" si="9"/>
        <v>43589.208333333328</v>
      </c>
      <c r="N186" t="b">
        <v>0</v>
      </c>
      <c r="O186" t="b">
        <v>0</v>
      </c>
      <c r="P186" t="s">
        <v>33</v>
      </c>
      <c r="Q186" s="4">
        <f t="shared" si="10"/>
        <v>293.05555555555554</v>
      </c>
      <c r="R186" s="6">
        <f t="shared" si="11"/>
        <v>7075</v>
      </c>
      <c r="S186" t="s">
        <v>2039</v>
      </c>
      <c r="T186" t="s">
        <v>2040</v>
      </c>
    </row>
    <row r="187" spans="1:20" x14ac:dyDescent="0.2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t="s">
        <v>14</v>
      </c>
      <c r="G187">
        <v>19</v>
      </c>
      <c r="H187" t="s">
        <v>21</v>
      </c>
      <c r="I187" t="s">
        <v>22</v>
      </c>
      <c r="J187">
        <v>1526187600</v>
      </c>
      <c r="K187" s="9">
        <f t="shared" si="8"/>
        <v>43233.208333333328</v>
      </c>
      <c r="L187">
        <v>1527138000</v>
      </c>
      <c r="M187" s="10">
        <f t="shared" si="9"/>
        <v>43244.208333333328</v>
      </c>
      <c r="N187" t="b">
        <v>0</v>
      </c>
      <c r="O187" t="b">
        <v>0</v>
      </c>
      <c r="P187" t="s">
        <v>269</v>
      </c>
      <c r="Q187" s="4">
        <f t="shared" si="10"/>
        <v>71.8</v>
      </c>
      <c r="R187" s="6">
        <f t="shared" si="11"/>
        <v>859</v>
      </c>
      <c r="S187" t="s">
        <v>2041</v>
      </c>
      <c r="T187" t="s">
        <v>2060</v>
      </c>
    </row>
    <row r="188" spans="1:20" x14ac:dyDescent="0.2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t="s">
        <v>14</v>
      </c>
      <c r="G188">
        <v>886</v>
      </c>
      <c r="H188" t="s">
        <v>21</v>
      </c>
      <c r="I188" t="s">
        <v>22</v>
      </c>
      <c r="J188">
        <v>1400821200</v>
      </c>
      <c r="K188" s="9">
        <f t="shared" si="8"/>
        <v>41782.208333333336</v>
      </c>
      <c r="L188">
        <v>1402117200</v>
      </c>
      <c r="M188" s="10">
        <f t="shared" si="9"/>
        <v>41797.208333333336</v>
      </c>
      <c r="N188" t="b">
        <v>0</v>
      </c>
      <c r="O188" t="b">
        <v>0</v>
      </c>
      <c r="P188" t="s">
        <v>33</v>
      </c>
      <c r="Q188" s="4">
        <f t="shared" si="10"/>
        <v>31.934684684684683</v>
      </c>
      <c r="R188" s="6">
        <f t="shared" si="11"/>
        <v>58579</v>
      </c>
      <c r="S188" t="s">
        <v>2039</v>
      </c>
      <c r="T188" t="s">
        <v>2040</v>
      </c>
    </row>
    <row r="189" spans="1:20" hidden="1" x14ac:dyDescent="0.2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t="s">
        <v>20</v>
      </c>
      <c r="G189">
        <v>1442</v>
      </c>
      <c r="H189" t="s">
        <v>15</v>
      </c>
      <c r="I189" t="s">
        <v>16</v>
      </c>
      <c r="J189">
        <v>1361599200</v>
      </c>
      <c r="K189" s="9">
        <f t="shared" si="8"/>
        <v>41328.25</v>
      </c>
      <c r="L189">
        <v>1364014800</v>
      </c>
      <c r="M189" s="10">
        <f t="shared" si="9"/>
        <v>41356.208333333336</v>
      </c>
      <c r="N189" t="b">
        <v>0</v>
      </c>
      <c r="O189" t="b">
        <v>1</v>
      </c>
      <c r="P189" t="s">
        <v>100</v>
      </c>
      <c r="Q189" s="4">
        <f t="shared" si="10"/>
        <v>229.87375415282392</v>
      </c>
      <c r="R189" s="6">
        <f t="shared" si="11"/>
        <v>99292</v>
      </c>
      <c r="S189" t="s">
        <v>2041</v>
      </c>
      <c r="T189" t="s">
        <v>2052</v>
      </c>
    </row>
    <row r="190" spans="1:20" x14ac:dyDescent="0.2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t="s">
        <v>14</v>
      </c>
      <c r="G190">
        <v>35</v>
      </c>
      <c r="H190" t="s">
        <v>107</v>
      </c>
      <c r="I190" t="s">
        <v>108</v>
      </c>
      <c r="J190">
        <v>1417500000</v>
      </c>
      <c r="K190" s="9">
        <f t="shared" si="8"/>
        <v>41975.25</v>
      </c>
      <c r="L190">
        <v>1417586400</v>
      </c>
      <c r="M190" s="10">
        <f t="shared" si="9"/>
        <v>41976.25</v>
      </c>
      <c r="N190" t="b">
        <v>0</v>
      </c>
      <c r="O190" t="b">
        <v>0</v>
      </c>
      <c r="P190" t="s">
        <v>33</v>
      </c>
      <c r="Q190" s="4">
        <f t="shared" si="10"/>
        <v>32.012195121951223</v>
      </c>
      <c r="R190" s="6">
        <f t="shared" si="11"/>
        <v>5412.5</v>
      </c>
      <c r="S190" t="s">
        <v>2039</v>
      </c>
      <c r="T190" t="s">
        <v>2040</v>
      </c>
    </row>
    <row r="191" spans="1:20" hidden="1" x14ac:dyDescent="0.2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t="s">
        <v>74</v>
      </c>
      <c r="G191">
        <v>441</v>
      </c>
      <c r="H191" t="s">
        <v>21</v>
      </c>
      <c r="I191" t="s">
        <v>22</v>
      </c>
      <c r="J191">
        <v>1457071200</v>
      </c>
      <c r="K191" s="9">
        <f t="shared" si="8"/>
        <v>42433.25</v>
      </c>
      <c r="L191">
        <v>1457071200</v>
      </c>
      <c r="M191" s="10">
        <f t="shared" si="9"/>
        <v>42433.25</v>
      </c>
      <c r="N191" t="b">
        <v>0</v>
      </c>
      <c r="O191" t="b">
        <v>0</v>
      </c>
      <c r="P191" t="s">
        <v>33</v>
      </c>
      <c r="Q191" s="4">
        <f t="shared" si="10"/>
        <v>23.525352848928385</v>
      </c>
      <c r="R191" s="6">
        <f t="shared" si="11"/>
        <v>118152</v>
      </c>
      <c r="S191" t="s">
        <v>2039</v>
      </c>
      <c r="T191" t="s">
        <v>2040</v>
      </c>
    </row>
    <row r="192" spans="1:20" x14ac:dyDescent="0.2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t="s">
        <v>14</v>
      </c>
      <c r="G192">
        <v>24</v>
      </c>
      <c r="H192" t="s">
        <v>21</v>
      </c>
      <c r="I192" t="s">
        <v>22</v>
      </c>
      <c r="J192">
        <v>1370322000</v>
      </c>
      <c r="K192" s="9">
        <f t="shared" si="8"/>
        <v>41429.208333333336</v>
      </c>
      <c r="L192">
        <v>1370408400</v>
      </c>
      <c r="M192" s="10">
        <f t="shared" si="9"/>
        <v>41430.208333333336</v>
      </c>
      <c r="N192" t="b">
        <v>0</v>
      </c>
      <c r="O192" t="b">
        <v>1</v>
      </c>
      <c r="P192" t="s">
        <v>33</v>
      </c>
      <c r="Q192" s="4">
        <f t="shared" si="10"/>
        <v>68.594594594594597</v>
      </c>
      <c r="R192" s="6">
        <f t="shared" si="11"/>
        <v>3119</v>
      </c>
      <c r="S192" t="s">
        <v>2039</v>
      </c>
      <c r="T192" t="s">
        <v>2040</v>
      </c>
    </row>
    <row r="193" spans="1:20" x14ac:dyDescent="0.2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t="s">
        <v>14</v>
      </c>
      <c r="G193">
        <v>86</v>
      </c>
      <c r="H193" t="s">
        <v>107</v>
      </c>
      <c r="I193" t="s">
        <v>108</v>
      </c>
      <c r="J193">
        <v>1552366800</v>
      </c>
      <c r="K193" s="9">
        <f t="shared" si="8"/>
        <v>43536.208333333328</v>
      </c>
      <c r="L193">
        <v>1552626000</v>
      </c>
      <c r="M193" s="10">
        <f t="shared" si="9"/>
        <v>43539.208333333328</v>
      </c>
      <c r="N193" t="b">
        <v>0</v>
      </c>
      <c r="O193" t="b">
        <v>0</v>
      </c>
      <c r="P193" t="s">
        <v>33</v>
      </c>
      <c r="Q193" s="4">
        <f t="shared" si="10"/>
        <v>37.952380952380949</v>
      </c>
      <c r="R193" s="6">
        <f t="shared" si="11"/>
        <v>5794</v>
      </c>
      <c r="S193" t="s">
        <v>2039</v>
      </c>
      <c r="T193" t="s">
        <v>2040</v>
      </c>
    </row>
    <row r="194" spans="1:20" x14ac:dyDescent="0.2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t="s">
        <v>14</v>
      </c>
      <c r="G194">
        <v>243</v>
      </c>
      <c r="H194" t="s">
        <v>21</v>
      </c>
      <c r="I194" t="s">
        <v>22</v>
      </c>
      <c r="J194">
        <v>1403845200</v>
      </c>
      <c r="K194" s="9">
        <f t="shared" si="8"/>
        <v>41817.208333333336</v>
      </c>
      <c r="L194">
        <v>1404190800</v>
      </c>
      <c r="M194" s="10">
        <f t="shared" si="9"/>
        <v>41821.208333333336</v>
      </c>
      <c r="N194" t="b">
        <v>0</v>
      </c>
      <c r="O194" t="b">
        <v>0</v>
      </c>
      <c r="P194" t="s">
        <v>23</v>
      </c>
      <c r="Q194" s="4">
        <f t="shared" si="10"/>
        <v>19.992957746478872</v>
      </c>
      <c r="R194" s="6">
        <f t="shared" si="11"/>
        <v>25558.5</v>
      </c>
      <c r="S194" t="s">
        <v>2035</v>
      </c>
      <c r="T194" t="s">
        <v>2036</v>
      </c>
    </row>
    <row r="195" spans="1:20" x14ac:dyDescent="0.2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t="s">
        <v>14</v>
      </c>
      <c r="G195">
        <v>65</v>
      </c>
      <c r="H195" t="s">
        <v>21</v>
      </c>
      <c r="I195" t="s">
        <v>22</v>
      </c>
      <c r="J195">
        <v>1523163600</v>
      </c>
      <c r="K195" s="9">
        <f t="shared" ref="K195:K258" si="12">(((J195/60)/60)/24)+DATE(1970,1,1)</f>
        <v>43198.208333333328</v>
      </c>
      <c r="L195">
        <v>1523509200</v>
      </c>
      <c r="M195" s="10">
        <f t="shared" ref="M195:M258" si="13">(((L195/60)/60)/24)+DATE(1970,1,1)</f>
        <v>43202.208333333328</v>
      </c>
      <c r="N195" t="b">
        <v>1</v>
      </c>
      <c r="O195" t="b">
        <v>0</v>
      </c>
      <c r="P195" t="s">
        <v>60</v>
      </c>
      <c r="Q195" s="4">
        <f t="shared" ref="Q195:Q258" si="14">100*E195/D195</f>
        <v>45.636363636363633</v>
      </c>
      <c r="R195" s="6">
        <f t="shared" ref="R195:R258" si="15">AVERAGE(E195,D195)</f>
        <v>4806</v>
      </c>
      <c r="S195" t="s">
        <v>2035</v>
      </c>
      <c r="T195" t="s">
        <v>2045</v>
      </c>
    </row>
    <row r="196" spans="1:20" hidden="1" x14ac:dyDescent="0.2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t="s">
        <v>20</v>
      </c>
      <c r="G196">
        <v>126</v>
      </c>
      <c r="H196" t="s">
        <v>21</v>
      </c>
      <c r="I196" t="s">
        <v>22</v>
      </c>
      <c r="J196">
        <v>1442206800</v>
      </c>
      <c r="K196" s="9">
        <f t="shared" si="12"/>
        <v>42261.208333333328</v>
      </c>
      <c r="L196">
        <v>1443589200</v>
      </c>
      <c r="M196" s="10">
        <f t="shared" si="13"/>
        <v>42277.208333333328</v>
      </c>
      <c r="N196" t="b">
        <v>0</v>
      </c>
      <c r="O196" t="b">
        <v>0</v>
      </c>
      <c r="P196" t="s">
        <v>148</v>
      </c>
      <c r="Q196" s="4">
        <f t="shared" si="14"/>
        <v>122.7605633802817</v>
      </c>
      <c r="R196" s="6">
        <f t="shared" si="15"/>
        <v>7908</v>
      </c>
      <c r="S196" t="s">
        <v>2035</v>
      </c>
      <c r="T196" t="s">
        <v>2057</v>
      </c>
    </row>
    <row r="197" spans="1:20" hidden="1" x14ac:dyDescent="0.2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t="s">
        <v>20</v>
      </c>
      <c r="G197">
        <v>524</v>
      </c>
      <c r="H197" t="s">
        <v>21</v>
      </c>
      <c r="I197" t="s">
        <v>22</v>
      </c>
      <c r="J197">
        <v>1532840400</v>
      </c>
      <c r="K197" s="9">
        <f t="shared" si="12"/>
        <v>43310.208333333328</v>
      </c>
      <c r="L197">
        <v>1533445200</v>
      </c>
      <c r="M197" s="10">
        <f t="shared" si="13"/>
        <v>43317.208333333328</v>
      </c>
      <c r="N197" t="b">
        <v>0</v>
      </c>
      <c r="O197" t="b">
        <v>0</v>
      </c>
      <c r="P197" t="s">
        <v>50</v>
      </c>
      <c r="Q197" s="4">
        <f t="shared" si="14"/>
        <v>361.75316455696202</v>
      </c>
      <c r="R197" s="6">
        <f t="shared" si="15"/>
        <v>36478.5</v>
      </c>
      <c r="S197" t="s">
        <v>2035</v>
      </c>
      <c r="T197" t="s">
        <v>2043</v>
      </c>
    </row>
    <row r="198" spans="1:20" x14ac:dyDescent="0.2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t="s">
        <v>14</v>
      </c>
      <c r="G198">
        <v>100</v>
      </c>
      <c r="H198" t="s">
        <v>36</v>
      </c>
      <c r="I198" t="s">
        <v>37</v>
      </c>
      <c r="J198">
        <v>1472878800</v>
      </c>
      <c r="K198" s="9">
        <f t="shared" si="12"/>
        <v>42616.208333333328</v>
      </c>
      <c r="L198">
        <v>1474520400</v>
      </c>
      <c r="M198" s="10">
        <f t="shared" si="13"/>
        <v>42635.208333333328</v>
      </c>
      <c r="N198" t="b">
        <v>0</v>
      </c>
      <c r="O198" t="b">
        <v>0</v>
      </c>
      <c r="P198" t="s">
        <v>65</v>
      </c>
      <c r="Q198" s="4">
        <f t="shared" si="14"/>
        <v>63.146341463414636</v>
      </c>
      <c r="R198" s="6">
        <f t="shared" si="15"/>
        <v>6689</v>
      </c>
      <c r="S198" t="s">
        <v>2037</v>
      </c>
      <c r="T198" t="s">
        <v>2046</v>
      </c>
    </row>
    <row r="199" spans="1:20" hidden="1" x14ac:dyDescent="0.2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t="s">
        <v>20</v>
      </c>
      <c r="G199">
        <v>1989</v>
      </c>
      <c r="H199" t="s">
        <v>21</v>
      </c>
      <c r="I199" t="s">
        <v>22</v>
      </c>
      <c r="J199">
        <v>1498194000</v>
      </c>
      <c r="K199" s="9">
        <f t="shared" si="12"/>
        <v>42909.208333333328</v>
      </c>
      <c r="L199">
        <v>1499403600</v>
      </c>
      <c r="M199" s="10">
        <f t="shared" si="13"/>
        <v>42923.208333333328</v>
      </c>
      <c r="N199" t="b">
        <v>0</v>
      </c>
      <c r="O199" t="b">
        <v>0</v>
      </c>
      <c r="P199" t="s">
        <v>53</v>
      </c>
      <c r="Q199" s="4">
        <f t="shared" si="14"/>
        <v>298.20475319926874</v>
      </c>
      <c r="R199" s="6">
        <f t="shared" si="15"/>
        <v>108909</v>
      </c>
      <c r="S199" t="s">
        <v>2041</v>
      </c>
      <c r="T199" t="s">
        <v>2044</v>
      </c>
    </row>
    <row r="200" spans="1:20" x14ac:dyDescent="0.2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t="s">
        <v>14</v>
      </c>
      <c r="G200">
        <v>168</v>
      </c>
      <c r="H200" t="s">
        <v>21</v>
      </c>
      <c r="I200" t="s">
        <v>22</v>
      </c>
      <c r="J200">
        <v>1281070800</v>
      </c>
      <c r="K200" s="9">
        <f t="shared" si="12"/>
        <v>40396.208333333336</v>
      </c>
      <c r="L200">
        <v>1283576400</v>
      </c>
      <c r="M200" s="10">
        <f t="shared" si="13"/>
        <v>40425.208333333336</v>
      </c>
      <c r="N200" t="b">
        <v>0</v>
      </c>
      <c r="O200" t="b">
        <v>0</v>
      </c>
      <c r="P200" t="s">
        <v>50</v>
      </c>
      <c r="Q200" s="4">
        <f t="shared" si="14"/>
        <v>9.5585443037974684</v>
      </c>
      <c r="R200" s="6">
        <f t="shared" si="15"/>
        <v>34620.5</v>
      </c>
      <c r="S200" t="s">
        <v>2035</v>
      </c>
      <c r="T200" t="s">
        <v>2043</v>
      </c>
    </row>
    <row r="201" spans="1:20" x14ac:dyDescent="0.2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t="s">
        <v>14</v>
      </c>
      <c r="G201">
        <v>13</v>
      </c>
      <c r="H201" t="s">
        <v>21</v>
      </c>
      <c r="I201" t="s">
        <v>22</v>
      </c>
      <c r="J201">
        <v>1436245200</v>
      </c>
      <c r="K201" s="9">
        <f t="shared" si="12"/>
        <v>42192.208333333328</v>
      </c>
      <c r="L201">
        <v>1436590800</v>
      </c>
      <c r="M201" s="10">
        <f t="shared" si="13"/>
        <v>42196.208333333328</v>
      </c>
      <c r="N201" t="b">
        <v>0</v>
      </c>
      <c r="O201" t="b">
        <v>0</v>
      </c>
      <c r="P201" t="s">
        <v>23</v>
      </c>
      <c r="Q201" s="4">
        <f t="shared" si="14"/>
        <v>53.777777777777779</v>
      </c>
      <c r="R201" s="6">
        <f t="shared" si="15"/>
        <v>1384</v>
      </c>
      <c r="S201" t="s">
        <v>2035</v>
      </c>
      <c r="T201" t="s">
        <v>2036</v>
      </c>
    </row>
    <row r="202" spans="1:20" x14ac:dyDescent="0.2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 s="9">
        <f t="shared" si="12"/>
        <v>40262.208333333336</v>
      </c>
      <c r="L202">
        <v>1270443600</v>
      </c>
      <c r="M202" s="10">
        <f t="shared" si="13"/>
        <v>40273.208333333336</v>
      </c>
      <c r="N202" t="b">
        <v>0</v>
      </c>
      <c r="O202" t="b">
        <v>0</v>
      </c>
      <c r="P202" t="s">
        <v>33</v>
      </c>
      <c r="Q202" s="4">
        <f t="shared" si="14"/>
        <v>2</v>
      </c>
      <c r="R202" s="6">
        <f t="shared" si="15"/>
        <v>51</v>
      </c>
      <c r="S202" t="s">
        <v>2039</v>
      </c>
      <c r="T202" t="s">
        <v>2040</v>
      </c>
    </row>
    <row r="203" spans="1:20" hidden="1" x14ac:dyDescent="0.2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t="s">
        <v>20</v>
      </c>
      <c r="G203">
        <v>157</v>
      </c>
      <c r="H203" t="s">
        <v>21</v>
      </c>
      <c r="I203" t="s">
        <v>22</v>
      </c>
      <c r="J203">
        <v>1406264400</v>
      </c>
      <c r="K203" s="9">
        <f t="shared" si="12"/>
        <v>41845.208333333336</v>
      </c>
      <c r="L203">
        <v>1407819600</v>
      </c>
      <c r="M203" s="10">
        <f t="shared" si="13"/>
        <v>41863.208333333336</v>
      </c>
      <c r="N203" t="b">
        <v>0</v>
      </c>
      <c r="O203" t="b">
        <v>0</v>
      </c>
      <c r="P203" t="s">
        <v>28</v>
      </c>
      <c r="Q203" s="4">
        <f t="shared" si="14"/>
        <v>681.19047619047615</v>
      </c>
      <c r="R203" s="6">
        <f t="shared" si="15"/>
        <v>8202.5</v>
      </c>
      <c r="S203" t="s">
        <v>2037</v>
      </c>
      <c r="T203" t="s">
        <v>2038</v>
      </c>
    </row>
    <row r="204" spans="1:20" hidden="1" x14ac:dyDescent="0.2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t="s">
        <v>74</v>
      </c>
      <c r="G204">
        <v>82</v>
      </c>
      <c r="H204" t="s">
        <v>21</v>
      </c>
      <c r="I204" t="s">
        <v>22</v>
      </c>
      <c r="J204">
        <v>1317531600</v>
      </c>
      <c r="K204" s="9">
        <f t="shared" si="12"/>
        <v>40818.208333333336</v>
      </c>
      <c r="L204">
        <v>1317877200</v>
      </c>
      <c r="M204" s="10">
        <f t="shared" si="13"/>
        <v>40822.208333333336</v>
      </c>
      <c r="N204" t="b">
        <v>0</v>
      </c>
      <c r="O204" t="b">
        <v>0</v>
      </c>
      <c r="P204" t="s">
        <v>17</v>
      </c>
      <c r="Q204" s="4">
        <f t="shared" si="14"/>
        <v>78.831325301204814</v>
      </c>
      <c r="R204" s="6">
        <f t="shared" si="15"/>
        <v>7421.5</v>
      </c>
      <c r="S204" t="s">
        <v>2033</v>
      </c>
      <c r="T204" t="s">
        <v>2034</v>
      </c>
    </row>
    <row r="205" spans="1:20" ht="31.5" hidden="1" x14ac:dyDescent="0.2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t="s">
        <v>20</v>
      </c>
      <c r="G205">
        <v>4498</v>
      </c>
      <c r="H205" t="s">
        <v>26</v>
      </c>
      <c r="I205" t="s">
        <v>27</v>
      </c>
      <c r="J205">
        <v>1484632800</v>
      </c>
      <c r="K205" s="9">
        <f t="shared" si="12"/>
        <v>42752.25</v>
      </c>
      <c r="L205">
        <v>1484805600</v>
      </c>
      <c r="M205" s="10">
        <f t="shared" si="13"/>
        <v>42754.25</v>
      </c>
      <c r="N205" t="b">
        <v>0</v>
      </c>
      <c r="O205" t="b">
        <v>0</v>
      </c>
      <c r="P205" t="s">
        <v>33</v>
      </c>
      <c r="Q205" s="4">
        <f t="shared" si="14"/>
        <v>134.40792216817235</v>
      </c>
      <c r="R205" s="6">
        <f t="shared" si="15"/>
        <v>168656.5</v>
      </c>
      <c r="S205" t="s">
        <v>2039</v>
      </c>
      <c r="T205" t="s">
        <v>2040</v>
      </c>
    </row>
    <row r="206" spans="1:20" x14ac:dyDescent="0.2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t="s">
        <v>14</v>
      </c>
      <c r="G206">
        <v>40</v>
      </c>
      <c r="H206" t="s">
        <v>21</v>
      </c>
      <c r="I206" t="s">
        <v>22</v>
      </c>
      <c r="J206">
        <v>1301806800</v>
      </c>
      <c r="K206" s="9">
        <f t="shared" si="12"/>
        <v>40636.208333333336</v>
      </c>
      <c r="L206">
        <v>1302670800</v>
      </c>
      <c r="M206" s="10">
        <f t="shared" si="13"/>
        <v>40646.208333333336</v>
      </c>
      <c r="N206" t="b">
        <v>0</v>
      </c>
      <c r="O206" t="b">
        <v>0</v>
      </c>
      <c r="P206" t="s">
        <v>159</v>
      </c>
      <c r="Q206" s="4">
        <f t="shared" si="14"/>
        <v>3.3719999999999999</v>
      </c>
      <c r="R206" s="6">
        <f t="shared" si="15"/>
        <v>38764.5</v>
      </c>
      <c r="S206" t="s">
        <v>2035</v>
      </c>
      <c r="T206" t="s">
        <v>2058</v>
      </c>
    </row>
    <row r="207" spans="1:20" hidden="1" x14ac:dyDescent="0.2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t="s">
        <v>20</v>
      </c>
      <c r="G207">
        <v>80</v>
      </c>
      <c r="H207" t="s">
        <v>21</v>
      </c>
      <c r="I207" t="s">
        <v>22</v>
      </c>
      <c r="J207">
        <v>1539752400</v>
      </c>
      <c r="K207" s="9">
        <f t="shared" si="12"/>
        <v>43390.208333333328</v>
      </c>
      <c r="L207">
        <v>1540789200</v>
      </c>
      <c r="M207" s="10">
        <f t="shared" si="13"/>
        <v>43402.208333333328</v>
      </c>
      <c r="N207" t="b">
        <v>1</v>
      </c>
      <c r="O207" t="b">
        <v>0</v>
      </c>
      <c r="P207" t="s">
        <v>33</v>
      </c>
      <c r="Q207" s="4">
        <f t="shared" si="14"/>
        <v>431.84615384615387</v>
      </c>
      <c r="R207" s="6">
        <f t="shared" si="15"/>
        <v>3457</v>
      </c>
      <c r="S207" t="s">
        <v>2039</v>
      </c>
      <c r="T207" t="s">
        <v>2040</v>
      </c>
    </row>
    <row r="208" spans="1:20" hidden="1" x14ac:dyDescent="0.2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t="s">
        <v>74</v>
      </c>
      <c r="G208">
        <v>57</v>
      </c>
      <c r="H208" t="s">
        <v>21</v>
      </c>
      <c r="I208" t="s">
        <v>22</v>
      </c>
      <c r="J208">
        <v>1267250400</v>
      </c>
      <c r="K208" s="9">
        <f t="shared" si="12"/>
        <v>40236.25</v>
      </c>
      <c r="L208">
        <v>1268028000</v>
      </c>
      <c r="M208" s="10">
        <f t="shared" si="13"/>
        <v>40245.25</v>
      </c>
      <c r="N208" t="b">
        <v>0</v>
      </c>
      <c r="O208" t="b">
        <v>0</v>
      </c>
      <c r="P208" t="s">
        <v>119</v>
      </c>
      <c r="Q208" s="4">
        <f t="shared" si="14"/>
        <v>38.844444444444441</v>
      </c>
      <c r="R208" s="6">
        <f t="shared" si="15"/>
        <v>6248</v>
      </c>
      <c r="S208" t="s">
        <v>2047</v>
      </c>
      <c r="T208" t="s">
        <v>2053</v>
      </c>
    </row>
    <row r="209" spans="1:20" ht="31.5" hidden="1" x14ac:dyDescent="0.2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t="s">
        <v>20</v>
      </c>
      <c r="G209">
        <v>43</v>
      </c>
      <c r="H209" t="s">
        <v>21</v>
      </c>
      <c r="I209" t="s">
        <v>22</v>
      </c>
      <c r="J209">
        <v>1535432400</v>
      </c>
      <c r="K209" s="9">
        <f t="shared" si="12"/>
        <v>43340.208333333328</v>
      </c>
      <c r="L209">
        <v>1537160400</v>
      </c>
      <c r="M209" s="10">
        <f t="shared" si="13"/>
        <v>43360.208333333328</v>
      </c>
      <c r="N209" t="b">
        <v>0</v>
      </c>
      <c r="O209" t="b">
        <v>1</v>
      </c>
      <c r="P209" t="s">
        <v>23</v>
      </c>
      <c r="Q209" s="4">
        <f t="shared" si="14"/>
        <v>425.7</v>
      </c>
      <c r="R209" s="6">
        <f t="shared" si="15"/>
        <v>2628.5</v>
      </c>
      <c r="S209" t="s">
        <v>2035</v>
      </c>
      <c r="T209" t="s">
        <v>2036</v>
      </c>
    </row>
    <row r="210" spans="1:20" hidden="1" x14ac:dyDescent="0.2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t="s">
        <v>20</v>
      </c>
      <c r="G210">
        <v>2053</v>
      </c>
      <c r="H210" t="s">
        <v>21</v>
      </c>
      <c r="I210" t="s">
        <v>22</v>
      </c>
      <c r="J210">
        <v>1510207200</v>
      </c>
      <c r="K210" s="9">
        <f t="shared" si="12"/>
        <v>43048.25</v>
      </c>
      <c r="L210">
        <v>1512280800</v>
      </c>
      <c r="M210" s="10">
        <f t="shared" si="13"/>
        <v>43072.25</v>
      </c>
      <c r="N210" t="b">
        <v>0</v>
      </c>
      <c r="O210" t="b">
        <v>0</v>
      </c>
      <c r="P210" t="s">
        <v>42</v>
      </c>
      <c r="Q210" s="4">
        <f t="shared" si="14"/>
        <v>101.12239715591672</v>
      </c>
      <c r="R210" s="6">
        <f t="shared" si="15"/>
        <v>198005</v>
      </c>
      <c r="S210" t="s">
        <v>2041</v>
      </c>
      <c r="T210" t="s">
        <v>2042</v>
      </c>
    </row>
    <row r="211" spans="1:20" hidden="1" x14ac:dyDescent="0.2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t="s">
        <v>47</v>
      </c>
      <c r="G211">
        <v>808</v>
      </c>
      <c r="H211" t="s">
        <v>26</v>
      </c>
      <c r="I211" t="s">
        <v>27</v>
      </c>
      <c r="J211">
        <v>1462510800</v>
      </c>
      <c r="K211" s="9">
        <f t="shared" si="12"/>
        <v>42496.208333333328</v>
      </c>
      <c r="L211">
        <v>1463115600</v>
      </c>
      <c r="M211" s="10">
        <f t="shared" si="13"/>
        <v>42503.208333333328</v>
      </c>
      <c r="N211" t="b">
        <v>0</v>
      </c>
      <c r="O211" t="b">
        <v>0</v>
      </c>
      <c r="P211" t="s">
        <v>42</v>
      </c>
      <c r="Q211" s="4">
        <f t="shared" si="14"/>
        <v>21.188688946015425</v>
      </c>
      <c r="R211" s="6">
        <f t="shared" si="15"/>
        <v>117856</v>
      </c>
      <c r="S211" t="s">
        <v>2041</v>
      </c>
      <c r="T211" t="s">
        <v>2042</v>
      </c>
    </row>
    <row r="212" spans="1:20" x14ac:dyDescent="0.2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t="s">
        <v>14</v>
      </c>
      <c r="G212">
        <v>226</v>
      </c>
      <c r="H212" t="s">
        <v>36</v>
      </c>
      <c r="I212" t="s">
        <v>37</v>
      </c>
      <c r="J212">
        <v>1488520800</v>
      </c>
      <c r="K212" s="9">
        <f t="shared" si="12"/>
        <v>42797.25</v>
      </c>
      <c r="L212">
        <v>1490850000</v>
      </c>
      <c r="M212" s="10">
        <f t="shared" si="13"/>
        <v>42824.208333333328</v>
      </c>
      <c r="N212" t="b">
        <v>0</v>
      </c>
      <c r="O212" t="b">
        <v>0</v>
      </c>
      <c r="P212" t="s">
        <v>474</v>
      </c>
      <c r="Q212" s="4">
        <f t="shared" si="14"/>
        <v>67.425531914893611</v>
      </c>
      <c r="R212" s="6">
        <f t="shared" si="15"/>
        <v>7869</v>
      </c>
      <c r="S212" t="s">
        <v>2041</v>
      </c>
      <c r="T212" t="s">
        <v>2063</v>
      </c>
    </row>
    <row r="213" spans="1:20" ht="31.5" x14ac:dyDescent="0.2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t="s">
        <v>14</v>
      </c>
      <c r="G213">
        <v>1625</v>
      </c>
      <c r="H213" t="s">
        <v>21</v>
      </c>
      <c r="I213" t="s">
        <v>22</v>
      </c>
      <c r="J213">
        <v>1377579600</v>
      </c>
      <c r="K213" s="9">
        <f t="shared" si="12"/>
        <v>41513.208333333336</v>
      </c>
      <c r="L213">
        <v>1379653200</v>
      </c>
      <c r="M213" s="10">
        <f t="shared" si="13"/>
        <v>41537.208333333336</v>
      </c>
      <c r="N213" t="b">
        <v>0</v>
      </c>
      <c r="O213" t="b">
        <v>0</v>
      </c>
      <c r="P213" t="s">
        <v>33</v>
      </c>
      <c r="Q213" s="4">
        <f t="shared" si="14"/>
        <v>94.923371647509583</v>
      </c>
      <c r="R213" s="6">
        <f t="shared" si="15"/>
        <v>101750</v>
      </c>
      <c r="S213" t="s">
        <v>2039</v>
      </c>
      <c r="T213" t="s">
        <v>2040</v>
      </c>
    </row>
    <row r="214" spans="1:20" hidden="1" x14ac:dyDescent="0.2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t="s">
        <v>20</v>
      </c>
      <c r="G214">
        <v>168</v>
      </c>
      <c r="H214" t="s">
        <v>21</v>
      </c>
      <c r="I214" t="s">
        <v>22</v>
      </c>
      <c r="J214">
        <v>1576389600</v>
      </c>
      <c r="K214" s="9">
        <f t="shared" si="12"/>
        <v>43814.25</v>
      </c>
      <c r="L214">
        <v>1580364000</v>
      </c>
      <c r="M214" s="10">
        <f t="shared" si="13"/>
        <v>43860.25</v>
      </c>
      <c r="N214" t="b">
        <v>0</v>
      </c>
      <c r="O214" t="b">
        <v>0</v>
      </c>
      <c r="P214" t="s">
        <v>33</v>
      </c>
      <c r="Q214" s="4">
        <f t="shared" si="14"/>
        <v>151.85185185185185</v>
      </c>
      <c r="R214" s="6">
        <f t="shared" si="15"/>
        <v>10200</v>
      </c>
      <c r="S214" t="s">
        <v>2039</v>
      </c>
      <c r="T214" t="s">
        <v>2040</v>
      </c>
    </row>
    <row r="215" spans="1:20" ht="31.5" hidden="1" x14ac:dyDescent="0.2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t="s">
        <v>20</v>
      </c>
      <c r="G215">
        <v>4289</v>
      </c>
      <c r="H215" t="s">
        <v>21</v>
      </c>
      <c r="I215" t="s">
        <v>22</v>
      </c>
      <c r="J215">
        <v>1289019600</v>
      </c>
      <c r="K215" s="9">
        <f t="shared" si="12"/>
        <v>40488.208333333336</v>
      </c>
      <c r="L215">
        <v>1289714400</v>
      </c>
      <c r="M215" s="10">
        <f t="shared" si="13"/>
        <v>40496.25</v>
      </c>
      <c r="N215" t="b">
        <v>0</v>
      </c>
      <c r="O215" t="b">
        <v>1</v>
      </c>
      <c r="P215" t="s">
        <v>60</v>
      </c>
      <c r="Q215" s="4">
        <f t="shared" si="14"/>
        <v>195.16382252559728</v>
      </c>
      <c r="R215" s="6">
        <f t="shared" si="15"/>
        <v>129724.5</v>
      </c>
      <c r="S215" t="s">
        <v>2035</v>
      </c>
      <c r="T215" t="s">
        <v>2045</v>
      </c>
    </row>
    <row r="216" spans="1:20" hidden="1" x14ac:dyDescent="0.2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t="s">
        <v>20</v>
      </c>
      <c r="G216">
        <v>165</v>
      </c>
      <c r="H216" t="s">
        <v>21</v>
      </c>
      <c r="I216" t="s">
        <v>22</v>
      </c>
      <c r="J216">
        <v>1282194000</v>
      </c>
      <c r="K216" s="9">
        <f t="shared" si="12"/>
        <v>40409.208333333336</v>
      </c>
      <c r="L216">
        <v>1282712400</v>
      </c>
      <c r="M216" s="10">
        <f t="shared" si="13"/>
        <v>40415.208333333336</v>
      </c>
      <c r="N216" t="b">
        <v>0</v>
      </c>
      <c r="O216" t="b">
        <v>0</v>
      </c>
      <c r="P216" t="s">
        <v>23</v>
      </c>
      <c r="Q216" s="4">
        <f t="shared" si="14"/>
        <v>1023.1428571428571</v>
      </c>
      <c r="R216" s="6">
        <f t="shared" si="15"/>
        <v>7862</v>
      </c>
      <c r="S216" t="s">
        <v>2035</v>
      </c>
      <c r="T216" t="s">
        <v>2036</v>
      </c>
    </row>
    <row r="217" spans="1:20" x14ac:dyDescent="0.2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t="s">
        <v>14</v>
      </c>
      <c r="G217">
        <v>143</v>
      </c>
      <c r="H217" t="s">
        <v>21</v>
      </c>
      <c r="I217" t="s">
        <v>22</v>
      </c>
      <c r="J217">
        <v>1550037600</v>
      </c>
      <c r="K217" s="9">
        <f t="shared" si="12"/>
        <v>43509.25</v>
      </c>
      <c r="L217">
        <v>1550210400</v>
      </c>
      <c r="M217" s="10">
        <f t="shared" si="13"/>
        <v>43511.25</v>
      </c>
      <c r="N217" t="b">
        <v>0</v>
      </c>
      <c r="O217" t="b">
        <v>0</v>
      </c>
      <c r="P217" t="s">
        <v>33</v>
      </c>
      <c r="Q217" s="4">
        <f t="shared" si="14"/>
        <v>3.8418367346938775</v>
      </c>
      <c r="R217" s="6">
        <f t="shared" si="15"/>
        <v>81412</v>
      </c>
      <c r="S217" t="s">
        <v>2039</v>
      </c>
      <c r="T217" t="s">
        <v>2040</v>
      </c>
    </row>
    <row r="218" spans="1:20" hidden="1" x14ac:dyDescent="0.2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t="s">
        <v>20</v>
      </c>
      <c r="G218">
        <v>1815</v>
      </c>
      <c r="H218" t="s">
        <v>21</v>
      </c>
      <c r="I218" t="s">
        <v>22</v>
      </c>
      <c r="J218">
        <v>1321941600</v>
      </c>
      <c r="K218" s="9">
        <f t="shared" si="12"/>
        <v>40869.25</v>
      </c>
      <c r="L218">
        <v>1322114400</v>
      </c>
      <c r="M218" s="10">
        <f t="shared" si="13"/>
        <v>40871.25</v>
      </c>
      <c r="N218" t="b">
        <v>0</v>
      </c>
      <c r="O218" t="b">
        <v>0</v>
      </c>
      <c r="P218" t="s">
        <v>33</v>
      </c>
      <c r="Q218" s="4">
        <f t="shared" si="14"/>
        <v>155.0706655710764</v>
      </c>
      <c r="R218" s="6">
        <f t="shared" si="15"/>
        <v>155210.5</v>
      </c>
      <c r="S218" t="s">
        <v>2039</v>
      </c>
      <c r="T218" t="s">
        <v>2040</v>
      </c>
    </row>
    <row r="219" spans="1:20" x14ac:dyDescent="0.2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t="s">
        <v>14</v>
      </c>
      <c r="G219">
        <v>934</v>
      </c>
      <c r="H219" t="s">
        <v>21</v>
      </c>
      <c r="I219" t="s">
        <v>22</v>
      </c>
      <c r="J219">
        <v>1556427600</v>
      </c>
      <c r="K219" s="9">
        <f t="shared" si="12"/>
        <v>43583.208333333328</v>
      </c>
      <c r="L219">
        <v>1557205200</v>
      </c>
      <c r="M219" s="10">
        <f t="shared" si="13"/>
        <v>43592.208333333328</v>
      </c>
      <c r="N219" t="b">
        <v>0</v>
      </c>
      <c r="O219" t="b">
        <v>0</v>
      </c>
      <c r="P219" t="s">
        <v>474</v>
      </c>
      <c r="Q219" s="4">
        <f t="shared" si="14"/>
        <v>44.753477588871718</v>
      </c>
      <c r="R219" s="6">
        <f t="shared" si="15"/>
        <v>93655.5</v>
      </c>
      <c r="S219" t="s">
        <v>2041</v>
      </c>
      <c r="T219" t="s">
        <v>2063</v>
      </c>
    </row>
    <row r="220" spans="1:20" hidden="1" x14ac:dyDescent="0.2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t="s">
        <v>20</v>
      </c>
      <c r="G220">
        <v>397</v>
      </c>
      <c r="H220" t="s">
        <v>40</v>
      </c>
      <c r="I220" t="s">
        <v>41</v>
      </c>
      <c r="J220">
        <v>1320991200</v>
      </c>
      <c r="K220" s="9">
        <f t="shared" si="12"/>
        <v>40858.25</v>
      </c>
      <c r="L220">
        <v>1323928800</v>
      </c>
      <c r="M220" s="10">
        <f t="shared" si="13"/>
        <v>40892.25</v>
      </c>
      <c r="N220" t="b">
        <v>0</v>
      </c>
      <c r="O220" t="b">
        <v>1</v>
      </c>
      <c r="P220" t="s">
        <v>100</v>
      </c>
      <c r="Q220" s="4">
        <f t="shared" si="14"/>
        <v>215.94736842105263</v>
      </c>
      <c r="R220" s="6">
        <f t="shared" si="15"/>
        <v>9004.5</v>
      </c>
      <c r="S220" t="s">
        <v>2041</v>
      </c>
      <c r="T220" t="s">
        <v>2052</v>
      </c>
    </row>
    <row r="221" spans="1:20" hidden="1" x14ac:dyDescent="0.2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t="s">
        <v>20</v>
      </c>
      <c r="G221">
        <v>1539</v>
      </c>
      <c r="H221" t="s">
        <v>21</v>
      </c>
      <c r="I221" t="s">
        <v>22</v>
      </c>
      <c r="J221">
        <v>1345093200</v>
      </c>
      <c r="K221" s="9">
        <f t="shared" si="12"/>
        <v>41137.208333333336</v>
      </c>
      <c r="L221">
        <v>1346130000</v>
      </c>
      <c r="M221" s="10">
        <f t="shared" si="13"/>
        <v>41149.208333333336</v>
      </c>
      <c r="N221" t="b">
        <v>0</v>
      </c>
      <c r="O221" t="b">
        <v>0</v>
      </c>
      <c r="P221" t="s">
        <v>71</v>
      </c>
      <c r="Q221" s="4">
        <f t="shared" si="14"/>
        <v>332.12709832134294</v>
      </c>
      <c r="R221" s="6">
        <f t="shared" si="15"/>
        <v>90098.5</v>
      </c>
      <c r="S221" t="s">
        <v>2041</v>
      </c>
      <c r="T221" t="s">
        <v>2049</v>
      </c>
    </row>
    <row r="222" spans="1:20" x14ac:dyDescent="0.2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t="s">
        <v>14</v>
      </c>
      <c r="G222">
        <v>17</v>
      </c>
      <c r="H222" t="s">
        <v>21</v>
      </c>
      <c r="I222" t="s">
        <v>22</v>
      </c>
      <c r="J222">
        <v>1309496400</v>
      </c>
      <c r="K222" s="9">
        <f t="shared" si="12"/>
        <v>40725.208333333336</v>
      </c>
      <c r="L222">
        <v>1311051600</v>
      </c>
      <c r="M222" s="10">
        <f t="shared" si="13"/>
        <v>40743.208333333336</v>
      </c>
      <c r="N222" t="b">
        <v>1</v>
      </c>
      <c r="O222" t="b">
        <v>0</v>
      </c>
      <c r="P222" t="s">
        <v>33</v>
      </c>
      <c r="Q222" s="4">
        <f t="shared" si="14"/>
        <v>8.4430379746835449</v>
      </c>
      <c r="R222" s="6">
        <f t="shared" si="15"/>
        <v>4283.5</v>
      </c>
      <c r="S222" t="s">
        <v>2039</v>
      </c>
      <c r="T222" t="s">
        <v>2040</v>
      </c>
    </row>
    <row r="223" spans="1:20" ht="31.5" x14ac:dyDescent="0.2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t="s">
        <v>14</v>
      </c>
      <c r="G223">
        <v>2179</v>
      </c>
      <c r="H223" t="s">
        <v>21</v>
      </c>
      <c r="I223" t="s">
        <v>22</v>
      </c>
      <c r="J223">
        <v>1340254800</v>
      </c>
      <c r="K223" s="9">
        <f t="shared" si="12"/>
        <v>41081.208333333336</v>
      </c>
      <c r="L223">
        <v>1340427600</v>
      </c>
      <c r="M223" s="10">
        <f t="shared" si="13"/>
        <v>41083.208333333336</v>
      </c>
      <c r="N223" t="b">
        <v>1</v>
      </c>
      <c r="O223" t="b">
        <v>0</v>
      </c>
      <c r="P223" t="s">
        <v>17</v>
      </c>
      <c r="Q223" s="4">
        <f t="shared" si="14"/>
        <v>98.625514403292186</v>
      </c>
      <c r="R223" s="6">
        <f t="shared" si="15"/>
        <v>120665</v>
      </c>
      <c r="S223" t="s">
        <v>2033</v>
      </c>
      <c r="T223" t="s">
        <v>2034</v>
      </c>
    </row>
    <row r="224" spans="1:20" hidden="1" x14ac:dyDescent="0.2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t="s">
        <v>20</v>
      </c>
      <c r="G224">
        <v>138</v>
      </c>
      <c r="H224" t="s">
        <v>21</v>
      </c>
      <c r="I224" t="s">
        <v>22</v>
      </c>
      <c r="J224">
        <v>1412226000</v>
      </c>
      <c r="K224" s="9">
        <f t="shared" si="12"/>
        <v>41914.208333333336</v>
      </c>
      <c r="L224">
        <v>1412312400</v>
      </c>
      <c r="M224" s="10">
        <f t="shared" si="13"/>
        <v>41915.208333333336</v>
      </c>
      <c r="N224" t="b">
        <v>0</v>
      </c>
      <c r="O224" t="b">
        <v>0</v>
      </c>
      <c r="P224" t="s">
        <v>122</v>
      </c>
      <c r="Q224" s="4">
        <f t="shared" si="14"/>
        <v>137.97916666666666</v>
      </c>
      <c r="R224" s="6">
        <f t="shared" si="15"/>
        <v>5711.5</v>
      </c>
      <c r="S224" t="s">
        <v>2054</v>
      </c>
      <c r="T224" t="s">
        <v>2055</v>
      </c>
    </row>
    <row r="225" spans="1:20" x14ac:dyDescent="0.2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t="s">
        <v>14</v>
      </c>
      <c r="G225">
        <v>931</v>
      </c>
      <c r="H225" t="s">
        <v>21</v>
      </c>
      <c r="I225" t="s">
        <v>22</v>
      </c>
      <c r="J225">
        <v>1458104400</v>
      </c>
      <c r="K225" s="9">
        <f t="shared" si="12"/>
        <v>42445.208333333328</v>
      </c>
      <c r="L225">
        <v>1459314000</v>
      </c>
      <c r="M225" s="10">
        <f t="shared" si="13"/>
        <v>42459.208333333328</v>
      </c>
      <c r="N225" t="b">
        <v>0</v>
      </c>
      <c r="O225" t="b">
        <v>0</v>
      </c>
      <c r="P225" t="s">
        <v>33</v>
      </c>
      <c r="Q225" s="4">
        <f t="shared" si="14"/>
        <v>93.81099656357388</v>
      </c>
      <c r="R225" s="6">
        <f t="shared" si="15"/>
        <v>84598.5</v>
      </c>
      <c r="S225" t="s">
        <v>2039</v>
      </c>
      <c r="T225" t="s">
        <v>2040</v>
      </c>
    </row>
    <row r="226" spans="1:20" hidden="1" x14ac:dyDescent="0.2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t="s">
        <v>20</v>
      </c>
      <c r="G226">
        <v>3594</v>
      </c>
      <c r="H226" t="s">
        <v>21</v>
      </c>
      <c r="I226" t="s">
        <v>22</v>
      </c>
      <c r="J226">
        <v>1411534800</v>
      </c>
      <c r="K226" s="9">
        <f t="shared" si="12"/>
        <v>41906.208333333336</v>
      </c>
      <c r="L226">
        <v>1415426400</v>
      </c>
      <c r="M226" s="10">
        <f t="shared" si="13"/>
        <v>41951.25</v>
      </c>
      <c r="N226" t="b">
        <v>0</v>
      </c>
      <c r="O226" t="b">
        <v>0</v>
      </c>
      <c r="P226" t="s">
        <v>474</v>
      </c>
      <c r="Q226" s="4">
        <f t="shared" si="14"/>
        <v>403.63930885529157</v>
      </c>
      <c r="R226" s="6">
        <f t="shared" si="15"/>
        <v>116592.5</v>
      </c>
      <c r="S226" t="s">
        <v>2041</v>
      </c>
      <c r="T226" t="s">
        <v>2063</v>
      </c>
    </row>
    <row r="227" spans="1:20" hidden="1" x14ac:dyDescent="0.2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t="s">
        <v>20</v>
      </c>
      <c r="G227">
        <v>5880</v>
      </c>
      <c r="H227" t="s">
        <v>21</v>
      </c>
      <c r="I227" t="s">
        <v>22</v>
      </c>
      <c r="J227">
        <v>1399093200</v>
      </c>
      <c r="K227" s="9">
        <f t="shared" si="12"/>
        <v>41762.208333333336</v>
      </c>
      <c r="L227">
        <v>1399093200</v>
      </c>
      <c r="M227" s="10">
        <f t="shared" si="13"/>
        <v>41762.208333333336</v>
      </c>
      <c r="N227" t="b">
        <v>1</v>
      </c>
      <c r="O227" t="b">
        <v>0</v>
      </c>
      <c r="P227" t="s">
        <v>23</v>
      </c>
      <c r="Q227" s="4">
        <f t="shared" si="14"/>
        <v>260.1740412979351</v>
      </c>
      <c r="R227" s="6">
        <f t="shared" si="15"/>
        <v>122099</v>
      </c>
      <c r="S227" t="s">
        <v>2035</v>
      </c>
      <c r="T227" t="s">
        <v>2036</v>
      </c>
    </row>
    <row r="228" spans="1:20" hidden="1" x14ac:dyDescent="0.2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t="s">
        <v>20</v>
      </c>
      <c r="G228">
        <v>112</v>
      </c>
      <c r="H228" t="s">
        <v>21</v>
      </c>
      <c r="I228" t="s">
        <v>22</v>
      </c>
      <c r="J228">
        <v>1270702800</v>
      </c>
      <c r="K228" s="9">
        <f t="shared" si="12"/>
        <v>40276.208333333336</v>
      </c>
      <c r="L228">
        <v>1273899600</v>
      </c>
      <c r="M228" s="10">
        <f t="shared" si="13"/>
        <v>40313.208333333336</v>
      </c>
      <c r="N228" t="b">
        <v>0</v>
      </c>
      <c r="O228" t="b">
        <v>0</v>
      </c>
      <c r="P228" t="s">
        <v>122</v>
      </c>
      <c r="Q228" s="4">
        <f t="shared" si="14"/>
        <v>366.63333333333333</v>
      </c>
      <c r="R228" s="6">
        <f t="shared" si="15"/>
        <v>6999.5</v>
      </c>
      <c r="S228" t="s">
        <v>2054</v>
      </c>
      <c r="T228" t="s">
        <v>2055</v>
      </c>
    </row>
    <row r="229" spans="1:20" hidden="1" x14ac:dyDescent="0.2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t="s">
        <v>20</v>
      </c>
      <c r="G229">
        <v>943</v>
      </c>
      <c r="H229" t="s">
        <v>21</v>
      </c>
      <c r="I229" t="s">
        <v>22</v>
      </c>
      <c r="J229">
        <v>1431666000</v>
      </c>
      <c r="K229" s="9">
        <f t="shared" si="12"/>
        <v>42139.208333333328</v>
      </c>
      <c r="L229">
        <v>1432184400</v>
      </c>
      <c r="M229" s="10">
        <f t="shared" si="13"/>
        <v>42145.208333333328</v>
      </c>
      <c r="N229" t="b">
        <v>0</v>
      </c>
      <c r="O229" t="b">
        <v>0</v>
      </c>
      <c r="P229" t="s">
        <v>292</v>
      </c>
      <c r="Q229" s="4">
        <f t="shared" si="14"/>
        <v>168.72085385878489</v>
      </c>
      <c r="R229" s="6">
        <f t="shared" si="15"/>
        <v>81825.5</v>
      </c>
      <c r="S229" t="s">
        <v>2050</v>
      </c>
      <c r="T229" t="s">
        <v>2061</v>
      </c>
    </row>
    <row r="230" spans="1:20" hidden="1" x14ac:dyDescent="0.2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t="s">
        <v>20</v>
      </c>
      <c r="G230">
        <v>2468</v>
      </c>
      <c r="H230" t="s">
        <v>21</v>
      </c>
      <c r="I230" t="s">
        <v>22</v>
      </c>
      <c r="J230">
        <v>1472619600</v>
      </c>
      <c r="K230" s="9">
        <f t="shared" si="12"/>
        <v>42613.208333333328</v>
      </c>
      <c r="L230">
        <v>1474779600</v>
      </c>
      <c r="M230" s="10">
        <f t="shared" si="13"/>
        <v>42638.208333333328</v>
      </c>
      <c r="N230" t="b">
        <v>0</v>
      </c>
      <c r="O230" t="b">
        <v>0</v>
      </c>
      <c r="P230" t="s">
        <v>71</v>
      </c>
      <c r="Q230" s="4">
        <f t="shared" si="14"/>
        <v>119.90717911530095</v>
      </c>
      <c r="R230" s="6">
        <f t="shared" si="15"/>
        <v>151626</v>
      </c>
      <c r="S230" t="s">
        <v>2041</v>
      </c>
      <c r="T230" t="s">
        <v>2049</v>
      </c>
    </row>
    <row r="231" spans="1:20" hidden="1" x14ac:dyDescent="0.2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t="s">
        <v>20</v>
      </c>
      <c r="G231">
        <v>2551</v>
      </c>
      <c r="H231" t="s">
        <v>21</v>
      </c>
      <c r="I231" t="s">
        <v>22</v>
      </c>
      <c r="J231">
        <v>1496293200</v>
      </c>
      <c r="K231" s="9">
        <f t="shared" si="12"/>
        <v>42887.208333333328</v>
      </c>
      <c r="L231">
        <v>1500440400</v>
      </c>
      <c r="M231" s="10">
        <f t="shared" si="13"/>
        <v>42935.208333333328</v>
      </c>
      <c r="N231" t="b">
        <v>0</v>
      </c>
      <c r="O231" t="b">
        <v>1</v>
      </c>
      <c r="P231" t="s">
        <v>292</v>
      </c>
      <c r="Q231" s="4">
        <f t="shared" si="14"/>
        <v>193.68925233644859</v>
      </c>
      <c r="R231" s="6">
        <f t="shared" si="15"/>
        <v>125699</v>
      </c>
      <c r="S231" t="s">
        <v>2050</v>
      </c>
      <c r="T231" t="s">
        <v>2061</v>
      </c>
    </row>
    <row r="232" spans="1:20" hidden="1" x14ac:dyDescent="0.2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t="s">
        <v>20</v>
      </c>
      <c r="G232">
        <v>101</v>
      </c>
      <c r="H232" t="s">
        <v>21</v>
      </c>
      <c r="I232" t="s">
        <v>22</v>
      </c>
      <c r="J232">
        <v>1575612000</v>
      </c>
      <c r="K232" s="9">
        <f t="shared" si="12"/>
        <v>43805.25</v>
      </c>
      <c r="L232">
        <v>1575612000</v>
      </c>
      <c r="M232" s="10">
        <f t="shared" si="13"/>
        <v>43805.25</v>
      </c>
      <c r="N232" t="b">
        <v>0</v>
      </c>
      <c r="O232" t="b">
        <v>0</v>
      </c>
      <c r="P232" t="s">
        <v>89</v>
      </c>
      <c r="Q232" s="4">
        <f t="shared" si="14"/>
        <v>420.16666666666669</v>
      </c>
      <c r="R232" s="6">
        <f t="shared" si="15"/>
        <v>6242</v>
      </c>
      <c r="S232" t="s">
        <v>2050</v>
      </c>
      <c r="T232" t="s">
        <v>2051</v>
      </c>
    </row>
    <row r="233" spans="1:20" hidden="1" x14ac:dyDescent="0.2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t="s">
        <v>74</v>
      </c>
      <c r="G233">
        <v>67</v>
      </c>
      <c r="H233" t="s">
        <v>21</v>
      </c>
      <c r="I233" t="s">
        <v>22</v>
      </c>
      <c r="J233">
        <v>1369112400</v>
      </c>
      <c r="K233" s="9">
        <f t="shared" si="12"/>
        <v>41415.208333333336</v>
      </c>
      <c r="L233">
        <v>1374123600</v>
      </c>
      <c r="M233" s="10">
        <f t="shared" si="13"/>
        <v>41473.208333333336</v>
      </c>
      <c r="N233" t="b">
        <v>0</v>
      </c>
      <c r="O233" t="b">
        <v>0</v>
      </c>
      <c r="P233" t="s">
        <v>33</v>
      </c>
      <c r="Q233" s="4">
        <f t="shared" si="14"/>
        <v>76.708333333333329</v>
      </c>
      <c r="R233" s="6">
        <f t="shared" si="15"/>
        <v>6361.5</v>
      </c>
      <c r="S233" t="s">
        <v>2039</v>
      </c>
      <c r="T233" t="s">
        <v>2040</v>
      </c>
    </row>
    <row r="234" spans="1:20" hidden="1" x14ac:dyDescent="0.2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t="s">
        <v>20</v>
      </c>
      <c r="G234">
        <v>92</v>
      </c>
      <c r="H234" t="s">
        <v>21</v>
      </c>
      <c r="I234" t="s">
        <v>22</v>
      </c>
      <c r="J234">
        <v>1469422800</v>
      </c>
      <c r="K234" s="9">
        <f t="shared" si="12"/>
        <v>42576.208333333328</v>
      </c>
      <c r="L234">
        <v>1469509200</v>
      </c>
      <c r="M234" s="10">
        <f t="shared" si="13"/>
        <v>42577.208333333328</v>
      </c>
      <c r="N234" t="b">
        <v>0</v>
      </c>
      <c r="O234" t="b">
        <v>0</v>
      </c>
      <c r="P234" t="s">
        <v>33</v>
      </c>
      <c r="Q234" s="4">
        <f t="shared" si="14"/>
        <v>171.26470588235293</v>
      </c>
      <c r="R234" s="6">
        <f t="shared" si="15"/>
        <v>4611.5</v>
      </c>
      <c r="S234" t="s">
        <v>2039</v>
      </c>
      <c r="T234" t="s">
        <v>2040</v>
      </c>
    </row>
    <row r="235" spans="1:20" hidden="1" x14ac:dyDescent="0.2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t="s">
        <v>20</v>
      </c>
      <c r="G235">
        <v>62</v>
      </c>
      <c r="H235" t="s">
        <v>21</v>
      </c>
      <c r="I235" t="s">
        <v>22</v>
      </c>
      <c r="J235">
        <v>1307854800</v>
      </c>
      <c r="K235" s="9">
        <f t="shared" si="12"/>
        <v>40706.208333333336</v>
      </c>
      <c r="L235">
        <v>1309237200</v>
      </c>
      <c r="M235" s="10">
        <f t="shared" si="13"/>
        <v>40722.208333333336</v>
      </c>
      <c r="N235" t="b">
        <v>0</v>
      </c>
      <c r="O235" t="b">
        <v>0</v>
      </c>
      <c r="P235" t="s">
        <v>71</v>
      </c>
      <c r="Q235" s="4">
        <f t="shared" si="14"/>
        <v>157.89473684210526</v>
      </c>
      <c r="R235" s="6">
        <f t="shared" si="15"/>
        <v>4900</v>
      </c>
      <c r="S235" t="s">
        <v>2041</v>
      </c>
      <c r="T235" t="s">
        <v>2049</v>
      </c>
    </row>
    <row r="236" spans="1:20" hidden="1" x14ac:dyDescent="0.2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t="s">
        <v>20</v>
      </c>
      <c r="G236">
        <v>149</v>
      </c>
      <c r="H236" t="s">
        <v>107</v>
      </c>
      <c r="I236" t="s">
        <v>108</v>
      </c>
      <c r="J236">
        <v>1503378000</v>
      </c>
      <c r="K236" s="9">
        <f t="shared" si="12"/>
        <v>42969.208333333328</v>
      </c>
      <c r="L236">
        <v>1503982800</v>
      </c>
      <c r="M236" s="10">
        <f t="shared" si="13"/>
        <v>42976.208333333328</v>
      </c>
      <c r="N236" t="b">
        <v>0</v>
      </c>
      <c r="O236" t="b">
        <v>1</v>
      </c>
      <c r="P236" t="s">
        <v>89</v>
      </c>
      <c r="Q236" s="4">
        <f t="shared" si="14"/>
        <v>109.08</v>
      </c>
      <c r="R236" s="6">
        <f t="shared" si="15"/>
        <v>7840.5</v>
      </c>
      <c r="S236" t="s">
        <v>2050</v>
      </c>
      <c r="T236" t="s">
        <v>2051</v>
      </c>
    </row>
    <row r="237" spans="1:20" ht="31.5" x14ac:dyDescent="0.2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t="s">
        <v>14</v>
      </c>
      <c r="G237">
        <v>92</v>
      </c>
      <c r="H237" t="s">
        <v>21</v>
      </c>
      <c r="I237" t="s">
        <v>22</v>
      </c>
      <c r="J237">
        <v>1486965600</v>
      </c>
      <c r="K237" s="9">
        <f t="shared" si="12"/>
        <v>42779.25</v>
      </c>
      <c r="L237">
        <v>1487397600</v>
      </c>
      <c r="M237" s="10">
        <f t="shared" si="13"/>
        <v>42784.25</v>
      </c>
      <c r="N237" t="b">
        <v>0</v>
      </c>
      <c r="O237" t="b">
        <v>0</v>
      </c>
      <c r="P237" t="s">
        <v>71</v>
      </c>
      <c r="Q237" s="4">
        <f t="shared" si="14"/>
        <v>41.732558139534881</v>
      </c>
      <c r="R237" s="6">
        <f t="shared" si="15"/>
        <v>6094.5</v>
      </c>
      <c r="S237" t="s">
        <v>2041</v>
      </c>
      <c r="T237" t="s">
        <v>2049</v>
      </c>
    </row>
    <row r="238" spans="1:20" x14ac:dyDescent="0.2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t="s">
        <v>14</v>
      </c>
      <c r="G238">
        <v>57</v>
      </c>
      <c r="H238" t="s">
        <v>26</v>
      </c>
      <c r="I238" t="s">
        <v>27</v>
      </c>
      <c r="J238">
        <v>1561438800</v>
      </c>
      <c r="K238" s="9">
        <f t="shared" si="12"/>
        <v>43641.208333333328</v>
      </c>
      <c r="L238">
        <v>1562043600</v>
      </c>
      <c r="M238" s="10">
        <f t="shared" si="13"/>
        <v>43648.208333333328</v>
      </c>
      <c r="N238" t="b">
        <v>0</v>
      </c>
      <c r="O238" t="b">
        <v>1</v>
      </c>
      <c r="P238" t="s">
        <v>23</v>
      </c>
      <c r="Q238" s="4">
        <f t="shared" si="14"/>
        <v>10.944303797468354</v>
      </c>
      <c r="R238" s="6">
        <f t="shared" si="15"/>
        <v>21911.5</v>
      </c>
      <c r="S238" t="s">
        <v>2035</v>
      </c>
      <c r="T238" t="s">
        <v>2036</v>
      </c>
    </row>
    <row r="239" spans="1:20" ht="31.5" hidden="1" x14ac:dyDescent="0.2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t="s">
        <v>20</v>
      </c>
      <c r="G239">
        <v>329</v>
      </c>
      <c r="H239" t="s">
        <v>21</v>
      </c>
      <c r="I239" t="s">
        <v>22</v>
      </c>
      <c r="J239">
        <v>1398402000</v>
      </c>
      <c r="K239" s="9">
        <f t="shared" si="12"/>
        <v>41754.208333333336</v>
      </c>
      <c r="L239">
        <v>1398574800</v>
      </c>
      <c r="M239" s="10">
        <f t="shared" si="13"/>
        <v>41756.208333333336</v>
      </c>
      <c r="N239" t="b">
        <v>0</v>
      </c>
      <c r="O239" t="b">
        <v>0</v>
      </c>
      <c r="P239" t="s">
        <v>71</v>
      </c>
      <c r="Q239" s="4">
        <f t="shared" si="14"/>
        <v>159.3763440860215</v>
      </c>
      <c r="R239" s="6">
        <f t="shared" si="15"/>
        <v>12061</v>
      </c>
      <c r="S239" t="s">
        <v>2041</v>
      </c>
      <c r="T239" t="s">
        <v>2049</v>
      </c>
    </row>
    <row r="240" spans="1:20" hidden="1" x14ac:dyDescent="0.2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t="s">
        <v>20</v>
      </c>
      <c r="G240">
        <v>97</v>
      </c>
      <c r="H240" t="s">
        <v>36</v>
      </c>
      <c r="I240" t="s">
        <v>37</v>
      </c>
      <c r="J240">
        <v>1513231200</v>
      </c>
      <c r="K240" s="9">
        <f t="shared" si="12"/>
        <v>43083.25</v>
      </c>
      <c r="L240">
        <v>1515391200</v>
      </c>
      <c r="M240" s="10">
        <f t="shared" si="13"/>
        <v>43108.25</v>
      </c>
      <c r="N240" t="b">
        <v>0</v>
      </c>
      <c r="O240" t="b">
        <v>1</v>
      </c>
      <c r="P240" t="s">
        <v>33</v>
      </c>
      <c r="Q240" s="4">
        <f t="shared" si="14"/>
        <v>422.41666666666669</v>
      </c>
      <c r="R240" s="6">
        <f t="shared" si="15"/>
        <v>6269</v>
      </c>
      <c r="S240" t="s">
        <v>2039</v>
      </c>
      <c r="T240" t="s">
        <v>2040</v>
      </c>
    </row>
    <row r="241" spans="1:20" x14ac:dyDescent="0.2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t="s">
        <v>14</v>
      </c>
      <c r="G241">
        <v>41</v>
      </c>
      <c r="H241" t="s">
        <v>21</v>
      </c>
      <c r="I241" t="s">
        <v>22</v>
      </c>
      <c r="J241">
        <v>1440824400</v>
      </c>
      <c r="K241" s="9">
        <f t="shared" si="12"/>
        <v>42245.208333333328</v>
      </c>
      <c r="L241">
        <v>1441170000</v>
      </c>
      <c r="M241" s="10">
        <f t="shared" si="13"/>
        <v>42249.208333333328</v>
      </c>
      <c r="N241" t="b">
        <v>0</v>
      </c>
      <c r="O241" t="b">
        <v>0</v>
      </c>
      <c r="P241" t="s">
        <v>65</v>
      </c>
      <c r="Q241" s="4">
        <f t="shared" si="14"/>
        <v>97.71875</v>
      </c>
      <c r="R241" s="6">
        <f t="shared" si="15"/>
        <v>3163.5</v>
      </c>
      <c r="S241" t="s">
        <v>2037</v>
      </c>
      <c r="T241" t="s">
        <v>2046</v>
      </c>
    </row>
    <row r="242" spans="1:20" hidden="1" x14ac:dyDescent="0.2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t="s">
        <v>20</v>
      </c>
      <c r="G242">
        <v>1784</v>
      </c>
      <c r="H242" t="s">
        <v>21</v>
      </c>
      <c r="I242" t="s">
        <v>22</v>
      </c>
      <c r="J242">
        <v>1281070800</v>
      </c>
      <c r="K242" s="9">
        <f t="shared" si="12"/>
        <v>40396.208333333336</v>
      </c>
      <c r="L242">
        <v>1281157200</v>
      </c>
      <c r="M242" s="10">
        <f t="shared" si="13"/>
        <v>40397.208333333336</v>
      </c>
      <c r="N242" t="b">
        <v>0</v>
      </c>
      <c r="O242" t="b">
        <v>0</v>
      </c>
      <c r="P242" t="s">
        <v>33</v>
      </c>
      <c r="Q242" s="4">
        <f t="shared" si="14"/>
        <v>418.78911564625849</v>
      </c>
      <c r="R242" s="6">
        <f t="shared" si="15"/>
        <v>76262</v>
      </c>
      <c r="S242" t="s">
        <v>2039</v>
      </c>
      <c r="T242" t="s">
        <v>2040</v>
      </c>
    </row>
    <row r="243" spans="1:20" hidden="1" x14ac:dyDescent="0.2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t="s">
        <v>20</v>
      </c>
      <c r="G243">
        <v>1684</v>
      </c>
      <c r="H243" t="s">
        <v>26</v>
      </c>
      <c r="I243" t="s">
        <v>27</v>
      </c>
      <c r="J243">
        <v>1397365200</v>
      </c>
      <c r="K243" s="9">
        <f t="shared" si="12"/>
        <v>41742.208333333336</v>
      </c>
      <c r="L243">
        <v>1398229200</v>
      </c>
      <c r="M243" s="10">
        <f t="shared" si="13"/>
        <v>41752.208333333336</v>
      </c>
      <c r="N243" t="b">
        <v>0</v>
      </c>
      <c r="O243" t="b">
        <v>1</v>
      </c>
      <c r="P243" t="s">
        <v>68</v>
      </c>
      <c r="Q243" s="4">
        <f t="shared" si="14"/>
        <v>101.91632047477745</v>
      </c>
      <c r="R243" s="6">
        <f t="shared" si="15"/>
        <v>170114.5</v>
      </c>
      <c r="S243" t="s">
        <v>2047</v>
      </c>
      <c r="T243" t="s">
        <v>2048</v>
      </c>
    </row>
    <row r="244" spans="1:20" hidden="1" x14ac:dyDescent="0.2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t="s">
        <v>20</v>
      </c>
      <c r="G244">
        <v>250</v>
      </c>
      <c r="H244" t="s">
        <v>21</v>
      </c>
      <c r="I244" t="s">
        <v>22</v>
      </c>
      <c r="J244">
        <v>1494392400</v>
      </c>
      <c r="K244" s="9">
        <f t="shared" si="12"/>
        <v>42865.208333333328</v>
      </c>
      <c r="L244">
        <v>1495256400</v>
      </c>
      <c r="M244" s="10">
        <f t="shared" si="13"/>
        <v>42875.208333333328</v>
      </c>
      <c r="N244" t="b">
        <v>0</v>
      </c>
      <c r="O244" t="b">
        <v>1</v>
      </c>
      <c r="P244" t="s">
        <v>23</v>
      </c>
      <c r="Q244" s="4">
        <f t="shared" si="14"/>
        <v>127.72619047619048</v>
      </c>
      <c r="R244" s="6">
        <f t="shared" si="15"/>
        <v>9564.5</v>
      </c>
      <c r="S244" t="s">
        <v>2035</v>
      </c>
      <c r="T244" t="s">
        <v>2036</v>
      </c>
    </row>
    <row r="245" spans="1:20" ht="31.5" hidden="1" x14ac:dyDescent="0.2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t="s">
        <v>20</v>
      </c>
      <c r="G245">
        <v>238</v>
      </c>
      <c r="H245" t="s">
        <v>21</v>
      </c>
      <c r="I245" t="s">
        <v>22</v>
      </c>
      <c r="J245">
        <v>1520143200</v>
      </c>
      <c r="K245" s="9">
        <f t="shared" si="12"/>
        <v>43163.25</v>
      </c>
      <c r="L245">
        <v>1520402400</v>
      </c>
      <c r="M245" s="10">
        <f t="shared" si="13"/>
        <v>43166.25</v>
      </c>
      <c r="N245" t="b">
        <v>0</v>
      </c>
      <c r="O245" t="b">
        <v>0</v>
      </c>
      <c r="P245" t="s">
        <v>33</v>
      </c>
      <c r="Q245" s="4">
        <f t="shared" si="14"/>
        <v>445.21739130434781</v>
      </c>
      <c r="R245" s="6">
        <f t="shared" si="15"/>
        <v>6270</v>
      </c>
      <c r="S245" t="s">
        <v>2039</v>
      </c>
      <c r="T245" t="s">
        <v>2040</v>
      </c>
    </row>
    <row r="246" spans="1:20" ht="31.5" hidden="1" x14ac:dyDescent="0.2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t="s">
        <v>20</v>
      </c>
      <c r="G246">
        <v>53</v>
      </c>
      <c r="H246" t="s">
        <v>21</v>
      </c>
      <c r="I246" t="s">
        <v>22</v>
      </c>
      <c r="J246">
        <v>1405314000</v>
      </c>
      <c r="K246" s="9">
        <f t="shared" si="12"/>
        <v>41834.208333333336</v>
      </c>
      <c r="L246">
        <v>1409806800</v>
      </c>
      <c r="M246" s="10">
        <f t="shared" si="13"/>
        <v>41886.208333333336</v>
      </c>
      <c r="N246" t="b">
        <v>0</v>
      </c>
      <c r="O246" t="b">
        <v>0</v>
      </c>
      <c r="P246" t="s">
        <v>33</v>
      </c>
      <c r="Q246" s="4">
        <f t="shared" si="14"/>
        <v>569.71428571428567</v>
      </c>
      <c r="R246" s="6">
        <f t="shared" si="15"/>
        <v>2344</v>
      </c>
      <c r="S246" t="s">
        <v>2039</v>
      </c>
      <c r="T246" t="s">
        <v>2040</v>
      </c>
    </row>
    <row r="247" spans="1:20" hidden="1" x14ac:dyDescent="0.2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t="s">
        <v>20</v>
      </c>
      <c r="G247">
        <v>214</v>
      </c>
      <c r="H247" t="s">
        <v>21</v>
      </c>
      <c r="I247" t="s">
        <v>22</v>
      </c>
      <c r="J247">
        <v>1396846800</v>
      </c>
      <c r="K247" s="9">
        <f t="shared" si="12"/>
        <v>41736.208333333336</v>
      </c>
      <c r="L247">
        <v>1396933200</v>
      </c>
      <c r="M247" s="10">
        <f t="shared" si="13"/>
        <v>41737.208333333336</v>
      </c>
      <c r="N247" t="b">
        <v>0</v>
      </c>
      <c r="O247" t="b">
        <v>0</v>
      </c>
      <c r="P247" t="s">
        <v>33</v>
      </c>
      <c r="Q247" s="4">
        <f t="shared" si="14"/>
        <v>509.34482758620692</v>
      </c>
      <c r="R247" s="6">
        <f t="shared" si="15"/>
        <v>8835.5</v>
      </c>
      <c r="S247" t="s">
        <v>2039</v>
      </c>
      <c r="T247" t="s">
        <v>2040</v>
      </c>
    </row>
    <row r="248" spans="1:20" hidden="1" x14ac:dyDescent="0.2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t="s">
        <v>20</v>
      </c>
      <c r="G248">
        <v>222</v>
      </c>
      <c r="H248" t="s">
        <v>21</v>
      </c>
      <c r="I248" t="s">
        <v>22</v>
      </c>
      <c r="J248">
        <v>1375678800</v>
      </c>
      <c r="K248" s="9">
        <f t="shared" si="12"/>
        <v>41491.208333333336</v>
      </c>
      <c r="L248">
        <v>1376024400</v>
      </c>
      <c r="M248" s="10">
        <f t="shared" si="13"/>
        <v>41495.208333333336</v>
      </c>
      <c r="N248" t="b">
        <v>0</v>
      </c>
      <c r="O248" t="b">
        <v>0</v>
      </c>
      <c r="P248" t="s">
        <v>28</v>
      </c>
      <c r="Q248" s="4">
        <f t="shared" si="14"/>
        <v>325.53333333333336</v>
      </c>
      <c r="R248" s="6">
        <f t="shared" si="15"/>
        <v>9574.5</v>
      </c>
      <c r="S248" t="s">
        <v>2037</v>
      </c>
      <c r="T248" t="s">
        <v>2038</v>
      </c>
    </row>
    <row r="249" spans="1:20" hidden="1" x14ac:dyDescent="0.2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t="s">
        <v>20</v>
      </c>
      <c r="G249">
        <v>1884</v>
      </c>
      <c r="H249" t="s">
        <v>21</v>
      </c>
      <c r="I249" t="s">
        <v>22</v>
      </c>
      <c r="J249">
        <v>1482386400</v>
      </c>
      <c r="K249" s="9">
        <f t="shared" si="12"/>
        <v>42726.25</v>
      </c>
      <c r="L249">
        <v>1483682400</v>
      </c>
      <c r="M249" s="10">
        <f t="shared" si="13"/>
        <v>42741.25</v>
      </c>
      <c r="N249" t="b">
        <v>0</v>
      </c>
      <c r="O249" t="b">
        <v>1</v>
      </c>
      <c r="P249" t="s">
        <v>119</v>
      </c>
      <c r="Q249" s="4">
        <f t="shared" si="14"/>
        <v>932.61616161616166</v>
      </c>
      <c r="R249" s="6">
        <f t="shared" si="15"/>
        <v>102229</v>
      </c>
      <c r="S249" t="s">
        <v>2047</v>
      </c>
      <c r="T249" t="s">
        <v>2053</v>
      </c>
    </row>
    <row r="250" spans="1:20" hidden="1" x14ac:dyDescent="0.2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t="s">
        <v>20</v>
      </c>
      <c r="G250">
        <v>218</v>
      </c>
      <c r="H250" t="s">
        <v>26</v>
      </c>
      <c r="I250" t="s">
        <v>27</v>
      </c>
      <c r="J250">
        <v>1420005600</v>
      </c>
      <c r="K250" s="9">
        <f t="shared" si="12"/>
        <v>42004.25</v>
      </c>
      <c r="L250">
        <v>1420437600</v>
      </c>
      <c r="M250" s="10">
        <f t="shared" si="13"/>
        <v>42009.25</v>
      </c>
      <c r="N250" t="b">
        <v>0</v>
      </c>
      <c r="O250" t="b">
        <v>0</v>
      </c>
      <c r="P250" t="s">
        <v>292</v>
      </c>
      <c r="Q250" s="4">
        <f t="shared" si="14"/>
        <v>211.33870967741936</v>
      </c>
      <c r="R250" s="6">
        <f t="shared" si="15"/>
        <v>9651.5</v>
      </c>
      <c r="S250" t="s">
        <v>2050</v>
      </c>
      <c r="T250" t="s">
        <v>2061</v>
      </c>
    </row>
    <row r="251" spans="1:20" hidden="1" x14ac:dyDescent="0.2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t="s">
        <v>20</v>
      </c>
      <c r="G251">
        <v>6465</v>
      </c>
      <c r="H251" t="s">
        <v>21</v>
      </c>
      <c r="I251" t="s">
        <v>22</v>
      </c>
      <c r="J251">
        <v>1420178400</v>
      </c>
      <c r="K251" s="9">
        <f t="shared" si="12"/>
        <v>42006.25</v>
      </c>
      <c r="L251">
        <v>1420783200</v>
      </c>
      <c r="M251" s="10">
        <f t="shared" si="13"/>
        <v>42013.25</v>
      </c>
      <c r="N251" t="b">
        <v>0</v>
      </c>
      <c r="O251" t="b">
        <v>0</v>
      </c>
      <c r="P251" t="s">
        <v>206</v>
      </c>
      <c r="Q251" s="4">
        <f t="shared" si="14"/>
        <v>273.32520325203251</v>
      </c>
      <c r="R251" s="6">
        <f t="shared" si="15"/>
        <v>114797.5</v>
      </c>
      <c r="S251" t="s">
        <v>2047</v>
      </c>
      <c r="T251" t="s">
        <v>2059</v>
      </c>
    </row>
    <row r="252" spans="1:20" x14ac:dyDescent="0.2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t="s">
        <v>14</v>
      </c>
      <c r="G252">
        <v>1</v>
      </c>
      <c r="H252" t="s">
        <v>21</v>
      </c>
      <c r="I252" t="s">
        <v>22</v>
      </c>
      <c r="J252">
        <v>1264399200</v>
      </c>
      <c r="K252" s="9">
        <f t="shared" si="12"/>
        <v>40203.25</v>
      </c>
      <c r="L252">
        <v>1267423200</v>
      </c>
      <c r="M252" s="10">
        <f t="shared" si="13"/>
        <v>40238.25</v>
      </c>
      <c r="N252" t="b">
        <v>0</v>
      </c>
      <c r="O252" t="b">
        <v>0</v>
      </c>
      <c r="P252" t="s">
        <v>23</v>
      </c>
      <c r="Q252" s="4">
        <f t="shared" si="14"/>
        <v>3</v>
      </c>
      <c r="R252" s="6">
        <f t="shared" si="15"/>
        <v>51.5</v>
      </c>
      <c r="S252" t="s">
        <v>2035</v>
      </c>
      <c r="T252" t="s">
        <v>2036</v>
      </c>
    </row>
    <row r="253" spans="1:20" x14ac:dyDescent="0.2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t="s">
        <v>14</v>
      </c>
      <c r="G253">
        <v>101</v>
      </c>
      <c r="H253" t="s">
        <v>21</v>
      </c>
      <c r="I253" t="s">
        <v>22</v>
      </c>
      <c r="J253">
        <v>1355032800</v>
      </c>
      <c r="K253" s="9">
        <f t="shared" si="12"/>
        <v>41252.25</v>
      </c>
      <c r="L253">
        <v>1355205600</v>
      </c>
      <c r="M253" s="10">
        <f t="shared" si="13"/>
        <v>41254.25</v>
      </c>
      <c r="N253" t="b">
        <v>0</v>
      </c>
      <c r="O253" t="b">
        <v>0</v>
      </c>
      <c r="P253" t="s">
        <v>33</v>
      </c>
      <c r="Q253" s="4">
        <f t="shared" si="14"/>
        <v>54.08450704225352</v>
      </c>
      <c r="R253" s="6">
        <f t="shared" si="15"/>
        <v>5470</v>
      </c>
      <c r="S253" t="s">
        <v>2039</v>
      </c>
      <c r="T253" t="s">
        <v>2040</v>
      </c>
    </row>
    <row r="254" spans="1:20" ht="31.5" hidden="1" x14ac:dyDescent="0.2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t="s">
        <v>20</v>
      </c>
      <c r="G254">
        <v>59</v>
      </c>
      <c r="H254" t="s">
        <v>21</v>
      </c>
      <c r="I254" t="s">
        <v>22</v>
      </c>
      <c r="J254">
        <v>1382677200</v>
      </c>
      <c r="K254" s="9">
        <f t="shared" si="12"/>
        <v>41572.208333333336</v>
      </c>
      <c r="L254">
        <v>1383109200</v>
      </c>
      <c r="M254" s="10">
        <f t="shared" si="13"/>
        <v>41577.208333333336</v>
      </c>
      <c r="N254" t="b">
        <v>0</v>
      </c>
      <c r="O254" t="b">
        <v>0</v>
      </c>
      <c r="P254" t="s">
        <v>33</v>
      </c>
      <c r="Q254" s="4">
        <f t="shared" si="14"/>
        <v>626.29999999999995</v>
      </c>
      <c r="R254" s="6">
        <f t="shared" si="15"/>
        <v>3631.5</v>
      </c>
      <c r="S254" t="s">
        <v>2039</v>
      </c>
      <c r="T254" t="s">
        <v>2040</v>
      </c>
    </row>
    <row r="255" spans="1:20" x14ac:dyDescent="0.2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 s="9">
        <f t="shared" si="12"/>
        <v>40641.208333333336</v>
      </c>
      <c r="L255">
        <v>1303275600</v>
      </c>
      <c r="M255" s="10">
        <f t="shared" si="13"/>
        <v>40653.208333333336</v>
      </c>
      <c r="N255" t="b">
        <v>0</v>
      </c>
      <c r="O255" t="b">
        <v>0</v>
      </c>
      <c r="P255" t="s">
        <v>53</v>
      </c>
      <c r="Q255" s="4">
        <f t="shared" si="14"/>
        <v>89.021399176954731</v>
      </c>
      <c r="R255" s="6">
        <f t="shared" si="15"/>
        <v>114830.5</v>
      </c>
      <c r="S255" t="s">
        <v>2041</v>
      </c>
      <c r="T255" t="s">
        <v>2044</v>
      </c>
    </row>
    <row r="256" spans="1:20" ht="31.5" hidden="1" x14ac:dyDescent="0.2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t="s">
        <v>20</v>
      </c>
      <c r="G256">
        <v>88</v>
      </c>
      <c r="H256" t="s">
        <v>21</v>
      </c>
      <c r="I256" t="s">
        <v>22</v>
      </c>
      <c r="J256">
        <v>1487656800</v>
      </c>
      <c r="K256" s="9">
        <f t="shared" si="12"/>
        <v>42787.25</v>
      </c>
      <c r="L256">
        <v>1487829600</v>
      </c>
      <c r="M256" s="10">
        <f t="shared" si="13"/>
        <v>42789.25</v>
      </c>
      <c r="N256" t="b">
        <v>0</v>
      </c>
      <c r="O256" t="b">
        <v>0</v>
      </c>
      <c r="P256" t="s">
        <v>68</v>
      </c>
      <c r="Q256" s="4">
        <f t="shared" si="14"/>
        <v>184.89130434782609</v>
      </c>
      <c r="R256" s="6">
        <f t="shared" si="15"/>
        <v>6552.5</v>
      </c>
      <c r="S256" t="s">
        <v>2047</v>
      </c>
      <c r="T256" t="s">
        <v>2048</v>
      </c>
    </row>
    <row r="257" spans="1:20" ht="31.5" hidden="1" x14ac:dyDescent="0.2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t="s">
        <v>20</v>
      </c>
      <c r="G257">
        <v>1697</v>
      </c>
      <c r="H257" t="s">
        <v>21</v>
      </c>
      <c r="I257" t="s">
        <v>22</v>
      </c>
      <c r="J257">
        <v>1297836000</v>
      </c>
      <c r="K257" s="9">
        <f t="shared" si="12"/>
        <v>40590.25</v>
      </c>
      <c r="L257">
        <v>1298268000</v>
      </c>
      <c r="M257" s="10">
        <f t="shared" si="13"/>
        <v>40595.25</v>
      </c>
      <c r="N257" t="b">
        <v>0</v>
      </c>
      <c r="O257" t="b">
        <v>1</v>
      </c>
      <c r="P257" t="s">
        <v>23</v>
      </c>
      <c r="Q257" s="4">
        <f t="shared" si="14"/>
        <v>120.16770186335404</v>
      </c>
      <c r="R257" s="6">
        <f t="shared" si="15"/>
        <v>88617.5</v>
      </c>
      <c r="S257" t="s">
        <v>2035</v>
      </c>
      <c r="T257" t="s">
        <v>2036</v>
      </c>
    </row>
    <row r="258" spans="1:20" x14ac:dyDescent="0.2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t="s">
        <v>14</v>
      </c>
      <c r="G258">
        <v>15</v>
      </c>
      <c r="H258" t="s">
        <v>40</v>
      </c>
      <c r="I258" t="s">
        <v>41</v>
      </c>
      <c r="J258">
        <v>1453615200</v>
      </c>
      <c r="K258" s="9">
        <f t="shared" si="12"/>
        <v>42393.25</v>
      </c>
      <c r="L258">
        <v>1456812000</v>
      </c>
      <c r="M258" s="10">
        <f t="shared" si="13"/>
        <v>42430.25</v>
      </c>
      <c r="N258" t="b">
        <v>0</v>
      </c>
      <c r="O258" t="b">
        <v>0</v>
      </c>
      <c r="P258" t="s">
        <v>23</v>
      </c>
      <c r="Q258" s="4">
        <f t="shared" si="14"/>
        <v>23.390243902439025</v>
      </c>
      <c r="R258" s="6">
        <f t="shared" si="15"/>
        <v>2529.5</v>
      </c>
      <c r="S258" t="s">
        <v>2035</v>
      </c>
      <c r="T258" t="s">
        <v>2036</v>
      </c>
    </row>
    <row r="259" spans="1:20" hidden="1" x14ac:dyDescent="0.2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t="s">
        <v>20</v>
      </c>
      <c r="G259">
        <v>92</v>
      </c>
      <c r="H259" t="s">
        <v>21</v>
      </c>
      <c r="I259" t="s">
        <v>22</v>
      </c>
      <c r="J259">
        <v>1362463200</v>
      </c>
      <c r="K259" s="9">
        <f t="shared" ref="K259:K322" si="16">(((J259/60)/60)/24)+DATE(1970,1,1)</f>
        <v>41338.25</v>
      </c>
      <c r="L259">
        <v>1363669200</v>
      </c>
      <c r="M259" s="10">
        <f t="shared" ref="M259:M322" si="17">(((L259/60)/60)/24)+DATE(1970,1,1)</f>
        <v>41352.208333333336</v>
      </c>
      <c r="N259" t="b">
        <v>0</v>
      </c>
      <c r="O259" t="b">
        <v>0</v>
      </c>
      <c r="P259" t="s">
        <v>33</v>
      </c>
      <c r="Q259" s="4">
        <f t="shared" ref="Q259:Q322" si="18">100*E259/D259</f>
        <v>146</v>
      </c>
      <c r="R259" s="6">
        <f t="shared" ref="R259:R322" si="19">AVERAGE(E259,D259)</f>
        <v>7011</v>
      </c>
      <c r="S259" t="s">
        <v>2039</v>
      </c>
      <c r="T259" t="s">
        <v>2040</v>
      </c>
    </row>
    <row r="260" spans="1:20" hidden="1" x14ac:dyDescent="0.2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t="s">
        <v>20</v>
      </c>
      <c r="G260">
        <v>186</v>
      </c>
      <c r="H260" t="s">
        <v>21</v>
      </c>
      <c r="I260" t="s">
        <v>22</v>
      </c>
      <c r="J260">
        <v>1481176800</v>
      </c>
      <c r="K260" s="9">
        <f t="shared" si="16"/>
        <v>42712.25</v>
      </c>
      <c r="L260">
        <v>1482904800</v>
      </c>
      <c r="M260" s="10">
        <f t="shared" si="17"/>
        <v>42732.25</v>
      </c>
      <c r="N260" t="b">
        <v>0</v>
      </c>
      <c r="O260" t="b">
        <v>1</v>
      </c>
      <c r="P260" t="s">
        <v>33</v>
      </c>
      <c r="Q260" s="4">
        <f t="shared" si="18"/>
        <v>268.48</v>
      </c>
      <c r="R260" s="6">
        <f t="shared" si="19"/>
        <v>9212</v>
      </c>
      <c r="S260" t="s">
        <v>2039</v>
      </c>
      <c r="T260" t="s">
        <v>2040</v>
      </c>
    </row>
    <row r="261" spans="1:20" ht="31.5" hidden="1" x14ac:dyDescent="0.2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t="s">
        <v>20</v>
      </c>
      <c r="G261">
        <v>138</v>
      </c>
      <c r="H261" t="s">
        <v>21</v>
      </c>
      <c r="I261" t="s">
        <v>22</v>
      </c>
      <c r="J261">
        <v>1354946400</v>
      </c>
      <c r="K261" s="9">
        <f t="shared" si="16"/>
        <v>41251.25</v>
      </c>
      <c r="L261">
        <v>1356588000</v>
      </c>
      <c r="M261" s="10">
        <f t="shared" si="17"/>
        <v>41270.25</v>
      </c>
      <c r="N261" t="b">
        <v>1</v>
      </c>
      <c r="O261" t="b">
        <v>0</v>
      </c>
      <c r="P261" t="s">
        <v>122</v>
      </c>
      <c r="Q261" s="4">
        <f t="shared" si="18"/>
        <v>597.5</v>
      </c>
      <c r="R261" s="6">
        <f t="shared" si="19"/>
        <v>6277.5</v>
      </c>
      <c r="S261" t="s">
        <v>2054</v>
      </c>
      <c r="T261" t="s">
        <v>2055</v>
      </c>
    </row>
    <row r="262" spans="1:20" hidden="1" x14ac:dyDescent="0.2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t="s">
        <v>20</v>
      </c>
      <c r="G262">
        <v>261</v>
      </c>
      <c r="H262" t="s">
        <v>21</v>
      </c>
      <c r="I262" t="s">
        <v>22</v>
      </c>
      <c r="J262">
        <v>1348808400</v>
      </c>
      <c r="K262" s="9">
        <f t="shared" si="16"/>
        <v>41180.208333333336</v>
      </c>
      <c r="L262">
        <v>1349845200</v>
      </c>
      <c r="M262" s="10">
        <f t="shared" si="17"/>
        <v>41192.208333333336</v>
      </c>
      <c r="N262" t="b">
        <v>0</v>
      </c>
      <c r="O262" t="b">
        <v>0</v>
      </c>
      <c r="P262" t="s">
        <v>23</v>
      </c>
      <c r="Q262" s="4">
        <f t="shared" si="18"/>
        <v>157.69841269841271</v>
      </c>
      <c r="R262" s="6">
        <f t="shared" si="19"/>
        <v>8117.5</v>
      </c>
      <c r="S262" t="s">
        <v>2035</v>
      </c>
      <c r="T262" t="s">
        <v>2036</v>
      </c>
    </row>
    <row r="263" spans="1:20" ht="31.5" x14ac:dyDescent="0.2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t="s">
        <v>14</v>
      </c>
      <c r="G263">
        <v>454</v>
      </c>
      <c r="H263" t="s">
        <v>21</v>
      </c>
      <c r="I263" t="s">
        <v>22</v>
      </c>
      <c r="J263">
        <v>1282712400</v>
      </c>
      <c r="K263" s="9">
        <f t="shared" si="16"/>
        <v>40415.208333333336</v>
      </c>
      <c r="L263">
        <v>1283058000</v>
      </c>
      <c r="M263" s="10">
        <f t="shared" si="17"/>
        <v>40419.208333333336</v>
      </c>
      <c r="N263" t="b">
        <v>0</v>
      </c>
      <c r="O263" t="b">
        <v>1</v>
      </c>
      <c r="P263" t="s">
        <v>23</v>
      </c>
      <c r="Q263" s="4">
        <f t="shared" si="18"/>
        <v>31.201660735468565</v>
      </c>
      <c r="R263" s="6">
        <f t="shared" si="19"/>
        <v>55301.5</v>
      </c>
      <c r="S263" t="s">
        <v>2035</v>
      </c>
      <c r="T263" t="s">
        <v>2036</v>
      </c>
    </row>
    <row r="264" spans="1:20" hidden="1" x14ac:dyDescent="0.2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t="s">
        <v>20</v>
      </c>
      <c r="G264">
        <v>107</v>
      </c>
      <c r="H264" t="s">
        <v>21</v>
      </c>
      <c r="I264" t="s">
        <v>22</v>
      </c>
      <c r="J264">
        <v>1301979600</v>
      </c>
      <c r="K264" s="9">
        <f t="shared" si="16"/>
        <v>40638.208333333336</v>
      </c>
      <c r="L264">
        <v>1304226000</v>
      </c>
      <c r="M264" s="10">
        <f t="shared" si="17"/>
        <v>40664.208333333336</v>
      </c>
      <c r="N264" t="b">
        <v>0</v>
      </c>
      <c r="O264" t="b">
        <v>1</v>
      </c>
      <c r="P264" t="s">
        <v>60</v>
      </c>
      <c r="Q264" s="4">
        <f t="shared" si="18"/>
        <v>313.41176470588238</v>
      </c>
      <c r="R264" s="6">
        <f t="shared" si="19"/>
        <v>3514</v>
      </c>
      <c r="S264" t="s">
        <v>2035</v>
      </c>
      <c r="T264" t="s">
        <v>2045</v>
      </c>
    </row>
    <row r="265" spans="1:20" hidden="1" x14ac:dyDescent="0.2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t="s">
        <v>20</v>
      </c>
      <c r="G265">
        <v>199</v>
      </c>
      <c r="H265" t="s">
        <v>21</v>
      </c>
      <c r="I265" t="s">
        <v>22</v>
      </c>
      <c r="J265">
        <v>1263016800</v>
      </c>
      <c r="K265" s="9">
        <f t="shared" si="16"/>
        <v>40187.25</v>
      </c>
      <c r="L265">
        <v>1263016800</v>
      </c>
      <c r="M265" s="10">
        <f t="shared" si="17"/>
        <v>40187.25</v>
      </c>
      <c r="N265" t="b">
        <v>0</v>
      </c>
      <c r="O265" t="b">
        <v>0</v>
      </c>
      <c r="P265" t="s">
        <v>122</v>
      </c>
      <c r="Q265" s="4">
        <f t="shared" si="18"/>
        <v>370.89655172413791</v>
      </c>
      <c r="R265" s="6">
        <f t="shared" si="19"/>
        <v>6828</v>
      </c>
      <c r="S265" t="s">
        <v>2054</v>
      </c>
      <c r="T265" t="s">
        <v>2055</v>
      </c>
    </row>
    <row r="266" spans="1:20" hidden="1" x14ac:dyDescent="0.2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t="s">
        <v>20</v>
      </c>
      <c r="G266">
        <v>5512</v>
      </c>
      <c r="H266" t="s">
        <v>21</v>
      </c>
      <c r="I266" t="s">
        <v>22</v>
      </c>
      <c r="J266">
        <v>1360648800</v>
      </c>
      <c r="K266" s="9">
        <f t="shared" si="16"/>
        <v>41317.25</v>
      </c>
      <c r="L266">
        <v>1362031200</v>
      </c>
      <c r="M266" s="10">
        <f t="shared" si="17"/>
        <v>41333.25</v>
      </c>
      <c r="N266" t="b">
        <v>0</v>
      </c>
      <c r="O266" t="b">
        <v>0</v>
      </c>
      <c r="P266" t="s">
        <v>33</v>
      </c>
      <c r="Q266" s="4">
        <f t="shared" si="18"/>
        <v>362.66447368421052</v>
      </c>
      <c r="R266" s="6">
        <f t="shared" si="19"/>
        <v>105487.5</v>
      </c>
      <c r="S266" t="s">
        <v>2039</v>
      </c>
      <c r="T266" t="s">
        <v>2040</v>
      </c>
    </row>
    <row r="267" spans="1:20" hidden="1" x14ac:dyDescent="0.2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t="s">
        <v>20</v>
      </c>
      <c r="G267">
        <v>86</v>
      </c>
      <c r="H267" t="s">
        <v>21</v>
      </c>
      <c r="I267" t="s">
        <v>22</v>
      </c>
      <c r="J267">
        <v>1451800800</v>
      </c>
      <c r="K267" s="9">
        <f t="shared" si="16"/>
        <v>42372.25</v>
      </c>
      <c r="L267">
        <v>1455602400</v>
      </c>
      <c r="M267" s="10">
        <f t="shared" si="17"/>
        <v>42416.25</v>
      </c>
      <c r="N267" t="b">
        <v>0</v>
      </c>
      <c r="O267" t="b">
        <v>0</v>
      </c>
      <c r="P267" t="s">
        <v>33</v>
      </c>
      <c r="Q267" s="4">
        <f t="shared" si="18"/>
        <v>123.08163265306122</v>
      </c>
      <c r="R267" s="6">
        <f t="shared" si="19"/>
        <v>5465.5</v>
      </c>
      <c r="S267" t="s">
        <v>2039</v>
      </c>
      <c r="T267" t="s">
        <v>2040</v>
      </c>
    </row>
    <row r="268" spans="1:20" x14ac:dyDescent="0.2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t="s">
        <v>14</v>
      </c>
      <c r="G268">
        <v>3182</v>
      </c>
      <c r="H268" t="s">
        <v>107</v>
      </c>
      <c r="I268" t="s">
        <v>108</v>
      </c>
      <c r="J268">
        <v>1415340000</v>
      </c>
      <c r="K268" s="9">
        <f t="shared" si="16"/>
        <v>41950.25</v>
      </c>
      <c r="L268">
        <v>1418191200</v>
      </c>
      <c r="M268" s="10">
        <f t="shared" si="17"/>
        <v>41983.25</v>
      </c>
      <c r="N268" t="b">
        <v>0</v>
      </c>
      <c r="O268" t="b">
        <v>1</v>
      </c>
      <c r="P268" t="s">
        <v>159</v>
      </c>
      <c r="Q268" s="4">
        <f t="shared" si="18"/>
        <v>76.766756032171585</v>
      </c>
      <c r="R268" s="6">
        <f t="shared" si="19"/>
        <v>98901</v>
      </c>
      <c r="S268" t="s">
        <v>2035</v>
      </c>
      <c r="T268" t="s">
        <v>2058</v>
      </c>
    </row>
    <row r="269" spans="1:20" hidden="1" x14ac:dyDescent="0.2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t="s">
        <v>20</v>
      </c>
      <c r="G269">
        <v>2768</v>
      </c>
      <c r="H269" t="s">
        <v>26</v>
      </c>
      <c r="I269" t="s">
        <v>27</v>
      </c>
      <c r="J269">
        <v>1351054800</v>
      </c>
      <c r="K269" s="9">
        <f t="shared" si="16"/>
        <v>41206.208333333336</v>
      </c>
      <c r="L269">
        <v>1352440800</v>
      </c>
      <c r="M269" s="10">
        <f t="shared" si="17"/>
        <v>41222.25</v>
      </c>
      <c r="N269" t="b">
        <v>0</v>
      </c>
      <c r="O269" t="b">
        <v>0</v>
      </c>
      <c r="P269" t="s">
        <v>33</v>
      </c>
      <c r="Q269" s="4">
        <f t="shared" si="18"/>
        <v>233.62012987012986</v>
      </c>
      <c r="R269" s="6">
        <f t="shared" si="19"/>
        <v>102755</v>
      </c>
      <c r="S269" t="s">
        <v>2039</v>
      </c>
      <c r="T269" t="s">
        <v>2040</v>
      </c>
    </row>
    <row r="270" spans="1:20" hidden="1" x14ac:dyDescent="0.2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t="s">
        <v>20</v>
      </c>
      <c r="G270">
        <v>48</v>
      </c>
      <c r="H270" t="s">
        <v>21</v>
      </c>
      <c r="I270" t="s">
        <v>22</v>
      </c>
      <c r="J270">
        <v>1349326800</v>
      </c>
      <c r="K270" s="9">
        <f t="shared" si="16"/>
        <v>41186.208333333336</v>
      </c>
      <c r="L270">
        <v>1353304800</v>
      </c>
      <c r="M270" s="10">
        <f t="shared" si="17"/>
        <v>41232.25</v>
      </c>
      <c r="N270" t="b">
        <v>0</v>
      </c>
      <c r="O270" t="b">
        <v>0</v>
      </c>
      <c r="P270" t="s">
        <v>42</v>
      </c>
      <c r="Q270" s="4">
        <f t="shared" si="18"/>
        <v>180.53333333333333</v>
      </c>
      <c r="R270" s="6">
        <f t="shared" si="19"/>
        <v>2104</v>
      </c>
      <c r="S270" t="s">
        <v>2041</v>
      </c>
      <c r="T270" t="s">
        <v>2042</v>
      </c>
    </row>
    <row r="271" spans="1:20" hidden="1" x14ac:dyDescent="0.2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t="s">
        <v>20</v>
      </c>
      <c r="G271">
        <v>87</v>
      </c>
      <c r="H271" t="s">
        <v>21</v>
      </c>
      <c r="I271" t="s">
        <v>22</v>
      </c>
      <c r="J271">
        <v>1548914400</v>
      </c>
      <c r="K271" s="9">
        <f t="shared" si="16"/>
        <v>43496.25</v>
      </c>
      <c r="L271">
        <v>1550728800</v>
      </c>
      <c r="M271" s="10">
        <f t="shared" si="17"/>
        <v>43517.25</v>
      </c>
      <c r="N271" t="b">
        <v>0</v>
      </c>
      <c r="O271" t="b">
        <v>0</v>
      </c>
      <c r="P271" t="s">
        <v>269</v>
      </c>
      <c r="Q271" s="4">
        <f t="shared" si="18"/>
        <v>252.62857142857143</v>
      </c>
      <c r="R271" s="6">
        <f t="shared" si="19"/>
        <v>6171</v>
      </c>
      <c r="S271" t="s">
        <v>2041</v>
      </c>
      <c r="T271" t="s">
        <v>2060</v>
      </c>
    </row>
    <row r="272" spans="1:20" hidden="1" x14ac:dyDescent="0.2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t="s">
        <v>74</v>
      </c>
      <c r="G272">
        <v>1890</v>
      </c>
      <c r="H272" t="s">
        <v>21</v>
      </c>
      <c r="I272" t="s">
        <v>22</v>
      </c>
      <c r="J272">
        <v>1291269600</v>
      </c>
      <c r="K272" s="9">
        <f t="shared" si="16"/>
        <v>40514.25</v>
      </c>
      <c r="L272">
        <v>1291442400</v>
      </c>
      <c r="M272" s="10">
        <f t="shared" si="17"/>
        <v>40516.25</v>
      </c>
      <c r="N272" t="b">
        <v>0</v>
      </c>
      <c r="O272" t="b">
        <v>0</v>
      </c>
      <c r="P272" t="s">
        <v>89</v>
      </c>
      <c r="Q272" s="4">
        <f t="shared" si="18"/>
        <v>27.176538240368028</v>
      </c>
      <c r="R272" s="6">
        <f t="shared" si="19"/>
        <v>110580</v>
      </c>
      <c r="S272" t="s">
        <v>2050</v>
      </c>
      <c r="T272" t="s">
        <v>2051</v>
      </c>
    </row>
    <row r="273" spans="1:20" ht="31.5" hidden="1" x14ac:dyDescent="0.2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t="s">
        <v>47</v>
      </c>
      <c r="G273">
        <v>61</v>
      </c>
      <c r="H273" t="s">
        <v>21</v>
      </c>
      <c r="I273" t="s">
        <v>22</v>
      </c>
      <c r="J273">
        <v>1449468000</v>
      </c>
      <c r="K273" s="9">
        <f t="shared" si="16"/>
        <v>42345.25</v>
      </c>
      <c r="L273">
        <v>1452146400</v>
      </c>
      <c r="M273" s="10">
        <f t="shared" si="17"/>
        <v>42376.25</v>
      </c>
      <c r="N273" t="b">
        <v>0</v>
      </c>
      <c r="O273" t="b">
        <v>0</v>
      </c>
      <c r="P273" t="s">
        <v>122</v>
      </c>
      <c r="Q273" s="4">
        <f t="shared" si="18"/>
        <v>1.2706571242680547</v>
      </c>
      <c r="R273" s="6">
        <f t="shared" si="19"/>
        <v>77826.5</v>
      </c>
      <c r="S273" t="s">
        <v>2054</v>
      </c>
      <c r="T273" t="s">
        <v>2055</v>
      </c>
    </row>
    <row r="274" spans="1:20" hidden="1" x14ac:dyDescent="0.2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t="s">
        <v>20</v>
      </c>
      <c r="G274">
        <v>1894</v>
      </c>
      <c r="H274" t="s">
        <v>21</v>
      </c>
      <c r="I274" t="s">
        <v>22</v>
      </c>
      <c r="J274">
        <v>1562734800</v>
      </c>
      <c r="K274" s="9">
        <f t="shared" si="16"/>
        <v>43656.208333333328</v>
      </c>
      <c r="L274">
        <v>1564894800</v>
      </c>
      <c r="M274" s="10">
        <f t="shared" si="17"/>
        <v>43681.208333333328</v>
      </c>
      <c r="N274" t="b">
        <v>0</v>
      </c>
      <c r="O274" t="b">
        <v>1</v>
      </c>
      <c r="P274" t="s">
        <v>33</v>
      </c>
      <c r="Q274" s="4">
        <f t="shared" si="18"/>
        <v>304.00978473581216</v>
      </c>
      <c r="R274" s="6">
        <f t="shared" si="19"/>
        <v>103224.5</v>
      </c>
      <c r="S274" t="s">
        <v>2039</v>
      </c>
      <c r="T274" t="s">
        <v>2040</v>
      </c>
    </row>
    <row r="275" spans="1:20" hidden="1" x14ac:dyDescent="0.2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t="s">
        <v>20</v>
      </c>
      <c r="G275">
        <v>282</v>
      </c>
      <c r="H275" t="s">
        <v>15</v>
      </c>
      <c r="I275" t="s">
        <v>16</v>
      </c>
      <c r="J275">
        <v>1505624400</v>
      </c>
      <c r="K275" s="9">
        <f t="shared" si="16"/>
        <v>42995.208333333328</v>
      </c>
      <c r="L275">
        <v>1505883600</v>
      </c>
      <c r="M275" s="10">
        <f t="shared" si="17"/>
        <v>42998.208333333328</v>
      </c>
      <c r="N275" t="b">
        <v>0</v>
      </c>
      <c r="O275" t="b">
        <v>0</v>
      </c>
      <c r="P275" t="s">
        <v>33</v>
      </c>
      <c r="Q275" s="4">
        <f t="shared" si="18"/>
        <v>137.23076923076923</v>
      </c>
      <c r="R275" s="6">
        <f t="shared" si="19"/>
        <v>9252</v>
      </c>
      <c r="S275" t="s">
        <v>2039</v>
      </c>
      <c r="T275" t="s">
        <v>2040</v>
      </c>
    </row>
    <row r="276" spans="1:20" ht="31.5" x14ac:dyDescent="0.2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t="s">
        <v>14</v>
      </c>
      <c r="G276">
        <v>15</v>
      </c>
      <c r="H276" t="s">
        <v>21</v>
      </c>
      <c r="I276" t="s">
        <v>22</v>
      </c>
      <c r="J276">
        <v>1509948000</v>
      </c>
      <c r="K276" s="9">
        <f t="shared" si="16"/>
        <v>43045.25</v>
      </c>
      <c r="L276">
        <v>1510380000</v>
      </c>
      <c r="M276" s="10">
        <f t="shared" si="17"/>
        <v>43050.25</v>
      </c>
      <c r="N276" t="b">
        <v>0</v>
      </c>
      <c r="O276" t="b">
        <v>0</v>
      </c>
      <c r="P276" t="s">
        <v>33</v>
      </c>
      <c r="Q276" s="4">
        <f t="shared" si="18"/>
        <v>32.208333333333336</v>
      </c>
      <c r="R276" s="6">
        <f t="shared" si="19"/>
        <v>1586.5</v>
      </c>
      <c r="S276" t="s">
        <v>2039</v>
      </c>
      <c r="T276" t="s">
        <v>2040</v>
      </c>
    </row>
    <row r="277" spans="1:20" ht="31.5" hidden="1" x14ac:dyDescent="0.2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t="s">
        <v>20</v>
      </c>
      <c r="G277">
        <v>116</v>
      </c>
      <c r="H277" t="s">
        <v>21</v>
      </c>
      <c r="I277" t="s">
        <v>22</v>
      </c>
      <c r="J277">
        <v>1554526800</v>
      </c>
      <c r="K277" s="9">
        <f t="shared" si="16"/>
        <v>43561.208333333328</v>
      </c>
      <c r="L277">
        <v>1555218000</v>
      </c>
      <c r="M277" s="10">
        <f t="shared" si="17"/>
        <v>43569.208333333328</v>
      </c>
      <c r="N277" t="b">
        <v>0</v>
      </c>
      <c r="O277" t="b">
        <v>0</v>
      </c>
      <c r="P277" t="s">
        <v>206</v>
      </c>
      <c r="Q277" s="4">
        <f t="shared" si="18"/>
        <v>241.51282051282053</v>
      </c>
      <c r="R277" s="6">
        <f t="shared" si="19"/>
        <v>6659.5</v>
      </c>
      <c r="S277" t="s">
        <v>2047</v>
      </c>
      <c r="T277" t="s">
        <v>2059</v>
      </c>
    </row>
    <row r="278" spans="1:20" x14ac:dyDescent="0.2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t="s">
        <v>14</v>
      </c>
      <c r="G278">
        <v>133</v>
      </c>
      <c r="H278" t="s">
        <v>21</v>
      </c>
      <c r="I278" t="s">
        <v>22</v>
      </c>
      <c r="J278">
        <v>1334811600</v>
      </c>
      <c r="K278" s="9">
        <f t="shared" si="16"/>
        <v>41018.208333333336</v>
      </c>
      <c r="L278">
        <v>1335243600</v>
      </c>
      <c r="M278" s="10">
        <f t="shared" si="17"/>
        <v>41023.208333333336</v>
      </c>
      <c r="N278" t="b">
        <v>0</v>
      </c>
      <c r="O278" t="b">
        <v>1</v>
      </c>
      <c r="P278" t="s">
        <v>89</v>
      </c>
      <c r="Q278" s="4">
        <f t="shared" si="18"/>
        <v>96.8</v>
      </c>
      <c r="R278" s="6">
        <f t="shared" si="19"/>
        <v>5412</v>
      </c>
      <c r="S278" t="s">
        <v>2050</v>
      </c>
      <c r="T278" t="s">
        <v>2051</v>
      </c>
    </row>
    <row r="279" spans="1:20" ht="31.5" hidden="1" x14ac:dyDescent="0.2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t="s">
        <v>20</v>
      </c>
      <c r="G279">
        <v>83</v>
      </c>
      <c r="H279" t="s">
        <v>21</v>
      </c>
      <c r="I279" t="s">
        <v>22</v>
      </c>
      <c r="J279">
        <v>1279515600</v>
      </c>
      <c r="K279" s="9">
        <f t="shared" si="16"/>
        <v>40378.208333333336</v>
      </c>
      <c r="L279">
        <v>1279688400</v>
      </c>
      <c r="M279" s="10">
        <f t="shared" si="17"/>
        <v>40380.208333333336</v>
      </c>
      <c r="N279" t="b">
        <v>0</v>
      </c>
      <c r="O279" t="b">
        <v>0</v>
      </c>
      <c r="P279" t="s">
        <v>33</v>
      </c>
      <c r="Q279" s="4">
        <f t="shared" si="18"/>
        <v>1066.4285714285713</v>
      </c>
      <c r="R279" s="6">
        <f t="shared" si="19"/>
        <v>4082.5</v>
      </c>
      <c r="S279" t="s">
        <v>2039</v>
      </c>
      <c r="T279" t="s">
        <v>2040</v>
      </c>
    </row>
    <row r="280" spans="1:20" hidden="1" x14ac:dyDescent="0.2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t="s">
        <v>20</v>
      </c>
      <c r="G280">
        <v>91</v>
      </c>
      <c r="H280" t="s">
        <v>21</v>
      </c>
      <c r="I280" t="s">
        <v>22</v>
      </c>
      <c r="J280">
        <v>1353909600</v>
      </c>
      <c r="K280" s="9">
        <f t="shared" si="16"/>
        <v>41239.25</v>
      </c>
      <c r="L280">
        <v>1356069600</v>
      </c>
      <c r="M280" s="10">
        <f t="shared" si="17"/>
        <v>41264.25</v>
      </c>
      <c r="N280" t="b">
        <v>0</v>
      </c>
      <c r="O280" t="b">
        <v>0</v>
      </c>
      <c r="P280" t="s">
        <v>28</v>
      </c>
      <c r="Q280" s="4">
        <f t="shared" si="18"/>
        <v>325.88888888888891</v>
      </c>
      <c r="R280" s="6">
        <f t="shared" si="19"/>
        <v>5749.5</v>
      </c>
      <c r="S280" t="s">
        <v>2037</v>
      </c>
      <c r="T280" t="s">
        <v>2038</v>
      </c>
    </row>
    <row r="281" spans="1:20" hidden="1" x14ac:dyDescent="0.2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t="s">
        <v>20</v>
      </c>
      <c r="G281">
        <v>546</v>
      </c>
      <c r="H281" t="s">
        <v>21</v>
      </c>
      <c r="I281" t="s">
        <v>22</v>
      </c>
      <c r="J281">
        <v>1535950800</v>
      </c>
      <c r="K281" s="9">
        <f t="shared" si="16"/>
        <v>43346.208333333328</v>
      </c>
      <c r="L281">
        <v>1536210000</v>
      </c>
      <c r="M281" s="10">
        <f t="shared" si="17"/>
        <v>43349.208333333328</v>
      </c>
      <c r="N281" t="b">
        <v>0</v>
      </c>
      <c r="O281" t="b">
        <v>0</v>
      </c>
      <c r="P281" t="s">
        <v>33</v>
      </c>
      <c r="Q281" s="4">
        <f t="shared" si="18"/>
        <v>170.7</v>
      </c>
      <c r="R281" s="6">
        <f t="shared" si="19"/>
        <v>10828</v>
      </c>
      <c r="S281" t="s">
        <v>2039</v>
      </c>
      <c r="T281" t="s">
        <v>2040</v>
      </c>
    </row>
    <row r="282" spans="1:20" ht="31.5" hidden="1" x14ac:dyDescent="0.2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t="s">
        <v>20</v>
      </c>
      <c r="G282">
        <v>393</v>
      </c>
      <c r="H282" t="s">
        <v>21</v>
      </c>
      <c r="I282" t="s">
        <v>22</v>
      </c>
      <c r="J282">
        <v>1511244000</v>
      </c>
      <c r="K282" s="9">
        <f t="shared" si="16"/>
        <v>43060.25</v>
      </c>
      <c r="L282">
        <v>1511762400</v>
      </c>
      <c r="M282" s="10">
        <f t="shared" si="17"/>
        <v>43066.25</v>
      </c>
      <c r="N282" t="b">
        <v>0</v>
      </c>
      <c r="O282" t="b">
        <v>0</v>
      </c>
      <c r="P282" t="s">
        <v>71</v>
      </c>
      <c r="Q282" s="4">
        <f t="shared" si="18"/>
        <v>581.44000000000005</v>
      </c>
      <c r="R282" s="6">
        <f t="shared" si="19"/>
        <v>8518</v>
      </c>
      <c r="S282" t="s">
        <v>2041</v>
      </c>
      <c r="T282" t="s">
        <v>2049</v>
      </c>
    </row>
    <row r="283" spans="1:20" x14ac:dyDescent="0.2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t="s">
        <v>14</v>
      </c>
      <c r="G283">
        <v>2062</v>
      </c>
      <c r="H283" t="s">
        <v>21</v>
      </c>
      <c r="I283" t="s">
        <v>22</v>
      </c>
      <c r="J283">
        <v>1331445600</v>
      </c>
      <c r="K283" s="9">
        <f t="shared" si="16"/>
        <v>40979.25</v>
      </c>
      <c r="L283">
        <v>1333256400</v>
      </c>
      <c r="M283" s="10">
        <f t="shared" si="17"/>
        <v>41000.208333333336</v>
      </c>
      <c r="N283" t="b">
        <v>0</v>
      </c>
      <c r="O283" t="b">
        <v>1</v>
      </c>
      <c r="P283" t="s">
        <v>33</v>
      </c>
      <c r="Q283" s="4">
        <f t="shared" si="18"/>
        <v>91.520972644376897</v>
      </c>
      <c r="R283" s="6">
        <f t="shared" si="19"/>
        <v>157526</v>
      </c>
      <c r="S283" t="s">
        <v>2039</v>
      </c>
      <c r="T283" t="s">
        <v>2040</v>
      </c>
    </row>
    <row r="284" spans="1:20" hidden="1" x14ac:dyDescent="0.2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t="s">
        <v>20</v>
      </c>
      <c r="G284">
        <v>133</v>
      </c>
      <c r="H284" t="s">
        <v>21</v>
      </c>
      <c r="I284" t="s">
        <v>22</v>
      </c>
      <c r="J284">
        <v>1480226400</v>
      </c>
      <c r="K284" s="9">
        <f t="shared" si="16"/>
        <v>42701.25</v>
      </c>
      <c r="L284">
        <v>1480744800</v>
      </c>
      <c r="M284" s="10">
        <f t="shared" si="17"/>
        <v>42707.25</v>
      </c>
      <c r="N284" t="b">
        <v>0</v>
      </c>
      <c r="O284" t="b">
        <v>1</v>
      </c>
      <c r="P284" t="s">
        <v>269</v>
      </c>
      <c r="Q284" s="4">
        <f t="shared" si="18"/>
        <v>108.04761904761905</v>
      </c>
      <c r="R284" s="6">
        <f t="shared" si="19"/>
        <v>8738</v>
      </c>
      <c r="S284" t="s">
        <v>2041</v>
      </c>
      <c r="T284" t="s">
        <v>2060</v>
      </c>
    </row>
    <row r="285" spans="1:20" ht="31.5" x14ac:dyDescent="0.2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t="s">
        <v>14</v>
      </c>
      <c r="G285">
        <v>29</v>
      </c>
      <c r="H285" t="s">
        <v>36</v>
      </c>
      <c r="I285" t="s">
        <v>37</v>
      </c>
      <c r="J285">
        <v>1464584400</v>
      </c>
      <c r="K285" s="9">
        <f t="shared" si="16"/>
        <v>42520.208333333328</v>
      </c>
      <c r="L285">
        <v>1465016400</v>
      </c>
      <c r="M285" s="10">
        <f t="shared" si="17"/>
        <v>42525.208333333328</v>
      </c>
      <c r="N285" t="b">
        <v>0</v>
      </c>
      <c r="O285" t="b">
        <v>0</v>
      </c>
      <c r="P285" t="s">
        <v>23</v>
      </c>
      <c r="Q285" s="4">
        <f t="shared" si="18"/>
        <v>18.728395061728396</v>
      </c>
      <c r="R285" s="6">
        <f t="shared" si="19"/>
        <v>4808.5</v>
      </c>
      <c r="S285" t="s">
        <v>2035</v>
      </c>
      <c r="T285" t="s">
        <v>2036</v>
      </c>
    </row>
    <row r="286" spans="1:20" x14ac:dyDescent="0.2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t="s">
        <v>14</v>
      </c>
      <c r="G286">
        <v>132</v>
      </c>
      <c r="H286" t="s">
        <v>21</v>
      </c>
      <c r="I286" t="s">
        <v>22</v>
      </c>
      <c r="J286">
        <v>1335848400</v>
      </c>
      <c r="K286" s="9">
        <f t="shared" si="16"/>
        <v>41030.208333333336</v>
      </c>
      <c r="L286">
        <v>1336280400</v>
      </c>
      <c r="M286" s="10">
        <f t="shared" si="17"/>
        <v>41035.208333333336</v>
      </c>
      <c r="N286" t="b">
        <v>0</v>
      </c>
      <c r="O286" t="b">
        <v>0</v>
      </c>
      <c r="P286" t="s">
        <v>28</v>
      </c>
      <c r="Q286" s="4">
        <f t="shared" si="18"/>
        <v>83.193877551020407</v>
      </c>
      <c r="R286" s="6">
        <f t="shared" si="19"/>
        <v>8976.5</v>
      </c>
      <c r="S286" t="s">
        <v>2037</v>
      </c>
      <c r="T286" t="s">
        <v>2038</v>
      </c>
    </row>
    <row r="287" spans="1:20" hidden="1" x14ac:dyDescent="0.2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t="s">
        <v>20</v>
      </c>
      <c r="G287">
        <v>254</v>
      </c>
      <c r="H287" t="s">
        <v>21</v>
      </c>
      <c r="I287" t="s">
        <v>22</v>
      </c>
      <c r="J287">
        <v>1473483600</v>
      </c>
      <c r="K287" s="9">
        <f t="shared" si="16"/>
        <v>42623.208333333328</v>
      </c>
      <c r="L287">
        <v>1476766800</v>
      </c>
      <c r="M287" s="10">
        <f t="shared" si="17"/>
        <v>42661.208333333328</v>
      </c>
      <c r="N287" t="b">
        <v>0</v>
      </c>
      <c r="O287" t="b">
        <v>0</v>
      </c>
      <c r="P287" t="s">
        <v>33</v>
      </c>
      <c r="Q287" s="4">
        <f t="shared" si="18"/>
        <v>706.33333333333337</v>
      </c>
      <c r="R287" s="6">
        <f t="shared" si="19"/>
        <v>3628.5</v>
      </c>
      <c r="S287" t="s">
        <v>2039</v>
      </c>
      <c r="T287" t="s">
        <v>2040</v>
      </c>
    </row>
    <row r="288" spans="1:20" hidden="1" x14ac:dyDescent="0.2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t="s">
        <v>74</v>
      </c>
      <c r="G288">
        <v>184</v>
      </c>
      <c r="H288" t="s">
        <v>21</v>
      </c>
      <c r="I288" t="s">
        <v>22</v>
      </c>
      <c r="J288">
        <v>1479880800</v>
      </c>
      <c r="K288" s="9">
        <f t="shared" si="16"/>
        <v>42697.25</v>
      </c>
      <c r="L288">
        <v>1480485600</v>
      </c>
      <c r="M288" s="10">
        <f t="shared" si="17"/>
        <v>42704.25</v>
      </c>
      <c r="N288" t="b">
        <v>0</v>
      </c>
      <c r="O288" t="b">
        <v>0</v>
      </c>
      <c r="P288" t="s">
        <v>33</v>
      </c>
      <c r="Q288" s="4">
        <f t="shared" si="18"/>
        <v>17.446030330062445</v>
      </c>
      <c r="R288" s="6">
        <f t="shared" si="19"/>
        <v>65828.5</v>
      </c>
      <c r="S288" t="s">
        <v>2039</v>
      </c>
      <c r="T288" t="s">
        <v>2040</v>
      </c>
    </row>
    <row r="289" spans="1:20" hidden="1" x14ac:dyDescent="0.2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t="s">
        <v>20</v>
      </c>
      <c r="G289">
        <v>176</v>
      </c>
      <c r="H289" t="s">
        <v>21</v>
      </c>
      <c r="I289" t="s">
        <v>22</v>
      </c>
      <c r="J289">
        <v>1430197200</v>
      </c>
      <c r="K289" s="9">
        <f t="shared" si="16"/>
        <v>42122.208333333328</v>
      </c>
      <c r="L289">
        <v>1430197200</v>
      </c>
      <c r="M289" s="10">
        <f t="shared" si="17"/>
        <v>42122.208333333328</v>
      </c>
      <c r="N289" t="b">
        <v>0</v>
      </c>
      <c r="O289" t="b">
        <v>0</v>
      </c>
      <c r="P289" t="s">
        <v>50</v>
      </c>
      <c r="Q289" s="4">
        <f t="shared" si="18"/>
        <v>209.73015873015873</v>
      </c>
      <c r="R289" s="6">
        <f t="shared" si="19"/>
        <v>9756.5</v>
      </c>
      <c r="S289" t="s">
        <v>2035</v>
      </c>
      <c r="T289" t="s">
        <v>2043</v>
      </c>
    </row>
    <row r="290" spans="1:20" x14ac:dyDescent="0.2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t="s">
        <v>14</v>
      </c>
      <c r="G290">
        <v>137</v>
      </c>
      <c r="H290" t="s">
        <v>36</v>
      </c>
      <c r="I290" t="s">
        <v>37</v>
      </c>
      <c r="J290">
        <v>1331701200</v>
      </c>
      <c r="K290" s="9">
        <f t="shared" si="16"/>
        <v>40982.208333333336</v>
      </c>
      <c r="L290">
        <v>1331787600</v>
      </c>
      <c r="M290" s="10">
        <f t="shared" si="17"/>
        <v>40983.208333333336</v>
      </c>
      <c r="N290" t="b">
        <v>0</v>
      </c>
      <c r="O290" t="b">
        <v>1</v>
      </c>
      <c r="P290" t="s">
        <v>148</v>
      </c>
      <c r="Q290" s="4">
        <f t="shared" si="18"/>
        <v>97.785714285714292</v>
      </c>
      <c r="R290" s="6">
        <f t="shared" si="19"/>
        <v>5538</v>
      </c>
      <c r="S290" t="s">
        <v>2035</v>
      </c>
      <c r="T290" t="s">
        <v>2057</v>
      </c>
    </row>
    <row r="291" spans="1:20" hidden="1" x14ac:dyDescent="0.2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t="s">
        <v>20</v>
      </c>
      <c r="G291">
        <v>337</v>
      </c>
      <c r="H291" t="s">
        <v>15</v>
      </c>
      <c r="I291" t="s">
        <v>16</v>
      </c>
      <c r="J291">
        <v>1438578000</v>
      </c>
      <c r="K291" s="9">
        <f t="shared" si="16"/>
        <v>42219.208333333328</v>
      </c>
      <c r="L291">
        <v>1438837200</v>
      </c>
      <c r="M291" s="10">
        <f t="shared" si="17"/>
        <v>42222.208333333328</v>
      </c>
      <c r="N291" t="b">
        <v>0</v>
      </c>
      <c r="O291" t="b">
        <v>0</v>
      </c>
      <c r="P291" t="s">
        <v>33</v>
      </c>
      <c r="Q291" s="4">
        <f t="shared" si="18"/>
        <v>1684.25</v>
      </c>
      <c r="R291" s="6">
        <f t="shared" si="19"/>
        <v>7137</v>
      </c>
      <c r="S291" t="s">
        <v>2039</v>
      </c>
      <c r="T291" t="s">
        <v>2040</v>
      </c>
    </row>
    <row r="292" spans="1:20" x14ac:dyDescent="0.2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t="s">
        <v>14</v>
      </c>
      <c r="G292">
        <v>908</v>
      </c>
      <c r="H292" t="s">
        <v>21</v>
      </c>
      <c r="I292" t="s">
        <v>22</v>
      </c>
      <c r="J292">
        <v>1368162000</v>
      </c>
      <c r="K292" s="9">
        <f t="shared" si="16"/>
        <v>41404.208333333336</v>
      </c>
      <c r="L292">
        <v>1370926800</v>
      </c>
      <c r="M292" s="10">
        <f t="shared" si="17"/>
        <v>41436.208333333336</v>
      </c>
      <c r="N292" t="b">
        <v>0</v>
      </c>
      <c r="O292" t="b">
        <v>1</v>
      </c>
      <c r="P292" t="s">
        <v>42</v>
      </c>
      <c r="Q292" s="4">
        <f t="shared" si="18"/>
        <v>54.402135231316727</v>
      </c>
      <c r="R292" s="6">
        <f t="shared" si="19"/>
        <v>130161</v>
      </c>
      <c r="S292" t="s">
        <v>2041</v>
      </c>
      <c r="T292" t="s">
        <v>2042</v>
      </c>
    </row>
    <row r="293" spans="1:20" hidden="1" x14ac:dyDescent="0.2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t="s">
        <v>20</v>
      </c>
      <c r="G293">
        <v>107</v>
      </c>
      <c r="H293" t="s">
        <v>21</v>
      </c>
      <c r="I293" t="s">
        <v>22</v>
      </c>
      <c r="J293">
        <v>1318654800</v>
      </c>
      <c r="K293" s="9">
        <f t="shared" si="16"/>
        <v>40831.208333333336</v>
      </c>
      <c r="L293">
        <v>1319000400</v>
      </c>
      <c r="M293" s="10">
        <f t="shared" si="17"/>
        <v>40835.208333333336</v>
      </c>
      <c r="N293" t="b">
        <v>1</v>
      </c>
      <c r="O293" t="b">
        <v>0</v>
      </c>
      <c r="P293" t="s">
        <v>28</v>
      </c>
      <c r="Q293" s="4">
        <f t="shared" si="18"/>
        <v>456.61111111111109</v>
      </c>
      <c r="R293" s="6">
        <f t="shared" si="19"/>
        <v>5009.5</v>
      </c>
      <c r="S293" t="s">
        <v>2037</v>
      </c>
      <c r="T293" t="s">
        <v>2038</v>
      </c>
    </row>
    <row r="294" spans="1:20" x14ac:dyDescent="0.2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t="s">
        <v>14</v>
      </c>
      <c r="G294">
        <v>10</v>
      </c>
      <c r="H294" t="s">
        <v>21</v>
      </c>
      <c r="I294" t="s">
        <v>22</v>
      </c>
      <c r="J294">
        <v>1331874000</v>
      </c>
      <c r="K294" s="9">
        <f t="shared" si="16"/>
        <v>40984.208333333336</v>
      </c>
      <c r="L294">
        <v>1333429200</v>
      </c>
      <c r="M294" s="10">
        <f t="shared" si="17"/>
        <v>41002.208333333336</v>
      </c>
      <c r="N294" t="b">
        <v>0</v>
      </c>
      <c r="O294" t="b">
        <v>0</v>
      </c>
      <c r="P294" t="s">
        <v>17</v>
      </c>
      <c r="Q294" s="4">
        <f t="shared" si="18"/>
        <v>9.8219178082191778</v>
      </c>
      <c r="R294" s="6">
        <f t="shared" si="19"/>
        <v>4008.5</v>
      </c>
      <c r="S294" t="s">
        <v>2033</v>
      </c>
      <c r="T294" t="s">
        <v>2034</v>
      </c>
    </row>
    <row r="295" spans="1:20" hidden="1" x14ac:dyDescent="0.2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t="s">
        <v>74</v>
      </c>
      <c r="G295">
        <v>32</v>
      </c>
      <c r="H295" t="s">
        <v>107</v>
      </c>
      <c r="I295" t="s">
        <v>108</v>
      </c>
      <c r="J295">
        <v>1286254800</v>
      </c>
      <c r="K295" s="9">
        <f t="shared" si="16"/>
        <v>40456.208333333336</v>
      </c>
      <c r="L295">
        <v>1287032400</v>
      </c>
      <c r="M295" s="10">
        <f t="shared" si="17"/>
        <v>40465.208333333336</v>
      </c>
      <c r="N295" t="b">
        <v>0</v>
      </c>
      <c r="O295" t="b">
        <v>0</v>
      </c>
      <c r="P295" t="s">
        <v>33</v>
      </c>
      <c r="Q295" s="4">
        <f t="shared" si="18"/>
        <v>16.384615384615383</v>
      </c>
      <c r="R295" s="6">
        <f t="shared" si="19"/>
        <v>3782.5</v>
      </c>
      <c r="S295" t="s">
        <v>2039</v>
      </c>
      <c r="T295" t="s">
        <v>2040</v>
      </c>
    </row>
    <row r="296" spans="1:20" hidden="1" x14ac:dyDescent="0.2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t="s">
        <v>20</v>
      </c>
      <c r="G296">
        <v>183</v>
      </c>
      <c r="H296" t="s">
        <v>21</v>
      </c>
      <c r="I296" t="s">
        <v>22</v>
      </c>
      <c r="J296">
        <v>1540530000</v>
      </c>
      <c r="K296" s="9">
        <f t="shared" si="16"/>
        <v>43399.208333333328</v>
      </c>
      <c r="L296">
        <v>1541570400</v>
      </c>
      <c r="M296" s="10">
        <f t="shared" si="17"/>
        <v>43411.25</v>
      </c>
      <c r="N296" t="b">
        <v>0</v>
      </c>
      <c r="O296" t="b">
        <v>0</v>
      </c>
      <c r="P296" t="s">
        <v>33</v>
      </c>
      <c r="Q296" s="4">
        <f t="shared" si="18"/>
        <v>1339.6666666666667</v>
      </c>
      <c r="R296" s="6">
        <f t="shared" si="19"/>
        <v>4319</v>
      </c>
      <c r="S296" t="s">
        <v>2039</v>
      </c>
      <c r="T296" t="s">
        <v>2040</v>
      </c>
    </row>
    <row r="297" spans="1:20" ht="31.5" x14ac:dyDescent="0.2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t="s">
        <v>14</v>
      </c>
      <c r="G297">
        <v>1910</v>
      </c>
      <c r="H297" t="s">
        <v>98</v>
      </c>
      <c r="I297" t="s">
        <v>99</v>
      </c>
      <c r="J297">
        <v>1381813200</v>
      </c>
      <c r="K297" s="9">
        <f t="shared" si="16"/>
        <v>41562.208333333336</v>
      </c>
      <c r="L297">
        <v>1383976800</v>
      </c>
      <c r="M297" s="10">
        <f t="shared" si="17"/>
        <v>41587.25</v>
      </c>
      <c r="N297" t="b">
        <v>0</v>
      </c>
      <c r="O297" t="b">
        <v>0</v>
      </c>
      <c r="P297" t="s">
        <v>33</v>
      </c>
      <c r="Q297" s="4">
        <f t="shared" si="18"/>
        <v>35.650077760497666</v>
      </c>
      <c r="R297" s="6">
        <f t="shared" si="19"/>
        <v>130834.5</v>
      </c>
      <c r="S297" t="s">
        <v>2039</v>
      </c>
      <c r="T297" t="s">
        <v>2040</v>
      </c>
    </row>
    <row r="298" spans="1:20" ht="31.5" x14ac:dyDescent="0.2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t="s">
        <v>14</v>
      </c>
      <c r="G298">
        <v>38</v>
      </c>
      <c r="H298" t="s">
        <v>26</v>
      </c>
      <c r="I298" t="s">
        <v>27</v>
      </c>
      <c r="J298">
        <v>1548655200</v>
      </c>
      <c r="K298" s="9">
        <f t="shared" si="16"/>
        <v>43493.25</v>
      </c>
      <c r="L298">
        <v>1550556000</v>
      </c>
      <c r="M298" s="10">
        <f t="shared" si="17"/>
        <v>43515.25</v>
      </c>
      <c r="N298" t="b">
        <v>0</v>
      </c>
      <c r="O298" t="b">
        <v>0</v>
      </c>
      <c r="P298" t="s">
        <v>33</v>
      </c>
      <c r="Q298" s="4">
        <f t="shared" si="18"/>
        <v>54.950819672131146</v>
      </c>
      <c r="R298" s="6">
        <f t="shared" si="19"/>
        <v>4726</v>
      </c>
      <c r="S298" t="s">
        <v>2039</v>
      </c>
      <c r="T298" t="s">
        <v>2040</v>
      </c>
    </row>
    <row r="299" spans="1:20" x14ac:dyDescent="0.2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t="s">
        <v>14</v>
      </c>
      <c r="G299">
        <v>104</v>
      </c>
      <c r="H299" t="s">
        <v>26</v>
      </c>
      <c r="I299" t="s">
        <v>27</v>
      </c>
      <c r="J299">
        <v>1389679200</v>
      </c>
      <c r="K299" s="9">
        <f t="shared" si="16"/>
        <v>41653.25</v>
      </c>
      <c r="L299">
        <v>1390456800</v>
      </c>
      <c r="M299" s="10">
        <f t="shared" si="17"/>
        <v>41662.25</v>
      </c>
      <c r="N299" t="b">
        <v>0</v>
      </c>
      <c r="O299" t="b">
        <v>1</v>
      </c>
      <c r="P299" t="s">
        <v>33</v>
      </c>
      <c r="Q299" s="4">
        <f t="shared" si="18"/>
        <v>94.236111111111114</v>
      </c>
      <c r="R299" s="6">
        <f t="shared" si="19"/>
        <v>6992.5</v>
      </c>
      <c r="S299" t="s">
        <v>2039</v>
      </c>
      <c r="T299" t="s">
        <v>2040</v>
      </c>
    </row>
    <row r="300" spans="1:20" hidden="1" x14ac:dyDescent="0.2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t="s">
        <v>20</v>
      </c>
      <c r="G300">
        <v>72</v>
      </c>
      <c r="H300" t="s">
        <v>21</v>
      </c>
      <c r="I300" t="s">
        <v>22</v>
      </c>
      <c r="J300">
        <v>1456466400</v>
      </c>
      <c r="K300" s="9">
        <f t="shared" si="16"/>
        <v>42426.25</v>
      </c>
      <c r="L300">
        <v>1458018000</v>
      </c>
      <c r="M300" s="10">
        <f t="shared" si="17"/>
        <v>42444.208333333328</v>
      </c>
      <c r="N300" t="b">
        <v>0</v>
      </c>
      <c r="O300" t="b">
        <v>1</v>
      </c>
      <c r="P300" t="s">
        <v>23</v>
      </c>
      <c r="Q300" s="4">
        <f t="shared" si="18"/>
        <v>143.91428571428571</v>
      </c>
      <c r="R300" s="6">
        <f t="shared" si="19"/>
        <v>4268.5</v>
      </c>
      <c r="S300" t="s">
        <v>2035</v>
      </c>
      <c r="T300" t="s">
        <v>2036</v>
      </c>
    </row>
    <row r="301" spans="1:20" ht="31.5" x14ac:dyDescent="0.2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t="s">
        <v>14</v>
      </c>
      <c r="G301">
        <v>49</v>
      </c>
      <c r="H301" t="s">
        <v>21</v>
      </c>
      <c r="I301" t="s">
        <v>22</v>
      </c>
      <c r="J301">
        <v>1456984800</v>
      </c>
      <c r="K301" s="9">
        <f t="shared" si="16"/>
        <v>42432.25</v>
      </c>
      <c r="L301">
        <v>1461819600</v>
      </c>
      <c r="M301" s="10">
        <f t="shared" si="17"/>
        <v>42488.208333333328</v>
      </c>
      <c r="N301" t="b">
        <v>0</v>
      </c>
      <c r="O301" t="b">
        <v>0</v>
      </c>
      <c r="P301" t="s">
        <v>17</v>
      </c>
      <c r="Q301" s="4">
        <f t="shared" si="18"/>
        <v>51.421052631578945</v>
      </c>
      <c r="R301" s="6">
        <f t="shared" si="19"/>
        <v>2877</v>
      </c>
      <c r="S301" t="s">
        <v>2033</v>
      </c>
      <c r="T301" t="s">
        <v>2034</v>
      </c>
    </row>
    <row r="302" spans="1:20" x14ac:dyDescent="0.2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t="s">
        <v>14</v>
      </c>
      <c r="G302">
        <v>1</v>
      </c>
      <c r="H302" t="s">
        <v>36</v>
      </c>
      <c r="I302" t="s">
        <v>37</v>
      </c>
      <c r="J302">
        <v>1504069200</v>
      </c>
      <c r="K302" s="9">
        <f t="shared" si="16"/>
        <v>42977.208333333328</v>
      </c>
      <c r="L302">
        <v>1504155600</v>
      </c>
      <c r="M302" s="10">
        <f t="shared" si="17"/>
        <v>42978.208333333328</v>
      </c>
      <c r="N302" t="b">
        <v>0</v>
      </c>
      <c r="O302" t="b">
        <v>1</v>
      </c>
      <c r="P302" t="s">
        <v>68</v>
      </c>
      <c r="Q302" s="4">
        <f t="shared" si="18"/>
        <v>5</v>
      </c>
      <c r="R302" s="6">
        <f t="shared" si="19"/>
        <v>52.5</v>
      </c>
      <c r="S302" t="s">
        <v>2047</v>
      </c>
      <c r="T302" t="s">
        <v>2048</v>
      </c>
    </row>
    <row r="303" spans="1:20" hidden="1" x14ac:dyDescent="0.2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t="s">
        <v>20</v>
      </c>
      <c r="G303">
        <v>295</v>
      </c>
      <c r="H303" t="s">
        <v>21</v>
      </c>
      <c r="I303" t="s">
        <v>22</v>
      </c>
      <c r="J303">
        <v>1424930400</v>
      </c>
      <c r="K303" s="9">
        <f t="shared" si="16"/>
        <v>42061.25</v>
      </c>
      <c r="L303">
        <v>1426395600</v>
      </c>
      <c r="M303" s="10">
        <f t="shared" si="17"/>
        <v>42078.208333333328</v>
      </c>
      <c r="N303" t="b">
        <v>0</v>
      </c>
      <c r="O303" t="b">
        <v>0</v>
      </c>
      <c r="P303" t="s">
        <v>42</v>
      </c>
      <c r="Q303" s="4">
        <f t="shared" si="18"/>
        <v>1344.6666666666667</v>
      </c>
      <c r="R303" s="6">
        <f t="shared" si="19"/>
        <v>6501</v>
      </c>
      <c r="S303" t="s">
        <v>2041</v>
      </c>
      <c r="T303" t="s">
        <v>2042</v>
      </c>
    </row>
    <row r="304" spans="1:20" x14ac:dyDescent="0.2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t="s">
        <v>14</v>
      </c>
      <c r="G304">
        <v>245</v>
      </c>
      <c r="H304" t="s">
        <v>21</v>
      </c>
      <c r="I304" t="s">
        <v>22</v>
      </c>
      <c r="J304">
        <v>1535864400</v>
      </c>
      <c r="K304" s="9">
        <f t="shared" si="16"/>
        <v>43345.208333333328</v>
      </c>
      <c r="L304">
        <v>1537074000</v>
      </c>
      <c r="M304" s="10">
        <f t="shared" si="17"/>
        <v>43359.208333333328</v>
      </c>
      <c r="N304" t="b">
        <v>0</v>
      </c>
      <c r="O304" t="b">
        <v>0</v>
      </c>
      <c r="P304" t="s">
        <v>33</v>
      </c>
      <c r="Q304" s="4">
        <f t="shared" si="18"/>
        <v>31.844940867279895</v>
      </c>
      <c r="R304" s="6">
        <f t="shared" si="19"/>
        <v>50167</v>
      </c>
      <c r="S304" t="s">
        <v>2039</v>
      </c>
      <c r="T304" t="s">
        <v>2040</v>
      </c>
    </row>
    <row r="305" spans="1:20" x14ac:dyDescent="0.2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t="s">
        <v>14</v>
      </c>
      <c r="G305">
        <v>32</v>
      </c>
      <c r="H305" t="s">
        <v>21</v>
      </c>
      <c r="I305" t="s">
        <v>22</v>
      </c>
      <c r="J305">
        <v>1452146400</v>
      </c>
      <c r="K305" s="9">
        <f t="shared" si="16"/>
        <v>42376.25</v>
      </c>
      <c r="L305">
        <v>1452578400</v>
      </c>
      <c r="M305" s="10">
        <f t="shared" si="17"/>
        <v>42381.25</v>
      </c>
      <c r="N305" t="b">
        <v>0</v>
      </c>
      <c r="O305" t="b">
        <v>0</v>
      </c>
      <c r="P305" t="s">
        <v>60</v>
      </c>
      <c r="Q305" s="4">
        <f t="shared" si="18"/>
        <v>82.617647058823536</v>
      </c>
      <c r="R305" s="6">
        <f t="shared" si="19"/>
        <v>3104.5</v>
      </c>
      <c r="S305" t="s">
        <v>2035</v>
      </c>
      <c r="T305" t="s">
        <v>2045</v>
      </c>
    </row>
    <row r="306" spans="1:20" hidden="1" x14ac:dyDescent="0.2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t="s">
        <v>20</v>
      </c>
      <c r="G306">
        <v>142</v>
      </c>
      <c r="H306" t="s">
        <v>21</v>
      </c>
      <c r="I306" t="s">
        <v>22</v>
      </c>
      <c r="J306">
        <v>1470546000</v>
      </c>
      <c r="K306" s="9">
        <f t="shared" si="16"/>
        <v>42589.208333333328</v>
      </c>
      <c r="L306">
        <v>1474088400</v>
      </c>
      <c r="M306" s="10">
        <f t="shared" si="17"/>
        <v>42630.208333333328</v>
      </c>
      <c r="N306" t="b">
        <v>0</v>
      </c>
      <c r="O306" t="b">
        <v>0</v>
      </c>
      <c r="P306" t="s">
        <v>42</v>
      </c>
      <c r="Q306" s="4">
        <f t="shared" si="18"/>
        <v>546.14285714285711</v>
      </c>
      <c r="R306" s="6">
        <f t="shared" si="19"/>
        <v>6784.5</v>
      </c>
      <c r="S306" t="s">
        <v>2041</v>
      </c>
      <c r="T306" t="s">
        <v>2042</v>
      </c>
    </row>
    <row r="307" spans="1:20" hidden="1" x14ac:dyDescent="0.2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t="s">
        <v>20</v>
      </c>
      <c r="G307">
        <v>85</v>
      </c>
      <c r="H307" t="s">
        <v>21</v>
      </c>
      <c r="I307" t="s">
        <v>22</v>
      </c>
      <c r="J307">
        <v>1458363600</v>
      </c>
      <c r="K307" s="9">
        <f t="shared" si="16"/>
        <v>42448.208333333328</v>
      </c>
      <c r="L307">
        <v>1461906000</v>
      </c>
      <c r="M307" s="10">
        <f t="shared" si="17"/>
        <v>42489.208333333328</v>
      </c>
      <c r="N307" t="b">
        <v>0</v>
      </c>
      <c r="O307" t="b">
        <v>0</v>
      </c>
      <c r="P307" t="s">
        <v>33</v>
      </c>
      <c r="Q307" s="4">
        <f t="shared" si="18"/>
        <v>286.21428571428572</v>
      </c>
      <c r="R307" s="6">
        <f t="shared" si="19"/>
        <v>5407</v>
      </c>
      <c r="S307" t="s">
        <v>2039</v>
      </c>
      <c r="T307" t="s">
        <v>2040</v>
      </c>
    </row>
    <row r="308" spans="1:20" ht="31.5" x14ac:dyDescent="0.2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t="s">
        <v>14</v>
      </c>
      <c r="G308">
        <v>7</v>
      </c>
      <c r="H308" t="s">
        <v>21</v>
      </c>
      <c r="I308" t="s">
        <v>22</v>
      </c>
      <c r="J308">
        <v>1500008400</v>
      </c>
      <c r="K308" s="9">
        <f t="shared" si="16"/>
        <v>42930.208333333328</v>
      </c>
      <c r="L308">
        <v>1500267600</v>
      </c>
      <c r="M308" s="10">
        <f t="shared" si="17"/>
        <v>42933.208333333328</v>
      </c>
      <c r="N308" t="b">
        <v>0</v>
      </c>
      <c r="O308" t="b">
        <v>1</v>
      </c>
      <c r="P308" t="s">
        <v>33</v>
      </c>
      <c r="Q308" s="4">
        <f t="shared" si="18"/>
        <v>7.907692307692308</v>
      </c>
      <c r="R308" s="6">
        <f t="shared" si="19"/>
        <v>3507</v>
      </c>
      <c r="S308" t="s">
        <v>2039</v>
      </c>
      <c r="T308" t="s">
        <v>2040</v>
      </c>
    </row>
    <row r="309" spans="1:20" hidden="1" x14ac:dyDescent="0.2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t="s">
        <v>20</v>
      </c>
      <c r="G309">
        <v>659</v>
      </c>
      <c r="H309" t="s">
        <v>36</v>
      </c>
      <c r="I309" t="s">
        <v>37</v>
      </c>
      <c r="J309">
        <v>1338958800</v>
      </c>
      <c r="K309" s="9">
        <f t="shared" si="16"/>
        <v>41066.208333333336</v>
      </c>
      <c r="L309">
        <v>1340686800</v>
      </c>
      <c r="M309" s="10">
        <f t="shared" si="17"/>
        <v>41086.208333333336</v>
      </c>
      <c r="N309" t="b">
        <v>0</v>
      </c>
      <c r="O309" t="b">
        <v>1</v>
      </c>
      <c r="P309" t="s">
        <v>119</v>
      </c>
      <c r="Q309" s="4">
        <f t="shared" si="18"/>
        <v>132.13677811550153</v>
      </c>
      <c r="R309" s="6">
        <f t="shared" si="19"/>
        <v>38186.5</v>
      </c>
      <c r="S309" t="s">
        <v>2047</v>
      </c>
      <c r="T309" t="s">
        <v>2053</v>
      </c>
    </row>
    <row r="310" spans="1:20" x14ac:dyDescent="0.2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t="s">
        <v>14</v>
      </c>
      <c r="G310">
        <v>803</v>
      </c>
      <c r="H310" t="s">
        <v>21</v>
      </c>
      <c r="I310" t="s">
        <v>22</v>
      </c>
      <c r="J310">
        <v>1303102800</v>
      </c>
      <c r="K310" s="9">
        <f t="shared" si="16"/>
        <v>40651.208333333336</v>
      </c>
      <c r="L310">
        <v>1303189200</v>
      </c>
      <c r="M310" s="10">
        <f t="shared" si="17"/>
        <v>40652.208333333336</v>
      </c>
      <c r="N310" t="b">
        <v>0</v>
      </c>
      <c r="O310" t="b">
        <v>0</v>
      </c>
      <c r="P310" t="s">
        <v>33</v>
      </c>
      <c r="Q310" s="4">
        <f t="shared" si="18"/>
        <v>74.077834179357026</v>
      </c>
      <c r="R310" s="6">
        <f t="shared" si="19"/>
        <v>102880</v>
      </c>
      <c r="S310" t="s">
        <v>2039</v>
      </c>
      <c r="T310" t="s">
        <v>2040</v>
      </c>
    </row>
    <row r="311" spans="1:20" hidden="1" x14ac:dyDescent="0.2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t="s">
        <v>74</v>
      </c>
      <c r="G311">
        <v>75</v>
      </c>
      <c r="H311" t="s">
        <v>21</v>
      </c>
      <c r="I311" t="s">
        <v>22</v>
      </c>
      <c r="J311">
        <v>1316581200</v>
      </c>
      <c r="K311" s="9">
        <f t="shared" si="16"/>
        <v>40807.208333333336</v>
      </c>
      <c r="L311">
        <v>1318309200</v>
      </c>
      <c r="M311" s="10">
        <f t="shared" si="17"/>
        <v>40827.208333333336</v>
      </c>
      <c r="N311" t="b">
        <v>0</v>
      </c>
      <c r="O311" t="b">
        <v>1</v>
      </c>
      <c r="P311" t="s">
        <v>60</v>
      </c>
      <c r="Q311" s="4">
        <f t="shared" si="18"/>
        <v>75.292682926829272</v>
      </c>
      <c r="R311" s="6">
        <f t="shared" si="19"/>
        <v>3593.5</v>
      </c>
      <c r="S311" t="s">
        <v>2035</v>
      </c>
      <c r="T311" t="s">
        <v>2045</v>
      </c>
    </row>
    <row r="312" spans="1:20" x14ac:dyDescent="0.2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t="s">
        <v>14</v>
      </c>
      <c r="G312">
        <v>16</v>
      </c>
      <c r="H312" t="s">
        <v>21</v>
      </c>
      <c r="I312" t="s">
        <v>22</v>
      </c>
      <c r="J312">
        <v>1270789200</v>
      </c>
      <c r="K312" s="9">
        <f t="shared" si="16"/>
        <v>40277.208333333336</v>
      </c>
      <c r="L312">
        <v>1272171600</v>
      </c>
      <c r="M312" s="10">
        <f t="shared" si="17"/>
        <v>40293.208333333336</v>
      </c>
      <c r="N312" t="b">
        <v>0</v>
      </c>
      <c r="O312" t="b">
        <v>0</v>
      </c>
      <c r="P312" t="s">
        <v>89</v>
      </c>
      <c r="Q312" s="4">
        <f t="shared" si="18"/>
        <v>20.333333333333332</v>
      </c>
      <c r="R312" s="6">
        <f t="shared" si="19"/>
        <v>4693</v>
      </c>
      <c r="S312" t="s">
        <v>2050</v>
      </c>
      <c r="T312" t="s">
        <v>2051</v>
      </c>
    </row>
    <row r="313" spans="1:20" hidden="1" x14ac:dyDescent="0.2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t="s">
        <v>20</v>
      </c>
      <c r="G313">
        <v>121</v>
      </c>
      <c r="H313" t="s">
        <v>21</v>
      </c>
      <c r="I313" t="s">
        <v>22</v>
      </c>
      <c r="J313">
        <v>1297836000</v>
      </c>
      <c r="K313" s="9">
        <f t="shared" si="16"/>
        <v>40590.25</v>
      </c>
      <c r="L313">
        <v>1298872800</v>
      </c>
      <c r="M313" s="10">
        <f t="shared" si="17"/>
        <v>40602.25</v>
      </c>
      <c r="N313" t="b">
        <v>0</v>
      </c>
      <c r="O313" t="b">
        <v>0</v>
      </c>
      <c r="P313" t="s">
        <v>33</v>
      </c>
      <c r="Q313" s="4">
        <f t="shared" si="18"/>
        <v>203.36507936507937</v>
      </c>
      <c r="R313" s="6">
        <f t="shared" si="19"/>
        <v>9556</v>
      </c>
      <c r="S313" t="s">
        <v>2039</v>
      </c>
      <c r="T313" t="s">
        <v>2040</v>
      </c>
    </row>
    <row r="314" spans="1:20" hidden="1" x14ac:dyDescent="0.2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t="s">
        <v>20</v>
      </c>
      <c r="G314">
        <v>3742</v>
      </c>
      <c r="H314" t="s">
        <v>21</v>
      </c>
      <c r="I314" t="s">
        <v>22</v>
      </c>
      <c r="J314">
        <v>1382677200</v>
      </c>
      <c r="K314" s="9">
        <f t="shared" si="16"/>
        <v>41572.208333333336</v>
      </c>
      <c r="L314">
        <v>1383282000</v>
      </c>
      <c r="M314" s="10">
        <f t="shared" si="17"/>
        <v>41579.208333333336</v>
      </c>
      <c r="N314" t="b">
        <v>0</v>
      </c>
      <c r="O314" t="b">
        <v>0</v>
      </c>
      <c r="P314" t="s">
        <v>33</v>
      </c>
      <c r="Q314" s="4">
        <f t="shared" si="18"/>
        <v>310.2284263959391</v>
      </c>
      <c r="R314" s="6">
        <f t="shared" si="19"/>
        <v>121222.5</v>
      </c>
      <c r="S314" t="s">
        <v>2039</v>
      </c>
      <c r="T314" t="s">
        <v>2040</v>
      </c>
    </row>
    <row r="315" spans="1:20" hidden="1" x14ac:dyDescent="0.2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t="s">
        <v>20</v>
      </c>
      <c r="G315">
        <v>223</v>
      </c>
      <c r="H315" t="s">
        <v>21</v>
      </c>
      <c r="I315" t="s">
        <v>22</v>
      </c>
      <c r="J315">
        <v>1330322400</v>
      </c>
      <c r="K315" s="9">
        <f t="shared" si="16"/>
        <v>40966.25</v>
      </c>
      <c r="L315">
        <v>1330495200</v>
      </c>
      <c r="M315" s="10">
        <f t="shared" si="17"/>
        <v>40968.25</v>
      </c>
      <c r="N315" t="b">
        <v>0</v>
      </c>
      <c r="O315" t="b">
        <v>0</v>
      </c>
      <c r="P315" t="s">
        <v>23</v>
      </c>
      <c r="Q315" s="4">
        <f t="shared" si="18"/>
        <v>395.31818181818181</v>
      </c>
      <c r="R315" s="6">
        <f t="shared" si="19"/>
        <v>5448.5</v>
      </c>
      <c r="S315" t="s">
        <v>2035</v>
      </c>
      <c r="T315" t="s">
        <v>2036</v>
      </c>
    </row>
    <row r="316" spans="1:20" hidden="1" x14ac:dyDescent="0.2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t="s">
        <v>20</v>
      </c>
      <c r="G316">
        <v>133</v>
      </c>
      <c r="H316" t="s">
        <v>21</v>
      </c>
      <c r="I316" t="s">
        <v>22</v>
      </c>
      <c r="J316">
        <v>1552366800</v>
      </c>
      <c r="K316" s="9">
        <f t="shared" si="16"/>
        <v>43536.208333333328</v>
      </c>
      <c r="L316">
        <v>1552798800</v>
      </c>
      <c r="M316" s="10">
        <f t="shared" si="17"/>
        <v>43541.208333333328</v>
      </c>
      <c r="N316" t="b">
        <v>0</v>
      </c>
      <c r="O316" t="b">
        <v>1</v>
      </c>
      <c r="P316" t="s">
        <v>42</v>
      </c>
      <c r="Q316" s="4">
        <f t="shared" si="18"/>
        <v>294.71428571428572</v>
      </c>
      <c r="R316" s="6">
        <f t="shared" si="19"/>
        <v>2763</v>
      </c>
      <c r="S316" t="s">
        <v>2041</v>
      </c>
      <c r="T316" t="s">
        <v>2042</v>
      </c>
    </row>
    <row r="317" spans="1:20" ht="31.5" x14ac:dyDescent="0.2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t="s">
        <v>14</v>
      </c>
      <c r="G317">
        <v>31</v>
      </c>
      <c r="H317" t="s">
        <v>21</v>
      </c>
      <c r="I317" t="s">
        <v>22</v>
      </c>
      <c r="J317">
        <v>1400907600</v>
      </c>
      <c r="K317" s="9">
        <f t="shared" si="16"/>
        <v>41783.208333333336</v>
      </c>
      <c r="L317">
        <v>1403413200</v>
      </c>
      <c r="M317" s="10">
        <f t="shared" si="17"/>
        <v>41812.208333333336</v>
      </c>
      <c r="N317" t="b">
        <v>0</v>
      </c>
      <c r="O317" t="b">
        <v>0</v>
      </c>
      <c r="P317" t="s">
        <v>33</v>
      </c>
      <c r="Q317" s="4">
        <f t="shared" si="18"/>
        <v>33.89473684210526</v>
      </c>
      <c r="R317" s="6">
        <f t="shared" si="19"/>
        <v>6360</v>
      </c>
      <c r="S317" t="s">
        <v>2039</v>
      </c>
      <c r="T317" t="s">
        <v>2040</v>
      </c>
    </row>
    <row r="318" spans="1:20" x14ac:dyDescent="0.2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t="s">
        <v>14</v>
      </c>
      <c r="G318">
        <v>108</v>
      </c>
      <c r="H318" t="s">
        <v>107</v>
      </c>
      <c r="I318" t="s">
        <v>108</v>
      </c>
      <c r="J318">
        <v>1574143200</v>
      </c>
      <c r="K318" s="9">
        <f t="shared" si="16"/>
        <v>43788.25</v>
      </c>
      <c r="L318">
        <v>1574229600</v>
      </c>
      <c r="M318" s="10">
        <f t="shared" si="17"/>
        <v>43789.25</v>
      </c>
      <c r="N318" t="b">
        <v>0</v>
      </c>
      <c r="O318" t="b">
        <v>1</v>
      </c>
      <c r="P318" t="s">
        <v>17</v>
      </c>
      <c r="Q318" s="4">
        <f t="shared" si="18"/>
        <v>66.677083333333329</v>
      </c>
      <c r="R318" s="6">
        <f t="shared" si="19"/>
        <v>8000.5</v>
      </c>
      <c r="S318" t="s">
        <v>2033</v>
      </c>
      <c r="T318" t="s">
        <v>2034</v>
      </c>
    </row>
    <row r="319" spans="1:20" x14ac:dyDescent="0.2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t="s">
        <v>14</v>
      </c>
      <c r="G319">
        <v>30</v>
      </c>
      <c r="H319" t="s">
        <v>21</v>
      </c>
      <c r="I319" t="s">
        <v>22</v>
      </c>
      <c r="J319">
        <v>1494738000</v>
      </c>
      <c r="K319" s="9">
        <f t="shared" si="16"/>
        <v>42869.208333333328</v>
      </c>
      <c r="L319">
        <v>1495861200</v>
      </c>
      <c r="M319" s="10">
        <f t="shared" si="17"/>
        <v>42882.208333333328</v>
      </c>
      <c r="N319" t="b">
        <v>0</v>
      </c>
      <c r="O319" t="b">
        <v>0</v>
      </c>
      <c r="P319" t="s">
        <v>33</v>
      </c>
      <c r="Q319" s="4">
        <f t="shared" si="18"/>
        <v>19.227272727272727</v>
      </c>
      <c r="R319" s="6">
        <f t="shared" si="19"/>
        <v>3934.5</v>
      </c>
      <c r="S319" t="s">
        <v>2039</v>
      </c>
      <c r="T319" t="s">
        <v>2040</v>
      </c>
    </row>
    <row r="320" spans="1:20" ht="31.5" x14ac:dyDescent="0.2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t="s">
        <v>14</v>
      </c>
      <c r="G320">
        <v>17</v>
      </c>
      <c r="H320" t="s">
        <v>21</v>
      </c>
      <c r="I320" t="s">
        <v>22</v>
      </c>
      <c r="J320">
        <v>1392357600</v>
      </c>
      <c r="K320" s="9">
        <f t="shared" si="16"/>
        <v>41684.25</v>
      </c>
      <c r="L320">
        <v>1392530400</v>
      </c>
      <c r="M320" s="10">
        <f t="shared" si="17"/>
        <v>41686.25</v>
      </c>
      <c r="N320" t="b">
        <v>0</v>
      </c>
      <c r="O320" t="b">
        <v>0</v>
      </c>
      <c r="P320" t="s">
        <v>23</v>
      </c>
      <c r="Q320" s="4">
        <f t="shared" si="18"/>
        <v>15.842105263157896</v>
      </c>
      <c r="R320" s="6">
        <f t="shared" si="19"/>
        <v>3301.5</v>
      </c>
      <c r="S320" t="s">
        <v>2035</v>
      </c>
      <c r="T320" t="s">
        <v>2036</v>
      </c>
    </row>
    <row r="321" spans="1:20" hidden="1" x14ac:dyDescent="0.2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t="s">
        <v>74</v>
      </c>
      <c r="G321">
        <v>64</v>
      </c>
      <c r="H321" t="s">
        <v>21</v>
      </c>
      <c r="I321" t="s">
        <v>22</v>
      </c>
      <c r="J321">
        <v>1281589200</v>
      </c>
      <c r="K321" s="9">
        <f t="shared" si="16"/>
        <v>40402.208333333336</v>
      </c>
      <c r="L321">
        <v>1283662800</v>
      </c>
      <c r="M321" s="10">
        <f t="shared" si="17"/>
        <v>40426.208333333336</v>
      </c>
      <c r="N321" t="b">
        <v>0</v>
      </c>
      <c r="O321" t="b">
        <v>0</v>
      </c>
      <c r="P321" t="s">
        <v>28</v>
      </c>
      <c r="Q321" s="4">
        <f t="shared" si="18"/>
        <v>38.702380952380949</v>
      </c>
      <c r="R321" s="6">
        <f t="shared" si="19"/>
        <v>5825.5</v>
      </c>
      <c r="S321" t="s">
        <v>2037</v>
      </c>
      <c r="T321" t="s">
        <v>2038</v>
      </c>
    </row>
    <row r="322" spans="1:20" x14ac:dyDescent="0.2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t="s">
        <v>14</v>
      </c>
      <c r="G322">
        <v>80</v>
      </c>
      <c r="H322" t="s">
        <v>21</v>
      </c>
      <c r="I322" t="s">
        <v>22</v>
      </c>
      <c r="J322">
        <v>1305003600</v>
      </c>
      <c r="K322" s="9">
        <f t="shared" si="16"/>
        <v>40673.208333333336</v>
      </c>
      <c r="L322">
        <v>1305781200</v>
      </c>
      <c r="M322" s="10">
        <f t="shared" si="17"/>
        <v>40682.208333333336</v>
      </c>
      <c r="N322" t="b">
        <v>0</v>
      </c>
      <c r="O322" t="b">
        <v>0</v>
      </c>
      <c r="P322" t="s">
        <v>119</v>
      </c>
      <c r="Q322" s="4">
        <f t="shared" si="18"/>
        <v>9.5876777251184837</v>
      </c>
      <c r="R322" s="6">
        <f t="shared" si="19"/>
        <v>46246</v>
      </c>
      <c r="S322" t="s">
        <v>2047</v>
      </c>
      <c r="T322" t="s">
        <v>2053</v>
      </c>
    </row>
    <row r="323" spans="1:20" ht="31.5" x14ac:dyDescent="0.2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t="s">
        <v>14</v>
      </c>
      <c r="G323">
        <v>2468</v>
      </c>
      <c r="H323" t="s">
        <v>21</v>
      </c>
      <c r="I323" t="s">
        <v>22</v>
      </c>
      <c r="J323">
        <v>1301634000</v>
      </c>
      <c r="K323" s="9">
        <f t="shared" ref="K323:K386" si="20">(((J323/60)/60)/24)+DATE(1970,1,1)</f>
        <v>40634.208333333336</v>
      </c>
      <c r="L323">
        <v>1302325200</v>
      </c>
      <c r="M323" s="10">
        <f t="shared" ref="M323:M386" si="21">(((L323/60)/60)/24)+DATE(1970,1,1)</f>
        <v>40642.208333333336</v>
      </c>
      <c r="N323" t="b">
        <v>0</v>
      </c>
      <c r="O323" t="b">
        <v>0</v>
      </c>
      <c r="P323" t="s">
        <v>100</v>
      </c>
      <c r="Q323" s="4">
        <f t="shared" ref="Q323:Q386" si="22">100*E323/D323</f>
        <v>94.144366197183103</v>
      </c>
      <c r="R323" s="6">
        <f t="shared" ref="R323:R386" si="23">AVERAGE(E323,D323)</f>
        <v>165411</v>
      </c>
      <c r="S323" t="s">
        <v>2041</v>
      </c>
      <c r="T323" t="s">
        <v>2052</v>
      </c>
    </row>
    <row r="324" spans="1:20" ht="31.5" hidden="1" x14ac:dyDescent="0.2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t="s">
        <v>20</v>
      </c>
      <c r="G324">
        <v>5168</v>
      </c>
      <c r="H324" t="s">
        <v>21</v>
      </c>
      <c r="I324" t="s">
        <v>22</v>
      </c>
      <c r="J324">
        <v>1290664800</v>
      </c>
      <c r="K324" s="9">
        <f t="shared" si="20"/>
        <v>40507.25</v>
      </c>
      <c r="L324">
        <v>1291788000</v>
      </c>
      <c r="M324" s="10">
        <f t="shared" si="21"/>
        <v>40520.25</v>
      </c>
      <c r="N324" t="b">
        <v>0</v>
      </c>
      <c r="O324" t="b">
        <v>0</v>
      </c>
      <c r="P324" t="s">
        <v>33</v>
      </c>
      <c r="Q324" s="4">
        <f t="shared" si="22"/>
        <v>166.56234096692111</v>
      </c>
      <c r="R324" s="6">
        <f t="shared" si="23"/>
        <v>157138.5</v>
      </c>
      <c r="S324" t="s">
        <v>2039</v>
      </c>
      <c r="T324" t="s">
        <v>2040</v>
      </c>
    </row>
    <row r="325" spans="1:20" x14ac:dyDescent="0.2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t="s">
        <v>14</v>
      </c>
      <c r="G325">
        <v>26</v>
      </c>
      <c r="H325" t="s">
        <v>40</v>
      </c>
      <c r="I325" t="s">
        <v>41</v>
      </c>
      <c r="J325">
        <v>1395896400</v>
      </c>
      <c r="K325" s="9">
        <f t="shared" si="20"/>
        <v>41725.208333333336</v>
      </c>
      <c r="L325">
        <v>1396069200</v>
      </c>
      <c r="M325" s="10">
        <f t="shared" si="21"/>
        <v>41727.208333333336</v>
      </c>
      <c r="N325" t="b">
        <v>0</v>
      </c>
      <c r="O325" t="b">
        <v>0</v>
      </c>
      <c r="P325" t="s">
        <v>42</v>
      </c>
      <c r="Q325" s="4">
        <f t="shared" si="22"/>
        <v>24.134831460674157</v>
      </c>
      <c r="R325" s="6">
        <f t="shared" si="23"/>
        <v>5524</v>
      </c>
      <c r="S325" t="s">
        <v>2041</v>
      </c>
      <c r="T325" t="s">
        <v>2042</v>
      </c>
    </row>
    <row r="326" spans="1:20" hidden="1" x14ac:dyDescent="0.2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t="s">
        <v>20</v>
      </c>
      <c r="G326">
        <v>307</v>
      </c>
      <c r="H326" t="s">
        <v>21</v>
      </c>
      <c r="I326" t="s">
        <v>22</v>
      </c>
      <c r="J326">
        <v>1434862800</v>
      </c>
      <c r="K326" s="9">
        <f t="shared" si="20"/>
        <v>42176.208333333328</v>
      </c>
      <c r="L326">
        <v>1435899600</v>
      </c>
      <c r="M326" s="10">
        <f t="shared" si="21"/>
        <v>42188.208333333328</v>
      </c>
      <c r="N326" t="b">
        <v>0</v>
      </c>
      <c r="O326" t="b">
        <v>1</v>
      </c>
      <c r="P326" t="s">
        <v>33</v>
      </c>
      <c r="Q326" s="4">
        <f t="shared" si="22"/>
        <v>164.05633802816902</v>
      </c>
      <c r="R326" s="6">
        <f t="shared" si="23"/>
        <v>9374</v>
      </c>
      <c r="S326" t="s">
        <v>2039</v>
      </c>
      <c r="T326" t="s">
        <v>2040</v>
      </c>
    </row>
    <row r="327" spans="1:20" ht="31.5" x14ac:dyDescent="0.2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t="s">
        <v>14</v>
      </c>
      <c r="G327">
        <v>73</v>
      </c>
      <c r="H327" t="s">
        <v>21</v>
      </c>
      <c r="I327" t="s">
        <v>22</v>
      </c>
      <c r="J327">
        <v>1529125200</v>
      </c>
      <c r="K327" s="9">
        <f t="shared" si="20"/>
        <v>43267.208333333328</v>
      </c>
      <c r="L327">
        <v>1531112400</v>
      </c>
      <c r="M327" s="10">
        <f t="shared" si="21"/>
        <v>43290.208333333328</v>
      </c>
      <c r="N327" t="b">
        <v>0</v>
      </c>
      <c r="O327" t="b">
        <v>1</v>
      </c>
      <c r="P327" t="s">
        <v>33</v>
      </c>
      <c r="Q327" s="4">
        <f t="shared" si="22"/>
        <v>90.723076923076917</v>
      </c>
      <c r="R327" s="6">
        <f t="shared" si="23"/>
        <v>6198.5</v>
      </c>
      <c r="S327" t="s">
        <v>2039</v>
      </c>
      <c r="T327" t="s">
        <v>2040</v>
      </c>
    </row>
    <row r="328" spans="1:20" ht="31.5" x14ac:dyDescent="0.2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t="s">
        <v>14</v>
      </c>
      <c r="G328">
        <v>128</v>
      </c>
      <c r="H328" t="s">
        <v>21</v>
      </c>
      <c r="I328" t="s">
        <v>22</v>
      </c>
      <c r="J328">
        <v>1451109600</v>
      </c>
      <c r="K328" s="9">
        <f t="shared" si="20"/>
        <v>42364.25</v>
      </c>
      <c r="L328">
        <v>1451628000</v>
      </c>
      <c r="M328" s="10">
        <f t="shared" si="21"/>
        <v>42370.25</v>
      </c>
      <c r="N328" t="b">
        <v>0</v>
      </c>
      <c r="O328" t="b">
        <v>0</v>
      </c>
      <c r="P328" t="s">
        <v>71</v>
      </c>
      <c r="Q328" s="4">
        <f t="shared" si="22"/>
        <v>46.194444444444443</v>
      </c>
      <c r="R328" s="6">
        <f t="shared" si="23"/>
        <v>5263</v>
      </c>
      <c r="S328" t="s">
        <v>2041</v>
      </c>
      <c r="T328" t="s">
        <v>2049</v>
      </c>
    </row>
    <row r="329" spans="1:20" x14ac:dyDescent="0.2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t="s">
        <v>14</v>
      </c>
      <c r="G329">
        <v>33</v>
      </c>
      <c r="H329" t="s">
        <v>21</v>
      </c>
      <c r="I329" t="s">
        <v>22</v>
      </c>
      <c r="J329">
        <v>1566968400</v>
      </c>
      <c r="K329" s="9">
        <f t="shared" si="20"/>
        <v>43705.208333333328</v>
      </c>
      <c r="L329">
        <v>1567314000</v>
      </c>
      <c r="M329" s="10">
        <f t="shared" si="21"/>
        <v>43709.208333333328</v>
      </c>
      <c r="N329" t="b">
        <v>0</v>
      </c>
      <c r="O329" t="b">
        <v>1</v>
      </c>
      <c r="P329" t="s">
        <v>33</v>
      </c>
      <c r="Q329" s="4">
        <f t="shared" si="22"/>
        <v>38.53846153846154</v>
      </c>
      <c r="R329" s="6">
        <f t="shared" si="23"/>
        <v>1801</v>
      </c>
      <c r="S329" t="s">
        <v>2039</v>
      </c>
      <c r="T329" t="s">
        <v>2040</v>
      </c>
    </row>
    <row r="330" spans="1:20" ht="31.5" hidden="1" x14ac:dyDescent="0.2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t="s">
        <v>20</v>
      </c>
      <c r="G330">
        <v>2441</v>
      </c>
      <c r="H330" t="s">
        <v>21</v>
      </c>
      <c r="I330" t="s">
        <v>22</v>
      </c>
      <c r="J330">
        <v>1543557600</v>
      </c>
      <c r="K330" s="9">
        <f t="shared" si="20"/>
        <v>43434.25</v>
      </c>
      <c r="L330">
        <v>1544508000</v>
      </c>
      <c r="M330" s="10">
        <f t="shared" si="21"/>
        <v>43445.25</v>
      </c>
      <c r="N330" t="b">
        <v>0</v>
      </c>
      <c r="O330" t="b">
        <v>0</v>
      </c>
      <c r="P330" t="s">
        <v>23</v>
      </c>
      <c r="Q330" s="4">
        <f t="shared" si="22"/>
        <v>133.56231003039514</v>
      </c>
      <c r="R330" s="6">
        <f t="shared" si="23"/>
        <v>115263</v>
      </c>
      <c r="S330" t="s">
        <v>2035</v>
      </c>
      <c r="T330" t="s">
        <v>2036</v>
      </c>
    </row>
    <row r="331" spans="1:20" hidden="1" x14ac:dyDescent="0.2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t="s">
        <v>47</v>
      </c>
      <c r="G331">
        <v>211</v>
      </c>
      <c r="H331" t="s">
        <v>21</v>
      </c>
      <c r="I331" t="s">
        <v>22</v>
      </c>
      <c r="J331">
        <v>1481522400</v>
      </c>
      <c r="K331" s="9">
        <f t="shared" si="20"/>
        <v>42716.25</v>
      </c>
      <c r="L331">
        <v>1482472800</v>
      </c>
      <c r="M331" s="10">
        <f t="shared" si="21"/>
        <v>42727.25</v>
      </c>
      <c r="N331" t="b">
        <v>0</v>
      </c>
      <c r="O331" t="b">
        <v>0</v>
      </c>
      <c r="P331" t="s">
        <v>89</v>
      </c>
      <c r="Q331" s="4">
        <f t="shared" si="22"/>
        <v>22.896588486140725</v>
      </c>
      <c r="R331" s="6">
        <f t="shared" si="23"/>
        <v>57638.5</v>
      </c>
      <c r="S331" t="s">
        <v>2050</v>
      </c>
      <c r="T331" t="s">
        <v>2051</v>
      </c>
    </row>
    <row r="332" spans="1:20" ht="31.5" hidden="1" x14ac:dyDescent="0.2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t="s">
        <v>20</v>
      </c>
      <c r="G332">
        <v>1385</v>
      </c>
      <c r="H332" t="s">
        <v>40</v>
      </c>
      <c r="I332" t="s">
        <v>41</v>
      </c>
      <c r="J332">
        <v>1512712800</v>
      </c>
      <c r="K332" s="9">
        <f t="shared" si="20"/>
        <v>43077.25</v>
      </c>
      <c r="L332">
        <v>1512799200</v>
      </c>
      <c r="M332" s="10">
        <f t="shared" si="21"/>
        <v>43078.25</v>
      </c>
      <c r="N332" t="b">
        <v>0</v>
      </c>
      <c r="O332" t="b">
        <v>0</v>
      </c>
      <c r="P332" t="s">
        <v>42</v>
      </c>
      <c r="Q332" s="4">
        <f t="shared" si="22"/>
        <v>184.95548961424333</v>
      </c>
      <c r="R332" s="6">
        <f t="shared" si="23"/>
        <v>48015</v>
      </c>
      <c r="S332" t="s">
        <v>2041</v>
      </c>
      <c r="T332" t="s">
        <v>2042</v>
      </c>
    </row>
    <row r="333" spans="1:20" hidden="1" x14ac:dyDescent="0.2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t="s">
        <v>20</v>
      </c>
      <c r="G333">
        <v>190</v>
      </c>
      <c r="H333" t="s">
        <v>21</v>
      </c>
      <c r="I333" t="s">
        <v>22</v>
      </c>
      <c r="J333">
        <v>1324274400</v>
      </c>
      <c r="K333" s="9">
        <f t="shared" si="20"/>
        <v>40896.25</v>
      </c>
      <c r="L333">
        <v>1324360800</v>
      </c>
      <c r="M333" s="10">
        <f t="shared" si="21"/>
        <v>40897.25</v>
      </c>
      <c r="N333" t="b">
        <v>0</v>
      </c>
      <c r="O333" t="b">
        <v>0</v>
      </c>
      <c r="P333" t="s">
        <v>17</v>
      </c>
      <c r="Q333" s="4">
        <f t="shared" si="22"/>
        <v>443.72727272727275</v>
      </c>
      <c r="R333" s="6">
        <f t="shared" si="23"/>
        <v>8971.5</v>
      </c>
      <c r="S333" t="s">
        <v>2033</v>
      </c>
      <c r="T333" t="s">
        <v>2034</v>
      </c>
    </row>
    <row r="334" spans="1:20" ht="31.5" hidden="1" x14ac:dyDescent="0.2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t="s">
        <v>20</v>
      </c>
      <c r="G334">
        <v>470</v>
      </c>
      <c r="H334" t="s">
        <v>21</v>
      </c>
      <c r="I334" t="s">
        <v>22</v>
      </c>
      <c r="J334">
        <v>1364446800</v>
      </c>
      <c r="K334" s="9">
        <f t="shared" si="20"/>
        <v>41361.208333333336</v>
      </c>
      <c r="L334">
        <v>1364533200</v>
      </c>
      <c r="M334" s="10">
        <f t="shared" si="21"/>
        <v>41362.208333333336</v>
      </c>
      <c r="N334" t="b">
        <v>0</v>
      </c>
      <c r="O334" t="b">
        <v>0</v>
      </c>
      <c r="P334" t="s">
        <v>65</v>
      </c>
      <c r="Q334" s="4">
        <f t="shared" si="22"/>
        <v>199.98067632850243</v>
      </c>
      <c r="R334" s="6">
        <f t="shared" si="23"/>
        <v>31048</v>
      </c>
      <c r="S334" t="s">
        <v>2037</v>
      </c>
      <c r="T334" t="s">
        <v>2046</v>
      </c>
    </row>
    <row r="335" spans="1:20" hidden="1" x14ac:dyDescent="0.2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t="s">
        <v>20</v>
      </c>
      <c r="G335">
        <v>253</v>
      </c>
      <c r="H335" t="s">
        <v>21</v>
      </c>
      <c r="I335" t="s">
        <v>22</v>
      </c>
      <c r="J335">
        <v>1542693600</v>
      </c>
      <c r="K335" s="9">
        <f t="shared" si="20"/>
        <v>43424.25</v>
      </c>
      <c r="L335">
        <v>1545112800</v>
      </c>
      <c r="M335" s="10">
        <f t="shared" si="21"/>
        <v>43452.25</v>
      </c>
      <c r="N335" t="b">
        <v>0</v>
      </c>
      <c r="O335" t="b">
        <v>0</v>
      </c>
      <c r="P335" t="s">
        <v>33</v>
      </c>
      <c r="Q335" s="4">
        <f t="shared" si="22"/>
        <v>123.95833333333333</v>
      </c>
      <c r="R335" s="6">
        <f t="shared" si="23"/>
        <v>10750</v>
      </c>
      <c r="S335" t="s">
        <v>2039</v>
      </c>
      <c r="T335" t="s">
        <v>2040</v>
      </c>
    </row>
    <row r="336" spans="1:20" hidden="1" x14ac:dyDescent="0.2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t="s">
        <v>20</v>
      </c>
      <c r="G336">
        <v>1113</v>
      </c>
      <c r="H336" t="s">
        <v>21</v>
      </c>
      <c r="I336" t="s">
        <v>22</v>
      </c>
      <c r="J336">
        <v>1515564000</v>
      </c>
      <c r="K336" s="9">
        <f t="shared" si="20"/>
        <v>43110.25</v>
      </c>
      <c r="L336">
        <v>1516168800</v>
      </c>
      <c r="M336" s="10">
        <f t="shared" si="21"/>
        <v>43117.25</v>
      </c>
      <c r="N336" t="b">
        <v>0</v>
      </c>
      <c r="O336" t="b">
        <v>0</v>
      </c>
      <c r="P336" t="s">
        <v>23</v>
      </c>
      <c r="Q336" s="4">
        <f t="shared" si="22"/>
        <v>186.61329305135951</v>
      </c>
      <c r="R336" s="6">
        <f t="shared" si="23"/>
        <v>94869</v>
      </c>
      <c r="S336" t="s">
        <v>2035</v>
      </c>
      <c r="T336" t="s">
        <v>2036</v>
      </c>
    </row>
    <row r="337" spans="1:20" hidden="1" x14ac:dyDescent="0.2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t="s">
        <v>20</v>
      </c>
      <c r="G337">
        <v>2283</v>
      </c>
      <c r="H337" t="s">
        <v>21</v>
      </c>
      <c r="I337" t="s">
        <v>22</v>
      </c>
      <c r="J337">
        <v>1573797600</v>
      </c>
      <c r="K337" s="9">
        <f t="shared" si="20"/>
        <v>43784.25</v>
      </c>
      <c r="L337">
        <v>1574920800</v>
      </c>
      <c r="M337" s="10">
        <f t="shared" si="21"/>
        <v>43797.25</v>
      </c>
      <c r="N337" t="b">
        <v>0</v>
      </c>
      <c r="O337" t="b">
        <v>0</v>
      </c>
      <c r="P337" t="s">
        <v>23</v>
      </c>
      <c r="Q337" s="4">
        <f t="shared" si="22"/>
        <v>114.28538550057537</v>
      </c>
      <c r="R337" s="6">
        <f t="shared" si="23"/>
        <v>186214</v>
      </c>
      <c r="S337" t="s">
        <v>2035</v>
      </c>
      <c r="T337" t="s">
        <v>2036</v>
      </c>
    </row>
    <row r="338" spans="1:20" x14ac:dyDescent="0.2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t="s">
        <v>14</v>
      </c>
      <c r="G338">
        <v>1072</v>
      </c>
      <c r="H338" t="s">
        <v>21</v>
      </c>
      <c r="I338" t="s">
        <v>22</v>
      </c>
      <c r="J338">
        <v>1292392800</v>
      </c>
      <c r="K338" s="9">
        <f t="shared" si="20"/>
        <v>40527.25</v>
      </c>
      <c r="L338">
        <v>1292479200</v>
      </c>
      <c r="M338" s="10">
        <f t="shared" si="21"/>
        <v>40528.25</v>
      </c>
      <c r="N338" t="b">
        <v>0</v>
      </c>
      <c r="O338" t="b">
        <v>1</v>
      </c>
      <c r="P338" t="s">
        <v>23</v>
      </c>
      <c r="Q338" s="4">
        <f t="shared" si="22"/>
        <v>97.032531824611027</v>
      </c>
      <c r="R338" s="6">
        <f t="shared" si="23"/>
        <v>69651</v>
      </c>
      <c r="S338" t="s">
        <v>2035</v>
      </c>
      <c r="T338" t="s">
        <v>2036</v>
      </c>
    </row>
    <row r="339" spans="1:20" hidden="1" x14ac:dyDescent="0.2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t="s">
        <v>20</v>
      </c>
      <c r="G339">
        <v>1095</v>
      </c>
      <c r="H339" t="s">
        <v>21</v>
      </c>
      <c r="I339" t="s">
        <v>22</v>
      </c>
      <c r="J339">
        <v>1573452000</v>
      </c>
      <c r="K339" s="9">
        <f t="shared" si="20"/>
        <v>43780.25</v>
      </c>
      <c r="L339">
        <v>1573538400</v>
      </c>
      <c r="M339" s="10">
        <f t="shared" si="21"/>
        <v>43781.25</v>
      </c>
      <c r="N339" t="b">
        <v>0</v>
      </c>
      <c r="O339" t="b">
        <v>0</v>
      </c>
      <c r="P339" t="s">
        <v>33</v>
      </c>
      <c r="Q339" s="4">
        <f t="shared" si="22"/>
        <v>122.81904761904762</v>
      </c>
      <c r="R339" s="6">
        <f t="shared" si="23"/>
        <v>105282</v>
      </c>
      <c r="S339" t="s">
        <v>2039</v>
      </c>
      <c r="T339" t="s">
        <v>2040</v>
      </c>
    </row>
    <row r="340" spans="1:20" hidden="1" x14ac:dyDescent="0.2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t="s">
        <v>20</v>
      </c>
      <c r="G340">
        <v>1690</v>
      </c>
      <c r="H340" t="s">
        <v>21</v>
      </c>
      <c r="I340" t="s">
        <v>22</v>
      </c>
      <c r="J340">
        <v>1317790800</v>
      </c>
      <c r="K340" s="9">
        <f t="shared" si="20"/>
        <v>40821.208333333336</v>
      </c>
      <c r="L340">
        <v>1320382800</v>
      </c>
      <c r="M340" s="10">
        <f t="shared" si="21"/>
        <v>40851.208333333336</v>
      </c>
      <c r="N340" t="b">
        <v>0</v>
      </c>
      <c r="O340" t="b">
        <v>0</v>
      </c>
      <c r="P340" t="s">
        <v>33</v>
      </c>
      <c r="Q340" s="4">
        <f t="shared" si="22"/>
        <v>179.14326647564471</v>
      </c>
      <c r="R340" s="6">
        <f t="shared" si="23"/>
        <v>97421</v>
      </c>
      <c r="S340" t="s">
        <v>2039</v>
      </c>
      <c r="T340" t="s">
        <v>2040</v>
      </c>
    </row>
    <row r="341" spans="1:20" hidden="1" x14ac:dyDescent="0.2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t="s">
        <v>74</v>
      </c>
      <c r="G341">
        <v>1297</v>
      </c>
      <c r="H341" t="s">
        <v>15</v>
      </c>
      <c r="I341" t="s">
        <v>16</v>
      </c>
      <c r="J341">
        <v>1501650000</v>
      </c>
      <c r="K341" s="9">
        <f t="shared" si="20"/>
        <v>42949.208333333328</v>
      </c>
      <c r="L341">
        <v>1502859600</v>
      </c>
      <c r="M341" s="10">
        <f t="shared" si="21"/>
        <v>42963.208333333328</v>
      </c>
      <c r="N341" t="b">
        <v>0</v>
      </c>
      <c r="O341" t="b">
        <v>0</v>
      </c>
      <c r="P341" t="s">
        <v>33</v>
      </c>
      <c r="Q341" s="4">
        <f t="shared" si="22"/>
        <v>79.951577402787962</v>
      </c>
      <c r="R341" s="6">
        <f t="shared" si="23"/>
        <v>122637</v>
      </c>
      <c r="S341" t="s">
        <v>2039</v>
      </c>
      <c r="T341" t="s">
        <v>2040</v>
      </c>
    </row>
    <row r="342" spans="1:20" x14ac:dyDescent="0.2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t="s">
        <v>14</v>
      </c>
      <c r="G342">
        <v>393</v>
      </c>
      <c r="H342" t="s">
        <v>21</v>
      </c>
      <c r="I342" t="s">
        <v>22</v>
      </c>
      <c r="J342">
        <v>1323669600</v>
      </c>
      <c r="K342" s="9">
        <f t="shared" si="20"/>
        <v>40889.25</v>
      </c>
      <c r="L342">
        <v>1323756000</v>
      </c>
      <c r="M342" s="10">
        <f t="shared" si="21"/>
        <v>40890.25</v>
      </c>
      <c r="N342" t="b">
        <v>0</v>
      </c>
      <c r="O342" t="b">
        <v>0</v>
      </c>
      <c r="P342" t="s">
        <v>122</v>
      </c>
      <c r="Q342" s="4">
        <f t="shared" si="22"/>
        <v>94.242587601078171</v>
      </c>
      <c r="R342" s="6">
        <f t="shared" si="23"/>
        <v>36032</v>
      </c>
      <c r="S342" t="s">
        <v>2054</v>
      </c>
      <c r="T342" t="s">
        <v>2055</v>
      </c>
    </row>
    <row r="343" spans="1:20" x14ac:dyDescent="0.2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t="s">
        <v>14</v>
      </c>
      <c r="G343">
        <v>1257</v>
      </c>
      <c r="H343" t="s">
        <v>21</v>
      </c>
      <c r="I343" t="s">
        <v>22</v>
      </c>
      <c r="J343">
        <v>1440738000</v>
      </c>
      <c r="K343" s="9">
        <f t="shared" si="20"/>
        <v>42244.208333333328</v>
      </c>
      <c r="L343">
        <v>1441342800</v>
      </c>
      <c r="M343" s="10">
        <f t="shared" si="21"/>
        <v>42251.208333333328</v>
      </c>
      <c r="N343" t="b">
        <v>0</v>
      </c>
      <c r="O343" t="b">
        <v>0</v>
      </c>
      <c r="P343" t="s">
        <v>60</v>
      </c>
      <c r="Q343" s="4">
        <f t="shared" si="22"/>
        <v>84.669291338582681</v>
      </c>
      <c r="R343" s="6">
        <f t="shared" si="23"/>
        <v>105538.5</v>
      </c>
      <c r="S343" t="s">
        <v>2035</v>
      </c>
      <c r="T343" t="s">
        <v>2045</v>
      </c>
    </row>
    <row r="344" spans="1:20" x14ac:dyDescent="0.2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t="s">
        <v>14</v>
      </c>
      <c r="G344">
        <v>328</v>
      </c>
      <c r="H344" t="s">
        <v>21</v>
      </c>
      <c r="I344" t="s">
        <v>22</v>
      </c>
      <c r="J344">
        <v>1374296400</v>
      </c>
      <c r="K344" s="9">
        <f t="shared" si="20"/>
        <v>41475.208333333336</v>
      </c>
      <c r="L344">
        <v>1375333200</v>
      </c>
      <c r="M344" s="10">
        <f t="shared" si="21"/>
        <v>41487.208333333336</v>
      </c>
      <c r="N344" t="b">
        <v>0</v>
      </c>
      <c r="O344" t="b">
        <v>0</v>
      </c>
      <c r="P344" t="s">
        <v>33</v>
      </c>
      <c r="Q344" s="4">
        <f t="shared" si="22"/>
        <v>66.521920668058456</v>
      </c>
      <c r="R344" s="6">
        <f t="shared" si="23"/>
        <v>39882</v>
      </c>
      <c r="S344" t="s">
        <v>2039</v>
      </c>
      <c r="T344" t="s">
        <v>2040</v>
      </c>
    </row>
    <row r="345" spans="1:20" x14ac:dyDescent="0.2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t="s">
        <v>14</v>
      </c>
      <c r="G345">
        <v>147</v>
      </c>
      <c r="H345" t="s">
        <v>21</v>
      </c>
      <c r="I345" t="s">
        <v>22</v>
      </c>
      <c r="J345">
        <v>1384840800</v>
      </c>
      <c r="K345" s="9">
        <f t="shared" si="20"/>
        <v>41597.25</v>
      </c>
      <c r="L345">
        <v>1389420000</v>
      </c>
      <c r="M345" s="10">
        <f t="shared" si="21"/>
        <v>41650.25</v>
      </c>
      <c r="N345" t="b">
        <v>0</v>
      </c>
      <c r="O345" t="b">
        <v>0</v>
      </c>
      <c r="P345" t="s">
        <v>33</v>
      </c>
      <c r="Q345" s="4">
        <f t="shared" si="22"/>
        <v>53.922222222222224</v>
      </c>
      <c r="R345" s="6">
        <f t="shared" si="23"/>
        <v>6926.5</v>
      </c>
      <c r="S345" t="s">
        <v>2039</v>
      </c>
      <c r="T345" t="s">
        <v>2040</v>
      </c>
    </row>
    <row r="346" spans="1:20" x14ac:dyDescent="0.2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t="s">
        <v>14</v>
      </c>
      <c r="G346">
        <v>830</v>
      </c>
      <c r="H346" t="s">
        <v>21</v>
      </c>
      <c r="I346" t="s">
        <v>22</v>
      </c>
      <c r="J346">
        <v>1516600800</v>
      </c>
      <c r="K346" s="9">
        <f t="shared" si="20"/>
        <v>43122.25</v>
      </c>
      <c r="L346">
        <v>1520056800</v>
      </c>
      <c r="M346" s="10">
        <f t="shared" si="21"/>
        <v>43162.25</v>
      </c>
      <c r="N346" t="b">
        <v>0</v>
      </c>
      <c r="O346" t="b">
        <v>0</v>
      </c>
      <c r="P346" t="s">
        <v>89</v>
      </c>
      <c r="Q346" s="4">
        <f t="shared" si="22"/>
        <v>41.983299595141702</v>
      </c>
      <c r="R346" s="6">
        <f t="shared" si="23"/>
        <v>140279.5</v>
      </c>
      <c r="S346" t="s">
        <v>2050</v>
      </c>
      <c r="T346" t="s">
        <v>2051</v>
      </c>
    </row>
    <row r="347" spans="1:20" x14ac:dyDescent="0.2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t="s">
        <v>14</v>
      </c>
      <c r="G347">
        <v>331</v>
      </c>
      <c r="H347" t="s">
        <v>40</v>
      </c>
      <c r="I347" t="s">
        <v>41</v>
      </c>
      <c r="J347">
        <v>1436418000</v>
      </c>
      <c r="K347" s="9">
        <f t="shared" si="20"/>
        <v>42194.208333333328</v>
      </c>
      <c r="L347">
        <v>1436504400</v>
      </c>
      <c r="M347" s="10">
        <f t="shared" si="21"/>
        <v>42195.208333333328</v>
      </c>
      <c r="N347" t="b">
        <v>0</v>
      </c>
      <c r="O347" t="b">
        <v>0</v>
      </c>
      <c r="P347" t="s">
        <v>53</v>
      </c>
      <c r="Q347" s="4">
        <f t="shared" si="22"/>
        <v>14.694796954314722</v>
      </c>
      <c r="R347" s="6">
        <f t="shared" si="23"/>
        <v>90379.5</v>
      </c>
      <c r="S347" t="s">
        <v>2041</v>
      </c>
      <c r="T347" t="s">
        <v>2044</v>
      </c>
    </row>
    <row r="348" spans="1:20" x14ac:dyDescent="0.2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t="s">
        <v>14</v>
      </c>
      <c r="G348">
        <v>25</v>
      </c>
      <c r="H348" t="s">
        <v>21</v>
      </c>
      <c r="I348" t="s">
        <v>22</v>
      </c>
      <c r="J348">
        <v>1503550800</v>
      </c>
      <c r="K348" s="9">
        <f t="shared" si="20"/>
        <v>42971.208333333328</v>
      </c>
      <c r="L348">
        <v>1508302800</v>
      </c>
      <c r="M348" s="10">
        <f t="shared" si="21"/>
        <v>43026.208333333328</v>
      </c>
      <c r="N348" t="b">
        <v>0</v>
      </c>
      <c r="O348" t="b">
        <v>1</v>
      </c>
      <c r="P348" t="s">
        <v>60</v>
      </c>
      <c r="Q348" s="4">
        <f t="shared" si="22"/>
        <v>34.475000000000001</v>
      </c>
      <c r="R348" s="6">
        <f t="shared" si="23"/>
        <v>5379</v>
      </c>
      <c r="S348" t="s">
        <v>2035</v>
      </c>
      <c r="T348" t="s">
        <v>2045</v>
      </c>
    </row>
    <row r="349" spans="1:20" hidden="1" x14ac:dyDescent="0.2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t="s">
        <v>20</v>
      </c>
      <c r="G349">
        <v>191</v>
      </c>
      <c r="H349" t="s">
        <v>21</v>
      </c>
      <c r="I349" t="s">
        <v>22</v>
      </c>
      <c r="J349">
        <v>1423634400</v>
      </c>
      <c r="K349" s="9">
        <f t="shared" si="20"/>
        <v>42046.25</v>
      </c>
      <c r="L349">
        <v>1425708000</v>
      </c>
      <c r="M349" s="10">
        <f t="shared" si="21"/>
        <v>42070.25</v>
      </c>
      <c r="N349" t="b">
        <v>0</v>
      </c>
      <c r="O349" t="b">
        <v>0</v>
      </c>
      <c r="P349" t="s">
        <v>28</v>
      </c>
      <c r="Q349" s="4">
        <f t="shared" si="22"/>
        <v>1400.7777777777778</v>
      </c>
      <c r="R349" s="6">
        <f t="shared" si="23"/>
        <v>6753.5</v>
      </c>
      <c r="S349" t="s">
        <v>2037</v>
      </c>
      <c r="T349" t="s">
        <v>2038</v>
      </c>
    </row>
    <row r="350" spans="1:20" x14ac:dyDescent="0.2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t="s">
        <v>14</v>
      </c>
      <c r="G350">
        <v>3483</v>
      </c>
      <c r="H350" t="s">
        <v>21</v>
      </c>
      <c r="I350" t="s">
        <v>22</v>
      </c>
      <c r="J350">
        <v>1487224800</v>
      </c>
      <c r="K350" s="9">
        <f t="shared" si="20"/>
        <v>42782.25</v>
      </c>
      <c r="L350">
        <v>1488348000</v>
      </c>
      <c r="M350" s="10">
        <f t="shared" si="21"/>
        <v>42795.25</v>
      </c>
      <c r="N350" t="b">
        <v>0</v>
      </c>
      <c r="O350" t="b">
        <v>0</v>
      </c>
      <c r="P350" t="s">
        <v>17</v>
      </c>
      <c r="Q350" s="4">
        <f t="shared" si="22"/>
        <v>71.770351758793964</v>
      </c>
      <c r="R350" s="6">
        <f t="shared" si="23"/>
        <v>170911.5</v>
      </c>
      <c r="S350" t="s">
        <v>2033</v>
      </c>
      <c r="T350" t="s">
        <v>2034</v>
      </c>
    </row>
    <row r="351" spans="1:20" x14ac:dyDescent="0.2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t="s">
        <v>14</v>
      </c>
      <c r="G351">
        <v>923</v>
      </c>
      <c r="H351" t="s">
        <v>21</v>
      </c>
      <c r="I351" t="s">
        <v>22</v>
      </c>
      <c r="J351">
        <v>1500008400</v>
      </c>
      <c r="K351" s="9">
        <f t="shared" si="20"/>
        <v>42930.208333333328</v>
      </c>
      <c r="L351">
        <v>1502600400</v>
      </c>
      <c r="M351" s="10">
        <f t="shared" si="21"/>
        <v>42960.208333333328</v>
      </c>
      <c r="N351" t="b">
        <v>0</v>
      </c>
      <c r="O351" t="b">
        <v>0</v>
      </c>
      <c r="P351" t="s">
        <v>33</v>
      </c>
      <c r="Q351" s="4">
        <f t="shared" si="22"/>
        <v>53.07411504424779</v>
      </c>
      <c r="R351" s="6">
        <f t="shared" si="23"/>
        <v>138379</v>
      </c>
      <c r="S351" t="s">
        <v>2039</v>
      </c>
      <c r="T351" t="s">
        <v>2040</v>
      </c>
    </row>
    <row r="352" spans="1:20" x14ac:dyDescent="0.2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t="s">
        <v>14</v>
      </c>
      <c r="G352">
        <v>1</v>
      </c>
      <c r="H352" t="s">
        <v>21</v>
      </c>
      <c r="I352" t="s">
        <v>22</v>
      </c>
      <c r="J352">
        <v>1432098000</v>
      </c>
      <c r="K352" s="9">
        <f t="shared" si="20"/>
        <v>42144.208333333328</v>
      </c>
      <c r="L352">
        <v>1433653200</v>
      </c>
      <c r="M352" s="10">
        <f t="shared" si="21"/>
        <v>42162.208333333328</v>
      </c>
      <c r="N352" t="b">
        <v>0</v>
      </c>
      <c r="O352" t="b">
        <v>1</v>
      </c>
      <c r="P352" t="s">
        <v>159</v>
      </c>
      <c r="Q352" s="4">
        <f t="shared" si="22"/>
        <v>5</v>
      </c>
      <c r="R352" s="6">
        <f t="shared" si="23"/>
        <v>52.5</v>
      </c>
      <c r="S352" t="s">
        <v>2035</v>
      </c>
      <c r="T352" t="s">
        <v>2058</v>
      </c>
    </row>
    <row r="353" spans="1:20" hidden="1" x14ac:dyDescent="0.2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t="s">
        <v>20</v>
      </c>
      <c r="G353">
        <v>2013</v>
      </c>
      <c r="H353" t="s">
        <v>21</v>
      </c>
      <c r="I353" t="s">
        <v>22</v>
      </c>
      <c r="J353">
        <v>1440392400</v>
      </c>
      <c r="K353" s="9">
        <f t="shared" si="20"/>
        <v>42240.208333333328</v>
      </c>
      <c r="L353">
        <v>1441602000</v>
      </c>
      <c r="M353" s="10">
        <f t="shared" si="21"/>
        <v>42254.208333333328</v>
      </c>
      <c r="N353" t="b">
        <v>0</v>
      </c>
      <c r="O353" t="b">
        <v>0</v>
      </c>
      <c r="P353" t="s">
        <v>23</v>
      </c>
      <c r="Q353" s="4">
        <f t="shared" si="22"/>
        <v>127.70715249662618</v>
      </c>
      <c r="R353" s="6">
        <f t="shared" si="23"/>
        <v>84365.5</v>
      </c>
      <c r="S353" t="s">
        <v>2035</v>
      </c>
      <c r="T353" t="s">
        <v>2036</v>
      </c>
    </row>
    <row r="354" spans="1:20" x14ac:dyDescent="0.2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 s="9">
        <f t="shared" si="20"/>
        <v>42315.25</v>
      </c>
      <c r="L354">
        <v>1447567200</v>
      </c>
      <c r="M354" s="10">
        <f t="shared" si="21"/>
        <v>42323.25</v>
      </c>
      <c r="N354" t="b">
        <v>0</v>
      </c>
      <c r="O354" t="b">
        <v>0</v>
      </c>
      <c r="P354" t="s">
        <v>33</v>
      </c>
      <c r="Q354" s="4">
        <f t="shared" si="22"/>
        <v>34.892857142857146</v>
      </c>
      <c r="R354" s="6">
        <f t="shared" si="23"/>
        <v>1888.5</v>
      </c>
      <c r="S354" t="s">
        <v>2039</v>
      </c>
      <c r="T354" t="s">
        <v>2040</v>
      </c>
    </row>
    <row r="355" spans="1:20" hidden="1" x14ac:dyDescent="0.2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t="s">
        <v>20</v>
      </c>
      <c r="G355">
        <v>1703</v>
      </c>
      <c r="H355" t="s">
        <v>21</v>
      </c>
      <c r="I355" t="s">
        <v>22</v>
      </c>
      <c r="J355">
        <v>1562302800</v>
      </c>
      <c r="K355" s="9">
        <f t="shared" si="20"/>
        <v>43651.208333333328</v>
      </c>
      <c r="L355">
        <v>1562389200</v>
      </c>
      <c r="M355" s="10">
        <f t="shared" si="21"/>
        <v>43652.208333333328</v>
      </c>
      <c r="N355" t="b">
        <v>0</v>
      </c>
      <c r="O355" t="b">
        <v>0</v>
      </c>
      <c r="P355" t="s">
        <v>33</v>
      </c>
      <c r="Q355" s="4">
        <f t="shared" si="22"/>
        <v>410.59821428571428</v>
      </c>
      <c r="R355" s="6">
        <f t="shared" si="23"/>
        <v>85780.5</v>
      </c>
      <c r="S355" t="s">
        <v>2039</v>
      </c>
      <c r="T355" t="s">
        <v>2040</v>
      </c>
    </row>
    <row r="356" spans="1:20" hidden="1" x14ac:dyDescent="0.2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t="s">
        <v>20</v>
      </c>
      <c r="G356">
        <v>80</v>
      </c>
      <c r="H356" t="s">
        <v>36</v>
      </c>
      <c r="I356" t="s">
        <v>37</v>
      </c>
      <c r="J356">
        <v>1378184400</v>
      </c>
      <c r="K356" s="9">
        <f t="shared" si="20"/>
        <v>41520.208333333336</v>
      </c>
      <c r="L356">
        <v>1378789200</v>
      </c>
      <c r="M356" s="10">
        <f t="shared" si="21"/>
        <v>41527.208333333336</v>
      </c>
      <c r="N356" t="b">
        <v>0</v>
      </c>
      <c r="O356" t="b">
        <v>0</v>
      </c>
      <c r="P356" t="s">
        <v>42</v>
      </c>
      <c r="Q356" s="4">
        <f t="shared" si="22"/>
        <v>123.73770491803279</v>
      </c>
      <c r="R356" s="6">
        <f t="shared" si="23"/>
        <v>6824</v>
      </c>
      <c r="S356" t="s">
        <v>2041</v>
      </c>
      <c r="T356" t="s">
        <v>2042</v>
      </c>
    </row>
    <row r="357" spans="1:20" hidden="1" x14ac:dyDescent="0.2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t="s">
        <v>47</v>
      </c>
      <c r="G357">
        <v>86</v>
      </c>
      <c r="H357" t="s">
        <v>21</v>
      </c>
      <c r="I357" t="s">
        <v>22</v>
      </c>
      <c r="J357">
        <v>1485064800</v>
      </c>
      <c r="K357" s="9">
        <f t="shared" si="20"/>
        <v>42757.25</v>
      </c>
      <c r="L357">
        <v>1488520800</v>
      </c>
      <c r="M357" s="10">
        <f t="shared" si="21"/>
        <v>42797.25</v>
      </c>
      <c r="N357" t="b">
        <v>0</v>
      </c>
      <c r="O357" t="b">
        <v>0</v>
      </c>
      <c r="P357" t="s">
        <v>65</v>
      </c>
      <c r="Q357" s="4">
        <f t="shared" si="22"/>
        <v>58.973684210526315</v>
      </c>
      <c r="R357" s="6">
        <f t="shared" si="23"/>
        <v>3020.5</v>
      </c>
      <c r="S357" t="s">
        <v>2037</v>
      </c>
      <c r="T357" t="s">
        <v>2046</v>
      </c>
    </row>
    <row r="358" spans="1:20" x14ac:dyDescent="0.2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t="s">
        <v>14</v>
      </c>
      <c r="G358">
        <v>40</v>
      </c>
      <c r="H358" t="s">
        <v>107</v>
      </c>
      <c r="I358" t="s">
        <v>108</v>
      </c>
      <c r="J358">
        <v>1326520800</v>
      </c>
      <c r="K358" s="9">
        <f t="shared" si="20"/>
        <v>40922.25</v>
      </c>
      <c r="L358">
        <v>1327298400</v>
      </c>
      <c r="M358" s="10">
        <f t="shared" si="21"/>
        <v>40931.25</v>
      </c>
      <c r="N358" t="b">
        <v>0</v>
      </c>
      <c r="O358" t="b">
        <v>0</v>
      </c>
      <c r="P358" t="s">
        <v>33</v>
      </c>
      <c r="Q358" s="4">
        <f t="shared" si="22"/>
        <v>36.892473118279568</v>
      </c>
      <c r="R358" s="6">
        <f t="shared" si="23"/>
        <v>6365.5</v>
      </c>
      <c r="S358" t="s">
        <v>2039</v>
      </c>
      <c r="T358" t="s">
        <v>2040</v>
      </c>
    </row>
    <row r="359" spans="1:20" hidden="1" x14ac:dyDescent="0.2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t="s">
        <v>20</v>
      </c>
      <c r="G359">
        <v>41</v>
      </c>
      <c r="H359" t="s">
        <v>21</v>
      </c>
      <c r="I359" t="s">
        <v>22</v>
      </c>
      <c r="J359">
        <v>1441256400</v>
      </c>
      <c r="K359" s="9">
        <f t="shared" si="20"/>
        <v>42250.208333333328</v>
      </c>
      <c r="L359">
        <v>1443416400</v>
      </c>
      <c r="M359" s="10">
        <f t="shared" si="21"/>
        <v>42275.208333333328</v>
      </c>
      <c r="N359" t="b">
        <v>0</v>
      </c>
      <c r="O359" t="b">
        <v>0</v>
      </c>
      <c r="P359" t="s">
        <v>89</v>
      </c>
      <c r="Q359" s="4">
        <f t="shared" si="22"/>
        <v>184.91304347826087</v>
      </c>
      <c r="R359" s="6">
        <f t="shared" si="23"/>
        <v>3276.5</v>
      </c>
      <c r="S359" t="s">
        <v>2050</v>
      </c>
      <c r="T359" t="s">
        <v>2051</v>
      </c>
    </row>
    <row r="360" spans="1:20" x14ac:dyDescent="0.2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 s="9">
        <f t="shared" si="20"/>
        <v>43322.208333333328</v>
      </c>
      <c r="L360">
        <v>1534136400</v>
      </c>
      <c r="M360" s="10">
        <f t="shared" si="21"/>
        <v>43325.208333333328</v>
      </c>
      <c r="N360" t="b">
        <v>1</v>
      </c>
      <c r="O360" t="b">
        <v>0</v>
      </c>
      <c r="P360" t="s">
        <v>122</v>
      </c>
      <c r="Q360" s="4">
        <f t="shared" si="22"/>
        <v>11.814432989690722</v>
      </c>
      <c r="R360" s="6">
        <f t="shared" si="23"/>
        <v>5423</v>
      </c>
      <c r="S360" t="s">
        <v>2054</v>
      </c>
      <c r="T360" t="s">
        <v>2055</v>
      </c>
    </row>
    <row r="361" spans="1:20" hidden="1" x14ac:dyDescent="0.2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t="s">
        <v>20</v>
      </c>
      <c r="G361">
        <v>187</v>
      </c>
      <c r="H361" t="s">
        <v>21</v>
      </c>
      <c r="I361" t="s">
        <v>22</v>
      </c>
      <c r="J361">
        <v>1314421200</v>
      </c>
      <c r="K361" s="9">
        <f t="shared" si="20"/>
        <v>40782.208333333336</v>
      </c>
      <c r="L361">
        <v>1315026000</v>
      </c>
      <c r="M361" s="10">
        <f t="shared" si="21"/>
        <v>40789.208333333336</v>
      </c>
      <c r="N361" t="b">
        <v>0</v>
      </c>
      <c r="O361" t="b">
        <v>0</v>
      </c>
      <c r="P361" t="s">
        <v>71</v>
      </c>
      <c r="Q361" s="4">
        <f t="shared" si="22"/>
        <v>298.7</v>
      </c>
      <c r="R361" s="6">
        <f t="shared" si="23"/>
        <v>7974</v>
      </c>
      <c r="S361" t="s">
        <v>2041</v>
      </c>
      <c r="T361" t="s">
        <v>2049</v>
      </c>
    </row>
    <row r="362" spans="1:20" hidden="1" x14ac:dyDescent="0.2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t="s">
        <v>20</v>
      </c>
      <c r="G362">
        <v>2875</v>
      </c>
      <c r="H362" t="s">
        <v>40</v>
      </c>
      <c r="I362" t="s">
        <v>41</v>
      </c>
      <c r="J362">
        <v>1293861600</v>
      </c>
      <c r="K362" s="9">
        <f t="shared" si="20"/>
        <v>40544.25</v>
      </c>
      <c r="L362">
        <v>1295071200</v>
      </c>
      <c r="M362" s="10">
        <f t="shared" si="21"/>
        <v>40558.25</v>
      </c>
      <c r="N362" t="b">
        <v>0</v>
      </c>
      <c r="O362" t="b">
        <v>1</v>
      </c>
      <c r="P362" t="s">
        <v>33</v>
      </c>
      <c r="Q362" s="4">
        <f t="shared" si="22"/>
        <v>226.35175879396985</v>
      </c>
      <c r="R362" s="6">
        <f t="shared" si="23"/>
        <v>97416</v>
      </c>
      <c r="S362" t="s">
        <v>2039</v>
      </c>
      <c r="T362" t="s">
        <v>2040</v>
      </c>
    </row>
    <row r="363" spans="1:20" hidden="1" x14ac:dyDescent="0.2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t="s">
        <v>20</v>
      </c>
      <c r="G363">
        <v>88</v>
      </c>
      <c r="H363" t="s">
        <v>21</v>
      </c>
      <c r="I363" t="s">
        <v>22</v>
      </c>
      <c r="J363">
        <v>1507352400</v>
      </c>
      <c r="K363" s="9">
        <f t="shared" si="20"/>
        <v>43015.208333333328</v>
      </c>
      <c r="L363">
        <v>1509426000</v>
      </c>
      <c r="M363" s="10">
        <f t="shared" si="21"/>
        <v>43039.208333333328</v>
      </c>
      <c r="N363" t="b">
        <v>0</v>
      </c>
      <c r="O363" t="b">
        <v>0</v>
      </c>
      <c r="P363" t="s">
        <v>33</v>
      </c>
      <c r="Q363" s="4">
        <f t="shared" si="22"/>
        <v>173.56363636363636</v>
      </c>
      <c r="R363" s="6">
        <f t="shared" si="23"/>
        <v>7523</v>
      </c>
      <c r="S363" t="s">
        <v>2039</v>
      </c>
      <c r="T363" t="s">
        <v>2040</v>
      </c>
    </row>
    <row r="364" spans="1:20" hidden="1" x14ac:dyDescent="0.2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t="s">
        <v>20</v>
      </c>
      <c r="G364">
        <v>191</v>
      </c>
      <c r="H364" t="s">
        <v>21</v>
      </c>
      <c r="I364" t="s">
        <v>22</v>
      </c>
      <c r="J364">
        <v>1296108000</v>
      </c>
      <c r="K364" s="9">
        <f t="shared" si="20"/>
        <v>40570.25</v>
      </c>
      <c r="L364">
        <v>1299391200</v>
      </c>
      <c r="M364" s="10">
        <f t="shared" si="21"/>
        <v>40608.25</v>
      </c>
      <c r="N364" t="b">
        <v>0</v>
      </c>
      <c r="O364" t="b">
        <v>0</v>
      </c>
      <c r="P364" t="s">
        <v>23</v>
      </c>
      <c r="Q364" s="4">
        <f t="shared" si="22"/>
        <v>371.75675675675677</v>
      </c>
      <c r="R364" s="6">
        <f t="shared" si="23"/>
        <v>8727.5</v>
      </c>
      <c r="S364" t="s">
        <v>2035</v>
      </c>
      <c r="T364" t="s">
        <v>2036</v>
      </c>
    </row>
    <row r="365" spans="1:20" hidden="1" x14ac:dyDescent="0.2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t="s">
        <v>20</v>
      </c>
      <c r="G365">
        <v>139</v>
      </c>
      <c r="H365" t="s">
        <v>21</v>
      </c>
      <c r="I365" t="s">
        <v>22</v>
      </c>
      <c r="J365">
        <v>1324965600</v>
      </c>
      <c r="K365" s="9">
        <f t="shared" si="20"/>
        <v>40904.25</v>
      </c>
      <c r="L365">
        <v>1325052000</v>
      </c>
      <c r="M365" s="10">
        <f t="shared" si="21"/>
        <v>40905.25</v>
      </c>
      <c r="N365" t="b">
        <v>0</v>
      </c>
      <c r="O365" t="b">
        <v>0</v>
      </c>
      <c r="P365" t="s">
        <v>23</v>
      </c>
      <c r="Q365" s="4">
        <f t="shared" si="22"/>
        <v>160.19230769230768</v>
      </c>
      <c r="R365" s="6">
        <f t="shared" si="23"/>
        <v>6765</v>
      </c>
      <c r="S365" t="s">
        <v>2035</v>
      </c>
      <c r="T365" t="s">
        <v>2036</v>
      </c>
    </row>
    <row r="366" spans="1:20" hidden="1" x14ac:dyDescent="0.2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t="s">
        <v>20</v>
      </c>
      <c r="G366">
        <v>186</v>
      </c>
      <c r="H366" t="s">
        <v>21</v>
      </c>
      <c r="I366" t="s">
        <v>22</v>
      </c>
      <c r="J366">
        <v>1520229600</v>
      </c>
      <c r="K366" s="9">
        <f t="shared" si="20"/>
        <v>43164.25</v>
      </c>
      <c r="L366">
        <v>1522818000</v>
      </c>
      <c r="M366" s="10">
        <f t="shared" si="21"/>
        <v>43194.208333333328</v>
      </c>
      <c r="N366" t="b">
        <v>0</v>
      </c>
      <c r="O366" t="b">
        <v>0</v>
      </c>
      <c r="P366" t="s">
        <v>60</v>
      </c>
      <c r="Q366" s="4">
        <f t="shared" si="22"/>
        <v>1616.3333333333333</v>
      </c>
      <c r="R366" s="6">
        <f t="shared" si="23"/>
        <v>7723.5</v>
      </c>
      <c r="S366" t="s">
        <v>2035</v>
      </c>
      <c r="T366" t="s">
        <v>2045</v>
      </c>
    </row>
    <row r="367" spans="1:20" hidden="1" x14ac:dyDescent="0.2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t="s">
        <v>20</v>
      </c>
      <c r="G367">
        <v>112</v>
      </c>
      <c r="H367" t="s">
        <v>26</v>
      </c>
      <c r="I367" t="s">
        <v>27</v>
      </c>
      <c r="J367">
        <v>1482991200</v>
      </c>
      <c r="K367" s="9">
        <f t="shared" si="20"/>
        <v>42733.25</v>
      </c>
      <c r="L367">
        <v>1485324000</v>
      </c>
      <c r="M367" s="10">
        <f t="shared" si="21"/>
        <v>42760.25</v>
      </c>
      <c r="N367" t="b">
        <v>0</v>
      </c>
      <c r="O367" t="b">
        <v>0</v>
      </c>
      <c r="P367" t="s">
        <v>33</v>
      </c>
      <c r="Q367" s="4">
        <f t="shared" si="22"/>
        <v>733.4375</v>
      </c>
      <c r="R367" s="6">
        <f t="shared" si="23"/>
        <v>6667.5</v>
      </c>
      <c r="S367" t="s">
        <v>2039</v>
      </c>
      <c r="T367" t="s">
        <v>2040</v>
      </c>
    </row>
    <row r="368" spans="1:20" hidden="1" x14ac:dyDescent="0.2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t="s">
        <v>20</v>
      </c>
      <c r="G368">
        <v>101</v>
      </c>
      <c r="H368" t="s">
        <v>21</v>
      </c>
      <c r="I368" t="s">
        <v>22</v>
      </c>
      <c r="J368">
        <v>1294034400</v>
      </c>
      <c r="K368" s="9">
        <f t="shared" si="20"/>
        <v>40546.25</v>
      </c>
      <c r="L368">
        <v>1294120800</v>
      </c>
      <c r="M368" s="10">
        <f t="shared" si="21"/>
        <v>40547.25</v>
      </c>
      <c r="N368" t="b">
        <v>0</v>
      </c>
      <c r="O368" t="b">
        <v>1</v>
      </c>
      <c r="P368" t="s">
        <v>33</v>
      </c>
      <c r="Q368" s="4">
        <f t="shared" si="22"/>
        <v>592.11111111111109</v>
      </c>
      <c r="R368" s="6">
        <f t="shared" si="23"/>
        <v>6229</v>
      </c>
      <c r="S368" t="s">
        <v>2039</v>
      </c>
      <c r="T368" t="s">
        <v>2040</v>
      </c>
    </row>
    <row r="369" spans="1:20" x14ac:dyDescent="0.2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t="s">
        <v>14</v>
      </c>
      <c r="G369">
        <v>75</v>
      </c>
      <c r="H369" t="s">
        <v>21</v>
      </c>
      <c r="I369" t="s">
        <v>22</v>
      </c>
      <c r="J369">
        <v>1413608400</v>
      </c>
      <c r="K369" s="9">
        <f t="shared" si="20"/>
        <v>41930.208333333336</v>
      </c>
      <c r="L369">
        <v>1415685600</v>
      </c>
      <c r="M369" s="10">
        <f t="shared" si="21"/>
        <v>41954.25</v>
      </c>
      <c r="N369" t="b">
        <v>0</v>
      </c>
      <c r="O369" t="b">
        <v>1</v>
      </c>
      <c r="P369" t="s">
        <v>33</v>
      </c>
      <c r="Q369" s="4">
        <f t="shared" si="22"/>
        <v>18.888888888888889</v>
      </c>
      <c r="R369" s="6">
        <f t="shared" si="23"/>
        <v>5885</v>
      </c>
      <c r="S369" t="s">
        <v>2039</v>
      </c>
      <c r="T369" t="s">
        <v>2040</v>
      </c>
    </row>
    <row r="370" spans="1:20" hidden="1" x14ac:dyDescent="0.2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t="s">
        <v>20</v>
      </c>
      <c r="G370">
        <v>206</v>
      </c>
      <c r="H370" t="s">
        <v>40</v>
      </c>
      <c r="I370" t="s">
        <v>41</v>
      </c>
      <c r="J370">
        <v>1286946000</v>
      </c>
      <c r="K370" s="9">
        <f t="shared" si="20"/>
        <v>40464.208333333336</v>
      </c>
      <c r="L370">
        <v>1288933200</v>
      </c>
      <c r="M370" s="10">
        <f t="shared" si="21"/>
        <v>40487.208333333336</v>
      </c>
      <c r="N370" t="b">
        <v>0</v>
      </c>
      <c r="O370" t="b">
        <v>1</v>
      </c>
      <c r="P370" t="s">
        <v>42</v>
      </c>
      <c r="Q370" s="4">
        <f t="shared" si="22"/>
        <v>276.80769230769232</v>
      </c>
      <c r="R370" s="6">
        <f t="shared" si="23"/>
        <v>9797</v>
      </c>
      <c r="S370" t="s">
        <v>2041</v>
      </c>
      <c r="T370" t="s">
        <v>2042</v>
      </c>
    </row>
    <row r="371" spans="1:20" hidden="1" x14ac:dyDescent="0.2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t="s">
        <v>20</v>
      </c>
      <c r="G371">
        <v>154</v>
      </c>
      <c r="H371" t="s">
        <v>21</v>
      </c>
      <c r="I371" t="s">
        <v>22</v>
      </c>
      <c r="J371">
        <v>1359871200</v>
      </c>
      <c r="K371" s="9">
        <f t="shared" si="20"/>
        <v>41308.25</v>
      </c>
      <c r="L371">
        <v>1363237200</v>
      </c>
      <c r="M371" s="10">
        <f t="shared" si="21"/>
        <v>41347.208333333336</v>
      </c>
      <c r="N371" t="b">
        <v>0</v>
      </c>
      <c r="O371" t="b">
        <v>1</v>
      </c>
      <c r="P371" t="s">
        <v>269</v>
      </c>
      <c r="Q371" s="4">
        <f t="shared" si="22"/>
        <v>273.01851851851853</v>
      </c>
      <c r="R371" s="6">
        <f t="shared" si="23"/>
        <v>10071.5</v>
      </c>
      <c r="S371" t="s">
        <v>2041</v>
      </c>
      <c r="T371" t="s">
        <v>2060</v>
      </c>
    </row>
    <row r="372" spans="1:20" hidden="1" x14ac:dyDescent="0.2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t="s">
        <v>20</v>
      </c>
      <c r="G372">
        <v>5966</v>
      </c>
      <c r="H372" t="s">
        <v>21</v>
      </c>
      <c r="I372" t="s">
        <v>22</v>
      </c>
      <c r="J372">
        <v>1555304400</v>
      </c>
      <c r="K372" s="9">
        <f t="shared" si="20"/>
        <v>43570.208333333328</v>
      </c>
      <c r="L372">
        <v>1555822800</v>
      </c>
      <c r="M372" s="10">
        <f t="shared" si="21"/>
        <v>43576.208333333328</v>
      </c>
      <c r="N372" t="b">
        <v>0</v>
      </c>
      <c r="O372" t="b">
        <v>0</v>
      </c>
      <c r="P372" t="s">
        <v>33</v>
      </c>
      <c r="Q372" s="4">
        <f t="shared" si="22"/>
        <v>159.36331255565449</v>
      </c>
      <c r="R372" s="6">
        <f t="shared" si="23"/>
        <v>145632.5</v>
      </c>
      <c r="S372" t="s">
        <v>2039</v>
      </c>
      <c r="T372" t="s">
        <v>2040</v>
      </c>
    </row>
    <row r="373" spans="1:20" x14ac:dyDescent="0.2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t="s">
        <v>14</v>
      </c>
      <c r="G373">
        <v>2176</v>
      </c>
      <c r="H373" t="s">
        <v>21</v>
      </c>
      <c r="I373" t="s">
        <v>22</v>
      </c>
      <c r="J373">
        <v>1423375200</v>
      </c>
      <c r="K373" s="9">
        <f t="shared" si="20"/>
        <v>42043.25</v>
      </c>
      <c r="L373">
        <v>1427778000</v>
      </c>
      <c r="M373" s="10">
        <f t="shared" si="21"/>
        <v>42094.208333333328</v>
      </c>
      <c r="N373" t="b">
        <v>0</v>
      </c>
      <c r="O373" t="b">
        <v>0</v>
      </c>
      <c r="P373" t="s">
        <v>33</v>
      </c>
      <c r="Q373" s="4">
        <f t="shared" si="22"/>
        <v>67.869978858350947</v>
      </c>
      <c r="R373" s="6">
        <f t="shared" si="23"/>
        <v>158805</v>
      </c>
      <c r="S373" t="s">
        <v>2039</v>
      </c>
      <c r="T373" t="s">
        <v>2040</v>
      </c>
    </row>
    <row r="374" spans="1:20" ht="31.5" hidden="1" x14ac:dyDescent="0.2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t="s">
        <v>20</v>
      </c>
      <c r="G374">
        <v>169</v>
      </c>
      <c r="H374" t="s">
        <v>21</v>
      </c>
      <c r="I374" t="s">
        <v>22</v>
      </c>
      <c r="J374">
        <v>1420696800</v>
      </c>
      <c r="K374" s="9">
        <f t="shared" si="20"/>
        <v>42012.25</v>
      </c>
      <c r="L374">
        <v>1422424800</v>
      </c>
      <c r="M374" s="10">
        <f t="shared" si="21"/>
        <v>42032.25</v>
      </c>
      <c r="N374" t="b">
        <v>0</v>
      </c>
      <c r="O374" t="b">
        <v>1</v>
      </c>
      <c r="P374" t="s">
        <v>42</v>
      </c>
      <c r="Q374" s="4">
        <f t="shared" si="22"/>
        <v>1591.5555555555557</v>
      </c>
      <c r="R374" s="6">
        <f t="shared" si="23"/>
        <v>7612</v>
      </c>
      <c r="S374" t="s">
        <v>2041</v>
      </c>
      <c r="T374" t="s">
        <v>2042</v>
      </c>
    </row>
    <row r="375" spans="1:20" hidden="1" x14ac:dyDescent="0.2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t="s">
        <v>20</v>
      </c>
      <c r="G375">
        <v>2106</v>
      </c>
      <c r="H375" t="s">
        <v>21</v>
      </c>
      <c r="I375" t="s">
        <v>22</v>
      </c>
      <c r="J375">
        <v>1502946000</v>
      </c>
      <c r="K375" s="9">
        <f t="shared" si="20"/>
        <v>42964.208333333328</v>
      </c>
      <c r="L375">
        <v>1503637200</v>
      </c>
      <c r="M375" s="10">
        <f t="shared" si="21"/>
        <v>42972.208333333328</v>
      </c>
      <c r="N375" t="b">
        <v>0</v>
      </c>
      <c r="O375" t="b">
        <v>0</v>
      </c>
      <c r="P375" t="s">
        <v>33</v>
      </c>
      <c r="Q375" s="4">
        <f t="shared" si="22"/>
        <v>730.18222222222221</v>
      </c>
      <c r="R375" s="6">
        <f t="shared" si="23"/>
        <v>93395.5</v>
      </c>
      <c r="S375" t="s">
        <v>2039</v>
      </c>
      <c r="T375" t="s">
        <v>2040</v>
      </c>
    </row>
    <row r="376" spans="1:20" ht="31.5" x14ac:dyDescent="0.2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t="s">
        <v>14</v>
      </c>
      <c r="G376">
        <v>441</v>
      </c>
      <c r="H376" t="s">
        <v>21</v>
      </c>
      <c r="I376" t="s">
        <v>22</v>
      </c>
      <c r="J376">
        <v>1547186400</v>
      </c>
      <c r="K376" s="9">
        <f t="shared" si="20"/>
        <v>43476.25</v>
      </c>
      <c r="L376">
        <v>1547618400</v>
      </c>
      <c r="M376" s="10">
        <f t="shared" si="21"/>
        <v>43481.25</v>
      </c>
      <c r="N376" t="b">
        <v>0</v>
      </c>
      <c r="O376" t="b">
        <v>1</v>
      </c>
      <c r="P376" t="s">
        <v>42</v>
      </c>
      <c r="Q376" s="4">
        <f t="shared" si="22"/>
        <v>13.185782556750299</v>
      </c>
      <c r="R376" s="6">
        <f t="shared" si="23"/>
        <v>94736.5</v>
      </c>
      <c r="S376" t="s">
        <v>2041</v>
      </c>
      <c r="T376" t="s">
        <v>2042</v>
      </c>
    </row>
    <row r="377" spans="1:20" ht="31.5" x14ac:dyDescent="0.2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t="s">
        <v>14</v>
      </c>
      <c r="G377">
        <v>25</v>
      </c>
      <c r="H377" t="s">
        <v>21</v>
      </c>
      <c r="I377" t="s">
        <v>22</v>
      </c>
      <c r="J377">
        <v>1444971600</v>
      </c>
      <c r="K377" s="9">
        <f t="shared" si="20"/>
        <v>42293.208333333328</v>
      </c>
      <c r="L377">
        <v>1449900000</v>
      </c>
      <c r="M377" s="10">
        <f t="shared" si="21"/>
        <v>42350.25</v>
      </c>
      <c r="N377" t="b">
        <v>0</v>
      </c>
      <c r="O377" t="b">
        <v>0</v>
      </c>
      <c r="P377" t="s">
        <v>60</v>
      </c>
      <c r="Q377" s="4">
        <f t="shared" si="22"/>
        <v>54.777777777777779</v>
      </c>
      <c r="R377" s="6">
        <f t="shared" si="23"/>
        <v>2089.5</v>
      </c>
      <c r="S377" t="s">
        <v>2035</v>
      </c>
      <c r="T377" t="s">
        <v>2045</v>
      </c>
    </row>
    <row r="378" spans="1:20" hidden="1" x14ac:dyDescent="0.2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t="s">
        <v>20</v>
      </c>
      <c r="G378">
        <v>131</v>
      </c>
      <c r="H378" t="s">
        <v>21</v>
      </c>
      <c r="I378" t="s">
        <v>22</v>
      </c>
      <c r="J378">
        <v>1404622800</v>
      </c>
      <c r="K378" s="9">
        <f t="shared" si="20"/>
        <v>41826.208333333336</v>
      </c>
      <c r="L378">
        <v>1405141200</v>
      </c>
      <c r="M378" s="10">
        <f t="shared" si="21"/>
        <v>41832.208333333336</v>
      </c>
      <c r="N378" t="b">
        <v>0</v>
      </c>
      <c r="O378" t="b">
        <v>0</v>
      </c>
      <c r="P378" t="s">
        <v>23</v>
      </c>
      <c r="Q378" s="4">
        <f t="shared" si="22"/>
        <v>361.02941176470586</v>
      </c>
      <c r="R378" s="6">
        <f t="shared" si="23"/>
        <v>7837.5</v>
      </c>
      <c r="S378" t="s">
        <v>2035</v>
      </c>
      <c r="T378" t="s">
        <v>2036</v>
      </c>
    </row>
    <row r="379" spans="1:20" x14ac:dyDescent="0.2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t="s">
        <v>14</v>
      </c>
      <c r="G379">
        <v>127</v>
      </c>
      <c r="H379" t="s">
        <v>21</v>
      </c>
      <c r="I379" t="s">
        <v>22</v>
      </c>
      <c r="J379">
        <v>1571720400</v>
      </c>
      <c r="K379" s="9">
        <f t="shared" si="20"/>
        <v>43760.208333333328</v>
      </c>
      <c r="L379">
        <v>1572933600</v>
      </c>
      <c r="M379" s="10">
        <f t="shared" si="21"/>
        <v>43774.25</v>
      </c>
      <c r="N379" t="b">
        <v>0</v>
      </c>
      <c r="O379" t="b">
        <v>0</v>
      </c>
      <c r="P379" t="s">
        <v>33</v>
      </c>
      <c r="Q379" s="4">
        <f t="shared" si="22"/>
        <v>10.257545271629779</v>
      </c>
      <c r="R379" s="6">
        <f t="shared" si="23"/>
        <v>27399</v>
      </c>
      <c r="S379" t="s">
        <v>2039</v>
      </c>
      <c r="T379" t="s">
        <v>2040</v>
      </c>
    </row>
    <row r="380" spans="1:20" x14ac:dyDescent="0.2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t="s">
        <v>14</v>
      </c>
      <c r="G380">
        <v>355</v>
      </c>
      <c r="H380" t="s">
        <v>21</v>
      </c>
      <c r="I380" t="s">
        <v>22</v>
      </c>
      <c r="J380">
        <v>1526878800</v>
      </c>
      <c r="K380" s="9">
        <f t="shared" si="20"/>
        <v>43241.208333333328</v>
      </c>
      <c r="L380">
        <v>1530162000</v>
      </c>
      <c r="M380" s="10">
        <f t="shared" si="21"/>
        <v>43279.208333333328</v>
      </c>
      <c r="N380" t="b">
        <v>0</v>
      </c>
      <c r="O380" t="b">
        <v>0</v>
      </c>
      <c r="P380" t="s">
        <v>42</v>
      </c>
      <c r="Q380" s="4">
        <f t="shared" si="22"/>
        <v>13.962962962962964</v>
      </c>
      <c r="R380" s="6">
        <f t="shared" si="23"/>
        <v>101541</v>
      </c>
      <c r="S380" t="s">
        <v>2041</v>
      </c>
      <c r="T380" t="s">
        <v>2042</v>
      </c>
    </row>
    <row r="381" spans="1:20" x14ac:dyDescent="0.2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t="s">
        <v>14</v>
      </c>
      <c r="G381">
        <v>44</v>
      </c>
      <c r="H381" t="s">
        <v>40</v>
      </c>
      <c r="I381" t="s">
        <v>41</v>
      </c>
      <c r="J381">
        <v>1319691600</v>
      </c>
      <c r="K381" s="9">
        <f t="shared" si="20"/>
        <v>40843.208333333336</v>
      </c>
      <c r="L381">
        <v>1320904800</v>
      </c>
      <c r="M381" s="10">
        <f t="shared" si="21"/>
        <v>40857.25</v>
      </c>
      <c r="N381" t="b">
        <v>0</v>
      </c>
      <c r="O381" t="b">
        <v>0</v>
      </c>
      <c r="P381" t="s">
        <v>33</v>
      </c>
      <c r="Q381" s="4">
        <f t="shared" si="22"/>
        <v>40.444444444444443</v>
      </c>
      <c r="R381" s="6">
        <f t="shared" si="23"/>
        <v>5056</v>
      </c>
      <c r="S381" t="s">
        <v>2039</v>
      </c>
      <c r="T381" t="s">
        <v>2040</v>
      </c>
    </row>
    <row r="382" spans="1:20" ht="31.5" hidden="1" x14ac:dyDescent="0.2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t="s">
        <v>20</v>
      </c>
      <c r="G382">
        <v>84</v>
      </c>
      <c r="H382" t="s">
        <v>21</v>
      </c>
      <c r="I382" t="s">
        <v>22</v>
      </c>
      <c r="J382">
        <v>1371963600</v>
      </c>
      <c r="K382" s="9">
        <f t="shared" si="20"/>
        <v>41448.208333333336</v>
      </c>
      <c r="L382">
        <v>1372395600</v>
      </c>
      <c r="M382" s="10">
        <f t="shared" si="21"/>
        <v>41453.208333333336</v>
      </c>
      <c r="N382" t="b">
        <v>0</v>
      </c>
      <c r="O382" t="b">
        <v>0</v>
      </c>
      <c r="P382" t="s">
        <v>33</v>
      </c>
      <c r="Q382" s="4">
        <f t="shared" si="22"/>
        <v>160.32</v>
      </c>
      <c r="R382" s="6">
        <f t="shared" si="23"/>
        <v>3254</v>
      </c>
      <c r="S382" t="s">
        <v>2039</v>
      </c>
      <c r="T382" t="s">
        <v>2040</v>
      </c>
    </row>
    <row r="383" spans="1:20" hidden="1" x14ac:dyDescent="0.2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t="s">
        <v>20</v>
      </c>
      <c r="G383">
        <v>155</v>
      </c>
      <c r="H383" t="s">
        <v>21</v>
      </c>
      <c r="I383" t="s">
        <v>22</v>
      </c>
      <c r="J383">
        <v>1433739600</v>
      </c>
      <c r="K383" s="9">
        <f t="shared" si="20"/>
        <v>42163.208333333328</v>
      </c>
      <c r="L383">
        <v>1437714000</v>
      </c>
      <c r="M383" s="10">
        <f t="shared" si="21"/>
        <v>42209.208333333328</v>
      </c>
      <c r="N383" t="b">
        <v>0</v>
      </c>
      <c r="O383" t="b">
        <v>0</v>
      </c>
      <c r="P383" t="s">
        <v>33</v>
      </c>
      <c r="Q383" s="4">
        <f t="shared" si="22"/>
        <v>183.9433962264151</v>
      </c>
      <c r="R383" s="6">
        <f t="shared" si="23"/>
        <v>7524.5</v>
      </c>
      <c r="S383" t="s">
        <v>2039</v>
      </c>
      <c r="T383" t="s">
        <v>2040</v>
      </c>
    </row>
    <row r="384" spans="1:20" ht="31.5" x14ac:dyDescent="0.2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t="s">
        <v>14</v>
      </c>
      <c r="G384">
        <v>67</v>
      </c>
      <c r="H384" t="s">
        <v>21</v>
      </c>
      <c r="I384" t="s">
        <v>22</v>
      </c>
      <c r="J384">
        <v>1508130000</v>
      </c>
      <c r="K384" s="9">
        <f t="shared" si="20"/>
        <v>43024.208333333328</v>
      </c>
      <c r="L384">
        <v>1509771600</v>
      </c>
      <c r="M384" s="10">
        <f t="shared" si="21"/>
        <v>43043.208333333328</v>
      </c>
      <c r="N384" t="b">
        <v>0</v>
      </c>
      <c r="O384" t="b">
        <v>0</v>
      </c>
      <c r="P384" t="s">
        <v>122</v>
      </c>
      <c r="Q384" s="4">
        <f t="shared" si="22"/>
        <v>63.769230769230766</v>
      </c>
      <c r="R384" s="6">
        <f t="shared" si="23"/>
        <v>7451.5</v>
      </c>
      <c r="S384" t="s">
        <v>2054</v>
      </c>
      <c r="T384" t="s">
        <v>2055</v>
      </c>
    </row>
    <row r="385" spans="1:20" hidden="1" x14ac:dyDescent="0.2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t="s">
        <v>20</v>
      </c>
      <c r="G385">
        <v>189</v>
      </c>
      <c r="H385" t="s">
        <v>21</v>
      </c>
      <c r="I385" t="s">
        <v>22</v>
      </c>
      <c r="J385">
        <v>1550037600</v>
      </c>
      <c r="K385" s="9">
        <f t="shared" si="20"/>
        <v>43509.25</v>
      </c>
      <c r="L385">
        <v>1550556000</v>
      </c>
      <c r="M385" s="10">
        <f t="shared" si="21"/>
        <v>43515.25</v>
      </c>
      <c r="N385" t="b">
        <v>0</v>
      </c>
      <c r="O385" t="b">
        <v>1</v>
      </c>
      <c r="P385" t="s">
        <v>17</v>
      </c>
      <c r="Q385" s="4">
        <f t="shared" si="22"/>
        <v>225.38095238095238</v>
      </c>
      <c r="R385" s="6">
        <f t="shared" si="23"/>
        <v>10249.5</v>
      </c>
      <c r="S385" t="s">
        <v>2033</v>
      </c>
      <c r="T385" t="s">
        <v>2034</v>
      </c>
    </row>
    <row r="386" spans="1:20" hidden="1" x14ac:dyDescent="0.2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t="s">
        <v>20</v>
      </c>
      <c r="G386">
        <v>4799</v>
      </c>
      <c r="H386" t="s">
        <v>21</v>
      </c>
      <c r="I386" t="s">
        <v>22</v>
      </c>
      <c r="J386">
        <v>1486706400</v>
      </c>
      <c r="K386" s="9">
        <f t="shared" si="20"/>
        <v>42776.25</v>
      </c>
      <c r="L386">
        <v>1489039200</v>
      </c>
      <c r="M386" s="10">
        <f t="shared" si="21"/>
        <v>42803.25</v>
      </c>
      <c r="N386" t="b">
        <v>1</v>
      </c>
      <c r="O386" t="b">
        <v>1</v>
      </c>
      <c r="P386" t="s">
        <v>42</v>
      </c>
      <c r="Q386" s="4">
        <f t="shared" si="22"/>
        <v>172.00961538461539</v>
      </c>
      <c r="R386" s="6">
        <f t="shared" si="23"/>
        <v>155589.5</v>
      </c>
      <c r="S386" t="s">
        <v>2041</v>
      </c>
      <c r="T386" t="s">
        <v>2042</v>
      </c>
    </row>
    <row r="387" spans="1:20" ht="31.5" hidden="1" x14ac:dyDescent="0.2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t="s">
        <v>20</v>
      </c>
      <c r="G387">
        <v>1137</v>
      </c>
      <c r="H387" t="s">
        <v>21</v>
      </c>
      <c r="I387" t="s">
        <v>22</v>
      </c>
      <c r="J387">
        <v>1553835600</v>
      </c>
      <c r="K387" s="9">
        <f t="shared" ref="K387:K450" si="24">(((J387/60)/60)/24)+DATE(1970,1,1)</f>
        <v>43553.208333333328</v>
      </c>
      <c r="L387">
        <v>1556600400</v>
      </c>
      <c r="M387" s="10">
        <f t="shared" ref="M387:M450" si="25">(((L387/60)/60)/24)+DATE(1970,1,1)</f>
        <v>43585.208333333328</v>
      </c>
      <c r="N387" t="b">
        <v>0</v>
      </c>
      <c r="O387" t="b">
        <v>0</v>
      </c>
      <c r="P387" t="s">
        <v>68</v>
      </c>
      <c r="Q387" s="4">
        <f t="shared" ref="Q387:Q450" si="26">100*E387/D387</f>
        <v>146.16709511568124</v>
      </c>
      <c r="R387" s="6">
        <f t="shared" ref="R387:R450" si="27">AVERAGE(E387,D387)</f>
        <v>47879.5</v>
      </c>
      <c r="S387" t="s">
        <v>2047</v>
      </c>
      <c r="T387" t="s">
        <v>2048</v>
      </c>
    </row>
    <row r="388" spans="1:20" ht="31.5" x14ac:dyDescent="0.2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t="s">
        <v>14</v>
      </c>
      <c r="G388">
        <v>1068</v>
      </c>
      <c r="H388" t="s">
        <v>21</v>
      </c>
      <c r="I388" t="s">
        <v>22</v>
      </c>
      <c r="J388">
        <v>1277528400</v>
      </c>
      <c r="K388" s="9">
        <f t="shared" si="24"/>
        <v>40355.208333333336</v>
      </c>
      <c r="L388">
        <v>1278565200</v>
      </c>
      <c r="M388" s="10">
        <f t="shared" si="25"/>
        <v>40367.208333333336</v>
      </c>
      <c r="N388" t="b">
        <v>0</v>
      </c>
      <c r="O388" t="b">
        <v>0</v>
      </c>
      <c r="P388" t="s">
        <v>33</v>
      </c>
      <c r="Q388" s="4">
        <f t="shared" si="26"/>
        <v>76.42361623616236</v>
      </c>
      <c r="R388" s="6">
        <f t="shared" si="27"/>
        <v>119527</v>
      </c>
      <c r="S388" t="s">
        <v>2039</v>
      </c>
      <c r="T388" t="s">
        <v>2040</v>
      </c>
    </row>
    <row r="389" spans="1:20" x14ac:dyDescent="0.2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t="s">
        <v>14</v>
      </c>
      <c r="G389">
        <v>424</v>
      </c>
      <c r="H389" t="s">
        <v>21</v>
      </c>
      <c r="I389" t="s">
        <v>22</v>
      </c>
      <c r="J389">
        <v>1339477200</v>
      </c>
      <c r="K389" s="9">
        <f t="shared" si="24"/>
        <v>41072.208333333336</v>
      </c>
      <c r="L389">
        <v>1339909200</v>
      </c>
      <c r="M389" s="10">
        <f t="shared" si="25"/>
        <v>41077.208333333336</v>
      </c>
      <c r="N389" t="b">
        <v>0</v>
      </c>
      <c r="O389" t="b">
        <v>0</v>
      </c>
      <c r="P389" t="s">
        <v>65</v>
      </c>
      <c r="Q389" s="4">
        <f t="shared" si="26"/>
        <v>39.261467889908253</v>
      </c>
      <c r="R389" s="6">
        <f t="shared" si="27"/>
        <v>75897.5</v>
      </c>
      <c r="S389" t="s">
        <v>2037</v>
      </c>
      <c r="T389" t="s">
        <v>2046</v>
      </c>
    </row>
    <row r="390" spans="1:20" hidden="1" x14ac:dyDescent="0.2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t="s">
        <v>74</v>
      </c>
      <c r="G390">
        <v>145</v>
      </c>
      <c r="H390" t="s">
        <v>98</v>
      </c>
      <c r="I390" t="s">
        <v>99</v>
      </c>
      <c r="J390">
        <v>1325656800</v>
      </c>
      <c r="K390" s="9">
        <f t="shared" si="24"/>
        <v>40912.25</v>
      </c>
      <c r="L390">
        <v>1325829600</v>
      </c>
      <c r="M390" s="10">
        <f t="shared" si="25"/>
        <v>40914.25</v>
      </c>
      <c r="N390" t="b">
        <v>0</v>
      </c>
      <c r="O390" t="b">
        <v>0</v>
      </c>
      <c r="P390" t="s">
        <v>60</v>
      </c>
      <c r="Q390" s="4">
        <f t="shared" si="26"/>
        <v>11.270034843205575</v>
      </c>
      <c r="R390" s="6">
        <f t="shared" si="27"/>
        <v>63869</v>
      </c>
      <c r="S390" t="s">
        <v>2035</v>
      </c>
      <c r="T390" t="s">
        <v>2045</v>
      </c>
    </row>
    <row r="391" spans="1:20" hidden="1" x14ac:dyDescent="0.2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t="s">
        <v>20</v>
      </c>
      <c r="G391">
        <v>1152</v>
      </c>
      <c r="H391" t="s">
        <v>21</v>
      </c>
      <c r="I391" t="s">
        <v>22</v>
      </c>
      <c r="J391">
        <v>1288242000</v>
      </c>
      <c r="K391" s="9">
        <f t="shared" si="24"/>
        <v>40479.208333333336</v>
      </c>
      <c r="L391">
        <v>1290578400</v>
      </c>
      <c r="M391" s="10">
        <f t="shared" si="25"/>
        <v>40506.25</v>
      </c>
      <c r="N391" t="b">
        <v>0</v>
      </c>
      <c r="O391" t="b">
        <v>0</v>
      </c>
      <c r="P391" t="s">
        <v>33</v>
      </c>
      <c r="Q391" s="4">
        <f t="shared" si="26"/>
        <v>122.11084337349398</v>
      </c>
      <c r="R391" s="6">
        <f t="shared" si="27"/>
        <v>92176</v>
      </c>
      <c r="S391" t="s">
        <v>2039</v>
      </c>
      <c r="T391" t="s">
        <v>2040</v>
      </c>
    </row>
    <row r="392" spans="1:20" hidden="1" x14ac:dyDescent="0.2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t="s">
        <v>20</v>
      </c>
      <c r="G392">
        <v>50</v>
      </c>
      <c r="H392" t="s">
        <v>21</v>
      </c>
      <c r="I392" t="s">
        <v>22</v>
      </c>
      <c r="J392">
        <v>1379048400</v>
      </c>
      <c r="K392" s="9">
        <f t="shared" si="24"/>
        <v>41530.208333333336</v>
      </c>
      <c r="L392">
        <v>1380344400</v>
      </c>
      <c r="M392" s="10">
        <f t="shared" si="25"/>
        <v>41545.208333333336</v>
      </c>
      <c r="N392" t="b">
        <v>0</v>
      </c>
      <c r="O392" t="b">
        <v>0</v>
      </c>
      <c r="P392" t="s">
        <v>122</v>
      </c>
      <c r="Q392" s="4">
        <f t="shared" si="26"/>
        <v>186.54166666666666</v>
      </c>
      <c r="R392" s="6">
        <f t="shared" si="27"/>
        <v>3438.5</v>
      </c>
      <c r="S392" t="s">
        <v>2054</v>
      </c>
      <c r="T392" t="s">
        <v>2055</v>
      </c>
    </row>
    <row r="393" spans="1:20" x14ac:dyDescent="0.2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t="s">
        <v>14</v>
      </c>
      <c r="G393">
        <v>151</v>
      </c>
      <c r="H393" t="s">
        <v>21</v>
      </c>
      <c r="I393" t="s">
        <v>22</v>
      </c>
      <c r="J393">
        <v>1389679200</v>
      </c>
      <c r="K393" s="9">
        <f t="shared" si="24"/>
        <v>41653.25</v>
      </c>
      <c r="L393">
        <v>1389852000</v>
      </c>
      <c r="M393" s="10">
        <f t="shared" si="25"/>
        <v>41655.25</v>
      </c>
      <c r="N393" t="b">
        <v>0</v>
      </c>
      <c r="O393" t="b">
        <v>0</v>
      </c>
      <c r="P393" t="s">
        <v>68</v>
      </c>
      <c r="Q393" s="4">
        <f t="shared" si="26"/>
        <v>7.2731788079470201</v>
      </c>
      <c r="R393" s="6">
        <f t="shared" si="27"/>
        <v>32396.5</v>
      </c>
      <c r="S393" t="s">
        <v>2047</v>
      </c>
      <c r="T393" t="s">
        <v>2048</v>
      </c>
    </row>
    <row r="394" spans="1:20" ht="31.5" x14ac:dyDescent="0.2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t="s">
        <v>14</v>
      </c>
      <c r="G394">
        <v>1608</v>
      </c>
      <c r="H394" t="s">
        <v>21</v>
      </c>
      <c r="I394" t="s">
        <v>22</v>
      </c>
      <c r="J394">
        <v>1294293600</v>
      </c>
      <c r="K394" s="9">
        <f t="shared" si="24"/>
        <v>40549.25</v>
      </c>
      <c r="L394">
        <v>1294466400</v>
      </c>
      <c r="M394" s="10">
        <f t="shared" si="25"/>
        <v>40551.25</v>
      </c>
      <c r="N394" t="b">
        <v>0</v>
      </c>
      <c r="O394" t="b">
        <v>0</v>
      </c>
      <c r="P394" t="s">
        <v>65</v>
      </c>
      <c r="Q394" s="4">
        <f t="shared" si="26"/>
        <v>65.642371234207971</v>
      </c>
      <c r="R394" s="6">
        <f t="shared" si="27"/>
        <v>85223</v>
      </c>
      <c r="S394" t="s">
        <v>2037</v>
      </c>
      <c r="T394" t="s">
        <v>2046</v>
      </c>
    </row>
    <row r="395" spans="1:20" hidden="1" x14ac:dyDescent="0.2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t="s">
        <v>20</v>
      </c>
      <c r="G395">
        <v>3059</v>
      </c>
      <c r="H395" t="s">
        <v>15</v>
      </c>
      <c r="I395" t="s">
        <v>16</v>
      </c>
      <c r="J395">
        <v>1500267600</v>
      </c>
      <c r="K395" s="9">
        <f t="shared" si="24"/>
        <v>42933.208333333328</v>
      </c>
      <c r="L395">
        <v>1500354000</v>
      </c>
      <c r="M395" s="10">
        <f t="shared" si="25"/>
        <v>42934.208333333328</v>
      </c>
      <c r="N395" t="b">
        <v>0</v>
      </c>
      <c r="O395" t="b">
        <v>0</v>
      </c>
      <c r="P395" t="s">
        <v>159</v>
      </c>
      <c r="Q395" s="4">
        <f t="shared" si="26"/>
        <v>228.96178343949043</v>
      </c>
      <c r="R395" s="6">
        <f t="shared" si="27"/>
        <v>103294</v>
      </c>
      <c r="S395" t="s">
        <v>2035</v>
      </c>
      <c r="T395" t="s">
        <v>2058</v>
      </c>
    </row>
    <row r="396" spans="1:20" hidden="1" x14ac:dyDescent="0.2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t="s">
        <v>20</v>
      </c>
      <c r="G396">
        <v>34</v>
      </c>
      <c r="H396" t="s">
        <v>21</v>
      </c>
      <c r="I396" t="s">
        <v>22</v>
      </c>
      <c r="J396">
        <v>1375074000</v>
      </c>
      <c r="K396" s="9">
        <f t="shared" si="24"/>
        <v>41484.208333333336</v>
      </c>
      <c r="L396">
        <v>1375938000</v>
      </c>
      <c r="M396" s="10">
        <f t="shared" si="25"/>
        <v>41494.208333333336</v>
      </c>
      <c r="N396" t="b">
        <v>0</v>
      </c>
      <c r="O396" t="b">
        <v>1</v>
      </c>
      <c r="P396" t="s">
        <v>42</v>
      </c>
      <c r="Q396" s="4">
        <f t="shared" si="26"/>
        <v>469.375</v>
      </c>
      <c r="R396" s="6">
        <f t="shared" si="27"/>
        <v>2277.5</v>
      </c>
      <c r="S396" t="s">
        <v>2041</v>
      </c>
      <c r="T396" t="s">
        <v>2042</v>
      </c>
    </row>
    <row r="397" spans="1:20" ht="31.5" hidden="1" x14ac:dyDescent="0.2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t="s">
        <v>20</v>
      </c>
      <c r="G397">
        <v>220</v>
      </c>
      <c r="H397" t="s">
        <v>21</v>
      </c>
      <c r="I397" t="s">
        <v>22</v>
      </c>
      <c r="J397">
        <v>1323324000</v>
      </c>
      <c r="K397" s="9">
        <f t="shared" si="24"/>
        <v>40885.25</v>
      </c>
      <c r="L397">
        <v>1323410400</v>
      </c>
      <c r="M397" s="10">
        <f t="shared" si="25"/>
        <v>40886.25</v>
      </c>
      <c r="N397" t="b">
        <v>1</v>
      </c>
      <c r="O397" t="b">
        <v>0</v>
      </c>
      <c r="P397" t="s">
        <v>33</v>
      </c>
      <c r="Q397" s="4">
        <f t="shared" si="26"/>
        <v>130.11267605633802</v>
      </c>
      <c r="R397" s="6">
        <f t="shared" si="27"/>
        <v>8169</v>
      </c>
      <c r="S397" t="s">
        <v>2039</v>
      </c>
      <c r="T397" t="s">
        <v>2040</v>
      </c>
    </row>
    <row r="398" spans="1:20" hidden="1" x14ac:dyDescent="0.2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t="s">
        <v>20</v>
      </c>
      <c r="G398">
        <v>1604</v>
      </c>
      <c r="H398" t="s">
        <v>26</v>
      </c>
      <c r="I398" t="s">
        <v>27</v>
      </c>
      <c r="J398">
        <v>1538715600</v>
      </c>
      <c r="K398" s="9">
        <f t="shared" si="24"/>
        <v>43378.208333333328</v>
      </c>
      <c r="L398">
        <v>1539406800</v>
      </c>
      <c r="M398" s="10">
        <f t="shared" si="25"/>
        <v>43386.208333333328</v>
      </c>
      <c r="N398" t="b">
        <v>0</v>
      </c>
      <c r="O398" t="b">
        <v>0</v>
      </c>
      <c r="P398" t="s">
        <v>53</v>
      </c>
      <c r="Q398" s="4">
        <f t="shared" si="26"/>
        <v>167.05422993492408</v>
      </c>
      <c r="R398" s="6">
        <f t="shared" si="27"/>
        <v>61556</v>
      </c>
      <c r="S398" t="s">
        <v>2041</v>
      </c>
      <c r="T398" t="s">
        <v>2044</v>
      </c>
    </row>
    <row r="399" spans="1:20" hidden="1" x14ac:dyDescent="0.2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t="s">
        <v>20</v>
      </c>
      <c r="G399">
        <v>454</v>
      </c>
      <c r="H399" t="s">
        <v>21</v>
      </c>
      <c r="I399" t="s">
        <v>22</v>
      </c>
      <c r="J399">
        <v>1369285200</v>
      </c>
      <c r="K399" s="9">
        <f t="shared" si="24"/>
        <v>41417.208333333336</v>
      </c>
      <c r="L399">
        <v>1369803600</v>
      </c>
      <c r="M399" s="10">
        <f t="shared" si="25"/>
        <v>41423.208333333336</v>
      </c>
      <c r="N399" t="b">
        <v>0</v>
      </c>
      <c r="O399" t="b">
        <v>0</v>
      </c>
      <c r="P399" t="s">
        <v>23</v>
      </c>
      <c r="Q399" s="4">
        <f t="shared" si="26"/>
        <v>173.8641975308642</v>
      </c>
      <c r="R399" s="6">
        <f t="shared" si="27"/>
        <v>11091.5</v>
      </c>
      <c r="S399" t="s">
        <v>2035</v>
      </c>
      <c r="T399" t="s">
        <v>2036</v>
      </c>
    </row>
    <row r="400" spans="1:20" hidden="1" x14ac:dyDescent="0.2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t="s">
        <v>20</v>
      </c>
      <c r="G400">
        <v>123</v>
      </c>
      <c r="H400" t="s">
        <v>107</v>
      </c>
      <c r="I400" t="s">
        <v>108</v>
      </c>
      <c r="J400">
        <v>1525755600</v>
      </c>
      <c r="K400" s="9">
        <f t="shared" si="24"/>
        <v>43228.208333333328</v>
      </c>
      <c r="L400">
        <v>1525928400</v>
      </c>
      <c r="M400" s="10">
        <f t="shared" si="25"/>
        <v>43230.208333333328</v>
      </c>
      <c r="N400" t="b">
        <v>0</v>
      </c>
      <c r="O400" t="b">
        <v>1</v>
      </c>
      <c r="P400" t="s">
        <v>71</v>
      </c>
      <c r="Q400" s="4">
        <f t="shared" si="26"/>
        <v>717.76470588235293</v>
      </c>
      <c r="R400" s="6">
        <f t="shared" si="27"/>
        <v>6951</v>
      </c>
      <c r="S400" t="s">
        <v>2041</v>
      </c>
      <c r="T400" t="s">
        <v>2049</v>
      </c>
    </row>
    <row r="401" spans="1:20" x14ac:dyDescent="0.2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t="s">
        <v>14</v>
      </c>
      <c r="G401">
        <v>941</v>
      </c>
      <c r="H401" t="s">
        <v>21</v>
      </c>
      <c r="I401" t="s">
        <v>22</v>
      </c>
      <c r="J401">
        <v>1296626400</v>
      </c>
      <c r="K401" s="9">
        <f t="shared" si="24"/>
        <v>40576.25</v>
      </c>
      <c r="L401">
        <v>1297231200</v>
      </c>
      <c r="M401" s="10">
        <f t="shared" si="25"/>
        <v>40583.25</v>
      </c>
      <c r="N401" t="b">
        <v>0</v>
      </c>
      <c r="O401" t="b">
        <v>0</v>
      </c>
      <c r="P401" t="s">
        <v>60</v>
      </c>
      <c r="Q401" s="4">
        <f t="shared" si="26"/>
        <v>63.850976361767728</v>
      </c>
      <c r="R401" s="6">
        <f t="shared" si="27"/>
        <v>79713.5</v>
      </c>
      <c r="S401" t="s">
        <v>2035</v>
      </c>
      <c r="T401" t="s">
        <v>2045</v>
      </c>
    </row>
    <row r="402" spans="1:20" ht="31.5" x14ac:dyDescent="0.2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t="s">
        <v>14</v>
      </c>
      <c r="G402">
        <v>1</v>
      </c>
      <c r="H402" t="s">
        <v>21</v>
      </c>
      <c r="I402" t="s">
        <v>22</v>
      </c>
      <c r="J402">
        <v>1376629200</v>
      </c>
      <c r="K402" s="9">
        <f t="shared" si="24"/>
        <v>41502.208333333336</v>
      </c>
      <c r="L402">
        <v>1378530000</v>
      </c>
      <c r="M402" s="10">
        <f t="shared" si="25"/>
        <v>41524.208333333336</v>
      </c>
      <c r="N402" t="b">
        <v>0</v>
      </c>
      <c r="O402" t="b">
        <v>1</v>
      </c>
      <c r="P402" t="s">
        <v>122</v>
      </c>
      <c r="Q402" s="4">
        <f t="shared" si="26"/>
        <v>2</v>
      </c>
      <c r="R402" s="6">
        <f t="shared" si="27"/>
        <v>51</v>
      </c>
      <c r="S402" t="s">
        <v>2054</v>
      </c>
      <c r="T402" t="s">
        <v>2055</v>
      </c>
    </row>
    <row r="403" spans="1:20" hidden="1" x14ac:dyDescent="0.2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t="s">
        <v>20</v>
      </c>
      <c r="G403">
        <v>299</v>
      </c>
      <c r="H403" t="s">
        <v>21</v>
      </c>
      <c r="I403" t="s">
        <v>22</v>
      </c>
      <c r="J403">
        <v>1572152400</v>
      </c>
      <c r="K403" s="9">
        <f t="shared" si="24"/>
        <v>43765.208333333328</v>
      </c>
      <c r="L403">
        <v>1572152400</v>
      </c>
      <c r="M403" s="10">
        <f t="shared" si="25"/>
        <v>43765.208333333328</v>
      </c>
      <c r="N403" t="b">
        <v>0</v>
      </c>
      <c r="O403" t="b">
        <v>0</v>
      </c>
      <c r="P403" t="s">
        <v>33</v>
      </c>
      <c r="Q403" s="4">
        <f t="shared" si="26"/>
        <v>1530.2222222222222</v>
      </c>
      <c r="R403" s="6">
        <f t="shared" si="27"/>
        <v>7336</v>
      </c>
      <c r="S403" t="s">
        <v>2039</v>
      </c>
      <c r="T403" t="s">
        <v>2040</v>
      </c>
    </row>
    <row r="404" spans="1:20" x14ac:dyDescent="0.2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t="s">
        <v>14</v>
      </c>
      <c r="G404">
        <v>40</v>
      </c>
      <c r="H404" t="s">
        <v>21</v>
      </c>
      <c r="I404" t="s">
        <v>22</v>
      </c>
      <c r="J404">
        <v>1325829600</v>
      </c>
      <c r="K404" s="9">
        <f t="shared" si="24"/>
        <v>40914.25</v>
      </c>
      <c r="L404">
        <v>1329890400</v>
      </c>
      <c r="M404" s="10">
        <f t="shared" si="25"/>
        <v>40961.25</v>
      </c>
      <c r="N404" t="b">
        <v>0</v>
      </c>
      <c r="O404" t="b">
        <v>1</v>
      </c>
      <c r="P404" t="s">
        <v>100</v>
      </c>
      <c r="Q404" s="4">
        <f t="shared" si="26"/>
        <v>40.356164383561641</v>
      </c>
      <c r="R404" s="6">
        <f t="shared" si="27"/>
        <v>5123</v>
      </c>
      <c r="S404" t="s">
        <v>2041</v>
      </c>
      <c r="T404" t="s">
        <v>2052</v>
      </c>
    </row>
    <row r="405" spans="1:20" x14ac:dyDescent="0.2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 s="9">
        <f t="shared" si="24"/>
        <v>40310.208333333336</v>
      </c>
      <c r="L405">
        <v>1276750800</v>
      </c>
      <c r="M405" s="10">
        <f t="shared" si="25"/>
        <v>40346.208333333336</v>
      </c>
      <c r="N405" t="b">
        <v>0</v>
      </c>
      <c r="O405" t="b">
        <v>1</v>
      </c>
      <c r="P405" t="s">
        <v>33</v>
      </c>
      <c r="Q405" s="4">
        <f t="shared" si="26"/>
        <v>86.220633299284984</v>
      </c>
      <c r="R405" s="6">
        <f t="shared" si="27"/>
        <v>182310</v>
      </c>
      <c r="S405" t="s">
        <v>2039</v>
      </c>
      <c r="T405" t="s">
        <v>2040</v>
      </c>
    </row>
    <row r="406" spans="1:20" hidden="1" x14ac:dyDescent="0.2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t="s">
        <v>20</v>
      </c>
      <c r="G406">
        <v>2237</v>
      </c>
      <c r="H406" t="s">
        <v>21</v>
      </c>
      <c r="I406" t="s">
        <v>22</v>
      </c>
      <c r="J406">
        <v>1510639200</v>
      </c>
      <c r="K406" s="9">
        <f t="shared" si="24"/>
        <v>43053.25</v>
      </c>
      <c r="L406">
        <v>1510898400</v>
      </c>
      <c r="M406" s="10">
        <f t="shared" si="25"/>
        <v>43056.25</v>
      </c>
      <c r="N406" t="b">
        <v>0</v>
      </c>
      <c r="O406" t="b">
        <v>0</v>
      </c>
      <c r="P406" t="s">
        <v>33</v>
      </c>
      <c r="Q406" s="4">
        <f t="shared" si="26"/>
        <v>315.58486707566465</v>
      </c>
      <c r="R406" s="6">
        <f t="shared" si="27"/>
        <v>101610.5</v>
      </c>
      <c r="S406" t="s">
        <v>2039</v>
      </c>
      <c r="T406" t="s">
        <v>2040</v>
      </c>
    </row>
    <row r="407" spans="1:20" x14ac:dyDescent="0.2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t="s">
        <v>14</v>
      </c>
      <c r="G407">
        <v>435</v>
      </c>
      <c r="H407" t="s">
        <v>21</v>
      </c>
      <c r="I407" t="s">
        <v>22</v>
      </c>
      <c r="J407">
        <v>1528088400</v>
      </c>
      <c r="K407" s="9">
        <f t="shared" si="24"/>
        <v>43255.208333333328</v>
      </c>
      <c r="L407">
        <v>1532408400</v>
      </c>
      <c r="M407" s="10">
        <f t="shared" si="25"/>
        <v>43305.208333333328</v>
      </c>
      <c r="N407" t="b">
        <v>0</v>
      </c>
      <c r="O407" t="b">
        <v>0</v>
      </c>
      <c r="P407" t="s">
        <v>33</v>
      </c>
      <c r="Q407" s="4">
        <f t="shared" si="26"/>
        <v>89.618243243243242</v>
      </c>
      <c r="R407" s="6">
        <f t="shared" si="27"/>
        <v>28063.5</v>
      </c>
      <c r="S407" t="s">
        <v>2039</v>
      </c>
      <c r="T407" t="s">
        <v>2040</v>
      </c>
    </row>
    <row r="408" spans="1:20" hidden="1" x14ac:dyDescent="0.2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t="s">
        <v>20</v>
      </c>
      <c r="G408">
        <v>645</v>
      </c>
      <c r="H408" t="s">
        <v>21</v>
      </c>
      <c r="I408" t="s">
        <v>22</v>
      </c>
      <c r="J408">
        <v>1359525600</v>
      </c>
      <c r="K408" s="9">
        <f t="shared" si="24"/>
        <v>41304.25</v>
      </c>
      <c r="L408">
        <v>1360562400</v>
      </c>
      <c r="M408" s="10">
        <f t="shared" si="25"/>
        <v>41316.25</v>
      </c>
      <c r="N408" t="b">
        <v>1</v>
      </c>
      <c r="O408" t="b">
        <v>0</v>
      </c>
      <c r="P408" t="s">
        <v>42</v>
      </c>
      <c r="Q408" s="4">
        <f t="shared" si="26"/>
        <v>182.14503816793894</v>
      </c>
      <c r="R408" s="6">
        <f t="shared" si="27"/>
        <v>55441.5</v>
      </c>
      <c r="S408" t="s">
        <v>2041</v>
      </c>
      <c r="T408" t="s">
        <v>2042</v>
      </c>
    </row>
    <row r="409" spans="1:20" hidden="1" x14ac:dyDescent="0.2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t="s">
        <v>20</v>
      </c>
      <c r="G409">
        <v>484</v>
      </c>
      <c r="H409" t="s">
        <v>36</v>
      </c>
      <c r="I409" t="s">
        <v>37</v>
      </c>
      <c r="J409">
        <v>1570942800</v>
      </c>
      <c r="K409" s="9">
        <f t="shared" si="24"/>
        <v>43751.208333333328</v>
      </c>
      <c r="L409">
        <v>1571547600</v>
      </c>
      <c r="M409" s="10">
        <f t="shared" si="25"/>
        <v>43758.208333333328</v>
      </c>
      <c r="N409" t="b">
        <v>0</v>
      </c>
      <c r="O409" t="b">
        <v>0</v>
      </c>
      <c r="P409" t="s">
        <v>33</v>
      </c>
      <c r="Q409" s="4">
        <f t="shared" si="26"/>
        <v>355.88235294117646</v>
      </c>
      <c r="R409" s="6">
        <f t="shared" si="27"/>
        <v>7750</v>
      </c>
      <c r="S409" t="s">
        <v>2039</v>
      </c>
      <c r="T409" t="s">
        <v>2040</v>
      </c>
    </row>
    <row r="410" spans="1:20" hidden="1" x14ac:dyDescent="0.2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t="s">
        <v>20</v>
      </c>
      <c r="G410">
        <v>154</v>
      </c>
      <c r="H410" t="s">
        <v>15</v>
      </c>
      <c r="I410" t="s">
        <v>16</v>
      </c>
      <c r="J410">
        <v>1466398800</v>
      </c>
      <c r="K410" s="9">
        <f t="shared" si="24"/>
        <v>42541.208333333328</v>
      </c>
      <c r="L410">
        <v>1468126800</v>
      </c>
      <c r="M410" s="10">
        <f t="shared" si="25"/>
        <v>42561.208333333328</v>
      </c>
      <c r="N410" t="b">
        <v>0</v>
      </c>
      <c r="O410" t="b">
        <v>0</v>
      </c>
      <c r="P410" t="s">
        <v>42</v>
      </c>
      <c r="Q410" s="4">
        <f t="shared" si="26"/>
        <v>131.83695652173913</v>
      </c>
      <c r="R410" s="6">
        <f t="shared" si="27"/>
        <v>10664.5</v>
      </c>
      <c r="S410" t="s">
        <v>2041</v>
      </c>
      <c r="T410" t="s">
        <v>2042</v>
      </c>
    </row>
    <row r="411" spans="1:20" x14ac:dyDescent="0.2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t="s">
        <v>14</v>
      </c>
      <c r="G411">
        <v>714</v>
      </c>
      <c r="H411" t="s">
        <v>21</v>
      </c>
      <c r="I411" t="s">
        <v>22</v>
      </c>
      <c r="J411">
        <v>1492491600</v>
      </c>
      <c r="K411" s="9">
        <f t="shared" si="24"/>
        <v>42843.208333333328</v>
      </c>
      <c r="L411">
        <v>1492837200</v>
      </c>
      <c r="M411" s="10">
        <f t="shared" si="25"/>
        <v>42847.208333333328</v>
      </c>
      <c r="N411" t="b">
        <v>0</v>
      </c>
      <c r="O411" t="b">
        <v>0</v>
      </c>
      <c r="P411" t="s">
        <v>23</v>
      </c>
      <c r="Q411" s="4">
        <f t="shared" si="26"/>
        <v>46.315634218289084</v>
      </c>
      <c r="R411" s="6">
        <f t="shared" si="27"/>
        <v>99202</v>
      </c>
      <c r="S411" t="s">
        <v>2035</v>
      </c>
      <c r="T411" t="s">
        <v>2036</v>
      </c>
    </row>
    <row r="412" spans="1:20" hidden="1" x14ac:dyDescent="0.2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t="s">
        <v>47</v>
      </c>
      <c r="G412">
        <v>1111</v>
      </c>
      <c r="H412" t="s">
        <v>21</v>
      </c>
      <c r="I412" t="s">
        <v>22</v>
      </c>
      <c r="J412">
        <v>1430197200</v>
      </c>
      <c r="K412" s="9">
        <f t="shared" si="24"/>
        <v>42122.208333333328</v>
      </c>
      <c r="L412">
        <v>1430197200</v>
      </c>
      <c r="M412" s="10">
        <f t="shared" si="25"/>
        <v>42122.208333333328</v>
      </c>
      <c r="N412" t="b">
        <v>0</v>
      </c>
      <c r="O412" t="b">
        <v>0</v>
      </c>
      <c r="P412" t="s">
        <v>292</v>
      </c>
      <c r="Q412" s="4">
        <f t="shared" si="26"/>
        <v>36.132726089785294</v>
      </c>
      <c r="R412" s="6">
        <f t="shared" si="27"/>
        <v>104618</v>
      </c>
      <c r="S412" t="s">
        <v>2050</v>
      </c>
      <c r="T412" t="s">
        <v>2061</v>
      </c>
    </row>
    <row r="413" spans="1:20" hidden="1" x14ac:dyDescent="0.2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t="s">
        <v>20</v>
      </c>
      <c r="G413">
        <v>82</v>
      </c>
      <c r="H413" t="s">
        <v>21</v>
      </c>
      <c r="I413" t="s">
        <v>22</v>
      </c>
      <c r="J413">
        <v>1496034000</v>
      </c>
      <c r="K413" s="9">
        <f t="shared" si="24"/>
        <v>42884.208333333328</v>
      </c>
      <c r="L413">
        <v>1496206800</v>
      </c>
      <c r="M413" s="10">
        <f t="shared" si="25"/>
        <v>42886.208333333328</v>
      </c>
      <c r="N413" t="b">
        <v>0</v>
      </c>
      <c r="O413" t="b">
        <v>0</v>
      </c>
      <c r="P413" t="s">
        <v>33</v>
      </c>
      <c r="Q413" s="4">
        <f t="shared" si="26"/>
        <v>104.62820512820512</v>
      </c>
      <c r="R413" s="6">
        <f t="shared" si="27"/>
        <v>7980.5</v>
      </c>
      <c r="S413" t="s">
        <v>2039</v>
      </c>
      <c r="T413" t="s">
        <v>2040</v>
      </c>
    </row>
    <row r="414" spans="1:20" hidden="1" x14ac:dyDescent="0.2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t="s">
        <v>20</v>
      </c>
      <c r="G414">
        <v>134</v>
      </c>
      <c r="H414" t="s">
        <v>21</v>
      </c>
      <c r="I414" t="s">
        <v>22</v>
      </c>
      <c r="J414">
        <v>1388728800</v>
      </c>
      <c r="K414" s="9">
        <f t="shared" si="24"/>
        <v>41642.25</v>
      </c>
      <c r="L414">
        <v>1389592800</v>
      </c>
      <c r="M414" s="10">
        <f t="shared" si="25"/>
        <v>41652.25</v>
      </c>
      <c r="N414" t="b">
        <v>0</v>
      </c>
      <c r="O414" t="b">
        <v>0</v>
      </c>
      <c r="P414" t="s">
        <v>119</v>
      </c>
      <c r="Q414" s="4">
        <f t="shared" si="26"/>
        <v>668.85714285714289</v>
      </c>
      <c r="R414" s="6">
        <f t="shared" si="27"/>
        <v>8073</v>
      </c>
      <c r="S414" t="s">
        <v>2047</v>
      </c>
      <c r="T414" t="s">
        <v>2053</v>
      </c>
    </row>
    <row r="415" spans="1:20" hidden="1" x14ac:dyDescent="0.2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t="s">
        <v>47</v>
      </c>
      <c r="G415">
        <v>1089</v>
      </c>
      <c r="H415" t="s">
        <v>21</v>
      </c>
      <c r="I415" t="s">
        <v>22</v>
      </c>
      <c r="J415">
        <v>1543298400</v>
      </c>
      <c r="K415" s="9">
        <f t="shared" si="24"/>
        <v>43431.25</v>
      </c>
      <c r="L415">
        <v>1545631200</v>
      </c>
      <c r="M415" s="10">
        <f t="shared" si="25"/>
        <v>43458.25</v>
      </c>
      <c r="N415" t="b">
        <v>0</v>
      </c>
      <c r="O415" t="b">
        <v>0</v>
      </c>
      <c r="P415" t="s">
        <v>71</v>
      </c>
      <c r="Q415" s="4">
        <f t="shared" si="26"/>
        <v>62.072823218997364</v>
      </c>
      <c r="R415" s="6">
        <f t="shared" si="27"/>
        <v>153564</v>
      </c>
      <c r="S415" t="s">
        <v>2041</v>
      </c>
      <c r="T415" t="s">
        <v>2049</v>
      </c>
    </row>
    <row r="416" spans="1:20" x14ac:dyDescent="0.2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t="s">
        <v>14</v>
      </c>
      <c r="G416">
        <v>5497</v>
      </c>
      <c r="H416" t="s">
        <v>21</v>
      </c>
      <c r="I416" t="s">
        <v>22</v>
      </c>
      <c r="J416">
        <v>1271739600</v>
      </c>
      <c r="K416" s="9">
        <f t="shared" si="24"/>
        <v>40288.208333333336</v>
      </c>
      <c r="L416">
        <v>1272430800</v>
      </c>
      <c r="M416" s="10">
        <f t="shared" si="25"/>
        <v>40296.208333333336</v>
      </c>
      <c r="N416" t="b">
        <v>0</v>
      </c>
      <c r="O416" t="b">
        <v>1</v>
      </c>
      <c r="P416" t="s">
        <v>17</v>
      </c>
      <c r="Q416" s="4">
        <f t="shared" si="26"/>
        <v>84.699787460148784</v>
      </c>
      <c r="R416" s="6">
        <f t="shared" si="27"/>
        <v>173802.5</v>
      </c>
      <c r="S416" t="s">
        <v>2033</v>
      </c>
      <c r="T416" t="s">
        <v>2034</v>
      </c>
    </row>
    <row r="417" spans="1:20" x14ac:dyDescent="0.2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t="s">
        <v>14</v>
      </c>
      <c r="G417">
        <v>418</v>
      </c>
      <c r="H417" t="s">
        <v>21</v>
      </c>
      <c r="I417" t="s">
        <v>22</v>
      </c>
      <c r="J417">
        <v>1326434400</v>
      </c>
      <c r="K417" s="9">
        <f t="shared" si="24"/>
        <v>40921.25</v>
      </c>
      <c r="L417">
        <v>1327903200</v>
      </c>
      <c r="M417" s="10">
        <f t="shared" si="25"/>
        <v>40938.25</v>
      </c>
      <c r="N417" t="b">
        <v>0</v>
      </c>
      <c r="O417" t="b">
        <v>0</v>
      </c>
      <c r="P417" t="s">
        <v>33</v>
      </c>
      <c r="Q417" s="4">
        <f t="shared" si="26"/>
        <v>11.059030837004405</v>
      </c>
      <c r="R417" s="6">
        <f t="shared" si="27"/>
        <v>63026</v>
      </c>
      <c r="S417" t="s">
        <v>2039</v>
      </c>
      <c r="T417" t="s">
        <v>2040</v>
      </c>
    </row>
    <row r="418" spans="1:20" ht="31.5" x14ac:dyDescent="0.2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t="s">
        <v>14</v>
      </c>
      <c r="G418">
        <v>1439</v>
      </c>
      <c r="H418" t="s">
        <v>21</v>
      </c>
      <c r="I418" t="s">
        <v>22</v>
      </c>
      <c r="J418">
        <v>1295244000</v>
      </c>
      <c r="K418" s="9">
        <f t="shared" si="24"/>
        <v>40560.25</v>
      </c>
      <c r="L418">
        <v>1296021600</v>
      </c>
      <c r="M418" s="10">
        <f t="shared" si="25"/>
        <v>40569.25</v>
      </c>
      <c r="N418" t="b">
        <v>0</v>
      </c>
      <c r="O418" t="b">
        <v>1</v>
      </c>
      <c r="P418" t="s">
        <v>42</v>
      </c>
      <c r="Q418" s="4">
        <f t="shared" si="26"/>
        <v>43.838781575037146</v>
      </c>
      <c r="R418" s="6">
        <f t="shared" si="27"/>
        <v>96803.5</v>
      </c>
      <c r="S418" t="s">
        <v>2041</v>
      </c>
      <c r="T418" t="s">
        <v>2042</v>
      </c>
    </row>
    <row r="419" spans="1:20" x14ac:dyDescent="0.2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t="s">
        <v>14</v>
      </c>
      <c r="G419">
        <v>15</v>
      </c>
      <c r="H419" t="s">
        <v>21</v>
      </c>
      <c r="I419" t="s">
        <v>22</v>
      </c>
      <c r="J419">
        <v>1541221200</v>
      </c>
      <c r="K419" s="9">
        <f t="shared" si="24"/>
        <v>43407.208333333328</v>
      </c>
      <c r="L419">
        <v>1543298400</v>
      </c>
      <c r="M419" s="10">
        <f t="shared" si="25"/>
        <v>43431.25</v>
      </c>
      <c r="N419" t="b">
        <v>0</v>
      </c>
      <c r="O419" t="b">
        <v>0</v>
      </c>
      <c r="P419" t="s">
        <v>33</v>
      </c>
      <c r="Q419" s="4">
        <f t="shared" si="26"/>
        <v>55.470588235294116</v>
      </c>
      <c r="R419" s="6">
        <f t="shared" si="27"/>
        <v>1321.5</v>
      </c>
      <c r="S419" t="s">
        <v>2039</v>
      </c>
      <c r="T419" t="s">
        <v>2040</v>
      </c>
    </row>
    <row r="420" spans="1:20" x14ac:dyDescent="0.2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 s="9">
        <f t="shared" si="24"/>
        <v>41035.208333333336</v>
      </c>
      <c r="L420">
        <v>1336366800</v>
      </c>
      <c r="M420" s="10">
        <f t="shared" si="25"/>
        <v>41036.208333333336</v>
      </c>
      <c r="N420" t="b">
        <v>0</v>
      </c>
      <c r="O420" t="b">
        <v>0</v>
      </c>
      <c r="P420" t="s">
        <v>42</v>
      </c>
      <c r="Q420" s="4">
        <f t="shared" si="26"/>
        <v>57.399511301160658</v>
      </c>
      <c r="R420" s="6">
        <f t="shared" si="27"/>
        <v>128831.5</v>
      </c>
      <c r="S420" t="s">
        <v>2041</v>
      </c>
      <c r="T420" t="s">
        <v>2042</v>
      </c>
    </row>
    <row r="421" spans="1:20" hidden="1" x14ac:dyDescent="0.2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t="s">
        <v>20</v>
      </c>
      <c r="G421">
        <v>5203</v>
      </c>
      <c r="H421" t="s">
        <v>21</v>
      </c>
      <c r="I421" t="s">
        <v>22</v>
      </c>
      <c r="J421">
        <v>1324533600</v>
      </c>
      <c r="K421" s="9">
        <f t="shared" si="24"/>
        <v>40899.25</v>
      </c>
      <c r="L421">
        <v>1325052000</v>
      </c>
      <c r="M421" s="10">
        <f t="shared" si="25"/>
        <v>40905.25</v>
      </c>
      <c r="N421" t="b">
        <v>0</v>
      </c>
      <c r="O421" t="b">
        <v>0</v>
      </c>
      <c r="P421" t="s">
        <v>28</v>
      </c>
      <c r="Q421" s="4">
        <f t="shared" si="26"/>
        <v>123.43497363796133</v>
      </c>
      <c r="R421" s="6">
        <f t="shared" si="27"/>
        <v>127134.5</v>
      </c>
      <c r="S421" t="s">
        <v>2037</v>
      </c>
      <c r="T421" t="s">
        <v>2038</v>
      </c>
    </row>
    <row r="422" spans="1:20" hidden="1" x14ac:dyDescent="0.2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t="s">
        <v>20</v>
      </c>
      <c r="G422">
        <v>94</v>
      </c>
      <c r="H422" t="s">
        <v>21</v>
      </c>
      <c r="I422" t="s">
        <v>22</v>
      </c>
      <c r="J422">
        <v>1498366800</v>
      </c>
      <c r="K422" s="9">
        <f t="shared" si="24"/>
        <v>42911.208333333328</v>
      </c>
      <c r="L422">
        <v>1499576400</v>
      </c>
      <c r="M422" s="10">
        <f t="shared" si="25"/>
        <v>42925.208333333328</v>
      </c>
      <c r="N422" t="b">
        <v>0</v>
      </c>
      <c r="O422" t="b">
        <v>0</v>
      </c>
      <c r="P422" t="s">
        <v>33</v>
      </c>
      <c r="Q422" s="4">
        <f t="shared" si="26"/>
        <v>128.46</v>
      </c>
      <c r="R422" s="6">
        <f t="shared" si="27"/>
        <v>5711.5</v>
      </c>
      <c r="S422" t="s">
        <v>2039</v>
      </c>
      <c r="T422" t="s">
        <v>2040</v>
      </c>
    </row>
    <row r="423" spans="1:20" x14ac:dyDescent="0.2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t="s">
        <v>14</v>
      </c>
      <c r="G423">
        <v>118</v>
      </c>
      <c r="H423" t="s">
        <v>21</v>
      </c>
      <c r="I423" t="s">
        <v>22</v>
      </c>
      <c r="J423">
        <v>1498712400</v>
      </c>
      <c r="K423" s="9">
        <f t="shared" si="24"/>
        <v>42915.208333333328</v>
      </c>
      <c r="L423">
        <v>1501304400</v>
      </c>
      <c r="M423" s="10">
        <f t="shared" si="25"/>
        <v>42945.208333333328</v>
      </c>
      <c r="N423" t="b">
        <v>0</v>
      </c>
      <c r="O423" t="b">
        <v>1</v>
      </c>
      <c r="P423" t="s">
        <v>65</v>
      </c>
      <c r="Q423" s="4">
        <f t="shared" si="26"/>
        <v>63.98936170212766</v>
      </c>
      <c r="R423" s="6">
        <f t="shared" si="27"/>
        <v>7707.5</v>
      </c>
      <c r="S423" t="s">
        <v>2037</v>
      </c>
      <c r="T423" t="s">
        <v>2046</v>
      </c>
    </row>
    <row r="424" spans="1:20" ht="31.5" hidden="1" x14ac:dyDescent="0.2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t="s">
        <v>20</v>
      </c>
      <c r="G424">
        <v>205</v>
      </c>
      <c r="H424" t="s">
        <v>21</v>
      </c>
      <c r="I424" t="s">
        <v>22</v>
      </c>
      <c r="J424">
        <v>1271480400</v>
      </c>
      <c r="K424" s="9">
        <f t="shared" si="24"/>
        <v>40285.208333333336</v>
      </c>
      <c r="L424">
        <v>1273208400</v>
      </c>
      <c r="M424" s="10">
        <f t="shared" si="25"/>
        <v>40305.208333333336</v>
      </c>
      <c r="N424" t="b">
        <v>0</v>
      </c>
      <c r="O424" t="b">
        <v>1</v>
      </c>
      <c r="P424" t="s">
        <v>33</v>
      </c>
      <c r="Q424" s="4">
        <f t="shared" si="26"/>
        <v>127.29885057471265</v>
      </c>
      <c r="R424" s="6">
        <f t="shared" si="27"/>
        <v>9887.5</v>
      </c>
      <c r="S424" t="s">
        <v>2039</v>
      </c>
      <c r="T424" t="s">
        <v>2040</v>
      </c>
    </row>
    <row r="425" spans="1:20" x14ac:dyDescent="0.2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t="s">
        <v>14</v>
      </c>
      <c r="G425">
        <v>162</v>
      </c>
      <c r="H425" t="s">
        <v>21</v>
      </c>
      <c r="I425" t="s">
        <v>22</v>
      </c>
      <c r="J425">
        <v>1316667600</v>
      </c>
      <c r="K425" s="9">
        <f t="shared" si="24"/>
        <v>40808.208333333336</v>
      </c>
      <c r="L425">
        <v>1316840400</v>
      </c>
      <c r="M425" s="10">
        <f t="shared" si="25"/>
        <v>40810.208333333336</v>
      </c>
      <c r="N425" t="b">
        <v>0</v>
      </c>
      <c r="O425" t="b">
        <v>1</v>
      </c>
      <c r="P425" t="s">
        <v>17</v>
      </c>
      <c r="Q425" s="4">
        <f t="shared" si="26"/>
        <v>10.638024357239512</v>
      </c>
      <c r="R425" s="6">
        <f t="shared" si="27"/>
        <v>81761.5</v>
      </c>
      <c r="S425" t="s">
        <v>2033</v>
      </c>
      <c r="T425" t="s">
        <v>2034</v>
      </c>
    </row>
    <row r="426" spans="1:20" x14ac:dyDescent="0.2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t="s">
        <v>14</v>
      </c>
      <c r="G426">
        <v>83</v>
      </c>
      <c r="H426" t="s">
        <v>21</v>
      </c>
      <c r="I426" t="s">
        <v>22</v>
      </c>
      <c r="J426">
        <v>1524027600</v>
      </c>
      <c r="K426" s="9">
        <f t="shared" si="24"/>
        <v>43208.208333333328</v>
      </c>
      <c r="L426">
        <v>1524546000</v>
      </c>
      <c r="M426" s="10">
        <f t="shared" si="25"/>
        <v>43214.208333333328</v>
      </c>
      <c r="N426" t="b">
        <v>0</v>
      </c>
      <c r="O426" t="b">
        <v>0</v>
      </c>
      <c r="P426" t="s">
        <v>60</v>
      </c>
      <c r="Q426" s="4">
        <f t="shared" si="26"/>
        <v>40.470588235294116</v>
      </c>
      <c r="R426" s="6">
        <f t="shared" si="27"/>
        <v>3582</v>
      </c>
      <c r="S426" t="s">
        <v>2035</v>
      </c>
      <c r="T426" t="s">
        <v>2045</v>
      </c>
    </row>
    <row r="427" spans="1:20" hidden="1" x14ac:dyDescent="0.2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t="s">
        <v>20</v>
      </c>
      <c r="G427">
        <v>92</v>
      </c>
      <c r="H427" t="s">
        <v>21</v>
      </c>
      <c r="I427" t="s">
        <v>22</v>
      </c>
      <c r="J427">
        <v>1438059600</v>
      </c>
      <c r="K427" s="9">
        <f t="shared" si="24"/>
        <v>42213.208333333328</v>
      </c>
      <c r="L427">
        <v>1438578000</v>
      </c>
      <c r="M427" s="10">
        <f t="shared" si="25"/>
        <v>42219.208333333328</v>
      </c>
      <c r="N427" t="b">
        <v>0</v>
      </c>
      <c r="O427" t="b">
        <v>0</v>
      </c>
      <c r="P427" t="s">
        <v>122</v>
      </c>
      <c r="Q427" s="4">
        <f t="shared" si="26"/>
        <v>287.66666666666669</v>
      </c>
      <c r="R427" s="6">
        <f t="shared" si="27"/>
        <v>5233.5</v>
      </c>
      <c r="S427" t="s">
        <v>2054</v>
      </c>
      <c r="T427" t="s">
        <v>2055</v>
      </c>
    </row>
    <row r="428" spans="1:20" hidden="1" x14ac:dyDescent="0.2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t="s">
        <v>20</v>
      </c>
      <c r="G428">
        <v>219</v>
      </c>
      <c r="H428" t="s">
        <v>21</v>
      </c>
      <c r="I428" t="s">
        <v>22</v>
      </c>
      <c r="J428">
        <v>1361944800</v>
      </c>
      <c r="K428" s="9">
        <f t="shared" si="24"/>
        <v>41332.25</v>
      </c>
      <c r="L428">
        <v>1362549600</v>
      </c>
      <c r="M428" s="10">
        <f t="shared" si="25"/>
        <v>41339.25</v>
      </c>
      <c r="N428" t="b">
        <v>0</v>
      </c>
      <c r="O428" t="b">
        <v>0</v>
      </c>
      <c r="P428" t="s">
        <v>33</v>
      </c>
      <c r="Q428" s="4">
        <f t="shared" si="26"/>
        <v>572.94444444444446</v>
      </c>
      <c r="R428" s="6">
        <f t="shared" si="27"/>
        <v>6056.5</v>
      </c>
      <c r="S428" t="s">
        <v>2039</v>
      </c>
      <c r="T428" t="s">
        <v>2040</v>
      </c>
    </row>
    <row r="429" spans="1:20" hidden="1" x14ac:dyDescent="0.2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t="s">
        <v>20</v>
      </c>
      <c r="G429">
        <v>2526</v>
      </c>
      <c r="H429" t="s">
        <v>21</v>
      </c>
      <c r="I429" t="s">
        <v>22</v>
      </c>
      <c r="J429">
        <v>1410584400</v>
      </c>
      <c r="K429" s="9">
        <f t="shared" si="24"/>
        <v>41895.208333333336</v>
      </c>
      <c r="L429">
        <v>1413349200</v>
      </c>
      <c r="M429" s="10">
        <f t="shared" si="25"/>
        <v>41927.208333333336</v>
      </c>
      <c r="N429" t="b">
        <v>0</v>
      </c>
      <c r="O429" t="b">
        <v>1</v>
      </c>
      <c r="P429" t="s">
        <v>33</v>
      </c>
      <c r="Q429" s="4">
        <f t="shared" si="26"/>
        <v>112.90429799426934</v>
      </c>
      <c r="R429" s="6">
        <f t="shared" si="27"/>
        <v>185759</v>
      </c>
      <c r="S429" t="s">
        <v>2039</v>
      </c>
      <c r="T429" t="s">
        <v>2040</v>
      </c>
    </row>
    <row r="430" spans="1:20" x14ac:dyDescent="0.2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t="s">
        <v>14</v>
      </c>
      <c r="G430">
        <v>747</v>
      </c>
      <c r="H430" t="s">
        <v>21</v>
      </c>
      <c r="I430" t="s">
        <v>22</v>
      </c>
      <c r="J430">
        <v>1297404000</v>
      </c>
      <c r="K430" s="9">
        <f t="shared" si="24"/>
        <v>40585.25</v>
      </c>
      <c r="L430">
        <v>1298008800</v>
      </c>
      <c r="M430" s="10">
        <f t="shared" si="25"/>
        <v>40592.25</v>
      </c>
      <c r="N430" t="b">
        <v>0</v>
      </c>
      <c r="O430" t="b">
        <v>0</v>
      </c>
      <c r="P430" t="s">
        <v>71</v>
      </c>
      <c r="Q430" s="4">
        <f t="shared" si="26"/>
        <v>46.387573964497044</v>
      </c>
      <c r="R430" s="6">
        <f t="shared" si="27"/>
        <v>74218.5</v>
      </c>
      <c r="S430" t="s">
        <v>2041</v>
      </c>
      <c r="T430" t="s">
        <v>2049</v>
      </c>
    </row>
    <row r="431" spans="1:20" hidden="1" x14ac:dyDescent="0.2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t="s">
        <v>74</v>
      </c>
      <c r="G431">
        <v>2138</v>
      </c>
      <c r="H431" t="s">
        <v>21</v>
      </c>
      <c r="I431" t="s">
        <v>22</v>
      </c>
      <c r="J431">
        <v>1392012000</v>
      </c>
      <c r="K431" s="9">
        <f t="shared" si="24"/>
        <v>41680.25</v>
      </c>
      <c r="L431">
        <v>1394427600</v>
      </c>
      <c r="M431" s="10">
        <f t="shared" si="25"/>
        <v>41708.208333333336</v>
      </c>
      <c r="N431" t="b">
        <v>0</v>
      </c>
      <c r="O431" t="b">
        <v>1</v>
      </c>
      <c r="P431" t="s">
        <v>122</v>
      </c>
      <c r="Q431" s="4">
        <f t="shared" si="26"/>
        <v>90.675916230366497</v>
      </c>
      <c r="R431" s="6">
        <f t="shared" si="27"/>
        <v>182095.5</v>
      </c>
      <c r="S431" t="s">
        <v>2054</v>
      </c>
      <c r="T431" t="s">
        <v>2055</v>
      </c>
    </row>
    <row r="432" spans="1:20" x14ac:dyDescent="0.2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t="s">
        <v>14</v>
      </c>
      <c r="G432">
        <v>84</v>
      </c>
      <c r="H432" t="s">
        <v>21</v>
      </c>
      <c r="I432" t="s">
        <v>22</v>
      </c>
      <c r="J432">
        <v>1569733200</v>
      </c>
      <c r="K432" s="9">
        <f t="shared" si="24"/>
        <v>43737.208333333328</v>
      </c>
      <c r="L432">
        <v>1572670800</v>
      </c>
      <c r="M432" s="10">
        <f t="shared" si="25"/>
        <v>43771.208333333328</v>
      </c>
      <c r="N432" t="b">
        <v>0</v>
      </c>
      <c r="O432" t="b">
        <v>0</v>
      </c>
      <c r="P432" t="s">
        <v>33</v>
      </c>
      <c r="Q432" s="4">
        <f t="shared" si="26"/>
        <v>67.740740740740748</v>
      </c>
      <c r="R432" s="6">
        <f t="shared" si="27"/>
        <v>6793.5</v>
      </c>
      <c r="S432" t="s">
        <v>2039</v>
      </c>
      <c r="T432" t="s">
        <v>2040</v>
      </c>
    </row>
    <row r="433" spans="1:20" hidden="1" x14ac:dyDescent="0.2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t="s">
        <v>20</v>
      </c>
      <c r="G433">
        <v>94</v>
      </c>
      <c r="H433" t="s">
        <v>21</v>
      </c>
      <c r="I433" t="s">
        <v>22</v>
      </c>
      <c r="J433">
        <v>1529643600</v>
      </c>
      <c r="K433" s="9">
        <f t="shared" si="24"/>
        <v>43273.208333333328</v>
      </c>
      <c r="L433">
        <v>1531112400</v>
      </c>
      <c r="M433" s="10">
        <f t="shared" si="25"/>
        <v>43290.208333333328</v>
      </c>
      <c r="N433" t="b">
        <v>1</v>
      </c>
      <c r="O433" t="b">
        <v>0</v>
      </c>
      <c r="P433" t="s">
        <v>33</v>
      </c>
      <c r="Q433" s="4">
        <f t="shared" si="26"/>
        <v>192.49019607843138</v>
      </c>
      <c r="R433" s="6">
        <f t="shared" si="27"/>
        <v>7458.5</v>
      </c>
      <c r="S433" t="s">
        <v>2039</v>
      </c>
      <c r="T433" t="s">
        <v>2040</v>
      </c>
    </row>
    <row r="434" spans="1:20" x14ac:dyDescent="0.2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t="s">
        <v>14</v>
      </c>
      <c r="G434">
        <v>91</v>
      </c>
      <c r="H434" t="s">
        <v>21</v>
      </c>
      <c r="I434" t="s">
        <v>22</v>
      </c>
      <c r="J434">
        <v>1399006800</v>
      </c>
      <c r="K434" s="9">
        <f t="shared" si="24"/>
        <v>41761.208333333336</v>
      </c>
      <c r="L434">
        <v>1400734800</v>
      </c>
      <c r="M434" s="10">
        <f t="shared" si="25"/>
        <v>41781.208333333336</v>
      </c>
      <c r="N434" t="b">
        <v>0</v>
      </c>
      <c r="O434" t="b">
        <v>0</v>
      </c>
      <c r="P434" t="s">
        <v>33</v>
      </c>
      <c r="Q434" s="4">
        <f t="shared" si="26"/>
        <v>82.714285714285708</v>
      </c>
      <c r="R434" s="6">
        <f t="shared" si="27"/>
        <v>7034.5</v>
      </c>
      <c r="S434" t="s">
        <v>2039</v>
      </c>
      <c r="T434" t="s">
        <v>2040</v>
      </c>
    </row>
    <row r="435" spans="1:20" x14ac:dyDescent="0.2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t="s">
        <v>14</v>
      </c>
      <c r="G435">
        <v>792</v>
      </c>
      <c r="H435" t="s">
        <v>21</v>
      </c>
      <c r="I435" t="s">
        <v>22</v>
      </c>
      <c r="J435">
        <v>1385359200</v>
      </c>
      <c r="K435" s="9">
        <f t="shared" si="24"/>
        <v>41603.25</v>
      </c>
      <c r="L435">
        <v>1386741600</v>
      </c>
      <c r="M435" s="10">
        <f t="shared" si="25"/>
        <v>41619.25</v>
      </c>
      <c r="N435" t="b">
        <v>0</v>
      </c>
      <c r="O435" t="b">
        <v>1</v>
      </c>
      <c r="P435" t="s">
        <v>42</v>
      </c>
      <c r="Q435" s="4">
        <f t="shared" si="26"/>
        <v>54.163920922570014</v>
      </c>
      <c r="R435" s="6">
        <f t="shared" si="27"/>
        <v>93577.5</v>
      </c>
      <c r="S435" t="s">
        <v>2041</v>
      </c>
      <c r="T435" t="s">
        <v>2042</v>
      </c>
    </row>
    <row r="436" spans="1:20" hidden="1" x14ac:dyDescent="0.2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t="s">
        <v>74</v>
      </c>
      <c r="G436">
        <v>10</v>
      </c>
      <c r="H436" t="s">
        <v>15</v>
      </c>
      <c r="I436" t="s">
        <v>16</v>
      </c>
      <c r="J436">
        <v>1480572000</v>
      </c>
      <c r="K436" s="9">
        <f t="shared" si="24"/>
        <v>42705.25</v>
      </c>
      <c r="L436">
        <v>1481781600</v>
      </c>
      <c r="M436" s="10">
        <f t="shared" si="25"/>
        <v>42719.25</v>
      </c>
      <c r="N436" t="b">
        <v>1</v>
      </c>
      <c r="O436" t="b">
        <v>0</v>
      </c>
      <c r="P436" t="s">
        <v>33</v>
      </c>
      <c r="Q436" s="4">
        <f t="shared" si="26"/>
        <v>16.722222222222221</v>
      </c>
      <c r="R436" s="6">
        <f t="shared" si="27"/>
        <v>3151.5</v>
      </c>
      <c r="S436" t="s">
        <v>2039</v>
      </c>
      <c r="T436" t="s">
        <v>2040</v>
      </c>
    </row>
    <row r="437" spans="1:20" hidden="1" x14ac:dyDescent="0.2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t="s">
        <v>20</v>
      </c>
      <c r="G437">
        <v>1713</v>
      </c>
      <c r="H437" t="s">
        <v>107</v>
      </c>
      <c r="I437" t="s">
        <v>108</v>
      </c>
      <c r="J437">
        <v>1418623200</v>
      </c>
      <c r="K437" s="9">
        <f t="shared" si="24"/>
        <v>41988.25</v>
      </c>
      <c r="L437">
        <v>1419660000</v>
      </c>
      <c r="M437" s="10">
        <f t="shared" si="25"/>
        <v>42000.25</v>
      </c>
      <c r="N437" t="b">
        <v>0</v>
      </c>
      <c r="O437" t="b">
        <v>1</v>
      </c>
      <c r="P437" t="s">
        <v>33</v>
      </c>
      <c r="Q437" s="4">
        <f t="shared" si="26"/>
        <v>116.87664041994751</v>
      </c>
      <c r="R437" s="6">
        <f t="shared" si="27"/>
        <v>165260</v>
      </c>
      <c r="S437" t="s">
        <v>2039</v>
      </c>
      <c r="T437" t="s">
        <v>2040</v>
      </c>
    </row>
    <row r="438" spans="1:20" hidden="1" x14ac:dyDescent="0.2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t="s">
        <v>20</v>
      </c>
      <c r="G438">
        <v>249</v>
      </c>
      <c r="H438" t="s">
        <v>21</v>
      </c>
      <c r="I438" t="s">
        <v>22</v>
      </c>
      <c r="J438">
        <v>1555736400</v>
      </c>
      <c r="K438" s="9">
        <f t="shared" si="24"/>
        <v>43575.208333333328</v>
      </c>
      <c r="L438">
        <v>1555822800</v>
      </c>
      <c r="M438" s="10">
        <f t="shared" si="25"/>
        <v>43576.208333333328</v>
      </c>
      <c r="N438" t="b">
        <v>0</v>
      </c>
      <c r="O438" t="b">
        <v>0</v>
      </c>
      <c r="P438" t="s">
        <v>159</v>
      </c>
      <c r="Q438" s="4">
        <f t="shared" si="26"/>
        <v>1052.1538461538462</v>
      </c>
      <c r="R438" s="6">
        <f t="shared" si="27"/>
        <v>7489</v>
      </c>
      <c r="S438" t="s">
        <v>2035</v>
      </c>
      <c r="T438" t="s">
        <v>2058</v>
      </c>
    </row>
    <row r="439" spans="1:20" hidden="1" x14ac:dyDescent="0.2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t="s">
        <v>20</v>
      </c>
      <c r="G439">
        <v>192</v>
      </c>
      <c r="H439" t="s">
        <v>21</v>
      </c>
      <c r="I439" t="s">
        <v>22</v>
      </c>
      <c r="J439">
        <v>1442120400</v>
      </c>
      <c r="K439" s="9">
        <f t="shared" si="24"/>
        <v>42260.208333333328</v>
      </c>
      <c r="L439">
        <v>1442379600</v>
      </c>
      <c r="M439" s="10">
        <f t="shared" si="25"/>
        <v>42263.208333333328</v>
      </c>
      <c r="N439" t="b">
        <v>0</v>
      </c>
      <c r="O439" t="b">
        <v>1</v>
      </c>
      <c r="P439" t="s">
        <v>71</v>
      </c>
      <c r="Q439" s="4">
        <f t="shared" si="26"/>
        <v>123.07407407407408</v>
      </c>
      <c r="R439" s="6">
        <f t="shared" si="27"/>
        <v>9034.5</v>
      </c>
      <c r="S439" t="s">
        <v>2041</v>
      </c>
      <c r="T439" t="s">
        <v>2049</v>
      </c>
    </row>
    <row r="440" spans="1:20" ht="31.5" hidden="1" x14ac:dyDescent="0.2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t="s">
        <v>20</v>
      </c>
      <c r="G440">
        <v>247</v>
      </c>
      <c r="H440" t="s">
        <v>21</v>
      </c>
      <c r="I440" t="s">
        <v>22</v>
      </c>
      <c r="J440">
        <v>1362376800</v>
      </c>
      <c r="K440" s="9">
        <f t="shared" si="24"/>
        <v>41337.25</v>
      </c>
      <c r="L440">
        <v>1364965200</v>
      </c>
      <c r="M440" s="10">
        <f t="shared" si="25"/>
        <v>41367.208333333336</v>
      </c>
      <c r="N440" t="b">
        <v>0</v>
      </c>
      <c r="O440" t="b">
        <v>0</v>
      </c>
      <c r="P440" t="s">
        <v>33</v>
      </c>
      <c r="Q440" s="4">
        <f t="shared" si="26"/>
        <v>178.63855421686748</v>
      </c>
      <c r="R440" s="6">
        <f t="shared" si="27"/>
        <v>11563.5</v>
      </c>
      <c r="S440" t="s">
        <v>2039</v>
      </c>
      <c r="T440" t="s">
        <v>2040</v>
      </c>
    </row>
    <row r="441" spans="1:20" hidden="1" x14ac:dyDescent="0.2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t="s">
        <v>20</v>
      </c>
      <c r="G441">
        <v>2293</v>
      </c>
      <c r="H441" t="s">
        <v>21</v>
      </c>
      <c r="I441" t="s">
        <v>22</v>
      </c>
      <c r="J441">
        <v>1478408400</v>
      </c>
      <c r="K441" s="9">
        <f t="shared" si="24"/>
        <v>42680.208333333328</v>
      </c>
      <c r="L441">
        <v>1479016800</v>
      </c>
      <c r="M441" s="10">
        <f t="shared" si="25"/>
        <v>42687.25</v>
      </c>
      <c r="N441" t="b">
        <v>0</v>
      </c>
      <c r="O441" t="b">
        <v>0</v>
      </c>
      <c r="P441" t="s">
        <v>474</v>
      </c>
      <c r="Q441" s="4">
        <f t="shared" si="26"/>
        <v>355.28169014084506</v>
      </c>
      <c r="R441" s="6">
        <f t="shared" si="27"/>
        <v>64650</v>
      </c>
      <c r="S441" t="s">
        <v>2041</v>
      </c>
      <c r="T441" t="s">
        <v>2063</v>
      </c>
    </row>
    <row r="442" spans="1:20" hidden="1" x14ac:dyDescent="0.2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t="s">
        <v>20</v>
      </c>
      <c r="G442">
        <v>3131</v>
      </c>
      <c r="H442" t="s">
        <v>21</v>
      </c>
      <c r="I442" t="s">
        <v>22</v>
      </c>
      <c r="J442">
        <v>1498798800</v>
      </c>
      <c r="K442" s="9">
        <f t="shared" si="24"/>
        <v>42916.208333333328</v>
      </c>
      <c r="L442">
        <v>1499662800</v>
      </c>
      <c r="M442" s="10">
        <f t="shared" si="25"/>
        <v>42926.208333333328</v>
      </c>
      <c r="N442" t="b">
        <v>0</v>
      </c>
      <c r="O442" t="b">
        <v>0</v>
      </c>
      <c r="P442" t="s">
        <v>269</v>
      </c>
      <c r="Q442" s="4">
        <f t="shared" si="26"/>
        <v>161.90634146341463</v>
      </c>
      <c r="R442" s="6">
        <f t="shared" si="27"/>
        <v>134227</v>
      </c>
      <c r="S442" t="s">
        <v>2041</v>
      </c>
      <c r="T442" t="s">
        <v>2060</v>
      </c>
    </row>
    <row r="443" spans="1:20" x14ac:dyDescent="0.2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t="s">
        <v>14</v>
      </c>
      <c r="G443">
        <v>32</v>
      </c>
      <c r="H443" t="s">
        <v>21</v>
      </c>
      <c r="I443" t="s">
        <v>22</v>
      </c>
      <c r="J443">
        <v>1335416400</v>
      </c>
      <c r="K443" s="9">
        <f t="shared" si="24"/>
        <v>41025.208333333336</v>
      </c>
      <c r="L443">
        <v>1337835600</v>
      </c>
      <c r="M443" s="10">
        <f t="shared" si="25"/>
        <v>41053.208333333336</v>
      </c>
      <c r="N443" t="b">
        <v>0</v>
      </c>
      <c r="O443" t="b">
        <v>0</v>
      </c>
      <c r="P443" t="s">
        <v>65</v>
      </c>
      <c r="Q443" s="4">
        <f t="shared" si="26"/>
        <v>24.914285714285715</v>
      </c>
      <c r="R443" s="6">
        <f t="shared" si="27"/>
        <v>4372</v>
      </c>
      <c r="S443" t="s">
        <v>2037</v>
      </c>
      <c r="T443" t="s">
        <v>2046</v>
      </c>
    </row>
    <row r="444" spans="1:20" hidden="1" x14ac:dyDescent="0.2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t="s">
        <v>20</v>
      </c>
      <c r="G444">
        <v>143</v>
      </c>
      <c r="H444" t="s">
        <v>107</v>
      </c>
      <c r="I444" t="s">
        <v>108</v>
      </c>
      <c r="J444">
        <v>1504328400</v>
      </c>
      <c r="K444" s="9">
        <f t="shared" si="24"/>
        <v>42980.208333333328</v>
      </c>
      <c r="L444">
        <v>1505710800</v>
      </c>
      <c r="M444" s="10">
        <f t="shared" si="25"/>
        <v>42996.208333333328</v>
      </c>
      <c r="N444" t="b">
        <v>0</v>
      </c>
      <c r="O444" t="b">
        <v>0</v>
      </c>
      <c r="P444" t="s">
        <v>33</v>
      </c>
      <c r="Q444" s="4">
        <f t="shared" si="26"/>
        <v>198.72222222222223</v>
      </c>
      <c r="R444" s="6">
        <f t="shared" si="27"/>
        <v>8065.5</v>
      </c>
      <c r="S444" t="s">
        <v>2039</v>
      </c>
      <c r="T444" t="s">
        <v>2040</v>
      </c>
    </row>
    <row r="445" spans="1:20" hidden="1" x14ac:dyDescent="0.2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t="s">
        <v>74</v>
      </c>
      <c r="G445">
        <v>90</v>
      </c>
      <c r="H445" t="s">
        <v>21</v>
      </c>
      <c r="I445" t="s">
        <v>22</v>
      </c>
      <c r="J445">
        <v>1285822800</v>
      </c>
      <c r="K445" s="9">
        <f t="shared" si="24"/>
        <v>40451.208333333336</v>
      </c>
      <c r="L445">
        <v>1287464400</v>
      </c>
      <c r="M445" s="10">
        <f t="shared" si="25"/>
        <v>40470.208333333336</v>
      </c>
      <c r="N445" t="b">
        <v>0</v>
      </c>
      <c r="O445" t="b">
        <v>0</v>
      </c>
      <c r="P445" t="s">
        <v>33</v>
      </c>
      <c r="Q445" s="4">
        <f t="shared" si="26"/>
        <v>34.752688172043008</v>
      </c>
      <c r="R445" s="6">
        <f t="shared" si="27"/>
        <v>6266</v>
      </c>
      <c r="S445" t="s">
        <v>2039</v>
      </c>
      <c r="T445" t="s">
        <v>2040</v>
      </c>
    </row>
    <row r="446" spans="1:20" hidden="1" x14ac:dyDescent="0.2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t="s">
        <v>20</v>
      </c>
      <c r="G446">
        <v>296</v>
      </c>
      <c r="H446" t="s">
        <v>21</v>
      </c>
      <c r="I446" t="s">
        <v>22</v>
      </c>
      <c r="J446">
        <v>1311483600</v>
      </c>
      <c r="K446" s="9">
        <f t="shared" si="24"/>
        <v>40748.208333333336</v>
      </c>
      <c r="L446">
        <v>1311656400</v>
      </c>
      <c r="M446" s="10">
        <f t="shared" si="25"/>
        <v>40750.208333333336</v>
      </c>
      <c r="N446" t="b">
        <v>0</v>
      </c>
      <c r="O446" t="b">
        <v>1</v>
      </c>
      <c r="P446" t="s">
        <v>60</v>
      </c>
      <c r="Q446" s="4">
        <f t="shared" si="26"/>
        <v>176.41935483870967</v>
      </c>
      <c r="R446" s="6">
        <f t="shared" si="27"/>
        <v>8569</v>
      </c>
      <c r="S446" t="s">
        <v>2035</v>
      </c>
      <c r="T446" t="s">
        <v>2045</v>
      </c>
    </row>
    <row r="447" spans="1:20" ht="31.5" hidden="1" x14ac:dyDescent="0.2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t="s">
        <v>20</v>
      </c>
      <c r="G447">
        <v>170</v>
      </c>
      <c r="H447" t="s">
        <v>21</v>
      </c>
      <c r="I447" t="s">
        <v>22</v>
      </c>
      <c r="J447">
        <v>1291356000</v>
      </c>
      <c r="K447" s="9">
        <f t="shared" si="24"/>
        <v>40515.25</v>
      </c>
      <c r="L447">
        <v>1293170400</v>
      </c>
      <c r="M447" s="10">
        <f t="shared" si="25"/>
        <v>40536.25</v>
      </c>
      <c r="N447" t="b">
        <v>0</v>
      </c>
      <c r="O447" t="b">
        <v>1</v>
      </c>
      <c r="P447" t="s">
        <v>33</v>
      </c>
      <c r="Q447" s="4">
        <f t="shared" si="26"/>
        <v>511.38095238095241</v>
      </c>
      <c r="R447" s="6">
        <f t="shared" si="27"/>
        <v>6419.5</v>
      </c>
      <c r="S447" t="s">
        <v>2039</v>
      </c>
      <c r="T447" t="s">
        <v>2040</v>
      </c>
    </row>
    <row r="448" spans="1:20" x14ac:dyDescent="0.2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t="s">
        <v>14</v>
      </c>
      <c r="G448">
        <v>186</v>
      </c>
      <c r="H448" t="s">
        <v>21</v>
      </c>
      <c r="I448" t="s">
        <v>22</v>
      </c>
      <c r="J448">
        <v>1355810400</v>
      </c>
      <c r="K448" s="9">
        <f t="shared" si="24"/>
        <v>41261.25</v>
      </c>
      <c r="L448">
        <v>1355983200</v>
      </c>
      <c r="M448" s="10">
        <f t="shared" si="25"/>
        <v>41263.25</v>
      </c>
      <c r="N448" t="b">
        <v>0</v>
      </c>
      <c r="O448" t="b">
        <v>0</v>
      </c>
      <c r="P448" t="s">
        <v>65</v>
      </c>
      <c r="Q448" s="4">
        <f t="shared" si="26"/>
        <v>82.044117647058826</v>
      </c>
      <c r="R448" s="6">
        <f t="shared" si="27"/>
        <v>6189.5</v>
      </c>
      <c r="S448" t="s">
        <v>2037</v>
      </c>
      <c r="T448" t="s">
        <v>2046</v>
      </c>
    </row>
    <row r="449" spans="1:20" ht="31.5" hidden="1" x14ac:dyDescent="0.2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t="s">
        <v>74</v>
      </c>
      <c r="G449">
        <v>439</v>
      </c>
      <c r="H449" t="s">
        <v>40</v>
      </c>
      <c r="I449" t="s">
        <v>41</v>
      </c>
      <c r="J449">
        <v>1513663200</v>
      </c>
      <c r="K449" s="9">
        <f t="shared" si="24"/>
        <v>43088.25</v>
      </c>
      <c r="L449">
        <v>1515045600</v>
      </c>
      <c r="M449" s="10">
        <f t="shared" si="25"/>
        <v>43104.25</v>
      </c>
      <c r="N449" t="b">
        <v>0</v>
      </c>
      <c r="O449" t="b">
        <v>0</v>
      </c>
      <c r="P449" t="s">
        <v>269</v>
      </c>
      <c r="Q449" s="4">
        <f t="shared" si="26"/>
        <v>24.326030927835053</v>
      </c>
      <c r="R449" s="6">
        <f t="shared" si="27"/>
        <v>96477</v>
      </c>
      <c r="S449" t="s">
        <v>2041</v>
      </c>
      <c r="T449" t="s">
        <v>2060</v>
      </c>
    </row>
    <row r="450" spans="1:20" x14ac:dyDescent="0.2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t="s">
        <v>14</v>
      </c>
      <c r="G450">
        <v>605</v>
      </c>
      <c r="H450" t="s">
        <v>21</v>
      </c>
      <c r="I450" t="s">
        <v>22</v>
      </c>
      <c r="J450">
        <v>1365915600</v>
      </c>
      <c r="K450" s="9">
        <f t="shared" si="24"/>
        <v>41378.208333333336</v>
      </c>
      <c r="L450">
        <v>1366088400</v>
      </c>
      <c r="M450" s="10">
        <f t="shared" si="25"/>
        <v>41380.208333333336</v>
      </c>
      <c r="N450" t="b">
        <v>0</v>
      </c>
      <c r="O450" t="b">
        <v>1</v>
      </c>
      <c r="P450" t="s">
        <v>89</v>
      </c>
      <c r="Q450" s="4">
        <f t="shared" si="26"/>
        <v>50.482758620689658</v>
      </c>
      <c r="R450" s="6">
        <f t="shared" si="27"/>
        <v>67642</v>
      </c>
      <c r="S450" t="s">
        <v>2050</v>
      </c>
      <c r="T450" t="s">
        <v>2051</v>
      </c>
    </row>
    <row r="451" spans="1:20" hidden="1" x14ac:dyDescent="0.2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t="s">
        <v>20</v>
      </c>
      <c r="G451">
        <v>86</v>
      </c>
      <c r="H451" t="s">
        <v>36</v>
      </c>
      <c r="I451" t="s">
        <v>37</v>
      </c>
      <c r="J451">
        <v>1551852000</v>
      </c>
      <c r="K451" s="9">
        <f t="shared" ref="K451:K514" si="28">(((J451/60)/60)/24)+DATE(1970,1,1)</f>
        <v>43530.25</v>
      </c>
      <c r="L451">
        <v>1553317200</v>
      </c>
      <c r="M451" s="10">
        <f t="shared" ref="M451:M514" si="29">(((L451/60)/60)/24)+DATE(1970,1,1)</f>
        <v>43547.208333333328</v>
      </c>
      <c r="N451" t="b">
        <v>0</v>
      </c>
      <c r="O451" t="b">
        <v>0</v>
      </c>
      <c r="P451" t="s">
        <v>89</v>
      </c>
      <c r="Q451" s="4">
        <f t="shared" ref="Q451:Q514" si="30">100*E451/D451</f>
        <v>967</v>
      </c>
      <c r="R451" s="6">
        <f t="shared" ref="R451:R514" si="31">AVERAGE(E451,D451)</f>
        <v>4801.5</v>
      </c>
      <c r="S451" t="s">
        <v>2050</v>
      </c>
      <c r="T451" t="s">
        <v>2051</v>
      </c>
    </row>
    <row r="452" spans="1:20" x14ac:dyDescent="0.2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 s="9">
        <f t="shared" si="28"/>
        <v>43394.208333333328</v>
      </c>
      <c r="L452">
        <v>1542088800</v>
      </c>
      <c r="M452" s="10">
        <f t="shared" si="29"/>
        <v>43417.25</v>
      </c>
      <c r="N452" t="b">
        <v>0</v>
      </c>
      <c r="O452" t="b">
        <v>0</v>
      </c>
      <c r="P452" t="s">
        <v>71</v>
      </c>
      <c r="Q452" s="4">
        <f t="shared" si="30"/>
        <v>4</v>
      </c>
      <c r="R452" s="6">
        <f t="shared" si="31"/>
        <v>52</v>
      </c>
      <c r="S452" t="s">
        <v>2041</v>
      </c>
      <c r="T452" t="s">
        <v>2049</v>
      </c>
    </row>
    <row r="453" spans="1:20" hidden="1" x14ac:dyDescent="0.2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t="s">
        <v>20</v>
      </c>
      <c r="G453">
        <v>6286</v>
      </c>
      <c r="H453" t="s">
        <v>21</v>
      </c>
      <c r="I453" t="s">
        <v>22</v>
      </c>
      <c r="J453">
        <v>1500440400</v>
      </c>
      <c r="K453" s="9">
        <f t="shared" si="28"/>
        <v>42935.208333333328</v>
      </c>
      <c r="L453">
        <v>1503118800</v>
      </c>
      <c r="M453" s="10">
        <f t="shared" si="29"/>
        <v>42966.208333333328</v>
      </c>
      <c r="N453" t="b">
        <v>0</v>
      </c>
      <c r="O453" t="b">
        <v>0</v>
      </c>
      <c r="P453" t="s">
        <v>23</v>
      </c>
      <c r="Q453" s="4">
        <f t="shared" si="30"/>
        <v>122.84501347708895</v>
      </c>
      <c r="R453" s="6">
        <f t="shared" si="31"/>
        <v>165351</v>
      </c>
      <c r="S453" t="s">
        <v>2035</v>
      </c>
      <c r="T453" t="s">
        <v>2036</v>
      </c>
    </row>
    <row r="454" spans="1:20" ht="31.5" x14ac:dyDescent="0.2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t="s">
        <v>14</v>
      </c>
      <c r="G454">
        <v>31</v>
      </c>
      <c r="H454" t="s">
        <v>21</v>
      </c>
      <c r="I454" t="s">
        <v>22</v>
      </c>
      <c r="J454">
        <v>1278392400</v>
      </c>
      <c r="K454" s="9">
        <f t="shared" si="28"/>
        <v>40365.208333333336</v>
      </c>
      <c r="L454">
        <v>1278478800</v>
      </c>
      <c r="M454" s="10">
        <f t="shared" si="29"/>
        <v>40366.208333333336</v>
      </c>
      <c r="N454" t="b">
        <v>0</v>
      </c>
      <c r="O454" t="b">
        <v>0</v>
      </c>
      <c r="P454" t="s">
        <v>53</v>
      </c>
      <c r="Q454" s="4">
        <f t="shared" si="30"/>
        <v>63.4375</v>
      </c>
      <c r="R454" s="6">
        <f t="shared" si="31"/>
        <v>3922.5</v>
      </c>
      <c r="S454" t="s">
        <v>2041</v>
      </c>
      <c r="T454" t="s">
        <v>2044</v>
      </c>
    </row>
    <row r="455" spans="1:20" ht="31.5" x14ac:dyDescent="0.2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t="s">
        <v>14</v>
      </c>
      <c r="G455">
        <v>1181</v>
      </c>
      <c r="H455" t="s">
        <v>21</v>
      </c>
      <c r="I455" t="s">
        <v>22</v>
      </c>
      <c r="J455">
        <v>1480572000</v>
      </c>
      <c r="K455" s="9">
        <f t="shared" si="28"/>
        <v>42705.25</v>
      </c>
      <c r="L455">
        <v>1484114400</v>
      </c>
      <c r="M455" s="10">
        <f t="shared" si="29"/>
        <v>42746.25</v>
      </c>
      <c r="N455" t="b">
        <v>0</v>
      </c>
      <c r="O455" t="b">
        <v>0</v>
      </c>
      <c r="P455" t="s">
        <v>474</v>
      </c>
      <c r="Q455" s="4">
        <f t="shared" si="30"/>
        <v>56.331688596491226</v>
      </c>
      <c r="R455" s="6">
        <f t="shared" si="31"/>
        <v>142574.5</v>
      </c>
      <c r="S455" t="s">
        <v>2041</v>
      </c>
      <c r="T455" t="s">
        <v>2063</v>
      </c>
    </row>
    <row r="456" spans="1:20" x14ac:dyDescent="0.2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t="s">
        <v>14</v>
      </c>
      <c r="G456">
        <v>39</v>
      </c>
      <c r="H456" t="s">
        <v>21</v>
      </c>
      <c r="I456" t="s">
        <v>22</v>
      </c>
      <c r="J456">
        <v>1382331600</v>
      </c>
      <c r="K456" s="9">
        <f t="shared" si="28"/>
        <v>41568.208333333336</v>
      </c>
      <c r="L456">
        <v>1385445600</v>
      </c>
      <c r="M456" s="10">
        <f t="shared" si="29"/>
        <v>41604.25</v>
      </c>
      <c r="N456" t="b">
        <v>0</v>
      </c>
      <c r="O456" t="b">
        <v>1</v>
      </c>
      <c r="P456" t="s">
        <v>53</v>
      </c>
      <c r="Q456" s="4">
        <f t="shared" si="30"/>
        <v>44.075000000000003</v>
      </c>
      <c r="R456" s="6">
        <f t="shared" si="31"/>
        <v>2881.5</v>
      </c>
      <c r="S456" t="s">
        <v>2041</v>
      </c>
      <c r="T456" t="s">
        <v>2044</v>
      </c>
    </row>
    <row r="457" spans="1:20" hidden="1" x14ac:dyDescent="0.2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t="s">
        <v>20</v>
      </c>
      <c r="G457">
        <v>3727</v>
      </c>
      <c r="H457" t="s">
        <v>21</v>
      </c>
      <c r="I457" t="s">
        <v>22</v>
      </c>
      <c r="J457">
        <v>1316754000</v>
      </c>
      <c r="K457" s="9">
        <f t="shared" si="28"/>
        <v>40809.208333333336</v>
      </c>
      <c r="L457">
        <v>1318741200</v>
      </c>
      <c r="M457" s="10">
        <f t="shared" si="29"/>
        <v>40832.208333333336</v>
      </c>
      <c r="N457" t="b">
        <v>0</v>
      </c>
      <c r="O457" t="b">
        <v>0</v>
      </c>
      <c r="P457" t="s">
        <v>33</v>
      </c>
      <c r="Q457" s="4">
        <f t="shared" si="30"/>
        <v>118.37253218884121</v>
      </c>
      <c r="R457" s="6">
        <f t="shared" si="31"/>
        <v>127202</v>
      </c>
      <c r="S457" t="s">
        <v>2039</v>
      </c>
      <c r="T457" t="s">
        <v>2040</v>
      </c>
    </row>
    <row r="458" spans="1:20" ht="31.5" hidden="1" x14ac:dyDescent="0.2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t="s">
        <v>20</v>
      </c>
      <c r="G458">
        <v>1605</v>
      </c>
      <c r="H458" t="s">
        <v>21</v>
      </c>
      <c r="I458" t="s">
        <v>22</v>
      </c>
      <c r="J458">
        <v>1518242400</v>
      </c>
      <c r="K458" s="9">
        <f t="shared" si="28"/>
        <v>43141.25</v>
      </c>
      <c r="L458">
        <v>1518242400</v>
      </c>
      <c r="M458" s="10">
        <f t="shared" si="29"/>
        <v>43141.25</v>
      </c>
      <c r="N458" t="b">
        <v>0</v>
      </c>
      <c r="O458" t="b">
        <v>1</v>
      </c>
      <c r="P458" t="s">
        <v>60</v>
      </c>
      <c r="Q458" s="4">
        <f t="shared" si="30"/>
        <v>104.1243169398907</v>
      </c>
      <c r="R458" s="6">
        <f t="shared" si="31"/>
        <v>149419</v>
      </c>
      <c r="S458" t="s">
        <v>2035</v>
      </c>
      <c r="T458" t="s">
        <v>2045</v>
      </c>
    </row>
    <row r="459" spans="1:20" x14ac:dyDescent="0.2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t="s">
        <v>14</v>
      </c>
      <c r="G459">
        <v>46</v>
      </c>
      <c r="H459" t="s">
        <v>21</v>
      </c>
      <c r="I459" t="s">
        <v>22</v>
      </c>
      <c r="J459">
        <v>1476421200</v>
      </c>
      <c r="K459" s="9">
        <f t="shared" si="28"/>
        <v>42657.208333333328</v>
      </c>
      <c r="L459">
        <v>1476594000</v>
      </c>
      <c r="M459" s="10">
        <f t="shared" si="29"/>
        <v>42659.208333333328</v>
      </c>
      <c r="N459" t="b">
        <v>0</v>
      </c>
      <c r="O459" t="b">
        <v>0</v>
      </c>
      <c r="P459" t="s">
        <v>33</v>
      </c>
      <c r="Q459" s="4">
        <f t="shared" si="30"/>
        <v>26.64</v>
      </c>
      <c r="R459" s="6">
        <f t="shared" si="31"/>
        <v>3166</v>
      </c>
      <c r="S459" t="s">
        <v>2039</v>
      </c>
      <c r="T459" t="s">
        <v>2040</v>
      </c>
    </row>
    <row r="460" spans="1:20" hidden="1" x14ac:dyDescent="0.2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t="s">
        <v>20</v>
      </c>
      <c r="G460">
        <v>2120</v>
      </c>
      <c r="H460" t="s">
        <v>21</v>
      </c>
      <c r="I460" t="s">
        <v>22</v>
      </c>
      <c r="J460">
        <v>1269752400</v>
      </c>
      <c r="K460" s="9">
        <f t="shared" si="28"/>
        <v>40265.208333333336</v>
      </c>
      <c r="L460">
        <v>1273554000</v>
      </c>
      <c r="M460" s="10">
        <f t="shared" si="29"/>
        <v>40309.208333333336</v>
      </c>
      <c r="N460" t="b">
        <v>0</v>
      </c>
      <c r="O460" t="b">
        <v>0</v>
      </c>
      <c r="P460" t="s">
        <v>33</v>
      </c>
      <c r="Q460" s="4">
        <f t="shared" si="30"/>
        <v>351.20118343195264</v>
      </c>
      <c r="R460" s="6">
        <f t="shared" si="31"/>
        <v>76253</v>
      </c>
      <c r="S460" t="s">
        <v>2039</v>
      </c>
      <c r="T460" t="s">
        <v>2040</v>
      </c>
    </row>
    <row r="461" spans="1:20" x14ac:dyDescent="0.2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t="s">
        <v>14</v>
      </c>
      <c r="G461">
        <v>105</v>
      </c>
      <c r="H461" t="s">
        <v>21</v>
      </c>
      <c r="I461" t="s">
        <v>22</v>
      </c>
      <c r="J461">
        <v>1419746400</v>
      </c>
      <c r="K461" s="9">
        <f t="shared" si="28"/>
        <v>42001.25</v>
      </c>
      <c r="L461">
        <v>1421906400</v>
      </c>
      <c r="M461" s="10">
        <f t="shared" si="29"/>
        <v>42026.25</v>
      </c>
      <c r="N461" t="b">
        <v>0</v>
      </c>
      <c r="O461" t="b">
        <v>0</v>
      </c>
      <c r="P461" t="s">
        <v>42</v>
      </c>
      <c r="Q461" s="4">
        <f t="shared" si="30"/>
        <v>90.063492063492063</v>
      </c>
      <c r="R461" s="6">
        <f t="shared" si="31"/>
        <v>5987</v>
      </c>
      <c r="S461" t="s">
        <v>2041</v>
      </c>
      <c r="T461" t="s">
        <v>2042</v>
      </c>
    </row>
    <row r="462" spans="1:20" hidden="1" x14ac:dyDescent="0.2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t="s">
        <v>20</v>
      </c>
      <c r="G462">
        <v>50</v>
      </c>
      <c r="H462" t="s">
        <v>21</v>
      </c>
      <c r="I462" t="s">
        <v>22</v>
      </c>
      <c r="J462">
        <v>1281330000</v>
      </c>
      <c r="K462" s="9">
        <f t="shared" si="28"/>
        <v>40399.208333333336</v>
      </c>
      <c r="L462">
        <v>1281589200</v>
      </c>
      <c r="M462" s="10">
        <f t="shared" si="29"/>
        <v>40402.208333333336</v>
      </c>
      <c r="N462" t="b">
        <v>0</v>
      </c>
      <c r="O462" t="b">
        <v>0</v>
      </c>
      <c r="P462" t="s">
        <v>33</v>
      </c>
      <c r="Q462" s="4">
        <f t="shared" si="30"/>
        <v>171.625</v>
      </c>
      <c r="R462" s="6">
        <f t="shared" si="31"/>
        <v>3259.5</v>
      </c>
      <c r="S462" t="s">
        <v>2039</v>
      </c>
      <c r="T462" t="s">
        <v>2040</v>
      </c>
    </row>
    <row r="463" spans="1:20" hidden="1" x14ac:dyDescent="0.2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t="s">
        <v>20</v>
      </c>
      <c r="G463">
        <v>2080</v>
      </c>
      <c r="H463" t="s">
        <v>21</v>
      </c>
      <c r="I463" t="s">
        <v>22</v>
      </c>
      <c r="J463">
        <v>1398661200</v>
      </c>
      <c r="K463" s="9">
        <f t="shared" si="28"/>
        <v>41757.208333333336</v>
      </c>
      <c r="L463">
        <v>1400389200</v>
      </c>
      <c r="M463" s="10">
        <f t="shared" si="29"/>
        <v>41777.208333333336</v>
      </c>
      <c r="N463" t="b">
        <v>0</v>
      </c>
      <c r="O463" t="b">
        <v>0</v>
      </c>
      <c r="P463" t="s">
        <v>53</v>
      </c>
      <c r="Q463" s="4">
        <f t="shared" si="30"/>
        <v>141.04655870445345</v>
      </c>
      <c r="R463" s="6">
        <f t="shared" si="31"/>
        <v>119077</v>
      </c>
      <c r="S463" t="s">
        <v>2041</v>
      </c>
      <c r="T463" t="s">
        <v>2044</v>
      </c>
    </row>
    <row r="464" spans="1:20" x14ac:dyDescent="0.2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t="s">
        <v>14</v>
      </c>
      <c r="G464">
        <v>535</v>
      </c>
      <c r="H464" t="s">
        <v>21</v>
      </c>
      <c r="I464" t="s">
        <v>22</v>
      </c>
      <c r="J464">
        <v>1359525600</v>
      </c>
      <c r="K464" s="9">
        <f t="shared" si="28"/>
        <v>41304.25</v>
      </c>
      <c r="L464">
        <v>1362808800</v>
      </c>
      <c r="M464" s="10">
        <f t="shared" si="29"/>
        <v>41342.25</v>
      </c>
      <c r="N464" t="b">
        <v>0</v>
      </c>
      <c r="O464" t="b">
        <v>0</v>
      </c>
      <c r="P464" t="s">
        <v>292</v>
      </c>
      <c r="Q464" s="4">
        <f t="shared" si="30"/>
        <v>30.579449152542374</v>
      </c>
      <c r="R464" s="6">
        <f t="shared" si="31"/>
        <v>123267</v>
      </c>
      <c r="S464" t="s">
        <v>2050</v>
      </c>
      <c r="T464" t="s">
        <v>2061</v>
      </c>
    </row>
    <row r="465" spans="1:20" ht="31.5" hidden="1" x14ac:dyDescent="0.2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t="s">
        <v>20</v>
      </c>
      <c r="G465">
        <v>2105</v>
      </c>
      <c r="H465" t="s">
        <v>21</v>
      </c>
      <c r="I465" t="s">
        <v>22</v>
      </c>
      <c r="J465">
        <v>1388469600</v>
      </c>
      <c r="K465" s="9">
        <f t="shared" si="28"/>
        <v>41639.25</v>
      </c>
      <c r="L465">
        <v>1388815200</v>
      </c>
      <c r="M465" s="10">
        <f t="shared" si="29"/>
        <v>41643.25</v>
      </c>
      <c r="N465" t="b">
        <v>0</v>
      </c>
      <c r="O465" t="b">
        <v>0</v>
      </c>
      <c r="P465" t="s">
        <v>71</v>
      </c>
      <c r="Q465" s="4">
        <f t="shared" si="30"/>
        <v>108.16455696202532</v>
      </c>
      <c r="R465" s="6">
        <f t="shared" si="31"/>
        <v>139782.5</v>
      </c>
      <c r="S465" t="s">
        <v>2041</v>
      </c>
      <c r="T465" t="s">
        <v>2049</v>
      </c>
    </row>
    <row r="466" spans="1:20" hidden="1" x14ac:dyDescent="0.2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t="s">
        <v>20</v>
      </c>
      <c r="G466">
        <v>2436</v>
      </c>
      <c r="H466" t="s">
        <v>21</v>
      </c>
      <c r="I466" t="s">
        <v>22</v>
      </c>
      <c r="J466">
        <v>1518328800</v>
      </c>
      <c r="K466" s="9">
        <f t="shared" si="28"/>
        <v>43142.25</v>
      </c>
      <c r="L466">
        <v>1519538400</v>
      </c>
      <c r="M466" s="10">
        <f t="shared" si="29"/>
        <v>43156.25</v>
      </c>
      <c r="N466" t="b">
        <v>0</v>
      </c>
      <c r="O466" t="b">
        <v>0</v>
      </c>
      <c r="P466" t="s">
        <v>33</v>
      </c>
      <c r="Q466" s="4">
        <f t="shared" si="30"/>
        <v>133.45505617977528</v>
      </c>
      <c r="R466" s="6">
        <f t="shared" si="31"/>
        <v>83110</v>
      </c>
      <c r="S466" t="s">
        <v>2039</v>
      </c>
      <c r="T466" t="s">
        <v>2040</v>
      </c>
    </row>
    <row r="467" spans="1:20" hidden="1" x14ac:dyDescent="0.2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t="s">
        <v>20</v>
      </c>
      <c r="G467">
        <v>80</v>
      </c>
      <c r="H467" t="s">
        <v>21</v>
      </c>
      <c r="I467" t="s">
        <v>22</v>
      </c>
      <c r="J467">
        <v>1517032800</v>
      </c>
      <c r="K467" s="9">
        <f t="shared" si="28"/>
        <v>43127.25</v>
      </c>
      <c r="L467">
        <v>1517810400</v>
      </c>
      <c r="M467" s="10">
        <f t="shared" si="29"/>
        <v>43136.25</v>
      </c>
      <c r="N467" t="b">
        <v>0</v>
      </c>
      <c r="O467" t="b">
        <v>0</v>
      </c>
      <c r="P467" t="s">
        <v>206</v>
      </c>
      <c r="Q467" s="4">
        <f t="shared" si="30"/>
        <v>187.85106382978722</v>
      </c>
      <c r="R467" s="6">
        <f t="shared" si="31"/>
        <v>6764.5</v>
      </c>
      <c r="S467" t="s">
        <v>2047</v>
      </c>
      <c r="T467" t="s">
        <v>2059</v>
      </c>
    </row>
    <row r="468" spans="1:20" hidden="1" x14ac:dyDescent="0.2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t="s">
        <v>20</v>
      </c>
      <c r="G468">
        <v>42</v>
      </c>
      <c r="H468" t="s">
        <v>21</v>
      </c>
      <c r="I468" t="s">
        <v>22</v>
      </c>
      <c r="J468">
        <v>1368594000</v>
      </c>
      <c r="K468" s="9">
        <f t="shared" si="28"/>
        <v>41409.208333333336</v>
      </c>
      <c r="L468">
        <v>1370581200</v>
      </c>
      <c r="M468" s="10">
        <f t="shared" si="29"/>
        <v>41432.208333333336</v>
      </c>
      <c r="N468" t="b">
        <v>0</v>
      </c>
      <c r="O468" t="b">
        <v>1</v>
      </c>
      <c r="P468" t="s">
        <v>65</v>
      </c>
      <c r="Q468" s="4">
        <f t="shared" si="30"/>
        <v>332</v>
      </c>
      <c r="R468" s="6">
        <f t="shared" si="31"/>
        <v>2592</v>
      </c>
      <c r="S468" t="s">
        <v>2037</v>
      </c>
      <c r="T468" t="s">
        <v>2046</v>
      </c>
    </row>
    <row r="469" spans="1:20" ht="31.5" hidden="1" x14ac:dyDescent="0.2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t="s">
        <v>20</v>
      </c>
      <c r="G469">
        <v>139</v>
      </c>
      <c r="H469" t="s">
        <v>15</v>
      </c>
      <c r="I469" t="s">
        <v>16</v>
      </c>
      <c r="J469">
        <v>1448258400</v>
      </c>
      <c r="K469" s="9">
        <f t="shared" si="28"/>
        <v>42331.25</v>
      </c>
      <c r="L469">
        <v>1448863200</v>
      </c>
      <c r="M469" s="10">
        <f t="shared" si="29"/>
        <v>42338.25</v>
      </c>
      <c r="N469" t="b">
        <v>0</v>
      </c>
      <c r="O469" t="b">
        <v>1</v>
      </c>
      <c r="P469" t="s">
        <v>28</v>
      </c>
      <c r="Q469" s="4">
        <f t="shared" si="30"/>
        <v>575.21428571428567</v>
      </c>
      <c r="R469" s="6">
        <f t="shared" si="31"/>
        <v>4726.5</v>
      </c>
      <c r="S469" t="s">
        <v>2037</v>
      </c>
      <c r="T469" t="s">
        <v>2038</v>
      </c>
    </row>
    <row r="470" spans="1:20" x14ac:dyDescent="0.2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t="s">
        <v>14</v>
      </c>
      <c r="G470">
        <v>16</v>
      </c>
      <c r="H470" t="s">
        <v>21</v>
      </c>
      <c r="I470" t="s">
        <v>22</v>
      </c>
      <c r="J470">
        <v>1555218000</v>
      </c>
      <c r="K470" s="9">
        <f t="shared" si="28"/>
        <v>43569.208333333328</v>
      </c>
      <c r="L470">
        <v>1556600400</v>
      </c>
      <c r="M470" s="10">
        <f t="shared" si="29"/>
        <v>43585.208333333328</v>
      </c>
      <c r="N470" t="b">
        <v>0</v>
      </c>
      <c r="O470" t="b">
        <v>0</v>
      </c>
      <c r="P470" t="s">
        <v>33</v>
      </c>
      <c r="Q470" s="4">
        <f t="shared" si="30"/>
        <v>40.5</v>
      </c>
      <c r="R470" s="6">
        <f t="shared" si="31"/>
        <v>2810</v>
      </c>
      <c r="S470" t="s">
        <v>2039</v>
      </c>
      <c r="T470" t="s">
        <v>2040</v>
      </c>
    </row>
    <row r="471" spans="1:20" hidden="1" x14ac:dyDescent="0.2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t="s">
        <v>20</v>
      </c>
      <c r="G471">
        <v>159</v>
      </c>
      <c r="H471" t="s">
        <v>21</v>
      </c>
      <c r="I471" t="s">
        <v>22</v>
      </c>
      <c r="J471">
        <v>1431925200</v>
      </c>
      <c r="K471" s="9">
        <f t="shared" si="28"/>
        <v>42142.208333333328</v>
      </c>
      <c r="L471">
        <v>1432098000</v>
      </c>
      <c r="M471" s="10">
        <f t="shared" si="29"/>
        <v>42144.208333333328</v>
      </c>
      <c r="N471" t="b">
        <v>0</v>
      </c>
      <c r="O471" t="b">
        <v>0</v>
      </c>
      <c r="P471" t="s">
        <v>53</v>
      </c>
      <c r="Q471" s="4">
        <f t="shared" si="30"/>
        <v>184.42857142857142</v>
      </c>
      <c r="R471" s="6">
        <f t="shared" si="31"/>
        <v>7964</v>
      </c>
      <c r="S471" t="s">
        <v>2041</v>
      </c>
      <c r="T471" t="s">
        <v>2044</v>
      </c>
    </row>
    <row r="472" spans="1:20" hidden="1" x14ac:dyDescent="0.2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t="s">
        <v>20</v>
      </c>
      <c r="G472">
        <v>381</v>
      </c>
      <c r="H472" t="s">
        <v>21</v>
      </c>
      <c r="I472" t="s">
        <v>22</v>
      </c>
      <c r="J472">
        <v>1481522400</v>
      </c>
      <c r="K472" s="9">
        <f t="shared" si="28"/>
        <v>42716.25</v>
      </c>
      <c r="L472">
        <v>1482127200</v>
      </c>
      <c r="M472" s="10">
        <f t="shared" si="29"/>
        <v>42723.25</v>
      </c>
      <c r="N472" t="b">
        <v>0</v>
      </c>
      <c r="O472" t="b">
        <v>0</v>
      </c>
      <c r="P472" t="s">
        <v>65</v>
      </c>
      <c r="Q472" s="4">
        <f t="shared" si="30"/>
        <v>285.80555555555554</v>
      </c>
      <c r="R472" s="6">
        <f t="shared" si="31"/>
        <v>6944.5</v>
      </c>
      <c r="S472" t="s">
        <v>2037</v>
      </c>
      <c r="T472" t="s">
        <v>2046</v>
      </c>
    </row>
    <row r="473" spans="1:20" hidden="1" x14ac:dyDescent="0.2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t="s">
        <v>20</v>
      </c>
      <c r="G473">
        <v>194</v>
      </c>
      <c r="H473" t="s">
        <v>40</v>
      </c>
      <c r="I473" t="s">
        <v>41</v>
      </c>
      <c r="J473">
        <v>1335934800</v>
      </c>
      <c r="K473" s="9">
        <f t="shared" si="28"/>
        <v>41031.208333333336</v>
      </c>
      <c r="L473">
        <v>1335934800</v>
      </c>
      <c r="M473" s="10">
        <f t="shared" si="29"/>
        <v>41031.208333333336</v>
      </c>
      <c r="N473" t="b">
        <v>0</v>
      </c>
      <c r="O473" t="b">
        <v>1</v>
      </c>
      <c r="P473" t="s">
        <v>17</v>
      </c>
      <c r="Q473" s="4">
        <f t="shared" si="30"/>
        <v>319</v>
      </c>
      <c r="R473" s="6">
        <f t="shared" si="31"/>
        <v>6494.5</v>
      </c>
      <c r="S473" t="s">
        <v>2033</v>
      </c>
      <c r="T473" t="s">
        <v>2034</v>
      </c>
    </row>
    <row r="474" spans="1:20" x14ac:dyDescent="0.2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t="s">
        <v>14</v>
      </c>
      <c r="G474">
        <v>575</v>
      </c>
      <c r="H474" t="s">
        <v>21</v>
      </c>
      <c r="I474" t="s">
        <v>22</v>
      </c>
      <c r="J474">
        <v>1552280400</v>
      </c>
      <c r="K474" s="9">
        <f t="shared" si="28"/>
        <v>43535.208333333328</v>
      </c>
      <c r="L474">
        <v>1556946000</v>
      </c>
      <c r="M474" s="10">
        <f t="shared" si="29"/>
        <v>43589.208333333328</v>
      </c>
      <c r="N474" t="b">
        <v>0</v>
      </c>
      <c r="O474" t="b">
        <v>0</v>
      </c>
      <c r="P474" t="s">
        <v>23</v>
      </c>
      <c r="Q474" s="4">
        <f t="shared" si="30"/>
        <v>39.234070221066318</v>
      </c>
      <c r="R474" s="6">
        <f t="shared" si="31"/>
        <v>107071</v>
      </c>
      <c r="S474" t="s">
        <v>2035</v>
      </c>
      <c r="T474" t="s">
        <v>2036</v>
      </c>
    </row>
    <row r="475" spans="1:20" hidden="1" x14ac:dyDescent="0.2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t="s">
        <v>20</v>
      </c>
      <c r="G475">
        <v>106</v>
      </c>
      <c r="H475" t="s">
        <v>21</v>
      </c>
      <c r="I475" t="s">
        <v>22</v>
      </c>
      <c r="J475">
        <v>1529989200</v>
      </c>
      <c r="K475" s="9">
        <f t="shared" si="28"/>
        <v>43277.208333333328</v>
      </c>
      <c r="L475">
        <v>1530075600</v>
      </c>
      <c r="M475" s="10">
        <f t="shared" si="29"/>
        <v>43278.208333333328</v>
      </c>
      <c r="N475" t="b">
        <v>0</v>
      </c>
      <c r="O475" t="b">
        <v>0</v>
      </c>
      <c r="P475" t="s">
        <v>50</v>
      </c>
      <c r="Q475" s="4">
        <f t="shared" si="30"/>
        <v>178.14</v>
      </c>
      <c r="R475" s="6">
        <f t="shared" si="31"/>
        <v>6953.5</v>
      </c>
      <c r="S475" t="s">
        <v>2035</v>
      </c>
      <c r="T475" t="s">
        <v>2043</v>
      </c>
    </row>
    <row r="476" spans="1:20" hidden="1" x14ac:dyDescent="0.2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t="s">
        <v>20</v>
      </c>
      <c r="G476">
        <v>142</v>
      </c>
      <c r="H476" t="s">
        <v>21</v>
      </c>
      <c r="I476" t="s">
        <v>22</v>
      </c>
      <c r="J476">
        <v>1418709600</v>
      </c>
      <c r="K476" s="9">
        <f t="shared" si="28"/>
        <v>41989.25</v>
      </c>
      <c r="L476">
        <v>1418796000</v>
      </c>
      <c r="M476" s="10">
        <f t="shared" si="29"/>
        <v>41990.25</v>
      </c>
      <c r="N476" t="b">
        <v>0</v>
      </c>
      <c r="O476" t="b">
        <v>0</v>
      </c>
      <c r="P476" t="s">
        <v>269</v>
      </c>
      <c r="Q476" s="4">
        <f t="shared" si="30"/>
        <v>365.15</v>
      </c>
      <c r="R476" s="6">
        <f t="shared" si="31"/>
        <v>9303</v>
      </c>
      <c r="S476" t="s">
        <v>2041</v>
      </c>
      <c r="T476" t="s">
        <v>2060</v>
      </c>
    </row>
    <row r="477" spans="1:20" ht="31.5" hidden="1" x14ac:dyDescent="0.2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t="s">
        <v>20</v>
      </c>
      <c r="G477">
        <v>211</v>
      </c>
      <c r="H477" t="s">
        <v>21</v>
      </c>
      <c r="I477" t="s">
        <v>22</v>
      </c>
      <c r="J477">
        <v>1372136400</v>
      </c>
      <c r="K477" s="9">
        <f t="shared" si="28"/>
        <v>41450.208333333336</v>
      </c>
      <c r="L477">
        <v>1372482000</v>
      </c>
      <c r="M477" s="10">
        <f t="shared" si="29"/>
        <v>41454.208333333336</v>
      </c>
      <c r="N477" t="b">
        <v>0</v>
      </c>
      <c r="O477" t="b">
        <v>1</v>
      </c>
      <c r="P477" t="s">
        <v>206</v>
      </c>
      <c r="Q477" s="4">
        <f t="shared" si="30"/>
        <v>113.94594594594595</v>
      </c>
      <c r="R477" s="6">
        <f t="shared" si="31"/>
        <v>7916</v>
      </c>
      <c r="S477" t="s">
        <v>2047</v>
      </c>
      <c r="T477" t="s">
        <v>2059</v>
      </c>
    </row>
    <row r="478" spans="1:20" ht="31.5" x14ac:dyDescent="0.2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t="s">
        <v>14</v>
      </c>
      <c r="G478">
        <v>1120</v>
      </c>
      <c r="H478" t="s">
        <v>21</v>
      </c>
      <c r="I478" t="s">
        <v>22</v>
      </c>
      <c r="J478">
        <v>1533877200</v>
      </c>
      <c r="K478" s="9">
        <f t="shared" si="28"/>
        <v>43322.208333333328</v>
      </c>
      <c r="L478">
        <v>1534395600</v>
      </c>
      <c r="M478" s="10">
        <f t="shared" si="29"/>
        <v>43328.208333333328</v>
      </c>
      <c r="N478" t="b">
        <v>0</v>
      </c>
      <c r="O478" t="b">
        <v>0</v>
      </c>
      <c r="P478" t="s">
        <v>119</v>
      </c>
      <c r="Q478" s="4">
        <f t="shared" si="30"/>
        <v>29.828720626631853</v>
      </c>
      <c r="R478" s="6">
        <f t="shared" si="31"/>
        <v>124311</v>
      </c>
      <c r="S478" t="s">
        <v>2047</v>
      </c>
      <c r="T478" t="s">
        <v>2053</v>
      </c>
    </row>
    <row r="479" spans="1:20" x14ac:dyDescent="0.2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t="s">
        <v>14</v>
      </c>
      <c r="G479">
        <v>113</v>
      </c>
      <c r="H479" t="s">
        <v>21</v>
      </c>
      <c r="I479" t="s">
        <v>22</v>
      </c>
      <c r="J479">
        <v>1309064400</v>
      </c>
      <c r="K479" s="9">
        <f t="shared" si="28"/>
        <v>40720.208333333336</v>
      </c>
      <c r="L479">
        <v>1311397200</v>
      </c>
      <c r="M479" s="10">
        <f t="shared" si="29"/>
        <v>40747.208333333336</v>
      </c>
      <c r="N479" t="b">
        <v>0</v>
      </c>
      <c r="O479" t="b">
        <v>0</v>
      </c>
      <c r="P479" t="s">
        <v>474</v>
      </c>
      <c r="Q479" s="4">
        <f t="shared" si="30"/>
        <v>54.27058823529412</v>
      </c>
      <c r="R479" s="6">
        <f t="shared" si="31"/>
        <v>6556.5</v>
      </c>
      <c r="S479" t="s">
        <v>2041</v>
      </c>
      <c r="T479" t="s">
        <v>2063</v>
      </c>
    </row>
    <row r="480" spans="1:20" hidden="1" x14ac:dyDescent="0.2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t="s">
        <v>20</v>
      </c>
      <c r="G480">
        <v>2756</v>
      </c>
      <c r="H480" t="s">
        <v>21</v>
      </c>
      <c r="I480" t="s">
        <v>22</v>
      </c>
      <c r="J480">
        <v>1425877200</v>
      </c>
      <c r="K480" s="9">
        <f t="shared" si="28"/>
        <v>42072.208333333328</v>
      </c>
      <c r="L480">
        <v>1426914000</v>
      </c>
      <c r="M480" s="10">
        <f t="shared" si="29"/>
        <v>42084.208333333328</v>
      </c>
      <c r="N480" t="b">
        <v>0</v>
      </c>
      <c r="O480" t="b">
        <v>0</v>
      </c>
      <c r="P480" t="s">
        <v>65</v>
      </c>
      <c r="Q480" s="4">
        <f t="shared" si="30"/>
        <v>236.34156976744185</v>
      </c>
      <c r="R480" s="6">
        <f t="shared" si="31"/>
        <v>115701.5</v>
      </c>
      <c r="S480" t="s">
        <v>2037</v>
      </c>
      <c r="T480" t="s">
        <v>2046</v>
      </c>
    </row>
    <row r="481" spans="1:20" hidden="1" x14ac:dyDescent="0.2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t="s">
        <v>20</v>
      </c>
      <c r="G481">
        <v>173</v>
      </c>
      <c r="H481" t="s">
        <v>40</v>
      </c>
      <c r="I481" t="s">
        <v>41</v>
      </c>
      <c r="J481">
        <v>1501304400</v>
      </c>
      <c r="K481" s="9">
        <f t="shared" si="28"/>
        <v>42945.208333333328</v>
      </c>
      <c r="L481">
        <v>1501477200</v>
      </c>
      <c r="M481" s="10">
        <f t="shared" si="29"/>
        <v>42947.208333333328</v>
      </c>
      <c r="N481" t="b">
        <v>0</v>
      </c>
      <c r="O481" t="b">
        <v>0</v>
      </c>
      <c r="P481" t="s">
        <v>17</v>
      </c>
      <c r="Q481" s="4">
        <f t="shared" si="30"/>
        <v>512.91666666666663</v>
      </c>
      <c r="R481" s="6">
        <f t="shared" si="31"/>
        <v>7355</v>
      </c>
      <c r="S481" t="s">
        <v>2033</v>
      </c>
      <c r="T481" t="s">
        <v>2034</v>
      </c>
    </row>
    <row r="482" spans="1:20" hidden="1" x14ac:dyDescent="0.2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t="s">
        <v>20</v>
      </c>
      <c r="G482">
        <v>87</v>
      </c>
      <c r="H482" t="s">
        <v>21</v>
      </c>
      <c r="I482" t="s">
        <v>22</v>
      </c>
      <c r="J482">
        <v>1268287200</v>
      </c>
      <c r="K482" s="9">
        <f t="shared" si="28"/>
        <v>40248.25</v>
      </c>
      <c r="L482">
        <v>1269061200</v>
      </c>
      <c r="M482" s="10">
        <f t="shared" si="29"/>
        <v>40257.208333333336</v>
      </c>
      <c r="N482" t="b">
        <v>0</v>
      </c>
      <c r="O482" t="b">
        <v>1</v>
      </c>
      <c r="P482" t="s">
        <v>122</v>
      </c>
      <c r="Q482" s="4">
        <f t="shared" si="30"/>
        <v>100.65116279069767</v>
      </c>
      <c r="R482" s="6">
        <f t="shared" si="31"/>
        <v>8628</v>
      </c>
      <c r="S482" t="s">
        <v>2054</v>
      </c>
      <c r="T482" t="s">
        <v>2055</v>
      </c>
    </row>
    <row r="483" spans="1:20" ht="31.5" x14ac:dyDescent="0.2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t="s">
        <v>14</v>
      </c>
      <c r="G483">
        <v>1538</v>
      </c>
      <c r="H483" t="s">
        <v>21</v>
      </c>
      <c r="I483" t="s">
        <v>22</v>
      </c>
      <c r="J483">
        <v>1412139600</v>
      </c>
      <c r="K483" s="9">
        <f t="shared" si="28"/>
        <v>41913.208333333336</v>
      </c>
      <c r="L483">
        <v>1415772000</v>
      </c>
      <c r="M483" s="10">
        <f t="shared" si="29"/>
        <v>41955.25</v>
      </c>
      <c r="N483" t="b">
        <v>0</v>
      </c>
      <c r="O483" t="b">
        <v>1</v>
      </c>
      <c r="P483" t="s">
        <v>33</v>
      </c>
      <c r="Q483" s="4">
        <f t="shared" si="30"/>
        <v>81.348423194303152</v>
      </c>
      <c r="R483" s="6">
        <f t="shared" si="31"/>
        <v>178265.5</v>
      </c>
      <c r="S483" t="s">
        <v>2039</v>
      </c>
      <c r="T483" t="s">
        <v>2040</v>
      </c>
    </row>
    <row r="484" spans="1:20" ht="31.5" x14ac:dyDescent="0.2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t="s">
        <v>14</v>
      </c>
      <c r="G484">
        <v>9</v>
      </c>
      <c r="H484" t="s">
        <v>21</v>
      </c>
      <c r="I484" t="s">
        <v>22</v>
      </c>
      <c r="J484">
        <v>1330063200</v>
      </c>
      <c r="K484" s="9">
        <f t="shared" si="28"/>
        <v>40963.25</v>
      </c>
      <c r="L484">
        <v>1331013600</v>
      </c>
      <c r="M484" s="10">
        <f t="shared" si="29"/>
        <v>40974.25</v>
      </c>
      <c r="N484" t="b">
        <v>0</v>
      </c>
      <c r="O484" t="b">
        <v>1</v>
      </c>
      <c r="P484" t="s">
        <v>119</v>
      </c>
      <c r="Q484" s="4">
        <f t="shared" si="30"/>
        <v>16.404761904761905</v>
      </c>
      <c r="R484" s="6">
        <f t="shared" si="31"/>
        <v>2444.5</v>
      </c>
      <c r="S484" t="s">
        <v>2047</v>
      </c>
      <c r="T484" t="s">
        <v>2053</v>
      </c>
    </row>
    <row r="485" spans="1:20" x14ac:dyDescent="0.2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t="s">
        <v>14</v>
      </c>
      <c r="G485">
        <v>554</v>
      </c>
      <c r="H485" t="s">
        <v>21</v>
      </c>
      <c r="I485" t="s">
        <v>22</v>
      </c>
      <c r="J485">
        <v>1576130400</v>
      </c>
      <c r="K485" s="9">
        <f t="shared" si="28"/>
        <v>43811.25</v>
      </c>
      <c r="L485">
        <v>1576735200</v>
      </c>
      <c r="M485" s="10">
        <f t="shared" si="29"/>
        <v>43818.25</v>
      </c>
      <c r="N485" t="b">
        <v>0</v>
      </c>
      <c r="O485" t="b">
        <v>0</v>
      </c>
      <c r="P485" t="s">
        <v>33</v>
      </c>
      <c r="Q485" s="4">
        <f t="shared" si="30"/>
        <v>52.774617067833695</v>
      </c>
      <c r="R485" s="6">
        <f t="shared" si="31"/>
        <v>69818</v>
      </c>
      <c r="S485" t="s">
        <v>2039</v>
      </c>
      <c r="T485" t="s">
        <v>2040</v>
      </c>
    </row>
    <row r="486" spans="1:20" hidden="1" x14ac:dyDescent="0.2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t="s">
        <v>20</v>
      </c>
      <c r="G486">
        <v>1572</v>
      </c>
      <c r="H486" t="s">
        <v>40</v>
      </c>
      <c r="I486" t="s">
        <v>41</v>
      </c>
      <c r="J486">
        <v>1407128400</v>
      </c>
      <c r="K486" s="9">
        <f t="shared" si="28"/>
        <v>41855.208333333336</v>
      </c>
      <c r="L486">
        <v>1411362000</v>
      </c>
      <c r="M486" s="10">
        <f t="shared" si="29"/>
        <v>41904.208333333336</v>
      </c>
      <c r="N486" t="b">
        <v>0</v>
      </c>
      <c r="O486" t="b">
        <v>1</v>
      </c>
      <c r="P486" t="s">
        <v>17</v>
      </c>
      <c r="Q486" s="4">
        <f t="shared" si="30"/>
        <v>260.20608108108109</v>
      </c>
      <c r="R486" s="6">
        <f t="shared" si="31"/>
        <v>53310.5</v>
      </c>
      <c r="S486" t="s">
        <v>2033</v>
      </c>
      <c r="T486" t="s">
        <v>2034</v>
      </c>
    </row>
    <row r="487" spans="1:20" ht="31.5" x14ac:dyDescent="0.2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t="s">
        <v>14</v>
      </c>
      <c r="G487">
        <v>648</v>
      </c>
      <c r="H487" t="s">
        <v>40</v>
      </c>
      <c r="I487" t="s">
        <v>41</v>
      </c>
      <c r="J487">
        <v>1560142800</v>
      </c>
      <c r="K487" s="9">
        <f t="shared" si="28"/>
        <v>43626.208333333328</v>
      </c>
      <c r="L487">
        <v>1563685200</v>
      </c>
      <c r="M487" s="10">
        <f t="shared" si="29"/>
        <v>43667.208333333328</v>
      </c>
      <c r="N487" t="b">
        <v>0</v>
      </c>
      <c r="O487" t="b">
        <v>0</v>
      </c>
      <c r="P487" t="s">
        <v>33</v>
      </c>
      <c r="Q487" s="4">
        <f t="shared" si="30"/>
        <v>30.73289183222958</v>
      </c>
      <c r="R487" s="6">
        <f t="shared" si="31"/>
        <v>59222</v>
      </c>
      <c r="S487" t="s">
        <v>2039</v>
      </c>
      <c r="T487" t="s">
        <v>2040</v>
      </c>
    </row>
    <row r="488" spans="1:20" ht="31.5" x14ac:dyDescent="0.2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t="s">
        <v>14</v>
      </c>
      <c r="G488">
        <v>21</v>
      </c>
      <c r="H488" t="s">
        <v>40</v>
      </c>
      <c r="I488" t="s">
        <v>41</v>
      </c>
      <c r="J488">
        <v>1520575200</v>
      </c>
      <c r="K488" s="9">
        <f t="shared" si="28"/>
        <v>43168.25</v>
      </c>
      <c r="L488">
        <v>1521867600</v>
      </c>
      <c r="M488" s="10">
        <f t="shared" si="29"/>
        <v>43183.208333333328</v>
      </c>
      <c r="N488" t="b">
        <v>0</v>
      </c>
      <c r="O488" t="b">
        <v>1</v>
      </c>
      <c r="P488" t="s">
        <v>206</v>
      </c>
      <c r="Q488" s="4">
        <f t="shared" si="30"/>
        <v>13.5</v>
      </c>
      <c r="R488" s="6">
        <f t="shared" si="31"/>
        <v>2951</v>
      </c>
      <c r="S488" t="s">
        <v>2047</v>
      </c>
      <c r="T488" t="s">
        <v>2059</v>
      </c>
    </row>
    <row r="489" spans="1:20" hidden="1" x14ac:dyDescent="0.2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t="s">
        <v>20</v>
      </c>
      <c r="G489">
        <v>2346</v>
      </c>
      <c r="H489" t="s">
        <v>21</v>
      </c>
      <c r="I489" t="s">
        <v>22</v>
      </c>
      <c r="J489">
        <v>1492664400</v>
      </c>
      <c r="K489" s="9">
        <f t="shared" si="28"/>
        <v>42845.208333333328</v>
      </c>
      <c r="L489">
        <v>1495515600</v>
      </c>
      <c r="M489" s="10">
        <f t="shared" si="29"/>
        <v>42878.208333333328</v>
      </c>
      <c r="N489" t="b">
        <v>0</v>
      </c>
      <c r="O489" t="b">
        <v>0</v>
      </c>
      <c r="P489" t="s">
        <v>33</v>
      </c>
      <c r="Q489" s="4">
        <f t="shared" si="30"/>
        <v>178.62556663644605</v>
      </c>
      <c r="R489" s="6">
        <f t="shared" si="31"/>
        <v>153662</v>
      </c>
      <c r="S489" t="s">
        <v>2039</v>
      </c>
      <c r="T489" t="s">
        <v>2040</v>
      </c>
    </row>
    <row r="490" spans="1:20" hidden="1" x14ac:dyDescent="0.2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t="s">
        <v>20</v>
      </c>
      <c r="G490">
        <v>115</v>
      </c>
      <c r="H490" t="s">
        <v>21</v>
      </c>
      <c r="I490" t="s">
        <v>22</v>
      </c>
      <c r="J490">
        <v>1454479200</v>
      </c>
      <c r="K490" s="9">
        <f t="shared" si="28"/>
        <v>42403.25</v>
      </c>
      <c r="L490">
        <v>1455948000</v>
      </c>
      <c r="M490" s="10">
        <f t="shared" si="29"/>
        <v>42420.25</v>
      </c>
      <c r="N490" t="b">
        <v>0</v>
      </c>
      <c r="O490" t="b">
        <v>0</v>
      </c>
      <c r="P490" t="s">
        <v>33</v>
      </c>
      <c r="Q490" s="4">
        <f t="shared" si="30"/>
        <v>220.0566037735849</v>
      </c>
      <c r="R490" s="6">
        <f t="shared" si="31"/>
        <v>8481.5</v>
      </c>
      <c r="S490" t="s">
        <v>2039</v>
      </c>
      <c r="T490" t="s">
        <v>2040</v>
      </c>
    </row>
    <row r="491" spans="1:20" hidden="1" x14ac:dyDescent="0.2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t="s">
        <v>20</v>
      </c>
      <c r="G491">
        <v>85</v>
      </c>
      <c r="H491" t="s">
        <v>107</v>
      </c>
      <c r="I491" t="s">
        <v>108</v>
      </c>
      <c r="J491">
        <v>1281934800</v>
      </c>
      <c r="K491" s="9">
        <f t="shared" si="28"/>
        <v>40406.208333333336</v>
      </c>
      <c r="L491">
        <v>1282366800</v>
      </c>
      <c r="M491" s="10">
        <f t="shared" si="29"/>
        <v>40411.208333333336</v>
      </c>
      <c r="N491" t="b">
        <v>0</v>
      </c>
      <c r="O491" t="b">
        <v>0</v>
      </c>
      <c r="P491" t="s">
        <v>65</v>
      </c>
      <c r="Q491" s="4">
        <f t="shared" si="30"/>
        <v>101.51086956521739</v>
      </c>
      <c r="R491" s="6">
        <f t="shared" si="31"/>
        <v>9269.5</v>
      </c>
      <c r="S491" t="s">
        <v>2037</v>
      </c>
      <c r="T491" t="s">
        <v>2046</v>
      </c>
    </row>
    <row r="492" spans="1:20" hidden="1" x14ac:dyDescent="0.2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t="s">
        <v>20</v>
      </c>
      <c r="G492">
        <v>144</v>
      </c>
      <c r="H492" t="s">
        <v>21</v>
      </c>
      <c r="I492" t="s">
        <v>22</v>
      </c>
      <c r="J492">
        <v>1573970400</v>
      </c>
      <c r="K492" s="9">
        <f t="shared" si="28"/>
        <v>43786.25</v>
      </c>
      <c r="L492">
        <v>1574575200</v>
      </c>
      <c r="M492" s="10">
        <f t="shared" si="29"/>
        <v>43793.25</v>
      </c>
      <c r="N492" t="b">
        <v>0</v>
      </c>
      <c r="O492" t="b">
        <v>0</v>
      </c>
      <c r="P492" t="s">
        <v>1029</v>
      </c>
      <c r="Q492" s="4">
        <f t="shared" si="30"/>
        <v>191.5</v>
      </c>
      <c r="R492" s="6">
        <f t="shared" si="31"/>
        <v>3498</v>
      </c>
      <c r="S492" t="s">
        <v>2064</v>
      </c>
      <c r="T492" t="s">
        <v>2065</v>
      </c>
    </row>
    <row r="493" spans="1:20" ht="31.5" hidden="1" x14ac:dyDescent="0.2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t="s">
        <v>20</v>
      </c>
      <c r="G493">
        <v>2443</v>
      </c>
      <c r="H493" t="s">
        <v>21</v>
      </c>
      <c r="I493" t="s">
        <v>22</v>
      </c>
      <c r="J493">
        <v>1372654800</v>
      </c>
      <c r="K493" s="9">
        <f t="shared" si="28"/>
        <v>41456.208333333336</v>
      </c>
      <c r="L493">
        <v>1374901200</v>
      </c>
      <c r="M493" s="10">
        <f t="shared" si="29"/>
        <v>41482.208333333336</v>
      </c>
      <c r="N493" t="b">
        <v>0</v>
      </c>
      <c r="O493" t="b">
        <v>1</v>
      </c>
      <c r="P493" t="s">
        <v>17</v>
      </c>
      <c r="Q493" s="4">
        <f t="shared" si="30"/>
        <v>305.34683098591552</v>
      </c>
      <c r="R493" s="6">
        <f t="shared" si="31"/>
        <v>115118.5</v>
      </c>
      <c r="S493" t="s">
        <v>2033</v>
      </c>
      <c r="T493" t="s">
        <v>2034</v>
      </c>
    </row>
    <row r="494" spans="1:20" hidden="1" x14ac:dyDescent="0.2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t="s">
        <v>74</v>
      </c>
      <c r="G494">
        <v>595</v>
      </c>
      <c r="H494" t="s">
        <v>21</v>
      </c>
      <c r="I494" t="s">
        <v>22</v>
      </c>
      <c r="J494">
        <v>1275886800</v>
      </c>
      <c r="K494" s="9">
        <f t="shared" si="28"/>
        <v>40336.208333333336</v>
      </c>
      <c r="L494">
        <v>1278910800</v>
      </c>
      <c r="M494" s="10">
        <f t="shared" si="29"/>
        <v>40371.208333333336</v>
      </c>
      <c r="N494" t="b">
        <v>1</v>
      </c>
      <c r="O494" t="b">
        <v>1</v>
      </c>
      <c r="P494" t="s">
        <v>100</v>
      </c>
      <c r="Q494" s="4">
        <f t="shared" si="30"/>
        <v>23.995287958115185</v>
      </c>
      <c r="R494" s="6">
        <f t="shared" si="31"/>
        <v>118415.5</v>
      </c>
      <c r="S494" t="s">
        <v>2041</v>
      </c>
      <c r="T494" t="s">
        <v>2052</v>
      </c>
    </row>
    <row r="495" spans="1:20" hidden="1" x14ac:dyDescent="0.2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t="s">
        <v>20</v>
      </c>
      <c r="G495">
        <v>64</v>
      </c>
      <c r="H495" t="s">
        <v>21</v>
      </c>
      <c r="I495" t="s">
        <v>22</v>
      </c>
      <c r="J495">
        <v>1561784400</v>
      </c>
      <c r="K495" s="9">
        <f t="shared" si="28"/>
        <v>43645.208333333328</v>
      </c>
      <c r="L495">
        <v>1562907600</v>
      </c>
      <c r="M495" s="10">
        <f t="shared" si="29"/>
        <v>43658.208333333328</v>
      </c>
      <c r="N495" t="b">
        <v>0</v>
      </c>
      <c r="O495" t="b">
        <v>0</v>
      </c>
      <c r="P495" t="s">
        <v>122</v>
      </c>
      <c r="Q495" s="4">
        <f t="shared" si="30"/>
        <v>723.77777777777783</v>
      </c>
      <c r="R495" s="6">
        <f t="shared" si="31"/>
        <v>3707</v>
      </c>
      <c r="S495" t="s">
        <v>2054</v>
      </c>
      <c r="T495" t="s">
        <v>2055</v>
      </c>
    </row>
    <row r="496" spans="1:20" hidden="1" x14ac:dyDescent="0.2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t="s">
        <v>20</v>
      </c>
      <c r="G496">
        <v>268</v>
      </c>
      <c r="H496" t="s">
        <v>21</v>
      </c>
      <c r="I496" t="s">
        <v>22</v>
      </c>
      <c r="J496">
        <v>1332392400</v>
      </c>
      <c r="K496" s="9">
        <f t="shared" si="28"/>
        <v>40990.208333333336</v>
      </c>
      <c r="L496">
        <v>1332478800</v>
      </c>
      <c r="M496" s="10">
        <f t="shared" si="29"/>
        <v>40991.208333333336</v>
      </c>
      <c r="N496" t="b">
        <v>0</v>
      </c>
      <c r="O496" t="b">
        <v>0</v>
      </c>
      <c r="P496" t="s">
        <v>65</v>
      </c>
      <c r="Q496" s="4">
        <f t="shared" si="30"/>
        <v>547.36</v>
      </c>
      <c r="R496" s="6">
        <f t="shared" si="31"/>
        <v>8092</v>
      </c>
      <c r="S496" t="s">
        <v>2037</v>
      </c>
      <c r="T496" t="s">
        <v>2046</v>
      </c>
    </row>
    <row r="497" spans="1:20" hidden="1" x14ac:dyDescent="0.2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t="s">
        <v>20</v>
      </c>
      <c r="G497">
        <v>195</v>
      </c>
      <c r="H497" t="s">
        <v>36</v>
      </c>
      <c r="I497" t="s">
        <v>37</v>
      </c>
      <c r="J497">
        <v>1402376400</v>
      </c>
      <c r="K497" s="9">
        <f t="shared" si="28"/>
        <v>41800.208333333336</v>
      </c>
      <c r="L497">
        <v>1402722000</v>
      </c>
      <c r="M497" s="10">
        <f t="shared" si="29"/>
        <v>41804.208333333336</v>
      </c>
      <c r="N497" t="b">
        <v>0</v>
      </c>
      <c r="O497" t="b">
        <v>0</v>
      </c>
      <c r="P497" t="s">
        <v>33</v>
      </c>
      <c r="Q497" s="4">
        <f t="shared" si="30"/>
        <v>414.5</v>
      </c>
      <c r="R497" s="6">
        <f t="shared" si="31"/>
        <v>8232</v>
      </c>
      <c r="S497" t="s">
        <v>2039</v>
      </c>
      <c r="T497" t="s">
        <v>2040</v>
      </c>
    </row>
    <row r="498" spans="1:20" x14ac:dyDescent="0.2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t="s">
        <v>14</v>
      </c>
      <c r="G498">
        <v>54</v>
      </c>
      <c r="H498" t="s">
        <v>21</v>
      </c>
      <c r="I498" t="s">
        <v>22</v>
      </c>
      <c r="J498">
        <v>1495342800</v>
      </c>
      <c r="K498" s="9">
        <f t="shared" si="28"/>
        <v>42876.208333333328</v>
      </c>
      <c r="L498">
        <v>1496811600</v>
      </c>
      <c r="M498" s="10">
        <f t="shared" si="29"/>
        <v>42893.208333333328</v>
      </c>
      <c r="N498" t="b">
        <v>0</v>
      </c>
      <c r="O498" t="b">
        <v>0</v>
      </c>
      <c r="P498" t="s">
        <v>71</v>
      </c>
      <c r="Q498" s="4">
        <f t="shared" si="30"/>
        <v>0.90696409140369971</v>
      </c>
      <c r="R498" s="6">
        <f t="shared" si="31"/>
        <v>92733.5</v>
      </c>
      <c r="S498" t="s">
        <v>2041</v>
      </c>
      <c r="T498" t="s">
        <v>2049</v>
      </c>
    </row>
    <row r="499" spans="1:20" x14ac:dyDescent="0.2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t="s">
        <v>14</v>
      </c>
      <c r="G499">
        <v>120</v>
      </c>
      <c r="H499" t="s">
        <v>21</v>
      </c>
      <c r="I499" t="s">
        <v>22</v>
      </c>
      <c r="J499">
        <v>1482213600</v>
      </c>
      <c r="K499" s="9">
        <f t="shared" si="28"/>
        <v>42724.25</v>
      </c>
      <c r="L499">
        <v>1482213600</v>
      </c>
      <c r="M499" s="10">
        <f t="shared" si="29"/>
        <v>42724.25</v>
      </c>
      <c r="N499" t="b">
        <v>0</v>
      </c>
      <c r="O499" t="b">
        <v>1</v>
      </c>
      <c r="P499" t="s">
        <v>65</v>
      </c>
      <c r="Q499" s="4">
        <f t="shared" si="30"/>
        <v>34.173469387755105</v>
      </c>
      <c r="R499" s="6">
        <f t="shared" si="31"/>
        <v>6574.5</v>
      </c>
      <c r="S499" t="s">
        <v>2037</v>
      </c>
      <c r="T499" t="s">
        <v>2046</v>
      </c>
    </row>
    <row r="500" spans="1:20" x14ac:dyDescent="0.2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t="s">
        <v>14</v>
      </c>
      <c r="G500">
        <v>579</v>
      </c>
      <c r="H500" t="s">
        <v>36</v>
      </c>
      <c r="I500" t="s">
        <v>37</v>
      </c>
      <c r="J500">
        <v>1420092000</v>
      </c>
      <c r="K500" s="9">
        <f t="shared" si="28"/>
        <v>42005.25</v>
      </c>
      <c r="L500">
        <v>1420264800</v>
      </c>
      <c r="M500" s="10">
        <f t="shared" si="29"/>
        <v>42007.25</v>
      </c>
      <c r="N500" t="b">
        <v>0</v>
      </c>
      <c r="O500" t="b">
        <v>0</v>
      </c>
      <c r="P500" t="s">
        <v>28</v>
      </c>
      <c r="Q500" s="4">
        <f t="shared" si="30"/>
        <v>23.948810754912099</v>
      </c>
      <c r="R500" s="6">
        <f t="shared" si="31"/>
        <v>119858.5</v>
      </c>
      <c r="S500" t="s">
        <v>2037</v>
      </c>
      <c r="T500" t="s">
        <v>2038</v>
      </c>
    </row>
    <row r="501" spans="1:20" ht="31.5" x14ac:dyDescent="0.2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t="s">
        <v>14</v>
      </c>
      <c r="G501">
        <v>2072</v>
      </c>
      <c r="H501" t="s">
        <v>21</v>
      </c>
      <c r="I501" t="s">
        <v>22</v>
      </c>
      <c r="J501">
        <v>1458018000</v>
      </c>
      <c r="K501" s="9">
        <f t="shared" si="28"/>
        <v>42444.208333333328</v>
      </c>
      <c r="L501">
        <v>1458450000</v>
      </c>
      <c r="M501" s="10">
        <f t="shared" si="29"/>
        <v>42449.208333333328</v>
      </c>
      <c r="N501" t="b">
        <v>0</v>
      </c>
      <c r="O501" t="b">
        <v>1</v>
      </c>
      <c r="P501" t="s">
        <v>42</v>
      </c>
      <c r="Q501" s="4">
        <f t="shared" si="30"/>
        <v>48.072649572649574</v>
      </c>
      <c r="R501" s="6">
        <f t="shared" si="31"/>
        <v>121271.5</v>
      </c>
      <c r="S501" t="s">
        <v>2041</v>
      </c>
      <c r="T501" t="s">
        <v>2042</v>
      </c>
    </row>
    <row r="502" spans="1:20" x14ac:dyDescent="0.2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t="s">
        <v>14</v>
      </c>
      <c r="G502">
        <v>0</v>
      </c>
      <c r="H502" t="s">
        <v>21</v>
      </c>
      <c r="I502" t="s">
        <v>22</v>
      </c>
      <c r="J502">
        <v>1367384400</v>
      </c>
      <c r="K502" s="9">
        <f t="shared" si="28"/>
        <v>41395.208333333336</v>
      </c>
      <c r="L502">
        <v>1369803600</v>
      </c>
      <c r="M502" s="10">
        <f t="shared" si="29"/>
        <v>41423.208333333336</v>
      </c>
      <c r="N502" t="b">
        <v>0</v>
      </c>
      <c r="O502" t="b">
        <v>1</v>
      </c>
      <c r="P502" t="s">
        <v>33</v>
      </c>
      <c r="Q502" s="4">
        <f t="shared" si="30"/>
        <v>0</v>
      </c>
      <c r="R502" s="6">
        <f t="shared" si="31"/>
        <v>50</v>
      </c>
      <c r="S502" t="s">
        <v>2039</v>
      </c>
      <c r="T502" t="s">
        <v>2040</v>
      </c>
    </row>
    <row r="503" spans="1:20" x14ac:dyDescent="0.2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t="s">
        <v>14</v>
      </c>
      <c r="G503">
        <v>1796</v>
      </c>
      <c r="H503" t="s">
        <v>21</v>
      </c>
      <c r="I503" t="s">
        <v>22</v>
      </c>
      <c r="J503">
        <v>1363064400</v>
      </c>
      <c r="K503" s="9">
        <f t="shared" si="28"/>
        <v>41345.208333333336</v>
      </c>
      <c r="L503">
        <v>1363237200</v>
      </c>
      <c r="M503" s="10">
        <f t="shared" si="29"/>
        <v>41347.208333333336</v>
      </c>
      <c r="N503" t="b">
        <v>0</v>
      </c>
      <c r="O503" t="b">
        <v>0</v>
      </c>
      <c r="P503" t="s">
        <v>42</v>
      </c>
      <c r="Q503" s="4">
        <f t="shared" si="30"/>
        <v>70.145182291666671</v>
      </c>
      <c r="R503" s="6">
        <f t="shared" si="31"/>
        <v>130671.5</v>
      </c>
      <c r="S503" t="s">
        <v>2041</v>
      </c>
      <c r="T503" t="s">
        <v>2042</v>
      </c>
    </row>
    <row r="504" spans="1:20" hidden="1" x14ac:dyDescent="0.2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t="s">
        <v>20</v>
      </c>
      <c r="G504">
        <v>186</v>
      </c>
      <c r="H504" t="s">
        <v>26</v>
      </c>
      <c r="I504" t="s">
        <v>27</v>
      </c>
      <c r="J504">
        <v>1343365200</v>
      </c>
      <c r="K504" s="9">
        <f t="shared" si="28"/>
        <v>41117.208333333336</v>
      </c>
      <c r="L504">
        <v>1345870800</v>
      </c>
      <c r="M504" s="10">
        <f t="shared" si="29"/>
        <v>41146.208333333336</v>
      </c>
      <c r="N504" t="b">
        <v>0</v>
      </c>
      <c r="O504" t="b">
        <v>1</v>
      </c>
      <c r="P504" t="s">
        <v>89</v>
      </c>
      <c r="Q504" s="4">
        <f t="shared" si="30"/>
        <v>529.92307692307691</v>
      </c>
      <c r="R504" s="6">
        <f t="shared" si="31"/>
        <v>4094.5</v>
      </c>
      <c r="S504" t="s">
        <v>2050</v>
      </c>
      <c r="T504" t="s">
        <v>2051</v>
      </c>
    </row>
    <row r="505" spans="1:20" ht="31.5" hidden="1" x14ac:dyDescent="0.2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t="s">
        <v>20</v>
      </c>
      <c r="G505">
        <v>460</v>
      </c>
      <c r="H505" t="s">
        <v>21</v>
      </c>
      <c r="I505" t="s">
        <v>22</v>
      </c>
      <c r="J505">
        <v>1435726800</v>
      </c>
      <c r="K505" s="9">
        <f t="shared" si="28"/>
        <v>42186.208333333328</v>
      </c>
      <c r="L505">
        <v>1437454800</v>
      </c>
      <c r="M505" s="10">
        <f t="shared" si="29"/>
        <v>42206.208333333328</v>
      </c>
      <c r="N505" t="b">
        <v>0</v>
      </c>
      <c r="O505" t="b">
        <v>0</v>
      </c>
      <c r="P505" t="s">
        <v>53</v>
      </c>
      <c r="Q505" s="4">
        <f t="shared" si="30"/>
        <v>180.32549019607842</v>
      </c>
      <c r="R505" s="6">
        <f t="shared" si="31"/>
        <v>35741.5</v>
      </c>
      <c r="S505" t="s">
        <v>2041</v>
      </c>
      <c r="T505" t="s">
        <v>2044</v>
      </c>
    </row>
    <row r="506" spans="1:20" x14ac:dyDescent="0.2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t="s">
        <v>14</v>
      </c>
      <c r="G506">
        <v>62</v>
      </c>
      <c r="H506" t="s">
        <v>107</v>
      </c>
      <c r="I506" t="s">
        <v>108</v>
      </c>
      <c r="J506">
        <v>1431925200</v>
      </c>
      <c r="K506" s="9">
        <f t="shared" si="28"/>
        <v>42142.208333333328</v>
      </c>
      <c r="L506">
        <v>1432011600</v>
      </c>
      <c r="M506" s="10">
        <f t="shared" si="29"/>
        <v>42143.208333333328</v>
      </c>
      <c r="N506" t="b">
        <v>0</v>
      </c>
      <c r="O506" t="b">
        <v>0</v>
      </c>
      <c r="P506" t="s">
        <v>23</v>
      </c>
      <c r="Q506" s="4">
        <f t="shared" si="30"/>
        <v>92.32</v>
      </c>
      <c r="R506" s="6">
        <f t="shared" si="31"/>
        <v>7212</v>
      </c>
      <c r="S506" t="s">
        <v>2035</v>
      </c>
      <c r="T506" t="s">
        <v>2036</v>
      </c>
    </row>
    <row r="507" spans="1:20" x14ac:dyDescent="0.2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t="s">
        <v>14</v>
      </c>
      <c r="G507">
        <v>347</v>
      </c>
      <c r="H507" t="s">
        <v>21</v>
      </c>
      <c r="I507" t="s">
        <v>22</v>
      </c>
      <c r="J507">
        <v>1362722400</v>
      </c>
      <c r="K507" s="9">
        <f t="shared" si="28"/>
        <v>41341.25</v>
      </c>
      <c r="L507">
        <v>1366347600</v>
      </c>
      <c r="M507" s="10">
        <f t="shared" si="29"/>
        <v>41383.208333333336</v>
      </c>
      <c r="N507" t="b">
        <v>0</v>
      </c>
      <c r="O507" t="b">
        <v>1</v>
      </c>
      <c r="P507" t="s">
        <v>133</v>
      </c>
      <c r="Q507" s="4">
        <f t="shared" si="30"/>
        <v>13.901001112347052</v>
      </c>
      <c r="R507" s="6">
        <f t="shared" si="31"/>
        <v>51198.5</v>
      </c>
      <c r="S507" t="s">
        <v>2047</v>
      </c>
      <c r="T507" t="s">
        <v>2056</v>
      </c>
    </row>
    <row r="508" spans="1:20" hidden="1" x14ac:dyDescent="0.2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t="s">
        <v>20</v>
      </c>
      <c r="G508">
        <v>2528</v>
      </c>
      <c r="H508" t="s">
        <v>21</v>
      </c>
      <c r="I508" t="s">
        <v>22</v>
      </c>
      <c r="J508">
        <v>1511416800</v>
      </c>
      <c r="K508" s="9">
        <f t="shared" si="28"/>
        <v>43062.25</v>
      </c>
      <c r="L508">
        <v>1512885600</v>
      </c>
      <c r="M508" s="10">
        <f t="shared" si="29"/>
        <v>43079.25</v>
      </c>
      <c r="N508" t="b">
        <v>0</v>
      </c>
      <c r="O508" t="b">
        <v>1</v>
      </c>
      <c r="P508" t="s">
        <v>33</v>
      </c>
      <c r="Q508" s="4">
        <f t="shared" si="30"/>
        <v>927.07777777777778</v>
      </c>
      <c r="R508" s="6">
        <f t="shared" si="31"/>
        <v>92437</v>
      </c>
      <c r="S508" t="s">
        <v>2039</v>
      </c>
      <c r="T508" t="s">
        <v>2040</v>
      </c>
    </row>
    <row r="509" spans="1:20" ht="31.5" x14ac:dyDescent="0.2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t="s">
        <v>14</v>
      </c>
      <c r="G509">
        <v>19</v>
      </c>
      <c r="H509" t="s">
        <v>21</v>
      </c>
      <c r="I509" t="s">
        <v>22</v>
      </c>
      <c r="J509">
        <v>1365483600</v>
      </c>
      <c r="K509" s="9">
        <f t="shared" si="28"/>
        <v>41373.208333333336</v>
      </c>
      <c r="L509">
        <v>1369717200</v>
      </c>
      <c r="M509" s="10">
        <f t="shared" si="29"/>
        <v>41422.208333333336</v>
      </c>
      <c r="N509" t="b">
        <v>0</v>
      </c>
      <c r="O509" t="b">
        <v>1</v>
      </c>
      <c r="P509" t="s">
        <v>28</v>
      </c>
      <c r="Q509" s="4">
        <f t="shared" si="30"/>
        <v>39.857142857142854</v>
      </c>
      <c r="R509" s="6">
        <f t="shared" si="31"/>
        <v>1468.5</v>
      </c>
      <c r="S509" t="s">
        <v>2037</v>
      </c>
      <c r="T509" t="s">
        <v>2038</v>
      </c>
    </row>
    <row r="510" spans="1:20" hidden="1" x14ac:dyDescent="0.2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t="s">
        <v>20</v>
      </c>
      <c r="G510">
        <v>3657</v>
      </c>
      <c r="H510" t="s">
        <v>21</v>
      </c>
      <c r="I510" t="s">
        <v>22</v>
      </c>
      <c r="J510">
        <v>1532840400</v>
      </c>
      <c r="K510" s="9">
        <f t="shared" si="28"/>
        <v>43310.208333333328</v>
      </c>
      <c r="L510">
        <v>1534654800</v>
      </c>
      <c r="M510" s="10">
        <f t="shared" si="29"/>
        <v>43331.208333333328</v>
      </c>
      <c r="N510" t="b">
        <v>0</v>
      </c>
      <c r="O510" t="b">
        <v>0</v>
      </c>
      <c r="P510" t="s">
        <v>33</v>
      </c>
      <c r="Q510" s="4">
        <f t="shared" si="30"/>
        <v>112.22929936305732</v>
      </c>
      <c r="R510" s="6">
        <f t="shared" si="31"/>
        <v>183260</v>
      </c>
      <c r="S510" t="s">
        <v>2039</v>
      </c>
      <c r="T510" t="s">
        <v>2040</v>
      </c>
    </row>
    <row r="511" spans="1:20" x14ac:dyDescent="0.2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t="s">
        <v>14</v>
      </c>
      <c r="G511">
        <v>1258</v>
      </c>
      <c r="H511" t="s">
        <v>21</v>
      </c>
      <c r="I511" t="s">
        <v>22</v>
      </c>
      <c r="J511">
        <v>1336194000</v>
      </c>
      <c r="K511" s="9">
        <f t="shared" si="28"/>
        <v>41034.208333333336</v>
      </c>
      <c r="L511">
        <v>1337058000</v>
      </c>
      <c r="M511" s="10">
        <f t="shared" si="29"/>
        <v>41044.208333333336</v>
      </c>
      <c r="N511" t="b">
        <v>0</v>
      </c>
      <c r="O511" t="b">
        <v>0</v>
      </c>
      <c r="P511" t="s">
        <v>33</v>
      </c>
      <c r="Q511" s="4">
        <f t="shared" si="30"/>
        <v>70.925816023738875</v>
      </c>
      <c r="R511" s="6">
        <f t="shared" si="31"/>
        <v>144005</v>
      </c>
      <c r="S511" t="s">
        <v>2039</v>
      </c>
      <c r="T511" t="s">
        <v>2040</v>
      </c>
    </row>
    <row r="512" spans="1:20" hidden="1" x14ac:dyDescent="0.2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t="s">
        <v>20</v>
      </c>
      <c r="G512">
        <v>131</v>
      </c>
      <c r="H512" t="s">
        <v>26</v>
      </c>
      <c r="I512" t="s">
        <v>27</v>
      </c>
      <c r="J512">
        <v>1527742800</v>
      </c>
      <c r="K512" s="9">
        <f t="shared" si="28"/>
        <v>43251.208333333328</v>
      </c>
      <c r="L512">
        <v>1529816400</v>
      </c>
      <c r="M512" s="10">
        <f t="shared" si="29"/>
        <v>43275.208333333328</v>
      </c>
      <c r="N512" t="b">
        <v>0</v>
      </c>
      <c r="O512" t="b">
        <v>0</v>
      </c>
      <c r="P512" t="s">
        <v>53</v>
      </c>
      <c r="Q512" s="4">
        <f t="shared" si="30"/>
        <v>119.08974358974359</v>
      </c>
      <c r="R512" s="6">
        <f t="shared" si="31"/>
        <v>8544.5</v>
      </c>
      <c r="S512" t="s">
        <v>2041</v>
      </c>
      <c r="T512" t="s">
        <v>2044</v>
      </c>
    </row>
    <row r="513" spans="1:20" x14ac:dyDescent="0.2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t="s">
        <v>14</v>
      </c>
      <c r="G513">
        <v>362</v>
      </c>
      <c r="H513" t="s">
        <v>21</v>
      </c>
      <c r="I513" t="s">
        <v>22</v>
      </c>
      <c r="J513">
        <v>1564030800</v>
      </c>
      <c r="K513" s="9">
        <f t="shared" si="28"/>
        <v>43671.208333333328</v>
      </c>
      <c r="L513">
        <v>1564894800</v>
      </c>
      <c r="M513" s="10">
        <f t="shared" si="29"/>
        <v>43681.208333333328</v>
      </c>
      <c r="N513" t="b">
        <v>0</v>
      </c>
      <c r="O513" t="b">
        <v>0</v>
      </c>
      <c r="P513" t="s">
        <v>33</v>
      </c>
      <c r="Q513" s="4">
        <f t="shared" si="30"/>
        <v>24.017591339648174</v>
      </c>
      <c r="R513" s="6">
        <f t="shared" si="31"/>
        <v>91649</v>
      </c>
      <c r="S513" t="s">
        <v>2039</v>
      </c>
      <c r="T513" t="s">
        <v>2040</v>
      </c>
    </row>
    <row r="514" spans="1:20" hidden="1" x14ac:dyDescent="0.2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t="s">
        <v>20</v>
      </c>
      <c r="G514">
        <v>239</v>
      </c>
      <c r="H514" t="s">
        <v>21</v>
      </c>
      <c r="I514" t="s">
        <v>22</v>
      </c>
      <c r="J514">
        <v>1404536400</v>
      </c>
      <c r="K514" s="9">
        <f t="shared" si="28"/>
        <v>41825.208333333336</v>
      </c>
      <c r="L514">
        <v>1404622800</v>
      </c>
      <c r="M514" s="10">
        <f t="shared" si="29"/>
        <v>41826.208333333336</v>
      </c>
      <c r="N514" t="b">
        <v>0</v>
      </c>
      <c r="O514" t="b">
        <v>1</v>
      </c>
      <c r="P514" t="s">
        <v>89</v>
      </c>
      <c r="Q514" s="4">
        <f t="shared" si="30"/>
        <v>139.31868131868131</v>
      </c>
      <c r="R514" s="6">
        <f t="shared" si="31"/>
        <v>10889</v>
      </c>
      <c r="S514" t="s">
        <v>2050</v>
      </c>
      <c r="T514" t="s">
        <v>2051</v>
      </c>
    </row>
    <row r="515" spans="1:20" hidden="1" x14ac:dyDescent="0.2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t="s">
        <v>74</v>
      </c>
      <c r="G515">
        <v>35</v>
      </c>
      <c r="H515" t="s">
        <v>21</v>
      </c>
      <c r="I515" t="s">
        <v>22</v>
      </c>
      <c r="J515">
        <v>1284008400</v>
      </c>
      <c r="K515" s="9">
        <f t="shared" ref="K515:K578" si="32">(((J515/60)/60)/24)+DATE(1970,1,1)</f>
        <v>40430.208333333336</v>
      </c>
      <c r="L515">
        <v>1284181200</v>
      </c>
      <c r="M515" s="10">
        <f t="shared" ref="M515:M578" si="33">(((L515/60)/60)/24)+DATE(1970,1,1)</f>
        <v>40432.208333333336</v>
      </c>
      <c r="N515" t="b">
        <v>0</v>
      </c>
      <c r="O515" t="b">
        <v>0</v>
      </c>
      <c r="P515" t="s">
        <v>269</v>
      </c>
      <c r="Q515" s="4">
        <f t="shared" ref="Q515:Q578" si="34">100*E515/D515</f>
        <v>39.277108433734938</v>
      </c>
      <c r="R515" s="6">
        <f t="shared" ref="R515:R578" si="35">AVERAGE(E515,D515)</f>
        <v>5780</v>
      </c>
      <c r="S515" t="s">
        <v>2041</v>
      </c>
      <c r="T515" t="s">
        <v>2060</v>
      </c>
    </row>
    <row r="516" spans="1:20" hidden="1" x14ac:dyDescent="0.2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t="s">
        <v>74</v>
      </c>
      <c r="G516">
        <v>528</v>
      </c>
      <c r="H516" t="s">
        <v>98</v>
      </c>
      <c r="I516" t="s">
        <v>99</v>
      </c>
      <c r="J516">
        <v>1386309600</v>
      </c>
      <c r="K516" s="9">
        <f t="shared" si="32"/>
        <v>41614.25</v>
      </c>
      <c r="L516">
        <v>1386741600</v>
      </c>
      <c r="M516" s="10">
        <f t="shared" si="33"/>
        <v>41619.25</v>
      </c>
      <c r="N516" t="b">
        <v>0</v>
      </c>
      <c r="O516" t="b">
        <v>1</v>
      </c>
      <c r="P516" t="s">
        <v>23</v>
      </c>
      <c r="Q516" s="4">
        <f t="shared" si="34"/>
        <v>22.439077144917086</v>
      </c>
      <c r="R516" s="6">
        <f t="shared" si="35"/>
        <v>84911.5</v>
      </c>
      <c r="S516" t="s">
        <v>2035</v>
      </c>
      <c r="T516" t="s">
        <v>2036</v>
      </c>
    </row>
    <row r="517" spans="1:20" x14ac:dyDescent="0.2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 s="9">
        <f t="shared" si="32"/>
        <v>40900.25</v>
      </c>
      <c r="L517">
        <v>1324792800</v>
      </c>
      <c r="M517" s="10">
        <f t="shared" si="33"/>
        <v>40902.25</v>
      </c>
      <c r="N517" t="b">
        <v>0</v>
      </c>
      <c r="O517" t="b">
        <v>1</v>
      </c>
      <c r="P517" t="s">
        <v>33</v>
      </c>
      <c r="Q517" s="4">
        <f t="shared" si="34"/>
        <v>55.779069767441861</v>
      </c>
      <c r="R517" s="6">
        <f t="shared" si="35"/>
        <v>6698.5</v>
      </c>
      <c r="S517" t="s">
        <v>2039</v>
      </c>
      <c r="T517" t="s">
        <v>2040</v>
      </c>
    </row>
    <row r="518" spans="1:20" x14ac:dyDescent="0.2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t="s">
        <v>14</v>
      </c>
      <c r="G518">
        <v>846</v>
      </c>
      <c r="H518" t="s">
        <v>21</v>
      </c>
      <c r="I518" t="s">
        <v>22</v>
      </c>
      <c r="J518">
        <v>1281070800</v>
      </c>
      <c r="K518" s="9">
        <f t="shared" si="32"/>
        <v>40396.208333333336</v>
      </c>
      <c r="L518">
        <v>1284354000</v>
      </c>
      <c r="M518" s="10">
        <f t="shared" si="33"/>
        <v>40434.208333333336</v>
      </c>
      <c r="N518" t="b">
        <v>0</v>
      </c>
      <c r="O518" t="b">
        <v>0</v>
      </c>
      <c r="P518" t="s">
        <v>68</v>
      </c>
      <c r="Q518" s="4">
        <f t="shared" si="34"/>
        <v>42.523125996810208</v>
      </c>
      <c r="R518" s="6">
        <f t="shared" si="35"/>
        <v>89362</v>
      </c>
      <c r="S518" t="s">
        <v>2047</v>
      </c>
      <c r="T518" t="s">
        <v>2048</v>
      </c>
    </row>
    <row r="519" spans="1:20" hidden="1" x14ac:dyDescent="0.2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t="s">
        <v>20</v>
      </c>
      <c r="G519">
        <v>78</v>
      </c>
      <c r="H519" t="s">
        <v>21</v>
      </c>
      <c r="I519" t="s">
        <v>22</v>
      </c>
      <c r="J519">
        <v>1493960400</v>
      </c>
      <c r="K519" s="9">
        <f t="shared" si="32"/>
        <v>42860.208333333328</v>
      </c>
      <c r="L519">
        <v>1494392400</v>
      </c>
      <c r="M519" s="10">
        <f t="shared" si="33"/>
        <v>42865.208333333328</v>
      </c>
      <c r="N519" t="b">
        <v>0</v>
      </c>
      <c r="O519" t="b">
        <v>0</v>
      </c>
      <c r="P519" t="s">
        <v>17</v>
      </c>
      <c r="Q519" s="4">
        <f t="shared" si="34"/>
        <v>112</v>
      </c>
      <c r="R519" s="6">
        <f t="shared" si="35"/>
        <v>6254</v>
      </c>
      <c r="S519" t="s">
        <v>2033</v>
      </c>
      <c r="T519" t="s">
        <v>2034</v>
      </c>
    </row>
    <row r="520" spans="1:20" ht="31.5" x14ac:dyDescent="0.2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t="s">
        <v>14</v>
      </c>
      <c r="G520">
        <v>10</v>
      </c>
      <c r="H520" t="s">
        <v>21</v>
      </c>
      <c r="I520" t="s">
        <v>22</v>
      </c>
      <c r="J520">
        <v>1519365600</v>
      </c>
      <c r="K520" s="9">
        <f t="shared" si="32"/>
        <v>43154.25</v>
      </c>
      <c r="L520">
        <v>1519538400</v>
      </c>
      <c r="M520" s="10">
        <f t="shared" si="33"/>
        <v>43156.25</v>
      </c>
      <c r="N520" t="b">
        <v>0</v>
      </c>
      <c r="O520" t="b">
        <v>1</v>
      </c>
      <c r="P520" t="s">
        <v>71</v>
      </c>
      <c r="Q520" s="4">
        <f t="shared" si="34"/>
        <v>7.0681818181818183</v>
      </c>
      <c r="R520" s="6">
        <f t="shared" si="35"/>
        <v>4711</v>
      </c>
      <c r="S520" t="s">
        <v>2041</v>
      </c>
      <c r="T520" t="s">
        <v>2049</v>
      </c>
    </row>
    <row r="521" spans="1:20" hidden="1" x14ac:dyDescent="0.2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t="s">
        <v>20</v>
      </c>
      <c r="G521">
        <v>1773</v>
      </c>
      <c r="H521" t="s">
        <v>21</v>
      </c>
      <c r="I521" t="s">
        <v>22</v>
      </c>
      <c r="J521">
        <v>1420696800</v>
      </c>
      <c r="K521" s="9">
        <f t="shared" si="32"/>
        <v>42012.25</v>
      </c>
      <c r="L521">
        <v>1421906400</v>
      </c>
      <c r="M521" s="10">
        <f t="shared" si="33"/>
        <v>42026.25</v>
      </c>
      <c r="N521" t="b">
        <v>0</v>
      </c>
      <c r="O521" t="b">
        <v>1</v>
      </c>
      <c r="P521" t="s">
        <v>23</v>
      </c>
      <c r="Q521" s="4">
        <f t="shared" si="34"/>
        <v>101.74563871693866</v>
      </c>
      <c r="R521" s="6">
        <f t="shared" si="35"/>
        <v>179251</v>
      </c>
      <c r="S521" t="s">
        <v>2035</v>
      </c>
      <c r="T521" t="s">
        <v>2036</v>
      </c>
    </row>
    <row r="522" spans="1:20" hidden="1" x14ac:dyDescent="0.2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t="s">
        <v>20</v>
      </c>
      <c r="G522">
        <v>32</v>
      </c>
      <c r="H522" t="s">
        <v>21</v>
      </c>
      <c r="I522" t="s">
        <v>22</v>
      </c>
      <c r="J522">
        <v>1555650000</v>
      </c>
      <c r="K522" s="9">
        <f t="shared" si="32"/>
        <v>43574.208333333328</v>
      </c>
      <c r="L522">
        <v>1555909200</v>
      </c>
      <c r="M522" s="10">
        <f t="shared" si="33"/>
        <v>43577.208333333328</v>
      </c>
      <c r="N522" t="b">
        <v>0</v>
      </c>
      <c r="O522" t="b">
        <v>0</v>
      </c>
      <c r="P522" t="s">
        <v>33</v>
      </c>
      <c r="Q522" s="4">
        <f t="shared" si="34"/>
        <v>425.75</v>
      </c>
      <c r="R522" s="6">
        <f t="shared" si="35"/>
        <v>2103</v>
      </c>
      <c r="S522" t="s">
        <v>2039</v>
      </c>
      <c r="T522" t="s">
        <v>2040</v>
      </c>
    </row>
    <row r="523" spans="1:20" hidden="1" x14ac:dyDescent="0.2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t="s">
        <v>20</v>
      </c>
      <c r="G523">
        <v>369</v>
      </c>
      <c r="H523" t="s">
        <v>21</v>
      </c>
      <c r="I523" t="s">
        <v>22</v>
      </c>
      <c r="J523">
        <v>1471928400</v>
      </c>
      <c r="K523" s="9">
        <f t="shared" si="32"/>
        <v>42605.208333333328</v>
      </c>
      <c r="L523">
        <v>1472446800</v>
      </c>
      <c r="M523" s="10">
        <f t="shared" si="33"/>
        <v>42611.208333333328</v>
      </c>
      <c r="N523" t="b">
        <v>0</v>
      </c>
      <c r="O523" t="b">
        <v>1</v>
      </c>
      <c r="P523" t="s">
        <v>53</v>
      </c>
      <c r="Q523" s="4">
        <f t="shared" si="34"/>
        <v>145.53947368421052</v>
      </c>
      <c r="R523" s="6">
        <f t="shared" si="35"/>
        <v>9330.5</v>
      </c>
      <c r="S523" t="s">
        <v>2041</v>
      </c>
      <c r="T523" t="s">
        <v>2044</v>
      </c>
    </row>
    <row r="524" spans="1:20" ht="31.5" x14ac:dyDescent="0.2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t="s">
        <v>14</v>
      </c>
      <c r="G524">
        <v>191</v>
      </c>
      <c r="H524" t="s">
        <v>21</v>
      </c>
      <c r="I524" t="s">
        <v>22</v>
      </c>
      <c r="J524">
        <v>1341291600</v>
      </c>
      <c r="K524" s="9">
        <f t="shared" si="32"/>
        <v>41093.208333333336</v>
      </c>
      <c r="L524">
        <v>1342328400</v>
      </c>
      <c r="M524" s="10">
        <f t="shared" si="33"/>
        <v>41105.208333333336</v>
      </c>
      <c r="N524" t="b">
        <v>0</v>
      </c>
      <c r="O524" t="b">
        <v>0</v>
      </c>
      <c r="P524" t="s">
        <v>100</v>
      </c>
      <c r="Q524" s="4">
        <f t="shared" si="34"/>
        <v>32.453465346534657</v>
      </c>
      <c r="R524" s="6">
        <f t="shared" si="35"/>
        <v>33444.5</v>
      </c>
      <c r="S524" t="s">
        <v>2041</v>
      </c>
      <c r="T524" t="s">
        <v>2052</v>
      </c>
    </row>
    <row r="525" spans="1:20" hidden="1" x14ac:dyDescent="0.2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t="s">
        <v>20</v>
      </c>
      <c r="G525">
        <v>89</v>
      </c>
      <c r="H525" t="s">
        <v>21</v>
      </c>
      <c r="I525" t="s">
        <v>22</v>
      </c>
      <c r="J525">
        <v>1267682400</v>
      </c>
      <c r="K525" s="9">
        <f t="shared" si="32"/>
        <v>40241.25</v>
      </c>
      <c r="L525">
        <v>1268114400</v>
      </c>
      <c r="M525" s="10">
        <f t="shared" si="33"/>
        <v>40246.25</v>
      </c>
      <c r="N525" t="b">
        <v>0</v>
      </c>
      <c r="O525" t="b">
        <v>0</v>
      </c>
      <c r="P525" t="s">
        <v>100</v>
      </c>
      <c r="Q525" s="4">
        <f t="shared" si="34"/>
        <v>700.33333333333337</v>
      </c>
      <c r="R525" s="6">
        <f t="shared" si="35"/>
        <v>3601.5</v>
      </c>
      <c r="S525" t="s">
        <v>2041</v>
      </c>
      <c r="T525" t="s">
        <v>2052</v>
      </c>
    </row>
    <row r="526" spans="1:20" x14ac:dyDescent="0.2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t="s">
        <v>14</v>
      </c>
      <c r="G526">
        <v>1979</v>
      </c>
      <c r="H526" t="s">
        <v>21</v>
      </c>
      <c r="I526" t="s">
        <v>22</v>
      </c>
      <c r="J526">
        <v>1272258000</v>
      </c>
      <c r="K526" s="9">
        <f t="shared" si="32"/>
        <v>40294.208333333336</v>
      </c>
      <c r="L526">
        <v>1273381200</v>
      </c>
      <c r="M526" s="10">
        <f t="shared" si="33"/>
        <v>40307.208333333336</v>
      </c>
      <c r="N526" t="b">
        <v>0</v>
      </c>
      <c r="O526" t="b">
        <v>0</v>
      </c>
      <c r="P526" t="s">
        <v>33</v>
      </c>
      <c r="Q526" s="4">
        <f t="shared" si="34"/>
        <v>83.904860392967947</v>
      </c>
      <c r="R526" s="6">
        <f t="shared" si="35"/>
        <v>88918</v>
      </c>
      <c r="S526" t="s">
        <v>2039</v>
      </c>
      <c r="T526" t="s">
        <v>2040</v>
      </c>
    </row>
    <row r="527" spans="1:20" x14ac:dyDescent="0.2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t="s">
        <v>14</v>
      </c>
      <c r="G527">
        <v>63</v>
      </c>
      <c r="H527" t="s">
        <v>21</v>
      </c>
      <c r="I527" t="s">
        <v>22</v>
      </c>
      <c r="J527">
        <v>1290492000</v>
      </c>
      <c r="K527" s="9">
        <f t="shared" si="32"/>
        <v>40505.25</v>
      </c>
      <c r="L527">
        <v>1290837600</v>
      </c>
      <c r="M527" s="10">
        <f t="shared" si="33"/>
        <v>40509.25</v>
      </c>
      <c r="N527" t="b">
        <v>0</v>
      </c>
      <c r="O527" t="b">
        <v>0</v>
      </c>
      <c r="P527" t="s">
        <v>65</v>
      </c>
      <c r="Q527" s="4">
        <f t="shared" si="34"/>
        <v>84.19047619047619</v>
      </c>
      <c r="R527" s="6">
        <f t="shared" si="35"/>
        <v>1934</v>
      </c>
      <c r="S527" t="s">
        <v>2037</v>
      </c>
      <c r="T527" t="s">
        <v>2046</v>
      </c>
    </row>
    <row r="528" spans="1:20" ht="31.5" hidden="1" x14ac:dyDescent="0.2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t="s">
        <v>20</v>
      </c>
      <c r="G528">
        <v>147</v>
      </c>
      <c r="H528" t="s">
        <v>21</v>
      </c>
      <c r="I528" t="s">
        <v>22</v>
      </c>
      <c r="J528">
        <v>1451109600</v>
      </c>
      <c r="K528" s="9">
        <f t="shared" si="32"/>
        <v>42364.25</v>
      </c>
      <c r="L528">
        <v>1454306400</v>
      </c>
      <c r="M528" s="10">
        <f t="shared" si="33"/>
        <v>42401.25</v>
      </c>
      <c r="N528" t="b">
        <v>0</v>
      </c>
      <c r="O528" t="b">
        <v>1</v>
      </c>
      <c r="P528" t="s">
        <v>33</v>
      </c>
      <c r="Q528" s="4">
        <f t="shared" si="34"/>
        <v>155.95180722891567</v>
      </c>
      <c r="R528" s="6">
        <f t="shared" si="35"/>
        <v>10622</v>
      </c>
      <c r="S528" t="s">
        <v>2039</v>
      </c>
      <c r="T528" t="s">
        <v>2040</v>
      </c>
    </row>
    <row r="529" spans="1:20" x14ac:dyDescent="0.2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 s="9">
        <f t="shared" si="32"/>
        <v>42405.25</v>
      </c>
      <c r="L529">
        <v>1457762400</v>
      </c>
      <c r="M529" s="10">
        <f t="shared" si="33"/>
        <v>42441.25</v>
      </c>
      <c r="N529" t="b">
        <v>0</v>
      </c>
      <c r="O529" t="b">
        <v>0</v>
      </c>
      <c r="P529" t="s">
        <v>71</v>
      </c>
      <c r="Q529" s="4">
        <f t="shared" si="34"/>
        <v>99.619450317124731</v>
      </c>
      <c r="R529" s="6">
        <f t="shared" si="35"/>
        <v>188840</v>
      </c>
      <c r="S529" t="s">
        <v>2041</v>
      </c>
      <c r="T529" t="s">
        <v>2049</v>
      </c>
    </row>
    <row r="530" spans="1:20" x14ac:dyDescent="0.2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t="s">
        <v>14</v>
      </c>
      <c r="G530">
        <v>80</v>
      </c>
      <c r="H530" t="s">
        <v>40</v>
      </c>
      <c r="I530" t="s">
        <v>41</v>
      </c>
      <c r="J530">
        <v>1385186400</v>
      </c>
      <c r="K530" s="9">
        <f t="shared" si="32"/>
        <v>41601.25</v>
      </c>
      <c r="L530">
        <v>1389074400</v>
      </c>
      <c r="M530" s="10">
        <f t="shared" si="33"/>
        <v>41646.25</v>
      </c>
      <c r="N530" t="b">
        <v>0</v>
      </c>
      <c r="O530" t="b">
        <v>0</v>
      </c>
      <c r="P530" t="s">
        <v>60</v>
      </c>
      <c r="Q530" s="4">
        <f t="shared" si="34"/>
        <v>80.3</v>
      </c>
      <c r="R530" s="6">
        <f t="shared" si="35"/>
        <v>8113.5</v>
      </c>
      <c r="S530" t="s">
        <v>2035</v>
      </c>
      <c r="T530" t="s">
        <v>2045</v>
      </c>
    </row>
    <row r="531" spans="1:20" x14ac:dyDescent="0.2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t="s">
        <v>14</v>
      </c>
      <c r="G531">
        <v>9</v>
      </c>
      <c r="H531" t="s">
        <v>21</v>
      </c>
      <c r="I531" t="s">
        <v>22</v>
      </c>
      <c r="J531">
        <v>1399698000</v>
      </c>
      <c r="K531" s="9">
        <f t="shared" si="32"/>
        <v>41769.208333333336</v>
      </c>
      <c r="L531">
        <v>1402117200</v>
      </c>
      <c r="M531" s="10">
        <f t="shared" si="33"/>
        <v>41797.208333333336</v>
      </c>
      <c r="N531" t="b">
        <v>0</v>
      </c>
      <c r="O531" t="b">
        <v>0</v>
      </c>
      <c r="P531" t="s">
        <v>89</v>
      </c>
      <c r="Q531" s="4">
        <f t="shared" si="34"/>
        <v>11.254901960784315</v>
      </c>
      <c r="R531" s="6">
        <f t="shared" si="35"/>
        <v>2837</v>
      </c>
      <c r="S531" t="s">
        <v>2050</v>
      </c>
      <c r="T531" t="s">
        <v>2051</v>
      </c>
    </row>
    <row r="532" spans="1:20" x14ac:dyDescent="0.2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t="s">
        <v>14</v>
      </c>
      <c r="G532">
        <v>1784</v>
      </c>
      <c r="H532" t="s">
        <v>21</v>
      </c>
      <c r="I532" t="s">
        <v>22</v>
      </c>
      <c r="J532">
        <v>1283230800</v>
      </c>
      <c r="K532" s="9">
        <f t="shared" si="32"/>
        <v>40421.208333333336</v>
      </c>
      <c r="L532">
        <v>1284440400</v>
      </c>
      <c r="M532" s="10">
        <f t="shared" si="33"/>
        <v>40435.208333333336</v>
      </c>
      <c r="N532" t="b">
        <v>0</v>
      </c>
      <c r="O532" t="b">
        <v>1</v>
      </c>
      <c r="P532" t="s">
        <v>119</v>
      </c>
      <c r="Q532" s="4">
        <f t="shared" si="34"/>
        <v>91.740952380952379</v>
      </c>
      <c r="R532" s="6">
        <f t="shared" si="35"/>
        <v>100664</v>
      </c>
      <c r="S532" t="s">
        <v>2047</v>
      </c>
      <c r="T532" t="s">
        <v>2053</v>
      </c>
    </row>
    <row r="533" spans="1:20" ht="31.5" hidden="1" x14ac:dyDescent="0.2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t="s">
        <v>47</v>
      </c>
      <c r="G533">
        <v>3640</v>
      </c>
      <c r="H533" t="s">
        <v>98</v>
      </c>
      <c r="I533" t="s">
        <v>99</v>
      </c>
      <c r="J533">
        <v>1384149600</v>
      </c>
      <c r="K533" s="9">
        <f t="shared" si="32"/>
        <v>41589.25</v>
      </c>
      <c r="L533">
        <v>1388988000</v>
      </c>
      <c r="M533" s="10">
        <f t="shared" si="33"/>
        <v>41645.25</v>
      </c>
      <c r="N533" t="b">
        <v>0</v>
      </c>
      <c r="O533" t="b">
        <v>0</v>
      </c>
      <c r="P533" t="s">
        <v>89</v>
      </c>
      <c r="Q533" s="4">
        <f t="shared" si="34"/>
        <v>95.521156936261377</v>
      </c>
      <c r="R533" s="6">
        <f t="shared" si="35"/>
        <v>182519</v>
      </c>
      <c r="S533" t="s">
        <v>2050</v>
      </c>
      <c r="T533" t="s">
        <v>2051</v>
      </c>
    </row>
    <row r="534" spans="1:20" hidden="1" x14ac:dyDescent="0.2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t="s">
        <v>20</v>
      </c>
      <c r="G534">
        <v>126</v>
      </c>
      <c r="H534" t="s">
        <v>15</v>
      </c>
      <c r="I534" t="s">
        <v>16</v>
      </c>
      <c r="J534">
        <v>1516860000</v>
      </c>
      <c r="K534" s="9">
        <f t="shared" si="32"/>
        <v>43125.25</v>
      </c>
      <c r="L534">
        <v>1516946400</v>
      </c>
      <c r="M534" s="10">
        <f t="shared" si="33"/>
        <v>43126.25</v>
      </c>
      <c r="N534" t="b">
        <v>0</v>
      </c>
      <c r="O534" t="b">
        <v>0</v>
      </c>
      <c r="P534" t="s">
        <v>33</v>
      </c>
      <c r="Q534" s="4">
        <f t="shared" si="34"/>
        <v>502.875</v>
      </c>
      <c r="R534" s="6">
        <f t="shared" si="35"/>
        <v>4823</v>
      </c>
      <c r="S534" t="s">
        <v>2039</v>
      </c>
      <c r="T534" t="s">
        <v>2040</v>
      </c>
    </row>
    <row r="535" spans="1:20" hidden="1" x14ac:dyDescent="0.2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t="s">
        <v>20</v>
      </c>
      <c r="G535">
        <v>2218</v>
      </c>
      <c r="H535" t="s">
        <v>40</v>
      </c>
      <c r="I535" t="s">
        <v>41</v>
      </c>
      <c r="J535">
        <v>1374642000</v>
      </c>
      <c r="K535" s="9">
        <f t="shared" si="32"/>
        <v>41479.208333333336</v>
      </c>
      <c r="L535">
        <v>1377752400</v>
      </c>
      <c r="M535" s="10">
        <f t="shared" si="33"/>
        <v>41515.208333333336</v>
      </c>
      <c r="N535" t="b">
        <v>0</v>
      </c>
      <c r="O535" t="b">
        <v>0</v>
      </c>
      <c r="P535" t="s">
        <v>60</v>
      </c>
      <c r="Q535" s="4">
        <f t="shared" si="34"/>
        <v>159.24394463667821</v>
      </c>
      <c r="R535" s="6">
        <f t="shared" si="35"/>
        <v>149843</v>
      </c>
      <c r="S535" t="s">
        <v>2035</v>
      </c>
      <c r="T535" t="s">
        <v>2045</v>
      </c>
    </row>
    <row r="536" spans="1:20" x14ac:dyDescent="0.2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t="s">
        <v>14</v>
      </c>
      <c r="G536">
        <v>243</v>
      </c>
      <c r="H536" t="s">
        <v>21</v>
      </c>
      <c r="I536" t="s">
        <v>22</v>
      </c>
      <c r="J536">
        <v>1534482000</v>
      </c>
      <c r="K536" s="9">
        <f t="shared" si="32"/>
        <v>43329.208333333328</v>
      </c>
      <c r="L536">
        <v>1534568400</v>
      </c>
      <c r="M536" s="10">
        <f t="shared" si="33"/>
        <v>43330.208333333328</v>
      </c>
      <c r="N536" t="b">
        <v>0</v>
      </c>
      <c r="O536" t="b">
        <v>1</v>
      </c>
      <c r="P536" t="s">
        <v>53</v>
      </c>
      <c r="Q536" s="4">
        <f t="shared" si="34"/>
        <v>15.022446689113355</v>
      </c>
      <c r="R536" s="6">
        <f t="shared" si="35"/>
        <v>51242.5</v>
      </c>
      <c r="S536" t="s">
        <v>2041</v>
      </c>
      <c r="T536" t="s">
        <v>2044</v>
      </c>
    </row>
    <row r="537" spans="1:20" hidden="1" x14ac:dyDescent="0.2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t="s">
        <v>20</v>
      </c>
      <c r="G537">
        <v>202</v>
      </c>
      <c r="H537" t="s">
        <v>107</v>
      </c>
      <c r="I537" t="s">
        <v>108</v>
      </c>
      <c r="J537">
        <v>1528434000</v>
      </c>
      <c r="K537" s="9">
        <f t="shared" si="32"/>
        <v>43259.208333333328</v>
      </c>
      <c r="L537">
        <v>1528606800</v>
      </c>
      <c r="M537" s="10">
        <f t="shared" si="33"/>
        <v>43261.208333333328</v>
      </c>
      <c r="N537" t="b">
        <v>0</v>
      </c>
      <c r="O537" t="b">
        <v>1</v>
      </c>
      <c r="P537" t="s">
        <v>33</v>
      </c>
      <c r="Q537" s="4">
        <f t="shared" si="34"/>
        <v>482.03846153846155</v>
      </c>
      <c r="R537" s="6">
        <f t="shared" si="35"/>
        <v>7566.5</v>
      </c>
      <c r="S537" t="s">
        <v>2039</v>
      </c>
      <c r="T537" t="s">
        <v>2040</v>
      </c>
    </row>
    <row r="538" spans="1:20" hidden="1" x14ac:dyDescent="0.2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t="s">
        <v>20</v>
      </c>
      <c r="G538">
        <v>140</v>
      </c>
      <c r="H538" t="s">
        <v>107</v>
      </c>
      <c r="I538" t="s">
        <v>108</v>
      </c>
      <c r="J538">
        <v>1282626000</v>
      </c>
      <c r="K538" s="9">
        <f t="shared" si="32"/>
        <v>40414.208333333336</v>
      </c>
      <c r="L538">
        <v>1284872400</v>
      </c>
      <c r="M538" s="10">
        <f t="shared" si="33"/>
        <v>40440.208333333336</v>
      </c>
      <c r="N538" t="b">
        <v>0</v>
      </c>
      <c r="O538" t="b">
        <v>0</v>
      </c>
      <c r="P538" t="s">
        <v>119</v>
      </c>
      <c r="Q538" s="4">
        <f t="shared" si="34"/>
        <v>149.96938775510205</v>
      </c>
      <c r="R538" s="6">
        <f t="shared" si="35"/>
        <v>12248.5</v>
      </c>
      <c r="S538" t="s">
        <v>2047</v>
      </c>
      <c r="T538" t="s">
        <v>2053</v>
      </c>
    </row>
    <row r="539" spans="1:20" hidden="1" x14ac:dyDescent="0.2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t="s">
        <v>20</v>
      </c>
      <c r="G539">
        <v>1052</v>
      </c>
      <c r="H539" t="s">
        <v>36</v>
      </c>
      <c r="I539" t="s">
        <v>37</v>
      </c>
      <c r="J539">
        <v>1535605200</v>
      </c>
      <c r="K539" s="9">
        <f t="shared" si="32"/>
        <v>43342.208333333328</v>
      </c>
      <c r="L539">
        <v>1537592400</v>
      </c>
      <c r="M539" s="10">
        <f t="shared" si="33"/>
        <v>43365.208333333328</v>
      </c>
      <c r="N539" t="b">
        <v>1</v>
      </c>
      <c r="O539" t="b">
        <v>1</v>
      </c>
      <c r="P539" t="s">
        <v>42</v>
      </c>
      <c r="Q539" s="4">
        <f t="shared" si="34"/>
        <v>117.22156398104265</v>
      </c>
      <c r="R539" s="6">
        <f t="shared" si="35"/>
        <v>91667.5</v>
      </c>
      <c r="S539" t="s">
        <v>2041</v>
      </c>
      <c r="T539" t="s">
        <v>2042</v>
      </c>
    </row>
    <row r="540" spans="1:20" x14ac:dyDescent="0.2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t="s">
        <v>14</v>
      </c>
      <c r="G540">
        <v>1296</v>
      </c>
      <c r="H540" t="s">
        <v>21</v>
      </c>
      <c r="I540" t="s">
        <v>22</v>
      </c>
      <c r="J540">
        <v>1379826000</v>
      </c>
      <c r="K540" s="9">
        <f t="shared" si="32"/>
        <v>41539.208333333336</v>
      </c>
      <c r="L540">
        <v>1381208400</v>
      </c>
      <c r="M540" s="10">
        <f t="shared" si="33"/>
        <v>41555.208333333336</v>
      </c>
      <c r="N540" t="b">
        <v>0</v>
      </c>
      <c r="O540" t="b">
        <v>0</v>
      </c>
      <c r="P540" t="s">
        <v>292</v>
      </c>
      <c r="Q540" s="4">
        <f t="shared" si="34"/>
        <v>37.695968274950431</v>
      </c>
      <c r="R540" s="6">
        <f t="shared" si="35"/>
        <v>104167</v>
      </c>
      <c r="S540" t="s">
        <v>2050</v>
      </c>
      <c r="T540" t="s">
        <v>2061</v>
      </c>
    </row>
    <row r="541" spans="1:20" x14ac:dyDescent="0.2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t="s">
        <v>14</v>
      </c>
      <c r="G541">
        <v>77</v>
      </c>
      <c r="H541" t="s">
        <v>21</v>
      </c>
      <c r="I541" t="s">
        <v>22</v>
      </c>
      <c r="J541">
        <v>1561957200</v>
      </c>
      <c r="K541" s="9">
        <f t="shared" si="32"/>
        <v>43647.208333333328</v>
      </c>
      <c r="L541">
        <v>1562475600</v>
      </c>
      <c r="M541" s="10">
        <f t="shared" si="33"/>
        <v>43653.208333333328</v>
      </c>
      <c r="N541" t="b">
        <v>0</v>
      </c>
      <c r="O541" t="b">
        <v>1</v>
      </c>
      <c r="P541" t="s">
        <v>17</v>
      </c>
      <c r="Q541" s="4">
        <f t="shared" si="34"/>
        <v>72.65306122448979</v>
      </c>
      <c r="R541" s="6">
        <f t="shared" si="35"/>
        <v>8460</v>
      </c>
      <c r="S541" t="s">
        <v>2033</v>
      </c>
      <c r="T541" t="s">
        <v>2034</v>
      </c>
    </row>
    <row r="542" spans="1:20" hidden="1" x14ac:dyDescent="0.2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t="s">
        <v>20</v>
      </c>
      <c r="G542">
        <v>247</v>
      </c>
      <c r="H542" t="s">
        <v>21</v>
      </c>
      <c r="I542" t="s">
        <v>22</v>
      </c>
      <c r="J542">
        <v>1525496400</v>
      </c>
      <c r="K542" s="9">
        <f t="shared" si="32"/>
        <v>43225.208333333328</v>
      </c>
      <c r="L542">
        <v>1527397200</v>
      </c>
      <c r="M542" s="10">
        <f t="shared" si="33"/>
        <v>43247.208333333328</v>
      </c>
      <c r="N542" t="b">
        <v>0</v>
      </c>
      <c r="O542" t="b">
        <v>0</v>
      </c>
      <c r="P542" t="s">
        <v>122</v>
      </c>
      <c r="Q542" s="4">
        <f t="shared" si="34"/>
        <v>265.98113207547169</v>
      </c>
      <c r="R542" s="6">
        <f t="shared" si="35"/>
        <v>9698.5</v>
      </c>
      <c r="S542" t="s">
        <v>2054</v>
      </c>
      <c r="T542" t="s">
        <v>2055</v>
      </c>
    </row>
    <row r="543" spans="1:20" x14ac:dyDescent="0.2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t="s">
        <v>14</v>
      </c>
      <c r="G543">
        <v>395</v>
      </c>
      <c r="H543" t="s">
        <v>107</v>
      </c>
      <c r="I543" t="s">
        <v>108</v>
      </c>
      <c r="J543">
        <v>1433912400</v>
      </c>
      <c r="K543" s="9">
        <f t="shared" si="32"/>
        <v>42165.208333333328</v>
      </c>
      <c r="L543">
        <v>1436158800</v>
      </c>
      <c r="M543" s="10">
        <f t="shared" si="33"/>
        <v>42191.208333333328</v>
      </c>
      <c r="N543" t="b">
        <v>0</v>
      </c>
      <c r="O543" t="b">
        <v>0</v>
      </c>
      <c r="P543" t="s">
        <v>292</v>
      </c>
      <c r="Q543" s="4">
        <f t="shared" si="34"/>
        <v>24.205617977528089</v>
      </c>
      <c r="R543" s="6">
        <f t="shared" si="35"/>
        <v>110543</v>
      </c>
      <c r="S543" t="s">
        <v>2050</v>
      </c>
      <c r="T543" t="s">
        <v>2061</v>
      </c>
    </row>
    <row r="544" spans="1:20" x14ac:dyDescent="0.2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t="s">
        <v>14</v>
      </c>
      <c r="G544">
        <v>49</v>
      </c>
      <c r="H544" t="s">
        <v>40</v>
      </c>
      <c r="I544" t="s">
        <v>41</v>
      </c>
      <c r="J544">
        <v>1453442400</v>
      </c>
      <c r="K544" s="9">
        <f t="shared" si="32"/>
        <v>42391.25</v>
      </c>
      <c r="L544">
        <v>1456034400</v>
      </c>
      <c r="M544" s="10">
        <f t="shared" si="33"/>
        <v>42421.25</v>
      </c>
      <c r="N544" t="b">
        <v>0</v>
      </c>
      <c r="O544" t="b">
        <v>0</v>
      </c>
      <c r="P544" t="s">
        <v>60</v>
      </c>
      <c r="Q544" s="4">
        <f t="shared" si="34"/>
        <v>2.5064935064935066</v>
      </c>
      <c r="R544" s="6">
        <f t="shared" si="35"/>
        <v>39465</v>
      </c>
      <c r="S544" t="s">
        <v>2035</v>
      </c>
      <c r="T544" t="s">
        <v>2045</v>
      </c>
    </row>
    <row r="545" spans="1:20" x14ac:dyDescent="0.2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t="s">
        <v>14</v>
      </c>
      <c r="G545">
        <v>180</v>
      </c>
      <c r="H545" t="s">
        <v>21</v>
      </c>
      <c r="I545" t="s">
        <v>22</v>
      </c>
      <c r="J545">
        <v>1378875600</v>
      </c>
      <c r="K545" s="9">
        <f t="shared" si="32"/>
        <v>41528.208333333336</v>
      </c>
      <c r="L545">
        <v>1380171600</v>
      </c>
      <c r="M545" s="10">
        <f t="shared" si="33"/>
        <v>41543.208333333336</v>
      </c>
      <c r="N545" t="b">
        <v>0</v>
      </c>
      <c r="O545" t="b">
        <v>0</v>
      </c>
      <c r="P545" t="s">
        <v>89</v>
      </c>
      <c r="Q545" s="4">
        <f t="shared" si="34"/>
        <v>16.329799764428738</v>
      </c>
      <c r="R545" s="6">
        <f t="shared" si="35"/>
        <v>49382</v>
      </c>
      <c r="S545" t="s">
        <v>2050</v>
      </c>
      <c r="T545" t="s">
        <v>2051</v>
      </c>
    </row>
    <row r="546" spans="1:20" ht="31.5" hidden="1" x14ac:dyDescent="0.2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t="s">
        <v>20</v>
      </c>
      <c r="G546">
        <v>84</v>
      </c>
      <c r="H546" t="s">
        <v>21</v>
      </c>
      <c r="I546" t="s">
        <v>22</v>
      </c>
      <c r="J546">
        <v>1452232800</v>
      </c>
      <c r="K546" s="9">
        <f t="shared" si="32"/>
        <v>42377.25</v>
      </c>
      <c r="L546">
        <v>1453356000</v>
      </c>
      <c r="M546" s="10">
        <f t="shared" si="33"/>
        <v>42390.25</v>
      </c>
      <c r="N546" t="b">
        <v>0</v>
      </c>
      <c r="O546" t="b">
        <v>0</v>
      </c>
      <c r="P546" t="s">
        <v>23</v>
      </c>
      <c r="Q546" s="4">
        <f t="shared" si="34"/>
        <v>276.5</v>
      </c>
      <c r="R546" s="6">
        <f t="shared" si="35"/>
        <v>5271</v>
      </c>
      <c r="S546" t="s">
        <v>2035</v>
      </c>
      <c r="T546" t="s">
        <v>2036</v>
      </c>
    </row>
    <row r="547" spans="1:20" x14ac:dyDescent="0.2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t="s">
        <v>14</v>
      </c>
      <c r="G547">
        <v>2690</v>
      </c>
      <c r="H547" t="s">
        <v>21</v>
      </c>
      <c r="I547" t="s">
        <v>22</v>
      </c>
      <c r="J547">
        <v>1577253600</v>
      </c>
      <c r="K547" s="9">
        <f t="shared" si="32"/>
        <v>43824.25</v>
      </c>
      <c r="L547">
        <v>1578981600</v>
      </c>
      <c r="M547" s="10">
        <f t="shared" si="33"/>
        <v>43844.25</v>
      </c>
      <c r="N547" t="b">
        <v>0</v>
      </c>
      <c r="O547" t="b">
        <v>0</v>
      </c>
      <c r="P547" t="s">
        <v>33</v>
      </c>
      <c r="Q547" s="4">
        <f t="shared" si="34"/>
        <v>88.803571428571431</v>
      </c>
      <c r="R547" s="6">
        <f t="shared" si="35"/>
        <v>174454.5</v>
      </c>
      <c r="S547" t="s">
        <v>2039</v>
      </c>
      <c r="T547" t="s">
        <v>2040</v>
      </c>
    </row>
    <row r="548" spans="1:20" hidden="1" x14ac:dyDescent="0.2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t="s">
        <v>20</v>
      </c>
      <c r="G548">
        <v>88</v>
      </c>
      <c r="H548" t="s">
        <v>21</v>
      </c>
      <c r="I548" t="s">
        <v>22</v>
      </c>
      <c r="J548">
        <v>1537160400</v>
      </c>
      <c r="K548" s="9">
        <f t="shared" si="32"/>
        <v>43360.208333333328</v>
      </c>
      <c r="L548">
        <v>1537419600</v>
      </c>
      <c r="M548" s="10">
        <f t="shared" si="33"/>
        <v>43363.208333333328</v>
      </c>
      <c r="N548" t="b">
        <v>0</v>
      </c>
      <c r="O548" t="b">
        <v>1</v>
      </c>
      <c r="P548" t="s">
        <v>33</v>
      </c>
      <c r="Q548" s="4">
        <f t="shared" si="34"/>
        <v>163.57142857142858</v>
      </c>
      <c r="R548" s="6">
        <f t="shared" si="35"/>
        <v>5535</v>
      </c>
      <c r="S548" t="s">
        <v>2039</v>
      </c>
      <c r="T548" t="s">
        <v>2040</v>
      </c>
    </row>
    <row r="549" spans="1:20" hidden="1" x14ac:dyDescent="0.2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t="s">
        <v>20</v>
      </c>
      <c r="G549">
        <v>156</v>
      </c>
      <c r="H549" t="s">
        <v>21</v>
      </c>
      <c r="I549" t="s">
        <v>22</v>
      </c>
      <c r="J549">
        <v>1422165600</v>
      </c>
      <c r="K549" s="9">
        <f t="shared" si="32"/>
        <v>42029.25</v>
      </c>
      <c r="L549">
        <v>1423202400</v>
      </c>
      <c r="M549" s="10">
        <f t="shared" si="33"/>
        <v>42041.25</v>
      </c>
      <c r="N549" t="b">
        <v>0</v>
      </c>
      <c r="O549" t="b">
        <v>0</v>
      </c>
      <c r="P549" t="s">
        <v>53</v>
      </c>
      <c r="Q549" s="4">
        <f t="shared" si="34"/>
        <v>969</v>
      </c>
      <c r="R549" s="6">
        <f t="shared" si="35"/>
        <v>6948.5</v>
      </c>
      <c r="S549" t="s">
        <v>2041</v>
      </c>
      <c r="T549" t="s">
        <v>2044</v>
      </c>
    </row>
    <row r="550" spans="1:20" hidden="1" x14ac:dyDescent="0.2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t="s">
        <v>20</v>
      </c>
      <c r="G550">
        <v>2985</v>
      </c>
      <c r="H550" t="s">
        <v>21</v>
      </c>
      <c r="I550" t="s">
        <v>22</v>
      </c>
      <c r="J550">
        <v>1459486800</v>
      </c>
      <c r="K550" s="9">
        <f t="shared" si="32"/>
        <v>42461.208333333328</v>
      </c>
      <c r="L550">
        <v>1460610000</v>
      </c>
      <c r="M550" s="10">
        <f t="shared" si="33"/>
        <v>42474.208333333328</v>
      </c>
      <c r="N550" t="b">
        <v>0</v>
      </c>
      <c r="O550" t="b">
        <v>0</v>
      </c>
      <c r="P550" t="s">
        <v>33</v>
      </c>
      <c r="Q550" s="4">
        <f t="shared" si="34"/>
        <v>270.91376701966715</v>
      </c>
      <c r="R550" s="6">
        <f t="shared" si="35"/>
        <v>122587</v>
      </c>
      <c r="S550" t="s">
        <v>2039</v>
      </c>
      <c r="T550" t="s">
        <v>2040</v>
      </c>
    </row>
    <row r="551" spans="1:20" ht="31.5" hidden="1" x14ac:dyDescent="0.2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t="s">
        <v>20</v>
      </c>
      <c r="G551">
        <v>762</v>
      </c>
      <c r="H551" t="s">
        <v>21</v>
      </c>
      <c r="I551" t="s">
        <v>22</v>
      </c>
      <c r="J551">
        <v>1369717200</v>
      </c>
      <c r="K551" s="9">
        <f t="shared" si="32"/>
        <v>41422.208333333336</v>
      </c>
      <c r="L551">
        <v>1370494800</v>
      </c>
      <c r="M551" s="10">
        <f t="shared" si="33"/>
        <v>41431.208333333336</v>
      </c>
      <c r="N551" t="b">
        <v>0</v>
      </c>
      <c r="O551" t="b">
        <v>0</v>
      </c>
      <c r="P551" t="s">
        <v>65</v>
      </c>
      <c r="Q551" s="4">
        <f t="shared" si="34"/>
        <v>284.21355932203392</v>
      </c>
      <c r="R551" s="6">
        <f t="shared" si="35"/>
        <v>56671.5</v>
      </c>
      <c r="S551" t="s">
        <v>2037</v>
      </c>
      <c r="T551" t="s">
        <v>2046</v>
      </c>
    </row>
    <row r="552" spans="1:20" ht="31.5" hidden="1" x14ac:dyDescent="0.2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t="s">
        <v>74</v>
      </c>
      <c r="G552">
        <v>1</v>
      </c>
      <c r="H552" t="s">
        <v>98</v>
      </c>
      <c r="I552" t="s">
        <v>99</v>
      </c>
      <c r="J552">
        <v>1330495200</v>
      </c>
      <c r="K552" s="9">
        <f t="shared" si="32"/>
        <v>40968.25</v>
      </c>
      <c r="L552">
        <v>1332306000</v>
      </c>
      <c r="M552" s="10">
        <f t="shared" si="33"/>
        <v>40989.208333333336</v>
      </c>
      <c r="N552" t="b">
        <v>0</v>
      </c>
      <c r="O552" t="b">
        <v>0</v>
      </c>
      <c r="P552" t="s">
        <v>60</v>
      </c>
      <c r="Q552" s="4">
        <f t="shared" si="34"/>
        <v>4</v>
      </c>
      <c r="R552" s="6">
        <f t="shared" si="35"/>
        <v>52</v>
      </c>
      <c r="S552" t="s">
        <v>2035</v>
      </c>
      <c r="T552" t="s">
        <v>2045</v>
      </c>
    </row>
    <row r="553" spans="1:20" x14ac:dyDescent="0.2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t="s">
        <v>14</v>
      </c>
      <c r="G553">
        <v>2779</v>
      </c>
      <c r="H553" t="s">
        <v>26</v>
      </c>
      <c r="I553" t="s">
        <v>27</v>
      </c>
      <c r="J553">
        <v>1419055200</v>
      </c>
      <c r="K553" s="9">
        <f t="shared" si="32"/>
        <v>41993.25</v>
      </c>
      <c r="L553">
        <v>1422511200</v>
      </c>
      <c r="M553" s="10">
        <f t="shared" si="33"/>
        <v>42033.25</v>
      </c>
      <c r="N553" t="b">
        <v>0</v>
      </c>
      <c r="O553" t="b">
        <v>1</v>
      </c>
      <c r="P553" t="s">
        <v>28</v>
      </c>
      <c r="Q553" s="4">
        <f t="shared" si="34"/>
        <v>58.6329816768462</v>
      </c>
      <c r="R553" s="6">
        <f t="shared" si="35"/>
        <v>142849</v>
      </c>
      <c r="S553" t="s">
        <v>2037</v>
      </c>
      <c r="T553" t="s">
        <v>2038</v>
      </c>
    </row>
    <row r="554" spans="1:20" x14ac:dyDescent="0.2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t="s">
        <v>14</v>
      </c>
      <c r="G554">
        <v>92</v>
      </c>
      <c r="H554" t="s">
        <v>21</v>
      </c>
      <c r="I554" t="s">
        <v>22</v>
      </c>
      <c r="J554">
        <v>1480140000</v>
      </c>
      <c r="K554" s="9">
        <f t="shared" si="32"/>
        <v>42700.25</v>
      </c>
      <c r="L554">
        <v>1480312800</v>
      </c>
      <c r="M554" s="10">
        <f t="shared" si="33"/>
        <v>42702.25</v>
      </c>
      <c r="N554" t="b">
        <v>0</v>
      </c>
      <c r="O554" t="b">
        <v>0</v>
      </c>
      <c r="P554" t="s">
        <v>33</v>
      </c>
      <c r="Q554" s="4">
        <f t="shared" si="34"/>
        <v>98.511111111111106</v>
      </c>
      <c r="R554" s="6">
        <f t="shared" si="35"/>
        <v>8933</v>
      </c>
      <c r="S554" t="s">
        <v>2039</v>
      </c>
      <c r="T554" t="s">
        <v>2040</v>
      </c>
    </row>
    <row r="555" spans="1:20" ht="31.5" x14ac:dyDescent="0.2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t="s">
        <v>14</v>
      </c>
      <c r="G555">
        <v>1028</v>
      </c>
      <c r="H555" t="s">
        <v>21</v>
      </c>
      <c r="I555" t="s">
        <v>22</v>
      </c>
      <c r="J555">
        <v>1293948000</v>
      </c>
      <c r="K555" s="9">
        <f t="shared" si="32"/>
        <v>40545.25</v>
      </c>
      <c r="L555">
        <v>1294034400</v>
      </c>
      <c r="M555" s="10">
        <f t="shared" si="33"/>
        <v>40546.25</v>
      </c>
      <c r="N555" t="b">
        <v>0</v>
      </c>
      <c r="O555" t="b">
        <v>0</v>
      </c>
      <c r="P555" t="s">
        <v>23</v>
      </c>
      <c r="Q555" s="4">
        <f t="shared" si="34"/>
        <v>43.975381008206334</v>
      </c>
      <c r="R555" s="6">
        <f t="shared" si="35"/>
        <v>122811</v>
      </c>
      <c r="S555" t="s">
        <v>2035</v>
      </c>
      <c r="T555" t="s">
        <v>2036</v>
      </c>
    </row>
    <row r="556" spans="1:20" ht="31.5" hidden="1" x14ac:dyDescent="0.2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t="s">
        <v>20</v>
      </c>
      <c r="G556">
        <v>554</v>
      </c>
      <c r="H556" t="s">
        <v>15</v>
      </c>
      <c r="I556" t="s">
        <v>16</v>
      </c>
      <c r="J556">
        <v>1482127200</v>
      </c>
      <c r="K556" s="9">
        <f t="shared" si="32"/>
        <v>42723.25</v>
      </c>
      <c r="L556">
        <v>1482645600</v>
      </c>
      <c r="M556" s="10">
        <f t="shared" si="33"/>
        <v>42729.25</v>
      </c>
      <c r="N556" t="b">
        <v>0</v>
      </c>
      <c r="O556" t="b">
        <v>0</v>
      </c>
      <c r="P556" t="s">
        <v>60</v>
      </c>
      <c r="Q556" s="4">
        <f t="shared" si="34"/>
        <v>151.66315789473686</v>
      </c>
      <c r="R556" s="6">
        <f t="shared" si="35"/>
        <v>11954</v>
      </c>
      <c r="S556" t="s">
        <v>2035</v>
      </c>
      <c r="T556" t="s">
        <v>2045</v>
      </c>
    </row>
    <row r="557" spans="1:20" hidden="1" x14ac:dyDescent="0.2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t="s">
        <v>20</v>
      </c>
      <c r="G557">
        <v>135</v>
      </c>
      <c r="H557" t="s">
        <v>36</v>
      </c>
      <c r="I557" t="s">
        <v>37</v>
      </c>
      <c r="J557">
        <v>1396414800</v>
      </c>
      <c r="K557" s="9">
        <f t="shared" si="32"/>
        <v>41731.208333333336</v>
      </c>
      <c r="L557">
        <v>1399093200</v>
      </c>
      <c r="M557" s="10">
        <f t="shared" si="33"/>
        <v>41762.208333333336</v>
      </c>
      <c r="N557" t="b">
        <v>0</v>
      </c>
      <c r="O557" t="b">
        <v>0</v>
      </c>
      <c r="P557" t="s">
        <v>23</v>
      </c>
      <c r="Q557" s="4">
        <f t="shared" si="34"/>
        <v>223.63492063492063</v>
      </c>
      <c r="R557" s="6">
        <f t="shared" si="35"/>
        <v>10194.5</v>
      </c>
      <c r="S557" t="s">
        <v>2035</v>
      </c>
      <c r="T557" t="s">
        <v>2036</v>
      </c>
    </row>
    <row r="558" spans="1:20" hidden="1" x14ac:dyDescent="0.2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t="s">
        <v>20</v>
      </c>
      <c r="G558">
        <v>122</v>
      </c>
      <c r="H558" t="s">
        <v>21</v>
      </c>
      <c r="I558" t="s">
        <v>22</v>
      </c>
      <c r="J558">
        <v>1315285200</v>
      </c>
      <c r="K558" s="9">
        <f t="shared" si="32"/>
        <v>40792.208333333336</v>
      </c>
      <c r="L558">
        <v>1315890000</v>
      </c>
      <c r="M558" s="10">
        <f t="shared" si="33"/>
        <v>40799.208333333336</v>
      </c>
      <c r="N558" t="b">
        <v>0</v>
      </c>
      <c r="O558" t="b">
        <v>1</v>
      </c>
      <c r="P558" t="s">
        <v>206</v>
      </c>
      <c r="Q558" s="4">
        <f t="shared" si="34"/>
        <v>239.75</v>
      </c>
      <c r="R558" s="6">
        <f t="shared" si="35"/>
        <v>8833.5</v>
      </c>
      <c r="S558" t="s">
        <v>2047</v>
      </c>
      <c r="T558" t="s">
        <v>2059</v>
      </c>
    </row>
    <row r="559" spans="1:20" hidden="1" x14ac:dyDescent="0.2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t="s">
        <v>20</v>
      </c>
      <c r="G559">
        <v>221</v>
      </c>
      <c r="H559" t="s">
        <v>21</v>
      </c>
      <c r="I559" t="s">
        <v>22</v>
      </c>
      <c r="J559">
        <v>1443762000</v>
      </c>
      <c r="K559" s="9">
        <f t="shared" si="32"/>
        <v>42279.208333333328</v>
      </c>
      <c r="L559">
        <v>1444021200</v>
      </c>
      <c r="M559" s="10">
        <f t="shared" si="33"/>
        <v>42282.208333333328</v>
      </c>
      <c r="N559" t="b">
        <v>0</v>
      </c>
      <c r="O559" t="b">
        <v>1</v>
      </c>
      <c r="P559" t="s">
        <v>474</v>
      </c>
      <c r="Q559" s="4">
        <f t="shared" si="34"/>
        <v>199.33333333333334</v>
      </c>
      <c r="R559" s="6">
        <f t="shared" si="35"/>
        <v>8980</v>
      </c>
      <c r="S559" t="s">
        <v>2041</v>
      </c>
      <c r="T559" t="s">
        <v>2063</v>
      </c>
    </row>
    <row r="560" spans="1:20" hidden="1" x14ac:dyDescent="0.2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t="s">
        <v>20</v>
      </c>
      <c r="G560">
        <v>126</v>
      </c>
      <c r="H560" t="s">
        <v>21</v>
      </c>
      <c r="I560" t="s">
        <v>22</v>
      </c>
      <c r="J560">
        <v>1456293600</v>
      </c>
      <c r="K560" s="9">
        <f t="shared" si="32"/>
        <v>42424.25</v>
      </c>
      <c r="L560">
        <v>1460005200</v>
      </c>
      <c r="M560" s="10">
        <f t="shared" si="33"/>
        <v>42467.208333333328</v>
      </c>
      <c r="N560" t="b">
        <v>0</v>
      </c>
      <c r="O560" t="b">
        <v>0</v>
      </c>
      <c r="P560" t="s">
        <v>33</v>
      </c>
      <c r="Q560" s="4">
        <f t="shared" si="34"/>
        <v>137.34482758620689</v>
      </c>
      <c r="R560" s="6">
        <f t="shared" si="35"/>
        <v>6883</v>
      </c>
      <c r="S560" t="s">
        <v>2039</v>
      </c>
      <c r="T560" t="s">
        <v>2040</v>
      </c>
    </row>
    <row r="561" spans="1:20" hidden="1" x14ac:dyDescent="0.2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t="s">
        <v>20</v>
      </c>
      <c r="G561">
        <v>1022</v>
      </c>
      <c r="H561" t="s">
        <v>21</v>
      </c>
      <c r="I561" t="s">
        <v>22</v>
      </c>
      <c r="J561">
        <v>1470114000</v>
      </c>
      <c r="K561" s="9">
        <f t="shared" si="32"/>
        <v>42584.208333333328</v>
      </c>
      <c r="L561">
        <v>1470718800</v>
      </c>
      <c r="M561" s="10">
        <f t="shared" si="33"/>
        <v>42591.208333333328</v>
      </c>
      <c r="N561" t="b">
        <v>0</v>
      </c>
      <c r="O561" t="b">
        <v>0</v>
      </c>
      <c r="P561" t="s">
        <v>33</v>
      </c>
      <c r="Q561" s="4">
        <f t="shared" si="34"/>
        <v>100.96961063627731</v>
      </c>
      <c r="R561" s="6">
        <f t="shared" si="35"/>
        <v>105810.5</v>
      </c>
      <c r="S561" t="s">
        <v>2039</v>
      </c>
      <c r="T561" t="s">
        <v>2040</v>
      </c>
    </row>
    <row r="562" spans="1:20" hidden="1" x14ac:dyDescent="0.2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t="s">
        <v>20</v>
      </c>
      <c r="G562">
        <v>3177</v>
      </c>
      <c r="H562" t="s">
        <v>21</v>
      </c>
      <c r="I562" t="s">
        <v>22</v>
      </c>
      <c r="J562">
        <v>1321596000</v>
      </c>
      <c r="K562" s="9">
        <f t="shared" si="32"/>
        <v>40865.25</v>
      </c>
      <c r="L562">
        <v>1325052000</v>
      </c>
      <c r="M562" s="10">
        <f t="shared" si="33"/>
        <v>40905.25</v>
      </c>
      <c r="N562" t="b">
        <v>0</v>
      </c>
      <c r="O562" t="b">
        <v>0</v>
      </c>
      <c r="P562" t="s">
        <v>71</v>
      </c>
      <c r="Q562" s="4">
        <f t="shared" si="34"/>
        <v>794.16</v>
      </c>
      <c r="R562" s="6">
        <f t="shared" si="35"/>
        <v>89416</v>
      </c>
      <c r="S562" t="s">
        <v>2041</v>
      </c>
      <c r="T562" t="s">
        <v>2049</v>
      </c>
    </row>
    <row r="563" spans="1:20" hidden="1" x14ac:dyDescent="0.2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t="s">
        <v>20</v>
      </c>
      <c r="G563">
        <v>198</v>
      </c>
      <c r="H563" t="s">
        <v>98</v>
      </c>
      <c r="I563" t="s">
        <v>99</v>
      </c>
      <c r="J563">
        <v>1318827600</v>
      </c>
      <c r="K563" s="9">
        <f t="shared" si="32"/>
        <v>40833.208333333336</v>
      </c>
      <c r="L563">
        <v>1319000400</v>
      </c>
      <c r="M563" s="10">
        <f t="shared" si="33"/>
        <v>40835.208333333336</v>
      </c>
      <c r="N563" t="b">
        <v>0</v>
      </c>
      <c r="O563" t="b">
        <v>0</v>
      </c>
      <c r="P563" t="s">
        <v>33</v>
      </c>
      <c r="Q563" s="4">
        <f t="shared" si="34"/>
        <v>369.7</v>
      </c>
      <c r="R563" s="6">
        <f t="shared" si="35"/>
        <v>7045.5</v>
      </c>
      <c r="S563" t="s">
        <v>2039</v>
      </c>
      <c r="T563" t="s">
        <v>2040</v>
      </c>
    </row>
    <row r="564" spans="1:20" ht="31.5" x14ac:dyDescent="0.2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t="s">
        <v>14</v>
      </c>
      <c r="G564">
        <v>26</v>
      </c>
      <c r="H564" t="s">
        <v>98</v>
      </c>
      <c r="I564" t="s">
        <v>99</v>
      </c>
      <c r="J564">
        <v>1552366800</v>
      </c>
      <c r="K564" s="9">
        <f t="shared" si="32"/>
        <v>43536.208333333328</v>
      </c>
      <c r="L564">
        <v>1552539600</v>
      </c>
      <c r="M564" s="10">
        <f t="shared" si="33"/>
        <v>43538.208333333328</v>
      </c>
      <c r="N564" t="b">
        <v>0</v>
      </c>
      <c r="O564" t="b">
        <v>0</v>
      </c>
      <c r="P564" t="s">
        <v>23</v>
      </c>
      <c r="Q564" s="4">
        <f t="shared" si="34"/>
        <v>12.818181818181818</v>
      </c>
      <c r="R564" s="6">
        <f t="shared" si="35"/>
        <v>5584.5</v>
      </c>
      <c r="S564" t="s">
        <v>2035</v>
      </c>
      <c r="T564" t="s">
        <v>2036</v>
      </c>
    </row>
    <row r="565" spans="1:20" hidden="1" x14ac:dyDescent="0.2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t="s">
        <v>20</v>
      </c>
      <c r="G565">
        <v>85</v>
      </c>
      <c r="H565" t="s">
        <v>26</v>
      </c>
      <c r="I565" t="s">
        <v>27</v>
      </c>
      <c r="J565">
        <v>1542088800</v>
      </c>
      <c r="K565" s="9">
        <f t="shared" si="32"/>
        <v>43417.25</v>
      </c>
      <c r="L565">
        <v>1543816800</v>
      </c>
      <c r="M565" s="10">
        <f t="shared" si="33"/>
        <v>43437.25</v>
      </c>
      <c r="N565" t="b">
        <v>0</v>
      </c>
      <c r="O565" t="b">
        <v>0</v>
      </c>
      <c r="P565" t="s">
        <v>42</v>
      </c>
      <c r="Q565" s="4">
        <f t="shared" si="34"/>
        <v>138.02702702702703</v>
      </c>
      <c r="R565" s="6">
        <f t="shared" si="35"/>
        <v>4403.5</v>
      </c>
      <c r="S565" t="s">
        <v>2041</v>
      </c>
      <c r="T565" t="s">
        <v>2042</v>
      </c>
    </row>
    <row r="566" spans="1:20" x14ac:dyDescent="0.2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t="s">
        <v>14</v>
      </c>
      <c r="G566">
        <v>1790</v>
      </c>
      <c r="H566" t="s">
        <v>21</v>
      </c>
      <c r="I566" t="s">
        <v>22</v>
      </c>
      <c r="J566">
        <v>1426395600</v>
      </c>
      <c r="K566" s="9">
        <f t="shared" si="32"/>
        <v>42078.208333333328</v>
      </c>
      <c r="L566">
        <v>1427086800</v>
      </c>
      <c r="M566" s="10">
        <f t="shared" si="33"/>
        <v>42086.208333333328</v>
      </c>
      <c r="N566" t="b">
        <v>0</v>
      </c>
      <c r="O566" t="b">
        <v>0</v>
      </c>
      <c r="P566" t="s">
        <v>33</v>
      </c>
      <c r="Q566" s="4">
        <f t="shared" si="34"/>
        <v>83.813278008298752</v>
      </c>
      <c r="R566" s="6">
        <f t="shared" si="35"/>
        <v>155046.5</v>
      </c>
      <c r="S566" t="s">
        <v>2039</v>
      </c>
      <c r="T566" t="s">
        <v>2040</v>
      </c>
    </row>
    <row r="567" spans="1:20" hidden="1" x14ac:dyDescent="0.2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t="s">
        <v>20</v>
      </c>
      <c r="G567">
        <v>3596</v>
      </c>
      <c r="H567" t="s">
        <v>21</v>
      </c>
      <c r="I567" t="s">
        <v>22</v>
      </c>
      <c r="J567">
        <v>1321336800</v>
      </c>
      <c r="K567" s="9">
        <f t="shared" si="32"/>
        <v>40862.25</v>
      </c>
      <c r="L567">
        <v>1323064800</v>
      </c>
      <c r="M567" s="10">
        <f t="shared" si="33"/>
        <v>40882.25</v>
      </c>
      <c r="N567" t="b">
        <v>0</v>
      </c>
      <c r="O567" t="b">
        <v>0</v>
      </c>
      <c r="P567" t="s">
        <v>33</v>
      </c>
      <c r="Q567" s="4">
        <f t="shared" si="34"/>
        <v>204.60063224446787</v>
      </c>
      <c r="R567" s="6">
        <f t="shared" si="35"/>
        <v>144533</v>
      </c>
      <c r="S567" t="s">
        <v>2039</v>
      </c>
      <c r="T567" t="s">
        <v>2040</v>
      </c>
    </row>
    <row r="568" spans="1:20" x14ac:dyDescent="0.2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t="s">
        <v>14</v>
      </c>
      <c r="G568">
        <v>37</v>
      </c>
      <c r="H568" t="s">
        <v>21</v>
      </c>
      <c r="I568" t="s">
        <v>22</v>
      </c>
      <c r="J568">
        <v>1456293600</v>
      </c>
      <c r="K568" s="9">
        <f t="shared" si="32"/>
        <v>42424.25</v>
      </c>
      <c r="L568">
        <v>1458277200</v>
      </c>
      <c r="M568" s="10">
        <f t="shared" si="33"/>
        <v>42447.208333333328</v>
      </c>
      <c r="N568" t="b">
        <v>0</v>
      </c>
      <c r="O568" t="b">
        <v>1</v>
      </c>
      <c r="P568" t="s">
        <v>50</v>
      </c>
      <c r="Q568" s="4">
        <f t="shared" si="34"/>
        <v>44.344086021505376</v>
      </c>
      <c r="R568" s="6">
        <f t="shared" si="35"/>
        <v>6712</v>
      </c>
      <c r="S568" t="s">
        <v>2035</v>
      </c>
      <c r="T568" t="s">
        <v>2043</v>
      </c>
    </row>
    <row r="569" spans="1:20" ht="31.5" hidden="1" x14ac:dyDescent="0.2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t="s">
        <v>20</v>
      </c>
      <c r="G569">
        <v>244</v>
      </c>
      <c r="H569" t="s">
        <v>21</v>
      </c>
      <c r="I569" t="s">
        <v>22</v>
      </c>
      <c r="J569">
        <v>1404968400</v>
      </c>
      <c r="K569" s="9">
        <f t="shared" si="32"/>
        <v>41830.208333333336</v>
      </c>
      <c r="L569">
        <v>1405141200</v>
      </c>
      <c r="M569" s="10">
        <f t="shared" si="33"/>
        <v>41832.208333333336</v>
      </c>
      <c r="N569" t="b">
        <v>0</v>
      </c>
      <c r="O569" t="b">
        <v>0</v>
      </c>
      <c r="P569" t="s">
        <v>23</v>
      </c>
      <c r="Q569" s="4">
        <f t="shared" si="34"/>
        <v>218.60294117647058</v>
      </c>
      <c r="R569" s="6">
        <f t="shared" si="35"/>
        <v>10832.5</v>
      </c>
      <c r="S569" t="s">
        <v>2035</v>
      </c>
      <c r="T569" t="s">
        <v>2036</v>
      </c>
    </row>
    <row r="570" spans="1:20" hidden="1" x14ac:dyDescent="0.2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t="s">
        <v>20</v>
      </c>
      <c r="G570">
        <v>5180</v>
      </c>
      <c r="H570" t="s">
        <v>21</v>
      </c>
      <c r="I570" t="s">
        <v>22</v>
      </c>
      <c r="J570">
        <v>1279170000</v>
      </c>
      <c r="K570" s="9">
        <f t="shared" si="32"/>
        <v>40374.208333333336</v>
      </c>
      <c r="L570">
        <v>1283058000</v>
      </c>
      <c r="M570" s="10">
        <f t="shared" si="33"/>
        <v>40419.208333333336</v>
      </c>
      <c r="N570" t="b">
        <v>0</v>
      </c>
      <c r="O570" t="b">
        <v>0</v>
      </c>
      <c r="P570" t="s">
        <v>33</v>
      </c>
      <c r="Q570" s="4">
        <f t="shared" si="34"/>
        <v>186.03314917127071</v>
      </c>
      <c r="R570" s="6">
        <f t="shared" si="35"/>
        <v>103544</v>
      </c>
      <c r="S570" t="s">
        <v>2039</v>
      </c>
      <c r="T570" t="s">
        <v>2040</v>
      </c>
    </row>
    <row r="571" spans="1:20" hidden="1" x14ac:dyDescent="0.2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t="s">
        <v>20</v>
      </c>
      <c r="G571">
        <v>589</v>
      </c>
      <c r="H571" t="s">
        <v>107</v>
      </c>
      <c r="I571" t="s">
        <v>108</v>
      </c>
      <c r="J571">
        <v>1294725600</v>
      </c>
      <c r="K571" s="9">
        <f t="shared" si="32"/>
        <v>40554.25</v>
      </c>
      <c r="L571">
        <v>1295762400</v>
      </c>
      <c r="M571" s="10">
        <f t="shared" si="33"/>
        <v>40566.25</v>
      </c>
      <c r="N571" t="b">
        <v>0</v>
      </c>
      <c r="O571" t="b">
        <v>0</v>
      </c>
      <c r="P571" t="s">
        <v>71</v>
      </c>
      <c r="Q571" s="4">
        <f t="shared" si="34"/>
        <v>237.33830845771143</v>
      </c>
      <c r="R571" s="6">
        <f t="shared" si="35"/>
        <v>33902.5</v>
      </c>
      <c r="S571" t="s">
        <v>2041</v>
      </c>
      <c r="T571" t="s">
        <v>2049</v>
      </c>
    </row>
    <row r="572" spans="1:20" hidden="1" x14ac:dyDescent="0.2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t="s">
        <v>20</v>
      </c>
      <c r="G572">
        <v>2725</v>
      </c>
      <c r="H572" t="s">
        <v>21</v>
      </c>
      <c r="I572" t="s">
        <v>22</v>
      </c>
      <c r="J572">
        <v>1419055200</v>
      </c>
      <c r="K572" s="9">
        <f t="shared" si="32"/>
        <v>41993.25</v>
      </c>
      <c r="L572">
        <v>1419573600</v>
      </c>
      <c r="M572" s="10">
        <f t="shared" si="33"/>
        <v>41999.25</v>
      </c>
      <c r="N572" t="b">
        <v>0</v>
      </c>
      <c r="O572" t="b">
        <v>1</v>
      </c>
      <c r="P572" t="s">
        <v>23</v>
      </c>
      <c r="Q572" s="4">
        <f t="shared" si="34"/>
        <v>305.65384615384613</v>
      </c>
      <c r="R572" s="6">
        <f t="shared" si="35"/>
        <v>63282</v>
      </c>
      <c r="S572" t="s">
        <v>2035</v>
      </c>
      <c r="T572" t="s">
        <v>2036</v>
      </c>
    </row>
    <row r="573" spans="1:20" x14ac:dyDescent="0.2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t="s">
        <v>14</v>
      </c>
      <c r="G573">
        <v>35</v>
      </c>
      <c r="H573" t="s">
        <v>107</v>
      </c>
      <c r="I573" t="s">
        <v>108</v>
      </c>
      <c r="J573">
        <v>1434690000</v>
      </c>
      <c r="K573" s="9">
        <f t="shared" si="32"/>
        <v>42174.208333333328</v>
      </c>
      <c r="L573">
        <v>1438750800</v>
      </c>
      <c r="M573" s="10">
        <f t="shared" si="33"/>
        <v>42221.208333333328</v>
      </c>
      <c r="N573" t="b">
        <v>0</v>
      </c>
      <c r="O573" t="b">
        <v>0</v>
      </c>
      <c r="P573" t="s">
        <v>100</v>
      </c>
      <c r="Q573" s="4">
        <f t="shared" si="34"/>
        <v>94.142857142857139</v>
      </c>
      <c r="R573" s="6">
        <f t="shared" si="35"/>
        <v>3397.5</v>
      </c>
      <c r="S573" t="s">
        <v>2041</v>
      </c>
      <c r="T573" t="s">
        <v>2052</v>
      </c>
    </row>
    <row r="574" spans="1:20" hidden="1" x14ac:dyDescent="0.2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t="s">
        <v>74</v>
      </c>
      <c r="G574">
        <v>94</v>
      </c>
      <c r="H574" t="s">
        <v>21</v>
      </c>
      <c r="I574" t="s">
        <v>22</v>
      </c>
      <c r="J574">
        <v>1443416400</v>
      </c>
      <c r="K574" s="9">
        <f t="shared" si="32"/>
        <v>42275.208333333328</v>
      </c>
      <c r="L574">
        <v>1444798800</v>
      </c>
      <c r="M574" s="10">
        <f t="shared" si="33"/>
        <v>42291.208333333328</v>
      </c>
      <c r="N574" t="b">
        <v>0</v>
      </c>
      <c r="O574" t="b">
        <v>1</v>
      </c>
      <c r="P574" t="s">
        <v>23</v>
      </c>
      <c r="Q574" s="4">
        <f t="shared" si="34"/>
        <v>54.4</v>
      </c>
      <c r="R574" s="6">
        <f t="shared" si="35"/>
        <v>6948</v>
      </c>
      <c r="S574" t="s">
        <v>2035</v>
      </c>
      <c r="T574" t="s">
        <v>2036</v>
      </c>
    </row>
    <row r="575" spans="1:20" hidden="1" x14ac:dyDescent="0.2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t="s">
        <v>20</v>
      </c>
      <c r="G575">
        <v>300</v>
      </c>
      <c r="H575" t="s">
        <v>21</v>
      </c>
      <c r="I575" t="s">
        <v>22</v>
      </c>
      <c r="J575">
        <v>1399006800</v>
      </c>
      <c r="K575" s="9">
        <f t="shared" si="32"/>
        <v>41761.208333333336</v>
      </c>
      <c r="L575">
        <v>1399179600</v>
      </c>
      <c r="M575" s="10">
        <f t="shared" si="33"/>
        <v>41763.208333333336</v>
      </c>
      <c r="N575" t="b">
        <v>0</v>
      </c>
      <c r="O575" t="b">
        <v>0</v>
      </c>
      <c r="P575" t="s">
        <v>1029</v>
      </c>
      <c r="Q575" s="4">
        <f t="shared" si="34"/>
        <v>111.88059701492537</v>
      </c>
      <c r="R575" s="6">
        <f t="shared" si="35"/>
        <v>7098</v>
      </c>
      <c r="S575" t="s">
        <v>2064</v>
      </c>
      <c r="T575" t="s">
        <v>2065</v>
      </c>
    </row>
    <row r="576" spans="1:20" hidden="1" x14ac:dyDescent="0.2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t="s">
        <v>20</v>
      </c>
      <c r="G576">
        <v>144</v>
      </c>
      <c r="H576" t="s">
        <v>21</v>
      </c>
      <c r="I576" t="s">
        <v>22</v>
      </c>
      <c r="J576">
        <v>1575698400</v>
      </c>
      <c r="K576" s="9">
        <f t="shared" si="32"/>
        <v>43806.25</v>
      </c>
      <c r="L576">
        <v>1576562400</v>
      </c>
      <c r="M576" s="10">
        <f t="shared" si="33"/>
        <v>43816.25</v>
      </c>
      <c r="N576" t="b">
        <v>0</v>
      </c>
      <c r="O576" t="b">
        <v>1</v>
      </c>
      <c r="P576" t="s">
        <v>17</v>
      </c>
      <c r="Q576" s="4">
        <f t="shared" si="34"/>
        <v>369.14814814814815</v>
      </c>
      <c r="R576" s="6">
        <f t="shared" si="35"/>
        <v>6333.5</v>
      </c>
      <c r="S576" t="s">
        <v>2033</v>
      </c>
      <c r="T576" t="s">
        <v>2034</v>
      </c>
    </row>
    <row r="577" spans="1:20" x14ac:dyDescent="0.2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t="s">
        <v>14</v>
      </c>
      <c r="G577">
        <v>558</v>
      </c>
      <c r="H577" t="s">
        <v>21</v>
      </c>
      <c r="I577" t="s">
        <v>22</v>
      </c>
      <c r="J577">
        <v>1400562000</v>
      </c>
      <c r="K577" s="9">
        <f t="shared" si="32"/>
        <v>41779.208333333336</v>
      </c>
      <c r="L577">
        <v>1400821200</v>
      </c>
      <c r="M577" s="10">
        <f t="shared" si="33"/>
        <v>41782.208333333336</v>
      </c>
      <c r="N577" t="b">
        <v>0</v>
      </c>
      <c r="O577" t="b">
        <v>1</v>
      </c>
      <c r="P577" t="s">
        <v>33</v>
      </c>
      <c r="Q577" s="4">
        <f t="shared" si="34"/>
        <v>62.930372148859547</v>
      </c>
      <c r="R577" s="6">
        <f t="shared" si="35"/>
        <v>67860.5</v>
      </c>
      <c r="S577" t="s">
        <v>2039</v>
      </c>
      <c r="T577" t="s">
        <v>2040</v>
      </c>
    </row>
    <row r="578" spans="1:20" ht="31.5" x14ac:dyDescent="0.2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t="s">
        <v>14</v>
      </c>
      <c r="G578">
        <v>64</v>
      </c>
      <c r="H578" t="s">
        <v>21</v>
      </c>
      <c r="I578" t="s">
        <v>22</v>
      </c>
      <c r="J578">
        <v>1509512400</v>
      </c>
      <c r="K578" s="9">
        <f t="shared" si="32"/>
        <v>43040.208333333328</v>
      </c>
      <c r="L578">
        <v>1510984800</v>
      </c>
      <c r="M578" s="10">
        <f t="shared" si="33"/>
        <v>43057.25</v>
      </c>
      <c r="N578" t="b">
        <v>0</v>
      </c>
      <c r="O578" t="b">
        <v>0</v>
      </c>
      <c r="P578" t="s">
        <v>33</v>
      </c>
      <c r="Q578" s="4">
        <f t="shared" si="34"/>
        <v>64.927835051546396</v>
      </c>
      <c r="R578" s="6">
        <f t="shared" si="35"/>
        <v>7999</v>
      </c>
      <c r="S578" t="s">
        <v>2039</v>
      </c>
      <c r="T578" t="s">
        <v>2040</v>
      </c>
    </row>
    <row r="579" spans="1:20" hidden="1" x14ac:dyDescent="0.2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t="s">
        <v>74</v>
      </c>
      <c r="G579">
        <v>37</v>
      </c>
      <c r="H579" t="s">
        <v>21</v>
      </c>
      <c r="I579" t="s">
        <v>22</v>
      </c>
      <c r="J579">
        <v>1299823200</v>
      </c>
      <c r="K579" s="9">
        <f t="shared" ref="K579:K642" si="36">(((J579/60)/60)/24)+DATE(1970,1,1)</f>
        <v>40613.25</v>
      </c>
      <c r="L579">
        <v>1302066000</v>
      </c>
      <c r="M579" s="10">
        <f t="shared" ref="M579:M642" si="37">(((L579/60)/60)/24)+DATE(1970,1,1)</f>
        <v>40639.208333333336</v>
      </c>
      <c r="N579" t="b">
        <v>0</v>
      </c>
      <c r="O579" t="b">
        <v>0</v>
      </c>
      <c r="P579" t="s">
        <v>159</v>
      </c>
      <c r="Q579" s="4">
        <f t="shared" ref="Q579:Q642" si="38">100*E579/D579</f>
        <v>18.853658536585368</v>
      </c>
      <c r="R579" s="6">
        <f t="shared" ref="R579:R642" si="39">AVERAGE(E579,D579)</f>
        <v>4873</v>
      </c>
      <c r="S579" t="s">
        <v>2035</v>
      </c>
      <c r="T579" t="s">
        <v>2058</v>
      </c>
    </row>
    <row r="580" spans="1:20" x14ac:dyDescent="0.2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t="s">
        <v>14</v>
      </c>
      <c r="G580">
        <v>245</v>
      </c>
      <c r="H580" t="s">
        <v>21</v>
      </c>
      <c r="I580" t="s">
        <v>22</v>
      </c>
      <c r="J580">
        <v>1322719200</v>
      </c>
      <c r="K580" s="9">
        <f t="shared" si="36"/>
        <v>40878.25</v>
      </c>
      <c r="L580">
        <v>1322978400</v>
      </c>
      <c r="M580" s="10">
        <f t="shared" si="37"/>
        <v>40881.25</v>
      </c>
      <c r="N580" t="b">
        <v>0</v>
      </c>
      <c r="O580" t="b">
        <v>0</v>
      </c>
      <c r="P580" t="s">
        <v>474</v>
      </c>
      <c r="Q580" s="4">
        <f t="shared" si="38"/>
        <v>16.754404145077721</v>
      </c>
      <c r="R580" s="6">
        <f t="shared" si="39"/>
        <v>56334</v>
      </c>
      <c r="S580" t="s">
        <v>2041</v>
      </c>
      <c r="T580" t="s">
        <v>2063</v>
      </c>
    </row>
    <row r="581" spans="1:20" hidden="1" x14ac:dyDescent="0.2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t="s">
        <v>20</v>
      </c>
      <c r="G581">
        <v>87</v>
      </c>
      <c r="H581" t="s">
        <v>21</v>
      </c>
      <c r="I581" t="s">
        <v>22</v>
      </c>
      <c r="J581">
        <v>1312693200</v>
      </c>
      <c r="K581" s="9">
        <f t="shared" si="36"/>
        <v>40762.208333333336</v>
      </c>
      <c r="L581">
        <v>1313730000</v>
      </c>
      <c r="M581" s="10">
        <f t="shared" si="37"/>
        <v>40774.208333333336</v>
      </c>
      <c r="N581" t="b">
        <v>0</v>
      </c>
      <c r="O581" t="b">
        <v>0</v>
      </c>
      <c r="P581" t="s">
        <v>159</v>
      </c>
      <c r="Q581" s="4">
        <f t="shared" si="38"/>
        <v>101.11290322580645</v>
      </c>
      <c r="R581" s="6">
        <f t="shared" si="39"/>
        <v>6234.5</v>
      </c>
      <c r="S581" t="s">
        <v>2035</v>
      </c>
      <c r="T581" t="s">
        <v>2058</v>
      </c>
    </row>
    <row r="582" spans="1:20" hidden="1" x14ac:dyDescent="0.2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t="s">
        <v>20</v>
      </c>
      <c r="G582">
        <v>3116</v>
      </c>
      <c r="H582" t="s">
        <v>21</v>
      </c>
      <c r="I582" t="s">
        <v>22</v>
      </c>
      <c r="J582">
        <v>1393394400</v>
      </c>
      <c r="K582" s="9">
        <f t="shared" si="36"/>
        <v>41696.25</v>
      </c>
      <c r="L582">
        <v>1394085600</v>
      </c>
      <c r="M582" s="10">
        <f t="shared" si="37"/>
        <v>41704.25</v>
      </c>
      <c r="N582" t="b">
        <v>0</v>
      </c>
      <c r="O582" t="b">
        <v>0</v>
      </c>
      <c r="P582" t="s">
        <v>33</v>
      </c>
      <c r="Q582" s="4">
        <f t="shared" si="38"/>
        <v>341.50228310502285</v>
      </c>
      <c r="R582" s="6">
        <f t="shared" si="39"/>
        <v>96689</v>
      </c>
      <c r="S582" t="s">
        <v>2039</v>
      </c>
      <c r="T582" t="s">
        <v>2040</v>
      </c>
    </row>
    <row r="583" spans="1:20" x14ac:dyDescent="0.2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t="s">
        <v>14</v>
      </c>
      <c r="G583">
        <v>71</v>
      </c>
      <c r="H583" t="s">
        <v>21</v>
      </c>
      <c r="I583" t="s">
        <v>22</v>
      </c>
      <c r="J583">
        <v>1304053200</v>
      </c>
      <c r="K583" s="9">
        <f t="shared" si="36"/>
        <v>40662.208333333336</v>
      </c>
      <c r="L583">
        <v>1305349200</v>
      </c>
      <c r="M583" s="10">
        <f t="shared" si="37"/>
        <v>40677.208333333336</v>
      </c>
      <c r="N583" t="b">
        <v>0</v>
      </c>
      <c r="O583" t="b">
        <v>0</v>
      </c>
      <c r="P583" t="s">
        <v>28</v>
      </c>
      <c r="Q583" s="4">
        <f t="shared" si="38"/>
        <v>64.016666666666666</v>
      </c>
      <c r="R583" s="6">
        <f t="shared" si="39"/>
        <v>4920.5</v>
      </c>
      <c r="S583" t="s">
        <v>2037</v>
      </c>
      <c r="T583" t="s">
        <v>2038</v>
      </c>
    </row>
    <row r="584" spans="1:20" x14ac:dyDescent="0.2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t="s">
        <v>14</v>
      </c>
      <c r="G584">
        <v>42</v>
      </c>
      <c r="H584" t="s">
        <v>21</v>
      </c>
      <c r="I584" t="s">
        <v>22</v>
      </c>
      <c r="J584">
        <v>1433912400</v>
      </c>
      <c r="K584" s="9">
        <f t="shared" si="36"/>
        <v>42165.208333333328</v>
      </c>
      <c r="L584">
        <v>1434344400</v>
      </c>
      <c r="M584" s="10">
        <f t="shared" si="37"/>
        <v>42170.208333333328</v>
      </c>
      <c r="N584" t="b">
        <v>0</v>
      </c>
      <c r="O584" t="b">
        <v>1</v>
      </c>
      <c r="P584" t="s">
        <v>89</v>
      </c>
      <c r="Q584" s="4">
        <f t="shared" si="38"/>
        <v>52.080459770114942</v>
      </c>
      <c r="R584" s="6">
        <f t="shared" si="39"/>
        <v>6615.5</v>
      </c>
      <c r="S584" t="s">
        <v>2050</v>
      </c>
      <c r="T584" t="s">
        <v>2051</v>
      </c>
    </row>
    <row r="585" spans="1:20" ht="31.5" hidden="1" x14ac:dyDescent="0.2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t="s">
        <v>20</v>
      </c>
      <c r="G585">
        <v>909</v>
      </c>
      <c r="H585" t="s">
        <v>21</v>
      </c>
      <c r="I585" t="s">
        <v>22</v>
      </c>
      <c r="J585">
        <v>1329717600</v>
      </c>
      <c r="K585" s="9">
        <f t="shared" si="36"/>
        <v>40959.25</v>
      </c>
      <c r="L585">
        <v>1331186400</v>
      </c>
      <c r="M585" s="10">
        <f t="shared" si="37"/>
        <v>40976.25</v>
      </c>
      <c r="N585" t="b">
        <v>0</v>
      </c>
      <c r="O585" t="b">
        <v>0</v>
      </c>
      <c r="P585" t="s">
        <v>42</v>
      </c>
      <c r="Q585" s="4">
        <f t="shared" si="38"/>
        <v>322.40211640211641</v>
      </c>
      <c r="R585" s="6">
        <f t="shared" si="39"/>
        <v>39917</v>
      </c>
      <c r="S585" t="s">
        <v>2041</v>
      </c>
      <c r="T585" t="s">
        <v>2042</v>
      </c>
    </row>
    <row r="586" spans="1:20" hidden="1" x14ac:dyDescent="0.2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t="s">
        <v>20</v>
      </c>
      <c r="G586">
        <v>1613</v>
      </c>
      <c r="H586" t="s">
        <v>21</v>
      </c>
      <c r="I586" t="s">
        <v>22</v>
      </c>
      <c r="J586">
        <v>1335330000</v>
      </c>
      <c r="K586" s="9">
        <f t="shared" si="36"/>
        <v>41024.208333333336</v>
      </c>
      <c r="L586">
        <v>1336539600</v>
      </c>
      <c r="M586" s="10">
        <f t="shared" si="37"/>
        <v>41038.208333333336</v>
      </c>
      <c r="N586" t="b">
        <v>0</v>
      </c>
      <c r="O586" t="b">
        <v>0</v>
      </c>
      <c r="P586" t="s">
        <v>28</v>
      </c>
      <c r="Q586" s="4">
        <f t="shared" si="38"/>
        <v>119.50810185185185</v>
      </c>
      <c r="R586" s="6">
        <f t="shared" si="39"/>
        <v>94827.5</v>
      </c>
      <c r="S586" t="s">
        <v>2037</v>
      </c>
      <c r="T586" t="s">
        <v>2038</v>
      </c>
    </row>
    <row r="587" spans="1:20" hidden="1" x14ac:dyDescent="0.2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t="s">
        <v>20</v>
      </c>
      <c r="G587">
        <v>136</v>
      </c>
      <c r="H587" t="s">
        <v>21</v>
      </c>
      <c r="I587" t="s">
        <v>22</v>
      </c>
      <c r="J587">
        <v>1268888400</v>
      </c>
      <c r="K587" s="9">
        <f t="shared" si="36"/>
        <v>40255.208333333336</v>
      </c>
      <c r="L587">
        <v>1269752400</v>
      </c>
      <c r="M587" s="10">
        <f t="shared" si="37"/>
        <v>40265.208333333336</v>
      </c>
      <c r="N587" t="b">
        <v>0</v>
      </c>
      <c r="O587" t="b">
        <v>0</v>
      </c>
      <c r="P587" t="s">
        <v>206</v>
      </c>
      <c r="Q587" s="4">
        <f t="shared" si="38"/>
        <v>146.79775280898878</v>
      </c>
      <c r="R587" s="6">
        <f t="shared" si="39"/>
        <v>10982.5</v>
      </c>
      <c r="S587" t="s">
        <v>2047</v>
      </c>
      <c r="T587" t="s">
        <v>2059</v>
      </c>
    </row>
    <row r="588" spans="1:20" hidden="1" x14ac:dyDescent="0.2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t="s">
        <v>20</v>
      </c>
      <c r="G588">
        <v>130</v>
      </c>
      <c r="H588" t="s">
        <v>21</v>
      </c>
      <c r="I588" t="s">
        <v>22</v>
      </c>
      <c r="J588">
        <v>1289973600</v>
      </c>
      <c r="K588" s="9">
        <f t="shared" si="36"/>
        <v>40499.25</v>
      </c>
      <c r="L588">
        <v>1291615200</v>
      </c>
      <c r="M588" s="10">
        <f t="shared" si="37"/>
        <v>40518.25</v>
      </c>
      <c r="N588" t="b">
        <v>0</v>
      </c>
      <c r="O588" t="b">
        <v>0</v>
      </c>
      <c r="P588" t="s">
        <v>23</v>
      </c>
      <c r="Q588" s="4">
        <f t="shared" si="38"/>
        <v>950.57142857142856</v>
      </c>
      <c r="R588" s="6">
        <f t="shared" si="39"/>
        <v>3677</v>
      </c>
      <c r="S588" t="s">
        <v>2035</v>
      </c>
      <c r="T588" t="s">
        <v>2036</v>
      </c>
    </row>
    <row r="589" spans="1:20" x14ac:dyDescent="0.2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 s="9">
        <f t="shared" si="36"/>
        <v>43484.25</v>
      </c>
      <c r="L589">
        <v>1552366800</v>
      </c>
      <c r="M589" s="10">
        <f t="shared" si="37"/>
        <v>43536.208333333328</v>
      </c>
      <c r="N589" t="b">
        <v>0</v>
      </c>
      <c r="O589" t="b">
        <v>1</v>
      </c>
      <c r="P589" t="s">
        <v>17</v>
      </c>
      <c r="Q589" s="4">
        <f t="shared" si="38"/>
        <v>72.893617021276597</v>
      </c>
      <c r="R589" s="6">
        <f t="shared" si="39"/>
        <v>8126</v>
      </c>
      <c r="S589" t="s">
        <v>2033</v>
      </c>
      <c r="T589" t="s">
        <v>2034</v>
      </c>
    </row>
    <row r="590" spans="1:20" x14ac:dyDescent="0.2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t="s">
        <v>14</v>
      </c>
      <c r="G590">
        <v>1368</v>
      </c>
      <c r="H590" t="s">
        <v>40</v>
      </c>
      <c r="I590" t="s">
        <v>41</v>
      </c>
      <c r="J590">
        <v>1269493200</v>
      </c>
      <c r="K590" s="9">
        <f t="shared" si="36"/>
        <v>40262.208333333336</v>
      </c>
      <c r="L590">
        <v>1272171600</v>
      </c>
      <c r="M590" s="10">
        <f t="shared" si="37"/>
        <v>40293.208333333336</v>
      </c>
      <c r="N590" t="b">
        <v>0</v>
      </c>
      <c r="O590" t="b">
        <v>0</v>
      </c>
      <c r="P590" t="s">
        <v>33</v>
      </c>
      <c r="Q590" s="4">
        <f t="shared" si="38"/>
        <v>79.008248730964468</v>
      </c>
      <c r="R590" s="6">
        <f t="shared" si="39"/>
        <v>141058.5</v>
      </c>
      <c r="S590" t="s">
        <v>2039</v>
      </c>
      <c r="T590" t="s">
        <v>2040</v>
      </c>
    </row>
    <row r="591" spans="1:20" x14ac:dyDescent="0.2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t="s">
        <v>14</v>
      </c>
      <c r="G591">
        <v>102</v>
      </c>
      <c r="H591" t="s">
        <v>21</v>
      </c>
      <c r="I591" t="s">
        <v>22</v>
      </c>
      <c r="J591">
        <v>1436072400</v>
      </c>
      <c r="K591" s="9">
        <f t="shared" si="36"/>
        <v>42190.208333333328</v>
      </c>
      <c r="L591">
        <v>1436677200</v>
      </c>
      <c r="M591" s="10">
        <f t="shared" si="37"/>
        <v>42197.208333333328</v>
      </c>
      <c r="N591" t="b">
        <v>0</v>
      </c>
      <c r="O591" t="b">
        <v>0</v>
      </c>
      <c r="P591" t="s">
        <v>42</v>
      </c>
      <c r="Q591" s="4">
        <f t="shared" si="38"/>
        <v>64.721518987341767</v>
      </c>
      <c r="R591" s="6">
        <f t="shared" si="39"/>
        <v>6506.5</v>
      </c>
      <c r="S591" t="s">
        <v>2041</v>
      </c>
      <c r="T591" t="s">
        <v>2042</v>
      </c>
    </row>
    <row r="592" spans="1:20" ht="31.5" x14ac:dyDescent="0.2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t="s">
        <v>14</v>
      </c>
      <c r="G592">
        <v>86</v>
      </c>
      <c r="H592" t="s">
        <v>26</v>
      </c>
      <c r="I592" t="s">
        <v>27</v>
      </c>
      <c r="J592">
        <v>1419141600</v>
      </c>
      <c r="K592" s="9">
        <f t="shared" si="36"/>
        <v>41994.25</v>
      </c>
      <c r="L592">
        <v>1420092000</v>
      </c>
      <c r="M592" s="10">
        <f t="shared" si="37"/>
        <v>42005.25</v>
      </c>
      <c r="N592" t="b">
        <v>0</v>
      </c>
      <c r="O592" t="b">
        <v>0</v>
      </c>
      <c r="P592" t="s">
        <v>133</v>
      </c>
      <c r="Q592" s="4">
        <f t="shared" si="38"/>
        <v>82.028169014084511</v>
      </c>
      <c r="R592" s="6">
        <f t="shared" si="39"/>
        <v>6462</v>
      </c>
      <c r="S592" t="s">
        <v>2047</v>
      </c>
      <c r="T592" t="s">
        <v>2056</v>
      </c>
    </row>
    <row r="593" spans="1:20" hidden="1" x14ac:dyDescent="0.2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t="s">
        <v>20</v>
      </c>
      <c r="G593">
        <v>102</v>
      </c>
      <c r="H593" t="s">
        <v>21</v>
      </c>
      <c r="I593" t="s">
        <v>22</v>
      </c>
      <c r="J593">
        <v>1279083600</v>
      </c>
      <c r="K593" s="9">
        <f t="shared" si="36"/>
        <v>40373.208333333336</v>
      </c>
      <c r="L593">
        <v>1279947600</v>
      </c>
      <c r="M593" s="10">
        <f t="shared" si="37"/>
        <v>40383.208333333336</v>
      </c>
      <c r="N593" t="b">
        <v>0</v>
      </c>
      <c r="O593" t="b">
        <v>0</v>
      </c>
      <c r="P593" t="s">
        <v>89</v>
      </c>
      <c r="Q593" s="4">
        <f t="shared" si="38"/>
        <v>1037.6666666666667</v>
      </c>
      <c r="R593" s="6">
        <f t="shared" si="39"/>
        <v>3413</v>
      </c>
      <c r="S593" t="s">
        <v>2050</v>
      </c>
      <c r="T593" t="s">
        <v>2051</v>
      </c>
    </row>
    <row r="594" spans="1:20" ht="31.5" x14ac:dyDescent="0.2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t="s">
        <v>14</v>
      </c>
      <c r="G594">
        <v>253</v>
      </c>
      <c r="H594" t="s">
        <v>21</v>
      </c>
      <c r="I594" t="s">
        <v>22</v>
      </c>
      <c r="J594">
        <v>1401426000</v>
      </c>
      <c r="K594" s="9">
        <f t="shared" si="36"/>
        <v>41789.208333333336</v>
      </c>
      <c r="L594">
        <v>1402203600</v>
      </c>
      <c r="M594" s="10">
        <f t="shared" si="37"/>
        <v>41798.208333333336</v>
      </c>
      <c r="N594" t="b">
        <v>0</v>
      </c>
      <c r="O594" t="b">
        <v>0</v>
      </c>
      <c r="P594" t="s">
        <v>33</v>
      </c>
      <c r="Q594" s="4">
        <f t="shared" si="38"/>
        <v>12.910076530612244</v>
      </c>
      <c r="R594" s="6">
        <f t="shared" si="39"/>
        <v>88521.5</v>
      </c>
      <c r="S594" t="s">
        <v>2039</v>
      </c>
      <c r="T594" t="s">
        <v>2040</v>
      </c>
    </row>
    <row r="595" spans="1:20" hidden="1" x14ac:dyDescent="0.2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t="s">
        <v>20</v>
      </c>
      <c r="G595">
        <v>4006</v>
      </c>
      <c r="H595" t="s">
        <v>21</v>
      </c>
      <c r="I595" t="s">
        <v>22</v>
      </c>
      <c r="J595">
        <v>1395810000</v>
      </c>
      <c r="K595" s="9">
        <f t="shared" si="36"/>
        <v>41724.208333333336</v>
      </c>
      <c r="L595">
        <v>1396933200</v>
      </c>
      <c r="M595" s="10">
        <f t="shared" si="37"/>
        <v>41737.208333333336</v>
      </c>
      <c r="N595" t="b">
        <v>0</v>
      </c>
      <c r="O595" t="b">
        <v>0</v>
      </c>
      <c r="P595" t="s">
        <v>71</v>
      </c>
      <c r="Q595" s="4">
        <f t="shared" si="38"/>
        <v>154.84210526315789</v>
      </c>
      <c r="R595" s="6">
        <f t="shared" si="39"/>
        <v>154944</v>
      </c>
      <c r="S595" t="s">
        <v>2041</v>
      </c>
      <c r="T595" t="s">
        <v>2049</v>
      </c>
    </row>
    <row r="596" spans="1:20" ht="31.5" x14ac:dyDescent="0.2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t="s">
        <v>14</v>
      </c>
      <c r="G596">
        <v>157</v>
      </c>
      <c r="H596" t="s">
        <v>21</v>
      </c>
      <c r="I596" t="s">
        <v>22</v>
      </c>
      <c r="J596">
        <v>1467003600</v>
      </c>
      <c r="K596" s="9">
        <f t="shared" si="36"/>
        <v>42548.208333333328</v>
      </c>
      <c r="L596">
        <v>1467262800</v>
      </c>
      <c r="M596" s="10">
        <f t="shared" si="37"/>
        <v>42551.208333333328</v>
      </c>
      <c r="N596" t="b">
        <v>0</v>
      </c>
      <c r="O596" t="b">
        <v>1</v>
      </c>
      <c r="P596" t="s">
        <v>33</v>
      </c>
      <c r="Q596" s="4">
        <f t="shared" si="38"/>
        <v>7.0991735537190079</v>
      </c>
      <c r="R596" s="6">
        <f t="shared" si="39"/>
        <v>84233.5</v>
      </c>
      <c r="S596" t="s">
        <v>2039</v>
      </c>
      <c r="T596" t="s">
        <v>2040</v>
      </c>
    </row>
    <row r="597" spans="1:20" ht="31.5" hidden="1" x14ac:dyDescent="0.2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t="s">
        <v>20</v>
      </c>
      <c r="G597">
        <v>1629</v>
      </c>
      <c r="H597" t="s">
        <v>21</v>
      </c>
      <c r="I597" t="s">
        <v>22</v>
      </c>
      <c r="J597">
        <v>1268715600</v>
      </c>
      <c r="K597" s="9">
        <f t="shared" si="36"/>
        <v>40253.208333333336</v>
      </c>
      <c r="L597">
        <v>1270530000</v>
      </c>
      <c r="M597" s="10">
        <f t="shared" si="37"/>
        <v>40274.208333333336</v>
      </c>
      <c r="N597" t="b">
        <v>0</v>
      </c>
      <c r="O597" t="b">
        <v>1</v>
      </c>
      <c r="P597" t="s">
        <v>33</v>
      </c>
      <c r="Q597" s="4">
        <f t="shared" si="38"/>
        <v>208.52773826458036</v>
      </c>
      <c r="R597" s="6">
        <f t="shared" si="39"/>
        <v>108447.5</v>
      </c>
      <c r="S597" t="s">
        <v>2039</v>
      </c>
      <c r="T597" t="s">
        <v>2040</v>
      </c>
    </row>
    <row r="598" spans="1:20" x14ac:dyDescent="0.2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t="s">
        <v>14</v>
      </c>
      <c r="G598">
        <v>183</v>
      </c>
      <c r="H598" t="s">
        <v>21</v>
      </c>
      <c r="I598" t="s">
        <v>22</v>
      </c>
      <c r="J598">
        <v>1457157600</v>
      </c>
      <c r="K598" s="9">
        <f t="shared" si="36"/>
        <v>42434.25</v>
      </c>
      <c r="L598">
        <v>1457762400</v>
      </c>
      <c r="M598" s="10">
        <f t="shared" si="37"/>
        <v>42441.25</v>
      </c>
      <c r="N598" t="b">
        <v>0</v>
      </c>
      <c r="O598" t="b">
        <v>1</v>
      </c>
      <c r="P598" t="s">
        <v>53</v>
      </c>
      <c r="Q598" s="4">
        <f t="shared" si="38"/>
        <v>99.683544303797461</v>
      </c>
      <c r="R598" s="6">
        <f t="shared" si="39"/>
        <v>7887.5</v>
      </c>
      <c r="S598" t="s">
        <v>2041</v>
      </c>
      <c r="T598" t="s">
        <v>2044</v>
      </c>
    </row>
    <row r="599" spans="1:20" hidden="1" x14ac:dyDescent="0.2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t="s">
        <v>20</v>
      </c>
      <c r="G599">
        <v>2188</v>
      </c>
      <c r="H599" t="s">
        <v>21</v>
      </c>
      <c r="I599" t="s">
        <v>22</v>
      </c>
      <c r="J599">
        <v>1573970400</v>
      </c>
      <c r="K599" s="9">
        <f t="shared" si="36"/>
        <v>43786.25</v>
      </c>
      <c r="L599">
        <v>1575525600</v>
      </c>
      <c r="M599" s="10">
        <f t="shared" si="37"/>
        <v>43804.25</v>
      </c>
      <c r="N599" t="b">
        <v>0</v>
      </c>
      <c r="O599" t="b">
        <v>0</v>
      </c>
      <c r="P599" t="s">
        <v>33</v>
      </c>
      <c r="Q599" s="4">
        <f t="shared" si="38"/>
        <v>201.59756097560975</v>
      </c>
      <c r="R599" s="6">
        <f t="shared" si="39"/>
        <v>111289.5</v>
      </c>
      <c r="S599" t="s">
        <v>2039</v>
      </c>
      <c r="T599" t="s">
        <v>2040</v>
      </c>
    </row>
    <row r="600" spans="1:20" hidden="1" x14ac:dyDescent="0.2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t="s">
        <v>20</v>
      </c>
      <c r="G600">
        <v>2409</v>
      </c>
      <c r="H600" t="s">
        <v>107</v>
      </c>
      <c r="I600" t="s">
        <v>108</v>
      </c>
      <c r="J600">
        <v>1276578000</v>
      </c>
      <c r="K600" s="9">
        <f t="shared" si="36"/>
        <v>40344.208333333336</v>
      </c>
      <c r="L600">
        <v>1279083600</v>
      </c>
      <c r="M600" s="10">
        <f t="shared" si="37"/>
        <v>40373.208333333336</v>
      </c>
      <c r="N600" t="b">
        <v>0</v>
      </c>
      <c r="O600" t="b">
        <v>0</v>
      </c>
      <c r="P600" t="s">
        <v>23</v>
      </c>
      <c r="Q600" s="4">
        <f t="shared" si="38"/>
        <v>162.09032258064516</v>
      </c>
      <c r="R600" s="6">
        <f t="shared" si="39"/>
        <v>142184</v>
      </c>
      <c r="S600" t="s">
        <v>2035</v>
      </c>
      <c r="T600" t="s">
        <v>2036</v>
      </c>
    </row>
    <row r="601" spans="1:20" ht="31.5" x14ac:dyDescent="0.2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t="s">
        <v>14</v>
      </c>
      <c r="G601">
        <v>82</v>
      </c>
      <c r="H601" t="s">
        <v>36</v>
      </c>
      <c r="I601" t="s">
        <v>37</v>
      </c>
      <c r="J601">
        <v>1423720800</v>
      </c>
      <c r="K601" s="9">
        <f t="shared" si="36"/>
        <v>42047.25</v>
      </c>
      <c r="L601">
        <v>1424412000</v>
      </c>
      <c r="M601" s="10">
        <f t="shared" si="37"/>
        <v>42055.25</v>
      </c>
      <c r="N601" t="b">
        <v>0</v>
      </c>
      <c r="O601" t="b">
        <v>0</v>
      </c>
      <c r="P601" t="s">
        <v>42</v>
      </c>
      <c r="Q601" s="4">
        <f t="shared" si="38"/>
        <v>3.6436208125445475</v>
      </c>
      <c r="R601" s="6">
        <f t="shared" si="39"/>
        <v>72706</v>
      </c>
      <c r="S601" t="s">
        <v>2041</v>
      </c>
      <c r="T601" t="s">
        <v>2042</v>
      </c>
    </row>
    <row r="602" spans="1:20" x14ac:dyDescent="0.2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t="s">
        <v>14</v>
      </c>
      <c r="G602">
        <v>1</v>
      </c>
      <c r="H602" t="s">
        <v>40</v>
      </c>
      <c r="I602" t="s">
        <v>41</v>
      </c>
      <c r="J602">
        <v>1375160400</v>
      </c>
      <c r="K602" s="9">
        <f t="shared" si="36"/>
        <v>41485.208333333336</v>
      </c>
      <c r="L602">
        <v>1376197200</v>
      </c>
      <c r="M602" s="10">
        <f t="shared" si="37"/>
        <v>41497.208333333336</v>
      </c>
      <c r="N602" t="b">
        <v>0</v>
      </c>
      <c r="O602" t="b">
        <v>0</v>
      </c>
      <c r="P602" t="s">
        <v>17</v>
      </c>
      <c r="Q602" s="4">
        <f t="shared" si="38"/>
        <v>5</v>
      </c>
      <c r="R602" s="6">
        <f t="shared" si="39"/>
        <v>52.5</v>
      </c>
      <c r="S602" t="s">
        <v>2033</v>
      </c>
      <c r="T602" t="s">
        <v>2034</v>
      </c>
    </row>
    <row r="603" spans="1:20" hidden="1" x14ac:dyDescent="0.2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t="s">
        <v>20</v>
      </c>
      <c r="G603">
        <v>194</v>
      </c>
      <c r="H603" t="s">
        <v>21</v>
      </c>
      <c r="I603" t="s">
        <v>22</v>
      </c>
      <c r="J603">
        <v>1401426000</v>
      </c>
      <c r="K603" s="9">
        <f t="shared" si="36"/>
        <v>41789.208333333336</v>
      </c>
      <c r="L603">
        <v>1402894800</v>
      </c>
      <c r="M603" s="10">
        <f t="shared" si="37"/>
        <v>41806.208333333336</v>
      </c>
      <c r="N603" t="b">
        <v>1</v>
      </c>
      <c r="O603" t="b">
        <v>0</v>
      </c>
      <c r="P603" t="s">
        <v>65</v>
      </c>
      <c r="Q603" s="4">
        <f t="shared" si="38"/>
        <v>206.63492063492063</v>
      </c>
      <c r="R603" s="6">
        <f t="shared" si="39"/>
        <v>9659</v>
      </c>
      <c r="S603" t="s">
        <v>2037</v>
      </c>
      <c r="T603" t="s">
        <v>2046</v>
      </c>
    </row>
    <row r="604" spans="1:20" hidden="1" x14ac:dyDescent="0.2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t="s">
        <v>20</v>
      </c>
      <c r="G604">
        <v>1140</v>
      </c>
      <c r="H604" t="s">
        <v>21</v>
      </c>
      <c r="I604" t="s">
        <v>22</v>
      </c>
      <c r="J604">
        <v>1433480400</v>
      </c>
      <c r="K604" s="9">
        <f t="shared" si="36"/>
        <v>42160.208333333328</v>
      </c>
      <c r="L604">
        <v>1434430800</v>
      </c>
      <c r="M604" s="10">
        <f t="shared" si="37"/>
        <v>42171.208333333328</v>
      </c>
      <c r="N604" t="b">
        <v>0</v>
      </c>
      <c r="O604" t="b">
        <v>0</v>
      </c>
      <c r="P604" t="s">
        <v>33</v>
      </c>
      <c r="Q604" s="4">
        <f t="shared" si="38"/>
        <v>128.23628691983123</v>
      </c>
      <c r="R604" s="6">
        <f t="shared" si="39"/>
        <v>81138</v>
      </c>
      <c r="S604" t="s">
        <v>2039</v>
      </c>
      <c r="T604" t="s">
        <v>2040</v>
      </c>
    </row>
    <row r="605" spans="1:20" hidden="1" x14ac:dyDescent="0.2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t="s">
        <v>20</v>
      </c>
      <c r="G605">
        <v>102</v>
      </c>
      <c r="H605" t="s">
        <v>21</v>
      </c>
      <c r="I605" t="s">
        <v>22</v>
      </c>
      <c r="J605">
        <v>1555563600</v>
      </c>
      <c r="K605" s="9">
        <f t="shared" si="36"/>
        <v>43573.208333333328</v>
      </c>
      <c r="L605">
        <v>1557896400</v>
      </c>
      <c r="M605" s="10">
        <f t="shared" si="37"/>
        <v>43600.208333333328</v>
      </c>
      <c r="N605" t="b">
        <v>0</v>
      </c>
      <c r="O605" t="b">
        <v>0</v>
      </c>
      <c r="P605" t="s">
        <v>33</v>
      </c>
      <c r="Q605" s="4">
        <f t="shared" si="38"/>
        <v>119.66037735849056</v>
      </c>
      <c r="R605" s="6">
        <f t="shared" si="39"/>
        <v>5821</v>
      </c>
      <c r="S605" t="s">
        <v>2039</v>
      </c>
      <c r="T605" t="s">
        <v>2040</v>
      </c>
    </row>
    <row r="606" spans="1:20" hidden="1" x14ac:dyDescent="0.2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t="s">
        <v>20</v>
      </c>
      <c r="G606">
        <v>2857</v>
      </c>
      <c r="H606" t="s">
        <v>21</v>
      </c>
      <c r="I606" t="s">
        <v>22</v>
      </c>
      <c r="J606">
        <v>1295676000</v>
      </c>
      <c r="K606" s="9">
        <f t="shared" si="36"/>
        <v>40565.25</v>
      </c>
      <c r="L606">
        <v>1297490400</v>
      </c>
      <c r="M606" s="10">
        <f t="shared" si="37"/>
        <v>40586.25</v>
      </c>
      <c r="N606" t="b">
        <v>0</v>
      </c>
      <c r="O606" t="b">
        <v>0</v>
      </c>
      <c r="P606" t="s">
        <v>33</v>
      </c>
      <c r="Q606" s="4">
        <f t="shared" si="38"/>
        <v>170.73055242390078</v>
      </c>
      <c r="R606" s="6">
        <f t="shared" si="39"/>
        <v>120069</v>
      </c>
      <c r="S606" t="s">
        <v>2039</v>
      </c>
      <c r="T606" t="s">
        <v>2040</v>
      </c>
    </row>
    <row r="607" spans="1:20" hidden="1" x14ac:dyDescent="0.2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t="s">
        <v>20</v>
      </c>
      <c r="G607">
        <v>107</v>
      </c>
      <c r="H607" t="s">
        <v>21</v>
      </c>
      <c r="I607" t="s">
        <v>22</v>
      </c>
      <c r="J607">
        <v>1443848400</v>
      </c>
      <c r="K607" s="9">
        <f t="shared" si="36"/>
        <v>42280.208333333328</v>
      </c>
      <c r="L607">
        <v>1447394400</v>
      </c>
      <c r="M607" s="10">
        <f t="shared" si="37"/>
        <v>42321.25</v>
      </c>
      <c r="N607" t="b">
        <v>0</v>
      </c>
      <c r="O607" t="b">
        <v>0</v>
      </c>
      <c r="P607" t="s">
        <v>68</v>
      </c>
      <c r="Q607" s="4">
        <f t="shared" si="38"/>
        <v>187.21212121212122</v>
      </c>
      <c r="R607" s="6">
        <f t="shared" si="39"/>
        <v>4739</v>
      </c>
      <c r="S607" t="s">
        <v>2047</v>
      </c>
      <c r="T607" t="s">
        <v>2048</v>
      </c>
    </row>
    <row r="608" spans="1:20" hidden="1" x14ac:dyDescent="0.2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t="s">
        <v>20</v>
      </c>
      <c r="G608">
        <v>160</v>
      </c>
      <c r="H608" t="s">
        <v>40</v>
      </c>
      <c r="I608" t="s">
        <v>41</v>
      </c>
      <c r="J608">
        <v>1457330400</v>
      </c>
      <c r="K608" s="9">
        <f t="shared" si="36"/>
        <v>42436.25</v>
      </c>
      <c r="L608">
        <v>1458277200</v>
      </c>
      <c r="M608" s="10">
        <f t="shared" si="37"/>
        <v>42447.208333333328</v>
      </c>
      <c r="N608" t="b">
        <v>0</v>
      </c>
      <c r="O608" t="b">
        <v>0</v>
      </c>
      <c r="P608" t="s">
        <v>23</v>
      </c>
      <c r="Q608" s="4">
        <f t="shared" si="38"/>
        <v>188.38235294117646</v>
      </c>
      <c r="R608" s="6">
        <f t="shared" si="39"/>
        <v>4902.5</v>
      </c>
      <c r="S608" t="s">
        <v>2035</v>
      </c>
      <c r="T608" t="s">
        <v>2036</v>
      </c>
    </row>
    <row r="609" spans="1:20" hidden="1" x14ac:dyDescent="0.2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t="s">
        <v>20</v>
      </c>
      <c r="G609">
        <v>2230</v>
      </c>
      <c r="H609" t="s">
        <v>21</v>
      </c>
      <c r="I609" t="s">
        <v>22</v>
      </c>
      <c r="J609">
        <v>1395550800</v>
      </c>
      <c r="K609" s="9">
        <f t="shared" si="36"/>
        <v>41721.208333333336</v>
      </c>
      <c r="L609">
        <v>1395723600</v>
      </c>
      <c r="M609" s="10">
        <f t="shared" si="37"/>
        <v>41723.208333333336</v>
      </c>
      <c r="N609" t="b">
        <v>0</v>
      </c>
      <c r="O609" t="b">
        <v>0</v>
      </c>
      <c r="P609" t="s">
        <v>17</v>
      </c>
      <c r="Q609" s="4">
        <f t="shared" si="38"/>
        <v>131.29869186046511</v>
      </c>
      <c r="R609" s="6">
        <f t="shared" si="39"/>
        <v>159133.5</v>
      </c>
      <c r="S609" t="s">
        <v>2033</v>
      </c>
      <c r="T609" t="s">
        <v>2034</v>
      </c>
    </row>
    <row r="610" spans="1:20" hidden="1" x14ac:dyDescent="0.2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t="s">
        <v>20</v>
      </c>
      <c r="G610">
        <v>316</v>
      </c>
      <c r="H610" t="s">
        <v>21</v>
      </c>
      <c r="I610" t="s">
        <v>22</v>
      </c>
      <c r="J610">
        <v>1551852000</v>
      </c>
      <c r="K610" s="9">
        <f t="shared" si="36"/>
        <v>43530.25</v>
      </c>
      <c r="L610">
        <v>1552197600</v>
      </c>
      <c r="M610" s="10">
        <f t="shared" si="37"/>
        <v>43534.25</v>
      </c>
      <c r="N610" t="b">
        <v>0</v>
      </c>
      <c r="O610" t="b">
        <v>1</v>
      </c>
      <c r="P610" t="s">
        <v>159</v>
      </c>
      <c r="Q610" s="4">
        <f t="shared" si="38"/>
        <v>283.97435897435895</v>
      </c>
      <c r="R610" s="6">
        <f t="shared" si="39"/>
        <v>7487.5</v>
      </c>
      <c r="S610" t="s">
        <v>2035</v>
      </c>
      <c r="T610" t="s">
        <v>2058</v>
      </c>
    </row>
    <row r="611" spans="1:20" hidden="1" x14ac:dyDescent="0.2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t="s">
        <v>20</v>
      </c>
      <c r="G611">
        <v>117</v>
      </c>
      <c r="H611" t="s">
        <v>21</v>
      </c>
      <c r="I611" t="s">
        <v>22</v>
      </c>
      <c r="J611">
        <v>1547618400</v>
      </c>
      <c r="K611" s="9">
        <f t="shared" si="36"/>
        <v>43481.25</v>
      </c>
      <c r="L611">
        <v>1549087200</v>
      </c>
      <c r="M611" s="10">
        <f t="shared" si="37"/>
        <v>43498.25</v>
      </c>
      <c r="N611" t="b">
        <v>0</v>
      </c>
      <c r="O611" t="b">
        <v>0</v>
      </c>
      <c r="P611" t="s">
        <v>474</v>
      </c>
      <c r="Q611" s="4">
        <f t="shared" si="38"/>
        <v>120.42</v>
      </c>
      <c r="R611" s="6">
        <f t="shared" si="39"/>
        <v>11021</v>
      </c>
      <c r="S611" t="s">
        <v>2041</v>
      </c>
      <c r="T611" t="s">
        <v>2063</v>
      </c>
    </row>
    <row r="612" spans="1:20" ht="31.5" hidden="1" x14ac:dyDescent="0.2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t="s">
        <v>20</v>
      </c>
      <c r="G612">
        <v>6406</v>
      </c>
      <c r="H612" t="s">
        <v>21</v>
      </c>
      <c r="I612" t="s">
        <v>22</v>
      </c>
      <c r="J612">
        <v>1355637600</v>
      </c>
      <c r="K612" s="9">
        <f t="shared" si="36"/>
        <v>41259.25</v>
      </c>
      <c r="L612">
        <v>1356847200</v>
      </c>
      <c r="M612" s="10">
        <f t="shared" si="37"/>
        <v>41273.25</v>
      </c>
      <c r="N612" t="b">
        <v>0</v>
      </c>
      <c r="O612" t="b">
        <v>0</v>
      </c>
      <c r="P612" t="s">
        <v>33</v>
      </c>
      <c r="Q612" s="4">
        <f t="shared" si="38"/>
        <v>419.05607476635515</v>
      </c>
      <c r="R612" s="6">
        <f t="shared" si="39"/>
        <v>111078</v>
      </c>
      <c r="S612" t="s">
        <v>2039</v>
      </c>
      <c r="T612" t="s">
        <v>2040</v>
      </c>
    </row>
    <row r="613" spans="1:20" hidden="1" x14ac:dyDescent="0.2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t="s">
        <v>74</v>
      </c>
      <c r="G613">
        <v>15</v>
      </c>
      <c r="H613" t="s">
        <v>21</v>
      </c>
      <c r="I613" t="s">
        <v>22</v>
      </c>
      <c r="J613">
        <v>1374728400</v>
      </c>
      <c r="K613" s="9">
        <f t="shared" si="36"/>
        <v>41480.208333333336</v>
      </c>
      <c r="L613">
        <v>1375765200</v>
      </c>
      <c r="M613" s="10">
        <f t="shared" si="37"/>
        <v>41492.208333333336</v>
      </c>
      <c r="N613" t="b">
        <v>0</v>
      </c>
      <c r="O613" t="b">
        <v>0</v>
      </c>
      <c r="P613" t="s">
        <v>33</v>
      </c>
      <c r="Q613" s="4">
        <f t="shared" si="38"/>
        <v>13.853658536585366</v>
      </c>
      <c r="R613" s="6">
        <f t="shared" si="39"/>
        <v>4668</v>
      </c>
      <c r="S613" t="s">
        <v>2039</v>
      </c>
      <c r="T613" t="s">
        <v>2040</v>
      </c>
    </row>
    <row r="614" spans="1:20" hidden="1" x14ac:dyDescent="0.2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t="s">
        <v>20</v>
      </c>
      <c r="G614">
        <v>192</v>
      </c>
      <c r="H614" t="s">
        <v>21</v>
      </c>
      <c r="I614" t="s">
        <v>22</v>
      </c>
      <c r="J614">
        <v>1287810000</v>
      </c>
      <c r="K614" s="9">
        <f t="shared" si="36"/>
        <v>40474.208333333336</v>
      </c>
      <c r="L614">
        <v>1289800800</v>
      </c>
      <c r="M614" s="10">
        <f t="shared" si="37"/>
        <v>40497.25</v>
      </c>
      <c r="N614" t="b">
        <v>0</v>
      </c>
      <c r="O614" t="b">
        <v>0</v>
      </c>
      <c r="P614" t="s">
        <v>50</v>
      </c>
      <c r="Q614" s="4">
        <f t="shared" si="38"/>
        <v>139.43548387096774</v>
      </c>
      <c r="R614" s="6">
        <f t="shared" si="39"/>
        <v>7422.5</v>
      </c>
      <c r="S614" t="s">
        <v>2035</v>
      </c>
      <c r="T614" t="s">
        <v>2043</v>
      </c>
    </row>
    <row r="615" spans="1:20" hidden="1" x14ac:dyDescent="0.2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t="s">
        <v>20</v>
      </c>
      <c r="G615">
        <v>26</v>
      </c>
      <c r="H615" t="s">
        <v>15</v>
      </c>
      <c r="I615" t="s">
        <v>16</v>
      </c>
      <c r="J615">
        <v>1503723600</v>
      </c>
      <c r="K615" s="9">
        <f t="shared" si="36"/>
        <v>42973.208333333328</v>
      </c>
      <c r="L615">
        <v>1504501200</v>
      </c>
      <c r="M615" s="10">
        <f t="shared" si="37"/>
        <v>42982.208333333328</v>
      </c>
      <c r="N615" t="b">
        <v>0</v>
      </c>
      <c r="O615" t="b">
        <v>0</v>
      </c>
      <c r="P615" t="s">
        <v>33</v>
      </c>
      <c r="Q615" s="4">
        <f t="shared" si="38"/>
        <v>174</v>
      </c>
      <c r="R615" s="6">
        <f t="shared" si="39"/>
        <v>1507</v>
      </c>
      <c r="S615" t="s">
        <v>2039</v>
      </c>
      <c r="T615" t="s">
        <v>2040</v>
      </c>
    </row>
    <row r="616" spans="1:20" ht="31.5" hidden="1" x14ac:dyDescent="0.2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t="s">
        <v>20</v>
      </c>
      <c r="G616">
        <v>723</v>
      </c>
      <c r="H616" t="s">
        <v>21</v>
      </c>
      <c r="I616" t="s">
        <v>22</v>
      </c>
      <c r="J616">
        <v>1484114400</v>
      </c>
      <c r="K616" s="9">
        <f t="shared" si="36"/>
        <v>42746.25</v>
      </c>
      <c r="L616">
        <v>1485669600</v>
      </c>
      <c r="M616" s="10">
        <f t="shared" si="37"/>
        <v>42764.25</v>
      </c>
      <c r="N616" t="b">
        <v>0</v>
      </c>
      <c r="O616" t="b">
        <v>0</v>
      </c>
      <c r="P616" t="s">
        <v>33</v>
      </c>
      <c r="Q616" s="4">
        <f t="shared" si="38"/>
        <v>155.49056603773585</v>
      </c>
      <c r="R616" s="6">
        <f t="shared" si="39"/>
        <v>33852.5</v>
      </c>
      <c r="S616" t="s">
        <v>2039</v>
      </c>
      <c r="T616" t="s">
        <v>2040</v>
      </c>
    </row>
    <row r="617" spans="1:20" hidden="1" x14ac:dyDescent="0.2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t="s">
        <v>20</v>
      </c>
      <c r="G617">
        <v>170</v>
      </c>
      <c r="H617" t="s">
        <v>107</v>
      </c>
      <c r="I617" t="s">
        <v>108</v>
      </c>
      <c r="J617">
        <v>1461906000</v>
      </c>
      <c r="K617" s="9">
        <f t="shared" si="36"/>
        <v>42489.208333333328</v>
      </c>
      <c r="L617">
        <v>1462770000</v>
      </c>
      <c r="M617" s="10">
        <f t="shared" si="37"/>
        <v>42499.208333333328</v>
      </c>
      <c r="N617" t="b">
        <v>0</v>
      </c>
      <c r="O617" t="b">
        <v>0</v>
      </c>
      <c r="P617" t="s">
        <v>33</v>
      </c>
      <c r="Q617" s="4">
        <f t="shared" si="38"/>
        <v>170.4470588235294</v>
      </c>
      <c r="R617" s="6">
        <f t="shared" si="39"/>
        <v>11494</v>
      </c>
      <c r="S617" t="s">
        <v>2039</v>
      </c>
      <c r="T617" t="s">
        <v>2040</v>
      </c>
    </row>
    <row r="618" spans="1:20" hidden="1" x14ac:dyDescent="0.2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t="s">
        <v>20</v>
      </c>
      <c r="G618">
        <v>238</v>
      </c>
      <c r="H618" t="s">
        <v>40</v>
      </c>
      <c r="I618" t="s">
        <v>41</v>
      </c>
      <c r="J618">
        <v>1379653200</v>
      </c>
      <c r="K618" s="9">
        <f t="shared" si="36"/>
        <v>41537.208333333336</v>
      </c>
      <c r="L618">
        <v>1379739600</v>
      </c>
      <c r="M618" s="10">
        <f t="shared" si="37"/>
        <v>41538.208333333336</v>
      </c>
      <c r="N618" t="b">
        <v>0</v>
      </c>
      <c r="O618" t="b">
        <v>1</v>
      </c>
      <c r="P618" t="s">
        <v>60</v>
      </c>
      <c r="Q618" s="4">
        <f t="shared" si="38"/>
        <v>189.515625</v>
      </c>
      <c r="R618" s="6">
        <f t="shared" si="39"/>
        <v>9264.5</v>
      </c>
      <c r="S618" t="s">
        <v>2035</v>
      </c>
      <c r="T618" t="s">
        <v>2045</v>
      </c>
    </row>
    <row r="619" spans="1:20" hidden="1" x14ac:dyDescent="0.2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t="s">
        <v>20</v>
      </c>
      <c r="G619">
        <v>55</v>
      </c>
      <c r="H619" t="s">
        <v>21</v>
      </c>
      <c r="I619" t="s">
        <v>22</v>
      </c>
      <c r="J619">
        <v>1401858000</v>
      </c>
      <c r="K619" s="9">
        <f t="shared" si="36"/>
        <v>41794.208333333336</v>
      </c>
      <c r="L619">
        <v>1402722000</v>
      </c>
      <c r="M619" s="10">
        <f t="shared" si="37"/>
        <v>41804.208333333336</v>
      </c>
      <c r="N619" t="b">
        <v>0</v>
      </c>
      <c r="O619" t="b">
        <v>0</v>
      </c>
      <c r="P619" t="s">
        <v>33</v>
      </c>
      <c r="Q619" s="4">
        <f t="shared" si="38"/>
        <v>249.71428571428572</v>
      </c>
      <c r="R619" s="6">
        <f t="shared" si="39"/>
        <v>2448</v>
      </c>
      <c r="S619" t="s">
        <v>2039</v>
      </c>
      <c r="T619" t="s">
        <v>2040</v>
      </c>
    </row>
    <row r="620" spans="1:20" x14ac:dyDescent="0.2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t="s">
        <v>14</v>
      </c>
      <c r="G620">
        <v>1198</v>
      </c>
      <c r="H620" t="s">
        <v>21</v>
      </c>
      <c r="I620" t="s">
        <v>22</v>
      </c>
      <c r="J620">
        <v>1367470800</v>
      </c>
      <c r="K620" s="9">
        <f t="shared" si="36"/>
        <v>41396.208333333336</v>
      </c>
      <c r="L620">
        <v>1369285200</v>
      </c>
      <c r="M620" s="10">
        <f t="shared" si="37"/>
        <v>41417.208333333336</v>
      </c>
      <c r="N620" t="b">
        <v>0</v>
      </c>
      <c r="O620" t="b">
        <v>0</v>
      </c>
      <c r="P620" t="s">
        <v>68</v>
      </c>
      <c r="Q620" s="4">
        <f t="shared" si="38"/>
        <v>48.86052366565962</v>
      </c>
      <c r="R620" s="6">
        <f t="shared" si="39"/>
        <v>147818.5</v>
      </c>
      <c r="S620" t="s">
        <v>2047</v>
      </c>
      <c r="T620" t="s">
        <v>2048</v>
      </c>
    </row>
    <row r="621" spans="1:20" x14ac:dyDescent="0.2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t="s">
        <v>14</v>
      </c>
      <c r="G621">
        <v>648</v>
      </c>
      <c r="H621" t="s">
        <v>21</v>
      </c>
      <c r="I621" t="s">
        <v>22</v>
      </c>
      <c r="J621">
        <v>1304658000</v>
      </c>
      <c r="K621" s="9">
        <f t="shared" si="36"/>
        <v>40669.208333333336</v>
      </c>
      <c r="L621">
        <v>1304744400</v>
      </c>
      <c r="M621" s="10">
        <f t="shared" si="37"/>
        <v>40670.208333333336</v>
      </c>
      <c r="N621" t="b">
        <v>1</v>
      </c>
      <c r="O621" t="b">
        <v>1</v>
      </c>
      <c r="P621" t="s">
        <v>33</v>
      </c>
      <c r="Q621" s="4">
        <f t="shared" si="38"/>
        <v>28.461970393057683</v>
      </c>
      <c r="R621" s="6">
        <f t="shared" si="39"/>
        <v>125828.5</v>
      </c>
      <c r="S621" t="s">
        <v>2039</v>
      </c>
      <c r="T621" t="s">
        <v>2040</v>
      </c>
    </row>
    <row r="622" spans="1:20" hidden="1" x14ac:dyDescent="0.2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t="s">
        <v>20</v>
      </c>
      <c r="G622">
        <v>128</v>
      </c>
      <c r="H622" t="s">
        <v>26</v>
      </c>
      <c r="I622" t="s">
        <v>27</v>
      </c>
      <c r="J622">
        <v>1467954000</v>
      </c>
      <c r="K622" s="9">
        <f t="shared" si="36"/>
        <v>42559.208333333328</v>
      </c>
      <c r="L622">
        <v>1468299600</v>
      </c>
      <c r="M622" s="10">
        <f t="shared" si="37"/>
        <v>42563.208333333328</v>
      </c>
      <c r="N622" t="b">
        <v>0</v>
      </c>
      <c r="O622" t="b">
        <v>0</v>
      </c>
      <c r="P622" t="s">
        <v>122</v>
      </c>
      <c r="Q622" s="4">
        <f t="shared" si="38"/>
        <v>268.02325581395348</v>
      </c>
      <c r="R622" s="6">
        <f t="shared" si="39"/>
        <v>7912.5</v>
      </c>
      <c r="S622" t="s">
        <v>2054</v>
      </c>
      <c r="T622" t="s">
        <v>2055</v>
      </c>
    </row>
    <row r="623" spans="1:20" hidden="1" x14ac:dyDescent="0.2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t="s">
        <v>20</v>
      </c>
      <c r="G623">
        <v>2144</v>
      </c>
      <c r="H623" t="s">
        <v>21</v>
      </c>
      <c r="I623" t="s">
        <v>22</v>
      </c>
      <c r="J623">
        <v>1473742800</v>
      </c>
      <c r="K623" s="9">
        <f t="shared" si="36"/>
        <v>42626.208333333328</v>
      </c>
      <c r="L623">
        <v>1474174800</v>
      </c>
      <c r="M623" s="10">
        <f t="shared" si="37"/>
        <v>42631.208333333328</v>
      </c>
      <c r="N623" t="b">
        <v>0</v>
      </c>
      <c r="O623" t="b">
        <v>0</v>
      </c>
      <c r="P623" t="s">
        <v>33</v>
      </c>
      <c r="Q623" s="4">
        <f t="shared" si="38"/>
        <v>619.80078125</v>
      </c>
      <c r="R623" s="6">
        <f t="shared" si="39"/>
        <v>92134.5</v>
      </c>
      <c r="S623" t="s">
        <v>2039</v>
      </c>
      <c r="T623" t="s">
        <v>2040</v>
      </c>
    </row>
    <row r="624" spans="1:20" x14ac:dyDescent="0.2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t="s">
        <v>14</v>
      </c>
      <c r="G624">
        <v>64</v>
      </c>
      <c r="H624" t="s">
        <v>21</v>
      </c>
      <c r="I624" t="s">
        <v>22</v>
      </c>
      <c r="J624">
        <v>1523768400</v>
      </c>
      <c r="K624" s="9">
        <f t="shared" si="36"/>
        <v>43205.208333333328</v>
      </c>
      <c r="L624">
        <v>1526014800</v>
      </c>
      <c r="M624" s="10">
        <f t="shared" si="37"/>
        <v>43231.208333333328</v>
      </c>
      <c r="N624" t="b">
        <v>0</v>
      </c>
      <c r="O624" t="b">
        <v>0</v>
      </c>
      <c r="P624" t="s">
        <v>60</v>
      </c>
      <c r="Q624" s="4">
        <f t="shared" si="38"/>
        <v>3.1301587301587301</v>
      </c>
      <c r="R624" s="6">
        <f t="shared" si="39"/>
        <v>97458</v>
      </c>
      <c r="S624" t="s">
        <v>2035</v>
      </c>
      <c r="T624" t="s">
        <v>2045</v>
      </c>
    </row>
    <row r="625" spans="1:20" hidden="1" x14ac:dyDescent="0.2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t="s">
        <v>20</v>
      </c>
      <c r="G625">
        <v>2693</v>
      </c>
      <c r="H625" t="s">
        <v>40</v>
      </c>
      <c r="I625" t="s">
        <v>41</v>
      </c>
      <c r="J625">
        <v>1437022800</v>
      </c>
      <c r="K625" s="9">
        <f t="shared" si="36"/>
        <v>42201.208333333328</v>
      </c>
      <c r="L625">
        <v>1437454800</v>
      </c>
      <c r="M625" s="10">
        <f t="shared" si="37"/>
        <v>42206.208333333328</v>
      </c>
      <c r="N625" t="b">
        <v>0</v>
      </c>
      <c r="O625" t="b">
        <v>0</v>
      </c>
      <c r="P625" t="s">
        <v>33</v>
      </c>
      <c r="Q625" s="4">
        <f t="shared" si="38"/>
        <v>159.92152704135736</v>
      </c>
      <c r="R625" s="6">
        <f t="shared" si="39"/>
        <v>122553</v>
      </c>
      <c r="S625" t="s">
        <v>2039</v>
      </c>
      <c r="T625" t="s">
        <v>2040</v>
      </c>
    </row>
    <row r="626" spans="1:20" hidden="1" x14ac:dyDescent="0.2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t="s">
        <v>20</v>
      </c>
      <c r="G626">
        <v>432</v>
      </c>
      <c r="H626" t="s">
        <v>21</v>
      </c>
      <c r="I626" t="s">
        <v>22</v>
      </c>
      <c r="J626">
        <v>1422165600</v>
      </c>
      <c r="K626" s="9">
        <f t="shared" si="36"/>
        <v>42029.25</v>
      </c>
      <c r="L626">
        <v>1422684000</v>
      </c>
      <c r="M626" s="10">
        <f t="shared" si="37"/>
        <v>42035.25</v>
      </c>
      <c r="N626" t="b">
        <v>0</v>
      </c>
      <c r="O626" t="b">
        <v>0</v>
      </c>
      <c r="P626" t="s">
        <v>122</v>
      </c>
      <c r="Q626" s="4">
        <f t="shared" si="38"/>
        <v>279.39215686274508</v>
      </c>
      <c r="R626" s="6">
        <f t="shared" si="39"/>
        <v>9674.5</v>
      </c>
      <c r="S626" t="s">
        <v>2054</v>
      </c>
      <c r="T626" t="s">
        <v>2055</v>
      </c>
    </row>
    <row r="627" spans="1:20" ht="31.5" x14ac:dyDescent="0.2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t="s">
        <v>14</v>
      </c>
      <c r="G627">
        <v>62</v>
      </c>
      <c r="H627" t="s">
        <v>21</v>
      </c>
      <c r="I627" t="s">
        <v>22</v>
      </c>
      <c r="J627">
        <v>1580104800</v>
      </c>
      <c r="K627" s="9">
        <f t="shared" si="36"/>
        <v>43857.25</v>
      </c>
      <c r="L627">
        <v>1581314400</v>
      </c>
      <c r="M627" s="10">
        <f t="shared" si="37"/>
        <v>43871.25</v>
      </c>
      <c r="N627" t="b">
        <v>0</v>
      </c>
      <c r="O627" t="b">
        <v>0</v>
      </c>
      <c r="P627" t="s">
        <v>33</v>
      </c>
      <c r="Q627" s="4">
        <f t="shared" si="38"/>
        <v>77.373333333333335</v>
      </c>
      <c r="R627" s="6">
        <f t="shared" si="39"/>
        <v>6651.5</v>
      </c>
      <c r="S627" t="s">
        <v>2039</v>
      </c>
      <c r="T627" t="s">
        <v>2040</v>
      </c>
    </row>
    <row r="628" spans="1:20" ht="31.5" hidden="1" x14ac:dyDescent="0.2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t="s">
        <v>20</v>
      </c>
      <c r="G628">
        <v>189</v>
      </c>
      <c r="H628" t="s">
        <v>21</v>
      </c>
      <c r="I628" t="s">
        <v>22</v>
      </c>
      <c r="J628">
        <v>1285650000</v>
      </c>
      <c r="K628" s="9">
        <f t="shared" si="36"/>
        <v>40449.208333333336</v>
      </c>
      <c r="L628">
        <v>1286427600</v>
      </c>
      <c r="M628" s="10">
        <f t="shared" si="37"/>
        <v>40458.208333333336</v>
      </c>
      <c r="N628" t="b">
        <v>0</v>
      </c>
      <c r="O628" t="b">
        <v>1</v>
      </c>
      <c r="P628" t="s">
        <v>33</v>
      </c>
      <c r="Q628" s="4">
        <f t="shared" si="38"/>
        <v>206.328125</v>
      </c>
      <c r="R628" s="6">
        <f t="shared" si="39"/>
        <v>9802.5</v>
      </c>
      <c r="S628" t="s">
        <v>2039</v>
      </c>
      <c r="T628" t="s">
        <v>2040</v>
      </c>
    </row>
    <row r="629" spans="1:20" hidden="1" x14ac:dyDescent="0.2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t="s">
        <v>20</v>
      </c>
      <c r="G629">
        <v>154</v>
      </c>
      <c r="H629" t="s">
        <v>40</v>
      </c>
      <c r="I629" t="s">
        <v>41</v>
      </c>
      <c r="J629">
        <v>1276664400</v>
      </c>
      <c r="K629" s="9">
        <f t="shared" si="36"/>
        <v>40345.208333333336</v>
      </c>
      <c r="L629">
        <v>1278738000</v>
      </c>
      <c r="M629" s="10">
        <f t="shared" si="37"/>
        <v>40369.208333333336</v>
      </c>
      <c r="N629" t="b">
        <v>1</v>
      </c>
      <c r="O629" t="b">
        <v>0</v>
      </c>
      <c r="P629" t="s">
        <v>17</v>
      </c>
      <c r="Q629" s="4">
        <f t="shared" si="38"/>
        <v>694.25</v>
      </c>
      <c r="R629" s="6">
        <f t="shared" si="39"/>
        <v>6354</v>
      </c>
      <c r="S629" t="s">
        <v>2033</v>
      </c>
      <c r="T629" t="s">
        <v>2034</v>
      </c>
    </row>
    <row r="630" spans="1:20" hidden="1" x14ac:dyDescent="0.2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t="s">
        <v>20</v>
      </c>
      <c r="G630">
        <v>96</v>
      </c>
      <c r="H630" t="s">
        <v>21</v>
      </c>
      <c r="I630" t="s">
        <v>22</v>
      </c>
      <c r="J630">
        <v>1286168400</v>
      </c>
      <c r="K630" s="9">
        <f t="shared" si="36"/>
        <v>40455.208333333336</v>
      </c>
      <c r="L630">
        <v>1286427600</v>
      </c>
      <c r="M630" s="10">
        <f t="shared" si="37"/>
        <v>40458.208333333336</v>
      </c>
      <c r="N630" t="b">
        <v>0</v>
      </c>
      <c r="O630" t="b">
        <v>0</v>
      </c>
      <c r="P630" t="s">
        <v>60</v>
      </c>
      <c r="Q630" s="4">
        <f t="shared" si="38"/>
        <v>151.78947368421052</v>
      </c>
      <c r="R630" s="6">
        <f t="shared" si="39"/>
        <v>2392</v>
      </c>
      <c r="S630" t="s">
        <v>2035</v>
      </c>
      <c r="T630" t="s">
        <v>2045</v>
      </c>
    </row>
    <row r="631" spans="1:20" x14ac:dyDescent="0.2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t="s">
        <v>14</v>
      </c>
      <c r="G631">
        <v>750</v>
      </c>
      <c r="H631" t="s">
        <v>21</v>
      </c>
      <c r="I631" t="s">
        <v>22</v>
      </c>
      <c r="J631">
        <v>1467781200</v>
      </c>
      <c r="K631" s="9">
        <f t="shared" si="36"/>
        <v>42557.208333333328</v>
      </c>
      <c r="L631">
        <v>1467954000</v>
      </c>
      <c r="M631" s="10">
        <f t="shared" si="37"/>
        <v>42559.208333333328</v>
      </c>
      <c r="N631" t="b">
        <v>0</v>
      </c>
      <c r="O631" t="b">
        <v>1</v>
      </c>
      <c r="P631" t="s">
        <v>33</v>
      </c>
      <c r="Q631" s="4">
        <f t="shared" si="38"/>
        <v>64.582072176949936</v>
      </c>
      <c r="R631" s="6">
        <f t="shared" si="39"/>
        <v>70688</v>
      </c>
      <c r="S631" t="s">
        <v>2039</v>
      </c>
      <c r="T631" t="s">
        <v>2040</v>
      </c>
    </row>
    <row r="632" spans="1:20" hidden="1" x14ac:dyDescent="0.2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t="s">
        <v>74</v>
      </c>
      <c r="G632">
        <v>87</v>
      </c>
      <c r="H632" t="s">
        <v>21</v>
      </c>
      <c r="I632" t="s">
        <v>22</v>
      </c>
      <c r="J632">
        <v>1556686800</v>
      </c>
      <c r="K632" s="9">
        <f t="shared" si="36"/>
        <v>43586.208333333328</v>
      </c>
      <c r="L632">
        <v>1557637200</v>
      </c>
      <c r="M632" s="10">
        <f t="shared" si="37"/>
        <v>43597.208333333328</v>
      </c>
      <c r="N632" t="b">
        <v>0</v>
      </c>
      <c r="O632" t="b">
        <v>1</v>
      </c>
      <c r="P632" t="s">
        <v>33</v>
      </c>
      <c r="Q632" s="4">
        <f t="shared" si="38"/>
        <v>62.873684210526314</v>
      </c>
      <c r="R632" s="6">
        <f t="shared" si="39"/>
        <v>7736.5</v>
      </c>
      <c r="S632" t="s">
        <v>2039</v>
      </c>
      <c r="T632" t="s">
        <v>2040</v>
      </c>
    </row>
    <row r="633" spans="1:20" hidden="1" x14ac:dyDescent="0.2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t="s">
        <v>20</v>
      </c>
      <c r="G633">
        <v>3063</v>
      </c>
      <c r="H633" t="s">
        <v>21</v>
      </c>
      <c r="I633" t="s">
        <v>22</v>
      </c>
      <c r="J633">
        <v>1553576400</v>
      </c>
      <c r="K633" s="9">
        <f t="shared" si="36"/>
        <v>43550.208333333328</v>
      </c>
      <c r="L633">
        <v>1553922000</v>
      </c>
      <c r="M633" s="10">
        <f t="shared" si="37"/>
        <v>43554.208333333328</v>
      </c>
      <c r="N633" t="b">
        <v>0</v>
      </c>
      <c r="O633" t="b">
        <v>0</v>
      </c>
      <c r="P633" t="s">
        <v>33</v>
      </c>
      <c r="Q633" s="4">
        <f t="shared" si="38"/>
        <v>310.39864864864865</v>
      </c>
      <c r="R633" s="6">
        <f t="shared" si="39"/>
        <v>121478</v>
      </c>
      <c r="S633" t="s">
        <v>2039</v>
      </c>
      <c r="T633" t="s">
        <v>2040</v>
      </c>
    </row>
    <row r="634" spans="1:20" hidden="1" x14ac:dyDescent="0.2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t="s">
        <v>47</v>
      </c>
      <c r="G634">
        <v>278</v>
      </c>
      <c r="H634" t="s">
        <v>21</v>
      </c>
      <c r="I634" t="s">
        <v>22</v>
      </c>
      <c r="J634">
        <v>1414904400</v>
      </c>
      <c r="K634" s="9">
        <f t="shared" si="36"/>
        <v>41945.208333333336</v>
      </c>
      <c r="L634">
        <v>1416463200</v>
      </c>
      <c r="M634" s="10">
        <f t="shared" si="37"/>
        <v>41963.25</v>
      </c>
      <c r="N634" t="b">
        <v>0</v>
      </c>
      <c r="O634" t="b">
        <v>0</v>
      </c>
      <c r="P634" t="s">
        <v>33</v>
      </c>
      <c r="Q634" s="4">
        <f t="shared" si="38"/>
        <v>42.859916782246877</v>
      </c>
      <c r="R634" s="6">
        <f t="shared" si="39"/>
        <v>51501</v>
      </c>
      <c r="S634" t="s">
        <v>2039</v>
      </c>
      <c r="T634" t="s">
        <v>2040</v>
      </c>
    </row>
    <row r="635" spans="1:20" x14ac:dyDescent="0.2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t="s">
        <v>14</v>
      </c>
      <c r="G635">
        <v>105</v>
      </c>
      <c r="H635" t="s">
        <v>21</v>
      </c>
      <c r="I635" t="s">
        <v>22</v>
      </c>
      <c r="J635">
        <v>1446876000</v>
      </c>
      <c r="K635" s="9">
        <f t="shared" si="36"/>
        <v>42315.25</v>
      </c>
      <c r="L635">
        <v>1447221600</v>
      </c>
      <c r="M635" s="10">
        <f t="shared" si="37"/>
        <v>42319.25</v>
      </c>
      <c r="N635" t="b">
        <v>0</v>
      </c>
      <c r="O635" t="b">
        <v>0</v>
      </c>
      <c r="P635" t="s">
        <v>71</v>
      </c>
      <c r="Q635" s="4">
        <f t="shared" si="38"/>
        <v>83.119402985074629</v>
      </c>
      <c r="R635" s="6">
        <f t="shared" si="39"/>
        <v>6134.5</v>
      </c>
      <c r="S635" t="s">
        <v>2041</v>
      </c>
      <c r="T635" t="s">
        <v>2049</v>
      </c>
    </row>
    <row r="636" spans="1:20" hidden="1" x14ac:dyDescent="0.2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t="s">
        <v>74</v>
      </c>
      <c r="G636">
        <v>1658</v>
      </c>
      <c r="H636" t="s">
        <v>21</v>
      </c>
      <c r="I636" t="s">
        <v>22</v>
      </c>
      <c r="J636">
        <v>1490418000</v>
      </c>
      <c r="K636" s="9">
        <f t="shared" si="36"/>
        <v>42819.208333333328</v>
      </c>
      <c r="L636">
        <v>1491627600</v>
      </c>
      <c r="M636" s="10">
        <f t="shared" si="37"/>
        <v>42833.208333333328</v>
      </c>
      <c r="N636" t="b">
        <v>0</v>
      </c>
      <c r="O636" t="b">
        <v>0</v>
      </c>
      <c r="P636" t="s">
        <v>269</v>
      </c>
      <c r="Q636" s="4">
        <f t="shared" si="38"/>
        <v>78.531302876480538</v>
      </c>
      <c r="R636" s="6">
        <f t="shared" si="39"/>
        <v>105512</v>
      </c>
      <c r="S636" t="s">
        <v>2041</v>
      </c>
      <c r="T636" t="s">
        <v>2060</v>
      </c>
    </row>
    <row r="637" spans="1:20" hidden="1" x14ac:dyDescent="0.2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t="s">
        <v>20</v>
      </c>
      <c r="G637">
        <v>2266</v>
      </c>
      <c r="H637" t="s">
        <v>21</v>
      </c>
      <c r="I637" t="s">
        <v>22</v>
      </c>
      <c r="J637">
        <v>1360389600</v>
      </c>
      <c r="K637" s="9">
        <f t="shared" si="36"/>
        <v>41314.25</v>
      </c>
      <c r="L637">
        <v>1363150800</v>
      </c>
      <c r="M637" s="10">
        <f t="shared" si="37"/>
        <v>41346.208333333336</v>
      </c>
      <c r="N637" t="b">
        <v>0</v>
      </c>
      <c r="O637" t="b">
        <v>0</v>
      </c>
      <c r="P637" t="s">
        <v>269</v>
      </c>
      <c r="Q637" s="4">
        <f t="shared" si="38"/>
        <v>114.09352517985612</v>
      </c>
      <c r="R637" s="6">
        <f t="shared" si="39"/>
        <v>148795</v>
      </c>
      <c r="S637" t="s">
        <v>2041</v>
      </c>
      <c r="T637" t="s">
        <v>2060</v>
      </c>
    </row>
    <row r="638" spans="1:20" x14ac:dyDescent="0.2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t="s">
        <v>14</v>
      </c>
      <c r="G638">
        <v>2604</v>
      </c>
      <c r="H638" t="s">
        <v>36</v>
      </c>
      <c r="I638" t="s">
        <v>37</v>
      </c>
      <c r="J638">
        <v>1326866400</v>
      </c>
      <c r="K638" s="9">
        <f t="shared" si="36"/>
        <v>40926.25</v>
      </c>
      <c r="L638">
        <v>1330754400</v>
      </c>
      <c r="M638" s="10">
        <f t="shared" si="37"/>
        <v>40971.25</v>
      </c>
      <c r="N638" t="b">
        <v>0</v>
      </c>
      <c r="O638" t="b">
        <v>1</v>
      </c>
      <c r="P638" t="s">
        <v>71</v>
      </c>
      <c r="Q638" s="4">
        <f t="shared" si="38"/>
        <v>64.537683358624179</v>
      </c>
      <c r="R638" s="6">
        <f t="shared" si="39"/>
        <v>162645.5</v>
      </c>
      <c r="S638" t="s">
        <v>2041</v>
      </c>
      <c r="T638" t="s">
        <v>2049</v>
      </c>
    </row>
    <row r="639" spans="1:20" x14ac:dyDescent="0.2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t="s">
        <v>14</v>
      </c>
      <c r="G639">
        <v>65</v>
      </c>
      <c r="H639" t="s">
        <v>21</v>
      </c>
      <c r="I639" t="s">
        <v>22</v>
      </c>
      <c r="J639">
        <v>1479103200</v>
      </c>
      <c r="K639" s="9">
        <f t="shared" si="36"/>
        <v>42688.25</v>
      </c>
      <c r="L639">
        <v>1479794400</v>
      </c>
      <c r="M639" s="10">
        <f t="shared" si="37"/>
        <v>42696.25</v>
      </c>
      <c r="N639" t="b">
        <v>0</v>
      </c>
      <c r="O639" t="b">
        <v>0</v>
      </c>
      <c r="P639" t="s">
        <v>33</v>
      </c>
      <c r="Q639" s="4">
        <f t="shared" si="38"/>
        <v>79.411764705882348</v>
      </c>
      <c r="R639" s="6">
        <f t="shared" si="39"/>
        <v>7625</v>
      </c>
      <c r="S639" t="s">
        <v>2039</v>
      </c>
      <c r="T639" t="s">
        <v>2040</v>
      </c>
    </row>
    <row r="640" spans="1:20" x14ac:dyDescent="0.2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t="s">
        <v>14</v>
      </c>
      <c r="G640">
        <v>94</v>
      </c>
      <c r="H640" t="s">
        <v>21</v>
      </c>
      <c r="I640" t="s">
        <v>22</v>
      </c>
      <c r="J640">
        <v>1280206800</v>
      </c>
      <c r="K640" s="9">
        <f t="shared" si="36"/>
        <v>40386.208333333336</v>
      </c>
      <c r="L640">
        <v>1281243600</v>
      </c>
      <c r="M640" s="10">
        <f t="shared" si="37"/>
        <v>40398.208333333336</v>
      </c>
      <c r="N640" t="b">
        <v>0</v>
      </c>
      <c r="O640" t="b">
        <v>1</v>
      </c>
      <c r="P640" t="s">
        <v>33</v>
      </c>
      <c r="Q640" s="4">
        <f t="shared" si="38"/>
        <v>11.419117647058824</v>
      </c>
      <c r="R640" s="6">
        <f t="shared" si="39"/>
        <v>45459</v>
      </c>
      <c r="S640" t="s">
        <v>2039</v>
      </c>
      <c r="T640" t="s">
        <v>2040</v>
      </c>
    </row>
    <row r="641" spans="1:20" hidden="1" x14ac:dyDescent="0.2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t="s">
        <v>47</v>
      </c>
      <c r="G641">
        <v>45</v>
      </c>
      <c r="H641" t="s">
        <v>21</v>
      </c>
      <c r="I641" t="s">
        <v>22</v>
      </c>
      <c r="J641">
        <v>1532754000</v>
      </c>
      <c r="K641" s="9">
        <f t="shared" si="36"/>
        <v>43309.208333333328</v>
      </c>
      <c r="L641">
        <v>1532754000</v>
      </c>
      <c r="M641" s="10">
        <f t="shared" si="37"/>
        <v>43309.208333333328</v>
      </c>
      <c r="N641" t="b">
        <v>0</v>
      </c>
      <c r="O641" t="b">
        <v>1</v>
      </c>
      <c r="P641" t="s">
        <v>53</v>
      </c>
      <c r="Q641" s="4">
        <f t="shared" si="38"/>
        <v>56.186046511627907</v>
      </c>
      <c r="R641" s="6">
        <f t="shared" si="39"/>
        <v>6716</v>
      </c>
      <c r="S641" t="s">
        <v>2041</v>
      </c>
      <c r="T641" t="s">
        <v>2044</v>
      </c>
    </row>
    <row r="642" spans="1:20" x14ac:dyDescent="0.2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t="s">
        <v>14</v>
      </c>
      <c r="G642">
        <v>257</v>
      </c>
      <c r="H642" t="s">
        <v>21</v>
      </c>
      <c r="I642" t="s">
        <v>22</v>
      </c>
      <c r="J642">
        <v>1453096800</v>
      </c>
      <c r="K642" s="9">
        <f t="shared" si="36"/>
        <v>42387.25</v>
      </c>
      <c r="L642">
        <v>1453356000</v>
      </c>
      <c r="M642" s="10">
        <f t="shared" si="37"/>
        <v>42390.25</v>
      </c>
      <c r="N642" t="b">
        <v>0</v>
      </c>
      <c r="O642" t="b">
        <v>0</v>
      </c>
      <c r="P642" t="s">
        <v>33</v>
      </c>
      <c r="Q642" s="4">
        <f t="shared" si="38"/>
        <v>16.501669449081803</v>
      </c>
      <c r="R642" s="6">
        <f t="shared" si="39"/>
        <v>69784.5</v>
      </c>
      <c r="S642" t="s">
        <v>2039</v>
      </c>
      <c r="T642" t="s">
        <v>2040</v>
      </c>
    </row>
    <row r="643" spans="1:20" ht="31.5" hidden="1" x14ac:dyDescent="0.2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t="s">
        <v>20</v>
      </c>
      <c r="G643">
        <v>194</v>
      </c>
      <c r="H643" t="s">
        <v>98</v>
      </c>
      <c r="I643" t="s">
        <v>99</v>
      </c>
      <c r="J643">
        <v>1487570400</v>
      </c>
      <c r="K643" s="9">
        <f t="shared" ref="K643:K706" si="40">(((J643/60)/60)/24)+DATE(1970,1,1)</f>
        <v>42786.25</v>
      </c>
      <c r="L643">
        <v>1489986000</v>
      </c>
      <c r="M643" s="10">
        <f t="shared" ref="M643:M706" si="41">(((L643/60)/60)/24)+DATE(1970,1,1)</f>
        <v>42814.208333333328</v>
      </c>
      <c r="N643" t="b">
        <v>0</v>
      </c>
      <c r="O643" t="b">
        <v>0</v>
      </c>
      <c r="P643" t="s">
        <v>33</v>
      </c>
      <c r="Q643" s="4">
        <f t="shared" ref="Q643:Q706" si="42">100*E643/D643</f>
        <v>119.96808510638297</v>
      </c>
      <c r="R643" s="6">
        <f t="shared" ref="R643:R706" si="43">AVERAGE(E643,D643)</f>
        <v>10338.5</v>
      </c>
      <c r="S643" t="s">
        <v>2039</v>
      </c>
      <c r="T643" t="s">
        <v>2040</v>
      </c>
    </row>
    <row r="644" spans="1:20" hidden="1" x14ac:dyDescent="0.2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t="s">
        <v>20</v>
      </c>
      <c r="G644">
        <v>129</v>
      </c>
      <c r="H644" t="s">
        <v>15</v>
      </c>
      <c r="I644" t="s">
        <v>16</v>
      </c>
      <c r="J644">
        <v>1545026400</v>
      </c>
      <c r="K644" s="9">
        <f t="shared" si="40"/>
        <v>43451.25</v>
      </c>
      <c r="L644">
        <v>1545804000</v>
      </c>
      <c r="M644" s="10">
        <f t="shared" si="41"/>
        <v>43460.25</v>
      </c>
      <c r="N644" t="b">
        <v>0</v>
      </c>
      <c r="O644" t="b">
        <v>0</v>
      </c>
      <c r="P644" t="s">
        <v>65</v>
      </c>
      <c r="Q644" s="4">
        <f t="shared" si="42"/>
        <v>145.45652173913044</v>
      </c>
      <c r="R644" s="6">
        <f t="shared" si="43"/>
        <v>11291</v>
      </c>
      <c r="S644" t="s">
        <v>2037</v>
      </c>
      <c r="T644" t="s">
        <v>2046</v>
      </c>
    </row>
    <row r="645" spans="1:20" hidden="1" x14ac:dyDescent="0.2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t="s">
        <v>20</v>
      </c>
      <c r="G645">
        <v>375</v>
      </c>
      <c r="H645" t="s">
        <v>21</v>
      </c>
      <c r="I645" t="s">
        <v>22</v>
      </c>
      <c r="J645">
        <v>1488348000</v>
      </c>
      <c r="K645" s="9">
        <f t="shared" si="40"/>
        <v>42795.25</v>
      </c>
      <c r="L645">
        <v>1489899600</v>
      </c>
      <c r="M645" s="10">
        <f t="shared" si="41"/>
        <v>42813.208333333328</v>
      </c>
      <c r="N645" t="b">
        <v>0</v>
      </c>
      <c r="O645" t="b">
        <v>0</v>
      </c>
      <c r="P645" t="s">
        <v>33</v>
      </c>
      <c r="Q645" s="4">
        <f t="shared" si="42"/>
        <v>221.38255033557047</v>
      </c>
      <c r="R645" s="6">
        <f t="shared" si="43"/>
        <v>23943</v>
      </c>
      <c r="S645" t="s">
        <v>2039</v>
      </c>
      <c r="T645" t="s">
        <v>2040</v>
      </c>
    </row>
    <row r="646" spans="1:20" x14ac:dyDescent="0.2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 s="9">
        <f t="shared" si="40"/>
        <v>43452.25</v>
      </c>
      <c r="L646">
        <v>1546495200</v>
      </c>
      <c r="M646" s="10">
        <f t="shared" si="41"/>
        <v>43468.25</v>
      </c>
      <c r="N646" t="b">
        <v>0</v>
      </c>
      <c r="O646" t="b">
        <v>0</v>
      </c>
      <c r="P646" t="s">
        <v>33</v>
      </c>
      <c r="Q646" s="4">
        <f t="shared" si="42"/>
        <v>48.396694214876035</v>
      </c>
      <c r="R646" s="6">
        <f t="shared" si="43"/>
        <v>125692</v>
      </c>
      <c r="S646" t="s">
        <v>2039</v>
      </c>
      <c r="T646" t="s">
        <v>2040</v>
      </c>
    </row>
    <row r="647" spans="1:20" x14ac:dyDescent="0.2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t="s">
        <v>14</v>
      </c>
      <c r="G647">
        <v>4697</v>
      </c>
      <c r="H647" t="s">
        <v>21</v>
      </c>
      <c r="I647" t="s">
        <v>22</v>
      </c>
      <c r="J647">
        <v>1537938000</v>
      </c>
      <c r="K647" s="9">
        <f t="shared" si="40"/>
        <v>43369.208333333328</v>
      </c>
      <c r="L647">
        <v>1539752400</v>
      </c>
      <c r="M647" s="10">
        <f t="shared" si="41"/>
        <v>43390.208333333328</v>
      </c>
      <c r="N647" t="b">
        <v>0</v>
      </c>
      <c r="O647" t="b">
        <v>1</v>
      </c>
      <c r="P647" t="s">
        <v>23</v>
      </c>
      <c r="Q647" s="4">
        <f t="shared" si="42"/>
        <v>92.911504424778755</v>
      </c>
      <c r="R647" s="6">
        <f t="shared" si="43"/>
        <v>185291.5</v>
      </c>
      <c r="S647" t="s">
        <v>2035</v>
      </c>
      <c r="T647" t="s">
        <v>2036</v>
      </c>
    </row>
    <row r="648" spans="1:20" x14ac:dyDescent="0.2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t="s">
        <v>14</v>
      </c>
      <c r="G648">
        <v>2915</v>
      </c>
      <c r="H648" t="s">
        <v>21</v>
      </c>
      <c r="I648" t="s">
        <v>22</v>
      </c>
      <c r="J648">
        <v>1363150800</v>
      </c>
      <c r="K648" s="9">
        <f t="shared" si="40"/>
        <v>41346.208333333336</v>
      </c>
      <c r="L648">
        <v>1364101200</v>
      </c>
      <c r="M648" s="10">
        <f t="shared" si="41"/>
        <v>41357.208333333336</v>
      </c>
      <c r="N648" t="b">
        <v>0</v>
      </c>
      <c r="O648" t="b">
        <v>0</v>
      </c>
      <c r="P648" t="s">
        <v>89</v>
      </c>
      <c r="Q648" s="4">
        <f t="shared" si="42"/>
        <v>88.59979736575481</v>
      </c>
      <c r="R648" s="6">
        <f t="shared" si="43"/>
        <v>93074</v>
      </c>
      <c r="S648" t="s">
        <v>2050</v>
      </c>
      <c r="T648" t="s">
        <v>2051</v>
      </c>
    </row>
    <row r="649" spans="1:20" x14ac:dyDescent="0.2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t="s">
        <v>14</v>
      </c>
      <c r="G649">
        <v>18</v>
      </c>
      <c r="H649" t="s">
        <v>21</v>
      </c>
      <c r="I649" t="s">
        <v>22</v>
      </c>
      <c r="J649">
        <v>1523250000</v>
      </c>
      <c r="K649" s="9">
        <f t="shared" si="40"/>
        <v>43199.208333333328</v>
      </c>
      <c r="L649">
        <v>1525323600</v>
      </c>
      <c r="M649" s="10">
        <f t="shared" si="41"/>
        <v>43223.208333333328</v>
      </c>
      <c r="N649" t="b">
        <v>0</v>
      </c>
      <c r="O649" t="b">
        <v>0</v>
      </c>
      <c r="P649" t="s">
        <v>206</v>
      </c>
      <c r="Q649" s="4">
        <f t="shared" si="42"/>
        <v>41.4</v>
      </c>
      <c r="R649" s="6">
        <f t="shared" si="43"/>
        <v>3181.5</v>
      </c>
      <c r="S649" t="s">
        <v>2047</v>
      </c>
      <c r="T649" t="s">
        <v>2059</v>
      </c>
    </row>
    <row r="650" spans="1:20" hidden="1" x14ac:dyDescent="0.2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t="s">
        <v>74</v>
      </c>
      <c r="G650">
        <v>723</v>
      </c>
      <c r="H650" t="s">
        <v>21</v>
      </c>
      <c r="I650" t="s">
        <v>22</v>
      </c>
      <c r="J650">
        <v>1499317200</v>
      </c>
      <c r="K650" s="9">
        <f t="shared" si="40"/>
        <v>42922.208333333328</v>
      </c>
      <c r="L650">
        <v>1500872400</v>
      </c>
      <c r="M650" s="10">
        <f t="shared" si="41"/>
        <v>42940.208333333328</v>
      </c>
      <c r="N650" t="b">
        <v>1</v>
      </c>
      <c r="O650" t="b">
        <v>0</v>
      </c>
      <c r="P650" t="s">
        <v>17</v>
      </c>
      <c r="Q650" s="4">
        <f t="shared" si="42"/>
        <v>63.056795131845838</v>
      </c>
      <c r="R650" s="6">
        <f t="shared" si="43"/>
        <v>80387</v>
      </c>
      <c r="S650" t="s">
        <v>2033</v>
      </c>
      <c r="T650" t="s">
        <v>2034</v>
      </c>
    </row>
    <row r="651" spans="1:20" x14ac:dyDescent="0.2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t="s">
        <v>14</v>
      </c>
      <c r="G651">
        <v>602</v>
      </c>
      <c r="H651" t="s">
        <v>98</v>
      </c>
      <c r="I651" t="s">
        <v>99</v>
      </c>
      <c r="J651">
        <v>1287550800</v>
      </c>
      <c r="K651" s="9">
        <f t="shared" si="40"/>
        <v>40471.208333333336</v>
      </c>
      <c r="L651">
        <v>1288501200</v>
      </c>
      <c r="M651" s="10">
        <f t="shared" si="41"/>
        <v>40482.208333333336</v>
      </c>
      <c r="N651" t="b">
        <v>1</v>
      </c>
      <c r="O651" t="b">
        <v>1</v>
      </c>
      <c r="P651" t="s">
        <v>33</v>
      </c>
      <c r="Q651" s="4">
        <f t="shared" si="42"/>
        <v>48.482333607230899</v>
      </c>
      <c r="R651" s="6">
        <f t="shared" si="43"/>
        <v>90351.5</v>
      </c>
      <c r="S651" t="s">
        <v>2039</v>
      </c>
      <c r="T651" t="s">
        <v>2040</v>
      </c>
    </row>
    <row r="652" spans="1:20" x14ac:dyDescent="0.2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t="s">
        <v>14</v>
      </c>
      <c r="G652">
        <v>1</v>
      </c>
      <c r="H652" t="s">
        <v>21</v>
      </c>
      <c r="I652" t="s">
        <v>22</v>
      </c>
      <c r="J652">
        <v>1404795600</v>
      </c>
      <c r="K652" s="9">
        <f t="shared" si="40"/>
        <v>41828.208333333336</v>
      </c>
      <c r="L652">
        <v>1407128400</v>
      </c>
      <c r="M652" s="10">
        <f t="shared" si="41"/>
        <v>41855.208333333336</v>
      </c>
      <c r="N652" t="b">
        <v>0</v>
      </c>
      <c r="O652" t="b">
        <v>0</v>
      </c>
      <c r="P652" t="s">
        <v>159</v>
      </c>
      <c r="Q652" s="4">
        <f t="shared" si="42"/>
        <v>2</v>
      </c>
      <c r="R652" s="6">
        <f t="shared" si="43"/>
        <v>51</v>
      </c>
      <c r="S652" t="s">
        <v>2035</v>
      </c>
      <c r="T652" t="s">
        <v>2058</v>
      </c>
    </row>
    <row r="653" spans="1:20" x14ac:dyDescent="0.2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t="s">
        <v>14</v>
      </c>
      <c r="G653">
        <v>3868</v>
      </c>
      <c r="H653" t="s">
        <v>107</v>
      </c>
      <c r="I653" t="s">
        <v>108</v>
      </c>
      <c r="J653">
        <v>1393048800</v>
      </c>
      <c r="K653" s="9">
        <f t="shared" si="40"/>
        <v>41692.25</v>
      </c>
      <c r="L653">
        <v>1394344800</v>
      </c>
      <c r="M653" s="10">
        <f t="shared" si="41"/>
        <v>41707.25</v>
      </c>
      <c r="N653" t="b">
        <v>0</v>
      </c>
      <c r="O653" t="b">
        <v>0</v>
      </c>
      <c r="P653" t="s">
        <v>100</v>
      </c>
      <c r="Q653" s="4">
        <f t="shared" si="42"/>
        <v>88.47941026944585</v>
      </c>
      <c r="R653" s="6">
        <f t="shared" si="43"/>
        <v>185369.5</v>
      </c>
      <c r="S653" t="s">
        <v>2041</v>
      </c>
      <c r="T653" t="s">
        <v>2052</v>
      </c>
    </row>
    <row r="654" spans="1:20" hidden="1" x14ac:dyDescent="0.2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t="s">
        <v>20</v>
      </c>
      <c r="G654">
        <v>409</v>
      </c>
      <c r="H654" t="s">
        <v>21</v>
      </c>
      <c r="I654" t="s">
        <v>22</v>
      </c>
      <c r="J654">
        <v>1470373200</v>
      </c>
      <c r="K654" s="9">
        <f t="shared" si="40"/>
        <v>42587.208333333328</v>
      </c>
      <c r="L654">
        <v>1474088400</v>
      </c>
      <c r="M654" s="10">
        <f t="shared" si="41"/>
        <v>42630.208333333328</v>
      </c>
      <c r="N654" t="b">
        <v>0</v>
      </c>
      <c r="O654" t="b">
        <v>0</v>
      </c>
      <c r="P654" t="s">
        <v>28</v>
      </c>
      <c r="Q654" s="4">
        <f t="shared" si="42"/>
        <v>126.84</v>
      </c>
      <c r="R654" s="6">
        <f t="shared" si="43"/>
        <v>11342</v>
      </c>
      <c r="S654" t="s">
        <v>2037</v>
      </c>
      <c r="T654" t="s">
        <v>2038</v>
      </c>
    </row>
    <row r="655" spans="1:20" hidden="1" x14ac:dyDescent="0.2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t="s">
        <v>20</v>
      </c>
      <c r="G655">
        <v>234</v>
      </c>
      <c r="H655" t="s">
        <v>21</v>
      </c>
      <c r="I655" t="s">
        <v>22</v>
      </c>
      <c r="J655">
        <v>1460091600</v>
      </c>
      <c r="K655" s="9">
        <f t="shared" si="40"/>
        <v>42468.208333333328</v>
      </c>
      <c r="L655">
        <v>1460264400</v>
      </c>
      <c r="M655" s="10">
        <f t="shared" si="41"/>
        <v>42470.208333333328</v>
      </c>
      <c r="N655" t="b">
        <v>0</v>
      </c>
      <c r="O655" t="b">
        <v>0</v>
      </c>
      <c r="P655" t="s">
        <v>28</v>
      </c>
      <c r="Q655" s="4">
        <f t="shared" si="42"/>
        <v>2338.8333333333335</v>
      </c>
      <c r="R655" s="6">
        <f t="shared" si="43"/>
        <v>7316.5</v>
      </c>
      <c r="S655" t="s">
        <v>2037</v>
      </c>
      <c r="T655" t="s">
        <v>2038</v>
      </c>
    </row>
    <row r="656" spans="1:20" hidden="1" x14ac:dyDescent="0.2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t="s">
        <v>20</v>
      </c>
      <c r="G656">
        <v>3016</v>
      </c>
      <c r="H656" t="s">
        <v>21</v>
      </c>
      <c r="I656" t="s">
        <v>22</v>
      </c>
      <c r="J656">
        <v>1440392400</v>
      </c>
      <c r="K656" s="9">
        <f t="shared" si="40"/>
        <v>42240.208333333328</v>
      </c>
      <c r="L656">
        <v>1440824400</v>
      </c>
      <c r="M656" s="10">
        <f t="shared" si="41"/>
        <v>42245.208333333328</v>
      </c>
      <c r="N656" t="b">
        <v>0</v>
      </c>
      <c r="O656" t="b">
        <v>0</v>
      </c>
      <c r="P656" t="s">
        <v>148</v>
      </c>
      <c r="Q656" s="4">
        <f t="shared" si="42"/>
        <v>508.38857142857142</v>
      </c>
      <c r="R656" s="6">
        <f t="shared" si="43"/>
        <v>106468</v>
      </c>
      <c r="S656" t="s">
        <v>2035</v>
      </c>
      <c r="T656" t="s">
        <v>2057</v>
      </c>
    </row>
    <row r="657" spans="1:20" hidden="1" x14ac:dyDescent="0.2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t="s">
        <v>20</v>
      </c>
      <c r="G657">
        <v>264</v>
      </c>
      <c r="H657" t="s">
        <v>21</v>
      </c>
      <c r="I657" t="s">
        <v>22</v>
      </c>
      <c r="J657">
        <v>1488434400</v>
      </c>
      <c r="K657" s="9">
        <f t="shared" si="40"/>
        <v>42796.25</v>
      </c>
      <c r="L657">
        <v>1489554000</v>
      </c>
      <c r="M657" s="10">
        <f t="shared" si="41"/>
        <v>42809.208333333328</v>
      </c>
      <c r="N657" t="b">
        <v>1</v>
      </c>
      <c r="O657" t="b">
        <v>0</v>
      </c>
      <c r="P657" t="s">
        <v>122</v>
      </c>
      <c r="Q657" s="4">
        <f t="shared" si="42"/>
        <v>191.47826086956522</v>
      </c>
      <c r="R657" s="6">
        <f t="shared" si="43"/>
        <v>10056</v>
      </c>
      <c r="S657" t="s">
        <v>2054</v>
      </c>
      <c r="T657" t="s">
        <v>2055</v>
      </c>
    </row>
    <row r="658" spans="1:20" ht="31.5" x14ac:dyDescent="0.2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t="s">
        <v>14</v>
      </c>
      <c r="G658">
        <v>504</v>
      </c>
      <c r="H658" t="s">
        <v>26</v>
      </c>
      <c r="I658" t="s">
        <v>27</v>
      </c>
      <c r="J658">
        <v>1514440800</v>
      </c>
      <c r="K658" s="9">
        <f t="shared" si="40"/>
        <v>43097.25</v>
      </c>
      <c r="L658">
        <v>1514872800</v>
      </c>
      <c r="M658" s="10">
        <f t="shared" si="41"/>
        <v>43102.25</v>
      </c>
      <c r="N658" t="b">
        <v>0</v>
      </c>
      <c r="O658" t="b">
        <v>0</v>
      </c>
      <c r="P658" t="s">
        <v>17</v>
      </c>
      <c r="Q658" s="4">
        <f t="shared" si="42"/>
        <v>42.127533783783782</v>
      </c>
      <c r="R658" s="6">
        <f t="shared" si="43"/>
        <v>84139.5</v>
      </c>
      <c r="S658" t="s">
        <v>2033</v>
      </c>
      <c r="T658" t="s">
        <v>2034</v>
      </c>
    </row>
    <row r="659" spans="1:20" x14ac:dyDescent="0.2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t="s">
        <v>14</v>
      </c>
      <c r="G659">
        <v>14</v>
      </c>
      <c r="H659" t="s">
        <v>21</v>
      </c>
      <c r="I659" t="s">
        <v>22</v>
      </c>
      <c r="J659">
        <v>1514354400</v>
      </c>
      <c r="K659" s="9">
        <f t="shared" si="40"/>
        <v>43096.25</v>
      </c>
      <c r="L659">
        <v>1515736800</v>
      </c>
      <c r="M659" s="10">
        <f t="shared" si="41"/>
        <v>43112.25</v>
      </c>
      <c r="N659" t="b">
        <v>0</v>
      </c>
      <c r="O659" t="b">
        <v>0</v>
      </c>
      <c r="P659" t="s">
        <v>474</v>
      </c>
      <c r="Q659" s="4">
        <f t="shared" si="42"/>
        <v>8.24</v>
      </c>
      <c r="R659" s="6">
        <f t="shared" si="43"/>
        <v>5412</v>
      </c>
      <c r="S659" t="s">
        <v>2041</v>
      </c>
      <c r="T659" t="s">
        <v>2063</v>
      </c>
    </row>
    <row r="660" spans="1:20" hidden="1" x14ac:dyDescent="0.2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t="s">
        <v>74</v>
      </c>
      <c r="G660">
        <v>390</v>
      </c>
      <c r="H660" t="s">
        <v>21</v>
      </c>
      <c r="I660" t="s">
        <v>22</v>
      </c>
      <c r="J660">
        <v>1440910800</v>
      </c>
      <c r="K660" s="9">
        <f t="shared" si="40"/>
        <v>42246.208333333328</v>
      </c>
      <c r="L660">
        <v>1442898000</v>
      </c>
      <c r="M660" s="10">
        <f t="shared" si="41"/>
        <v>42269.208333333328</v>
      </c>
      <c r="N660" t="b">
        <v>0</v>
      </c>
      <c r="O660" t="b">
        <v>0</v>
      </c>
      <c r="P660" t="s">
        <v>23</v>
      </c>
      <c r="Q660" s="4">
        <f t="shared" si="42"/>
        <v>60.064638783269963</v>
      </c>
      <c r="R660" s="6">
        <f t="shared" si="43"/>
        <v>42097</v>
      </c>
      <c r="S660" t="s">
        <v>2035</v>
      </c>
      <c r="T660" t="s">
        <v>2036</v>
      </c>
    </row>
    <row r="661" spans="1:20" x14ac:dyDescent="0.2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t="s">
        <v>14</v>
      </c>
      <c r="G661">
        <v>750</v>
      </c>
      <c r="H661" t="s">
        <v>40</v>
      </c>
      <c r="I661" t="s">
        <v>41</v>
      </c>
      <c r="J661">
        <v>1296108000</v>
      </c>
      <c r="K661" s="9">
        <f t="shared" si="40"/>
        <v>40570.25</v>
      </c>
      <c r="L661">
        <v>1296194400</v>
      </c>
      <c r="M661" s="10">
        <f t="shared" si="41"/>
        <v>40571.25</v>
      </c>
      <c r="N661" t="b">
        <v>0</v>
      </c>
      <c r="O661" t="b">
        <v>0</v>
      </c>
      <c r="P661" t="s">
        <v>42</v>
      </c>
      <c r="Q661" s="4">
        <f t="shared" si="42"/>
        <v>47.232808616404306</v>
      </c>
      <c r="R661" s="6">
        <f t="shared" si="43"/>
        <v>88855</v>
      </c>
      <c r="S661" t="s">
        <v>2041</v>
      </c>
      <c r="T661" t="s">
        <v>2042</v>
      </c>
    </row>
    <row r="662" spans="1:20" x14ac:dyDescent="0.2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t="s">
        <v>14</v>
      </c>
      <c r="G662">
        <v>77</v>
      </c>
      <c r="H662" t="s">
        <v>21</v>
      </c>
      <c r="I662" t="s">
        <v>22</v>
      </c>
      <c r="J662">
        <v>1440133200</v>
      </c>
      <c r="K662" s="9">
        <f t="shared" si="40"/>
        <v>42237.208333333328</v>
      </c>
      <c r="L662">
        <v>1440910800</v>
      </c>
      <c r="M662" s="10">
        <f t="shared" si="41"/>
        <v>42246.208333333328</v>
      </c>
      <c r="N662" t="b">
        <v>1</v>
      </c>
      <c r="O662" t="b">
        <v>0</v>
      </c>
      <c r="P662" t="s">
        <v>33</v>
      </c>
      <c r="Q662" s="4">
        <f t="shared" si="42"/>
        <v>81.736263736263737</v>
      </c>
      <c r="R662" s="6">
        <f t="shared" si="43"/>
        <v>8269</v>
      </c>
      <c r="S662" t="s">
        <v>2039</v>
      </c>
      <c r="T662" t="s">
        <v>2040</v>
      </c>
    </row>
    <row r="663" spans="1:20" x14ac:dyDescent="0.2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t="s">
        <v>14</v>
      </c>
      <c r="G663">
        <v>752</v>
      </c>
      <c r="H663" t="s">
        <v>36</v>
      </c>
      <c r="I663" t="s">
        <v>37</v>
      </c>
      <c r="J663">
        <v>1332910800</v>
      </c>
      <c r="K663" s="9">
        <f t="shared" si="40"/>
        <v>40996.208333333336</v>
      </c>
      <c r="L663">
        <v>1335502800</v>
      </c>
      <c r="M663" s="10">
        <f t="shared" si="41"/>
        <v>41026.208333333336</v>
      </c>
      <c r="N663" t="b">
        <v>0</v>
      </c>
      <c r="O663" t="b">
        <v>0</v>
      </c>
      <c r="P663" t="s">
        <v>159</v>
      </c>
      <c r="Q663" s="4">
        <f t="shared" si="42"/>
        <v>54.187265917602993</v>
      </c>
      <c r="R663" s="6">
        <f t="shared" si="43"/>
        <v>82336</v>
      </c>
      <c r="S663" t="s">
        <v>2035</v>
      </c>
      <c r="T663" t="s">
        <v>2058</v>
      </c>
    </row>
    <row r="664" spans="1:20" x14ac:dyDescent="0.2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t="s">
        <v>14</v>
      </c>
      <c r="G664">
        <v>131</v>
      </c>
      <c r="H664" t="s">
        <v>21</v>
      </c>
      <c r="I664" t="s">
        <v>22</v>
      </c>
      <c r="J664">
        <v>1544335200</v>
      </c>
      <c r="K664" s="9">
        <f t="shared" si="40"/>
        <v>43443.25</v>
      </c>
      <c r="L664">
        <v>1544680800</v>
      </c>
      <c r="M664" s="10">
        <f t="shared" si="41"/>
        <v>43447.25</v>
      </c>
      <c r="N664" t="b">
        <v>0</v>
      </c>
      <c r="O664" t="b">
        <v>0</v>
      </c>
      <c r="P664" t="s">
        <v>33</v>
      </c>
      <c r="Q664" s="4">
        <f t="shared" si="42"/>
        <v>97.868131868131869</v>
      </c>
      <c r="R664" s="6">
        <f t="shared" si="43"/>
        <v>9003</v>
      </c>
      <c r="S664" t="s">
        <v>2039</v>
      </c>
      <c r="T664" t="s">
        <v>2040</v>
      </c>
    </row>
    <row r="665" spans="1:20" x14ac:dyDescent="0.2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t="s">
        <v>14</v>
      </c>
      <c r="G665">
        <v>87</v>
      </c>
      <c r="H665" t="s">
        <v>21</v>
      </c>
      <c r="I665" t="s">
        <v>22</v>
      </c>
      <c r="J665">
        <v>1286427600</v>
      </c>
      <c r="K665" s="9">
        <f t="shared" si="40"/>
        <v>40458.208333333336</v>
      </c>
      <c r="L665">
        <v>1288414800</v>
      </c>
      <c r="M665" s="10">
        <f t="shared" si="41"/>
        <v>40481.208333333336</v>
      </c>
      <c r="N665" t="b">
        <v>0</v>
      </c>
      <c r="O665" t="b">
        <v>0</v>
      </c>
      <c r="P665" t="s">
        <v>33</v>
      </c>
      <c r="Q665" s="4">
        <f t="shared" si="42"/>
        <v>77.239999999999995</v>
      </c>
      <c r="R665" s="6">
        <f t="shared" si="43"/>
        <v>8862</v>
      </c>
      <c r="S665" t="s">
        <v>2039</v>
      </c>
      <c r="T665" t="s">
        <v>2040</v>
      </c>
    </row>
    <row r="666" spans="1:20" x14ac:dyDescent="0.2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t="s">
        <v>14</v>
      </c>
      <c r="G666">
        <v>1063</v>
      </c>
      <c r="H666" t="s">
        <v>21</v>
      </c>
      <c r="I666" t="s">
        <v>22</v>
      </c>
      <c r="J666">
        <v>1329717600</v>
      </c>
      <c r="K666" s="9">
        <f t="shared" si="40"/>
        <v>40959.25</v>
      </c>
      <c r="L666">
        <v>1330581600</v>
      </c>
      <c r="M666" s="10">
        <f t="shared" si="41"/>
        <v>40969.25</v>
      </c>
      <c r="N666" t="b">
        <v>0</v>
      </c>
      <c r="O666" t="b">
        <v>0</v>
      </c>
      <c r="P666" t="s">
        <v>159</v>
      </c>
      <c r="Q666" s="4">
        <f t="shared" si="42"/>
        <v>33.464735516372798</v>
      </c>
      <c r="R666" s="6">
        <f t="shared" si="43"/>
        <v>52985.5</v>
      </c>
      <c r="S666" t="s">
        <v>2035</v>
      </c>
      <c r="T666" t="s">
        <v>2058</v>
      </c>
    </row>
    <row r="667" spans="1:20" hidden="1" x14ac:dyDescent="0.2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t="s">
        <v>20</v>
      </c>
      <c r="G667">
        <v>272</v>
      </c>
      <c r="H667" t="s">
        <v>21</v>
      </c>
      <c r="I667" t="s">
        <v>22</v>
      </c>
      <c r="J667">
        <v>1310187600</v>
      </c>
      <c r="K667" s="9">
        <f t="shared" si="40"/>
        <v>40733.208333333336</v>
      </c>
      <c r="L667">
        <v>1311397200</v>
      </c>
      <c r="M667" s="10">
        <f t="shared" si="41"/>
        <v>40747.208333333336</v>
      </c>
      <c r="N667" t="b">
        <v>0</v>
      </c>
      <c r="O667" t="b">
        <v>1</v>
      </c>
      <c r="P667" t="s">
        <v>42</v>
      </c>
      <c r="Q667" s="4">
        <f t="shared" si="42"/>
        <v>239.58823529411765</v>
      </c>
      <c r="R667" s="6">
        <f t="shared" si="43"/>
        <v>8659.5</v>
      </c>
      <c r="S667" t="s">
        <v>2041</v>
      </c>
      <c r="T667" t="s">
        <v>2042</v>
      </c>
    </row>
    <row r="668" spans="1:20" hidden="1" x14ac:dyDescent="0.2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t="s">
        <v>74</v>
      </c>
      <c r="G668">
        <v>25</v>
      </c>
      <c r="H668" t="s">
        <v>21</v>
      </c>
      <c r="I668" t="s">
        <v>22</v>
      </c>
      <c r="J668">
        <v>1377838800</v>
      </c>
      <c r="K668" s="9">
        <f t="shared" si="40"/>
        <v>41516.208333333336</v>
      </c>
      <c r="L668">
        <v>1378357200</v>
      </c>
      <c r="M668" s="10">
        <f t="shared" si="41"/>
        <v>41522.208333333336</v>
      </c>
      <c r="N668" t="b">
        <v>0</v>
      </c>
      <c r="O668" t="b">
        <v>1</v>
      </c>
      <c r="P668" t="s">
        <v>33</v>
      </c>
      <c r="Q668" s="4">
        <f t="shared" si="42"/>
        <v>64.032258064516128</v>
      </c>
      <c r="R668" s="6">
        <f t="shared" si="43"/>
        <v>2542.5</v>
      </c>
      <c r="S668" t="s">
        <v>2039</v>
      </c>
      <c r="T668" t="s">
        <v>2040</v>
      </c>
    </row>
    <row r="669" spans="1:20" ht="31.5" hidden="1" x14ac:dyDescent="0.2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t="s">
        <v>20</v>
      </c>
      <c r="G669">
        <v>419</v>
      </c>
      <c r="H669" t="s">
        <v>21</v>
      </c>
      <c r="I669" t="s">
        <v>22</v>
      </c>
      <c r="J669">
        <v>1410325200</v>
      </c>
      <c r="K669" s="9">
        <f t="shared" si="40"/>
        <v>41892.208333333336</v>
      </c>
      <c r="L669">
        <v>1411102800</v>
      </c>
      <c r="M669" s="10">
        <f t="shared" si="41"/>
        <v>41901.208333333336</v>
      </c>
      <c r="N669" t="b">
        <v>0</v>
      </c>
      <c r="O669" t="b">
        <v>0</v>
      </c>
      <c r="P669" t="s">
        <v>1029</v>
      </c>
      <c r="Q669" s="4">
        <f t="shared" si="42"/>
        <v>176.15942028985506</v>
      </c>
      <c r="R669" s="6">
        <f t="shared" si="43"/>
        <v>9527.5</v>
      </c>
      <c r="S669" t="s">
        <v>2064</v>
      </c>
      <c r="T669" t="s">
        <v>2065</v>
      </c>
    </row>
    <row r="670" spans="1:20" ht="31.5" x14ac:dyDescent="0.2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t="s">
        <v>14</v>
      </c>
      <c r="G670">
        <v>76</v>
      </c>
      <c r="H670" t="s">
        <v>21</v>
      </c>
      <c r="I670" t="s">
        <v>22</v>
      </c>
      <c r="J670">
        <v>1343797200</v>
      </c>
      <c r="K670" s="9">
        <f t="shared" si="40"/>
        <v>41122.208333333336</v>
      </c>
      <c r="L670">
        <v>1344834000</v>
      </c>
      <c r="M670" s="10">
        <f t="shared" si="41"/>
        <v>41134.208333333336</v>
      </c>
      <c r="N670" t="b">
        <v>0</v>
      </c>
      <c r="O670" t="b">
        <v>0</v>
      </c>
      <c r="P670" t="s">
        <v>33</v>
      </c>
      <c r="Q670" s="4">
        <f t="shared" si="42"/>
        <v>20.33818181818182</v>
      </c>
      <c r="R670" s="6">
        <f t="shared" si="43"/>
        <v>16546.5</v>
      </c>
      <c r="S670" t="s">
        <v>2039</v>
      </c>
      <c r="T670" t="s">
        <v>2040</v>
      </c>
    </row>
    <row r="671" spans="1:20" hidden="1" x14ac:dyDescent="0.2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t="s">
        <v>20</v>
      </c>
      <c r="G671">
        <v>1621</v>
      </c>
      <c r="H671" t="s">
        <v>107</v>
      </c>
      <c r="I671" t="s">
        <v>108</v>
      </c>
      <c r="J671">
        <v>1498453200</v>
      </c>
      <c r="K671" s="9">
        <f t="shared" si="40"/>
        <v>42912.208333333328</v>
      </c>
      <c r="L671">
        <v>1499230800</v>
      </c>
      <c r="M671" s="10">
        <f t="shared" si="41"/>
        <v>42921.208333333328</v>
      </c>
      <c r="N671" t="b">
        <v>0</v>
      </c>
      <c r="O671" t="b">
        <v>0</v>
      </c>
      <c r="P671" t="s">
        <v>33</v>
      </c>
      <c r="Q671" s="4">
        <f t="shared" si="42"/>
        <v>358.64754098360658</v>
      </c>
      <c r="R671" s="6">
        <f t="shared" si="43"/>
        <v>111910</v>
      </c>
      <c r="S671" t="s">
        <v>2039</v>
      </c>
      <c r="T671" t="s">
        <v>2040</v>
      </c>
    </row>
    <row r="672" spans="1:20" ht="31.5" hidden="1" x14ac:dyDescent="0.2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t="s">
        <v>20</v>
      </c>
      <c r="G672">
        <v>1101</v>
      </c>
      <c r="H672" t="s">
        <v>21</v>
      </c>
      <c r="I672" t="s">
        <v>22</v>
      </c>
      <c r="J672">
        <v>1456380000</v>
      </c>
      <c r="K672" s="9">
        <f t="shared" si="40"/>
        <v>42425.25</v>
      </c>
      <c r="L672">
        <v>1457416800</v>
      </c>
      <c r="M672" s="10">
        <f t="shared" si="41"/>
        <v>42437.25</v>
      </c>
      <c r="N672" t="b">
        <v>0</v>
      </c>
      <c r="O672" t="b">
        <v>0</v>
      </c>
      <c r="P672" t="s">
        <v>60</v>
      </c>
      <c r="Q672" s="4">
        <f t="shared" si="42"/>
        <v>468.85802469135803</v>
      </c>
      <c r="R672" s="6">
        <f t="shared" si="43"/>
        <v>46077.5</v>
      </c>
      <c r="S672" t="s">
        <v>2035</v>
      </c>
      <c r="T672" t="s">
        <v>2045</v>
      </c>
    </row>
    <row r="673" spans="1:20" ht="31.5" hidden="1" x14ac:dyDescent="0.2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t="s">
        <v>20</v>
      </c>
      <c r="G673">
        <v>1073</v>
      </c>
      <c r="H673" t="s">
        <v>21</v>
      </c>
      <c r="I673" t="s">
        <v>22</v>
      </c>
      <c r="J673">
        <v>1280552400</v>
      </c>
      <c r="K673" s="9">
        <f t="shared" si="40"/>
        <v>40390.208333333336</v>
      </c>
      <c r="L673">
        <v>1280898000</v>
      </c>
      <c r="M673" s="10">
        <f t="shared" si="41"/>
        <v>40394.208333333336</v>
      </c>
      <c r="N673" t="b">
        <v>0</v>
      </c>
      <c r="O673" t="b">
        <v>1</v>
      </c>
      <c r="P673" t="s">
        <v>33</v>
      </c>
      <c r="Q673" s="4">
        <f t="shared" si="42"/>
        <v>122.0563524590164</v>
      </c>
      <c r="R673" s="6">
        <f t="shared" si="43"/>
        <v>108363.5</v>
      </c>
      <c r="S673" t="s">
        <v>2039</v>
      </c>
      <c r="T673" t="s">
        <v>2040</v>
      </c>
    </row>
    <row r="674" spans="1:20" x14ac:dyDescent="0.2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t="s">
        <v>14</v>
      </c>
      <c r="G674">
        <v>4428</v>
      </c>
      <c r="H674" t="s">
        <v>26</v>
      </c>
      <c r="I674" t="s">
        <v>27</v>
      </c>
      <c r="J674">
        <v>1521608400</v>
      </c>
      <c r="K674" s="9">
        <f t="shared" si="40"/>
        <v>43180.208333333328</v>
      </c>
      <c r="L674">
        <v>1522472400</v>
      </c>
      <c r="M674" s="10">
        <f t="shared" si="41"/>
        <v>43190.208333333328</v>
      </c>
      <c r="N674" t="b">
        <v>0</v>
      </c>
      <c r="O674" t="b">
        <v>0</v>
      </c>
      <c r="P674" t="s">
        <v>33</v>
      </c>
      <c r="Q674" s="4">
        <f t="shared" si="42"/>
        <v>55.931783729156137</v>
      </c>
      <c r="R674" s="6">
        <f t="shared" si="43"/>
        <v>154294.5</v>
      </c>
      <c r="S674" t="s">
        <v>2039</v>
      </c>
      <c r="T674" t="s">
        <v>2040</v>
      </c>
    </row>
    <row r="675" spans="1:20" x14ac:dyDescent="0.2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t="s">
        <v>14</v>
      </c>
      <c r="G675">
        <v>58</v>
      </c>
      <c r="H675" t="s">
        <v>107</v>
      </c>
      <c r="I675" t="s">
        <v>108</v>
      </c>
      <c r="J675">
        <v>1460696400</v>
      </c>
      <c r="K675" s="9">
        <f t="shared" si="40"/>
        <v>42475.208333333328</v>
      </c>
      <c r="L675">
        <v>1462510800</v>
      </c>
      <c r="M675" s="10">
        <f t="shared" si="41"/>
        <v>42496.208333333328</v>
      </c>
      <c r="N675" t="b">
        <v>0</v>
      </c>
      <c r="O675" t="b">
        <v>0</v>
      </c>
      <c r="P675" t="s">
        <v>60</v>
      </c>
      <c r="Q675" s="4">
        <f t="shared" si="42"/>
        <v>43.660714285714285</v>
      </c>
      <c r="R675" s="6">
        <f t="shared" si="43"/>
        <v>4022.5</v>
      </c>
      <c r="S675" t="s">
        <v>2035</v>
      </c>
      <c r="T675" t="s">
        <v>2045</v>
      </c>
    </row>
    <row r="676" spans="1:20" hidden="1" x14ac:dyDescent="0.2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t="s">
        <v>74</v>
      </c>
      <c r="G676">
        <v>1218</v>
      </c>
      <c r="H676" t="s">
        <v>21</v>
      </c>
      <c r="I676" t="s">
        <v>22</v>
      </c>
      <c r="J676">
        <v>1313730000</v>
      </c>
      <c r="K676" s="9">
        <f t="shared" si="40"/>
        <v>40774.208333333336</v>
      </c>
      <c r="L676">
        <v>1317790800</v>
      </c>
      <c r="M676" s="10">
        <f t="shared" si="41"/>
        <v>40821.208333333336</v>
      </c>
      <c r="N676" t="b">
        <v>0</v>
      </c>
      <c r="O676" t="b">
        <v>0</v>
      </c>
      <c r="P676" t="s">
        <v>122</v>
      </c>
      <c r="Q676" s="4">
        <f t="shared" si="42"/>
        <v>33.538371411833623</v>
      </c>
      <c r="R676" s="6">
        <f t="shared" si="43"/>
        <v>113975</v>
      </c>
      <c r="S676" t="s">
        <v>2054</v>
      </c>
      <c r="T676" t="s">
        <v>2055</v>
      </c>
    </row>
    <row r="677" spans="1:20" hidden="1" x14ac:dyDescent="0.2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t="s">
        <v>20</v>
      </c>
      <c r="G677">
        <v>331</v>
      </c>
      <c r="H677" t="s">
        <v>21</v>
      </c>
      <c r="I677" t="s">
        <v>22</v>
      </c>
      <c r="J677">
        <v>1568178000</v>
      </c>
      <c r="K677" s="9">
        <f t="shared" si="40"/>
        <v>43719.208333333328</v>
      </c>
      <c r="L677">
        <v>1568782800</v>
      </c>
      <c r="M677" s="10">
        <f t="shared" si="41"/>
        <v>43726.208333333328</v>
      </c>
      <c r="N677" t="b">
        <v>0</v>
      </c>
      <c r="O677" t="b">
        <v>0</v>
      </c>
      <c r="P677" t="s">
        <v>1029</v>
      </c>
      <c r="Q677" s="4">
        <f t="shared" si="42"/>
        <v>122.97938144329896</v>
      </c>
      <c r="R677" s="6">
        <f t="shared" si="43"/>
        <v>10814.5</v>
      </c>
      <c r="S677" t="s">
        <v>2064</v>
      </c>
      <c r="T677" t="s">
        <v>2065</v>
      </c>
    </row>
    <row r="678" spans="1:20" hidden="1" x14ac:dyDescent="0.2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t="s">
        <v>20</v>
      </c>
      <c r="G678">
        <v>1170</v>
      </c>
      <c r="H678" t="s">
        <v>21</v>
      </c>
      <c r="I678" t="s">
        <v>22</v>
      </c>
      <c r="J678">
        <v>1348635600</v>
      </c>
      <c r="K678" s="9">
        <f t="shared" si="40"/>
        <v>41178.208333333336</v>
      </c>
      <c r="L678">
        <v>1349413200</v>
      </c>
      <c r="M678" s="10">
        <f t="shared" si="41"/>
        <v>41187.208333333336</v>
      </c>
      <c r="N678" t="b">
        <v>0</v>
      </c>
      <c r="O678" t="b">
        <v>0</v>
      </c>
      <c r="P678" t="s">
        <v>122</v>
      </c>
      <c r="Q678" s="4">
        <f t="shared" si="42"/>
        <v>189.74959871589084</v>
      </c>
      <c r="R678" s="6">
        <f t="shared" si="43"/>
        <v>90257</v>
      </c>
      <c r="S678" t="s">
        <v>2054</v>
      </c>
      <c r="T678" t="s">
        <v>2055</v>
      </c>
    </row>
    <row r="679" spans="1:20" x14ac:dyDescent="0.2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t="s">
        <v>14</v>
      </c>
      <c r="G679">
        <v>111</v>
      </c>
      <c r="H679" t="s">
        <v>21</v>
      </c>
      <c r="I679" t="s">
        <v>22</v>
      </c>
      <c r="J679">
        <v>1468126800</v>
      </c>
      <c r="K679" s="9">
        <f t="shared" si="40"/>
        <v>42561.208333333328</v>
      </c>
      <c r="L679">
        <v>1472446800</v>
      </c>
      <c r="M679" s="10">
        <f t="shared" si="41"/>
        <v>42611.208333333328</v>
      </c>
      <c r="N679" t="b">
        <v>0</v>
      </c>
      <c r="O679" t="b">
        <v>0</v>
      </c>
      <c r="P679" t="s">
        <v>119</v>
      </c>
      <c r="Q679" s="4">
        <f t="shared" si="42"/>
        <v>83.622641509433961</v>
      </c>
      <c r="R679" s="6">
        <f t="shared" si="43"/>
        <v>4866</v>
      </c>
      <c r="S679" t="s">
        <v>2047</v>
      </c>
      <c r="T679" t="s">
        <v>2053</v>
      </c>
    </row>
    <row r="680" spans="1:20" hidden="1" x14ac:dyDescent="0.2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t="s">
        <v>74</v>
      </c>
      <c r="G680">
        <v>215</v>
      </c>
      <c r="H680" t="s">
        <v>21</v>
      </c>
      <c r="I680" t="s">
        <v>22</v>
      </c>
      <c r="J680">
        <v>1547877600</v>
      </c>
      <c r="K680" s="9">
        <f t="shared" si="40"/>
        <v>43484.25</v>
      </c>
      <c r="L680">
        <v>1548050400</v>
      </c>
      <c r="M680" s="10">
        <f t="shared" si="41"/>
        <v>43486.25</v>
      </c>
      <c r="N680" t="b">
        <v>0</v>
      </c>
      <c r="O680" t="b">
        <v>0</v>
      </c>
      <c r="P680" t="s">
        <v>53</v>
      </c>
      <c r="Q680" s="4">
        <f t="shared" si="42"/>
        <v>17.968844221105527</v>
      </c>
      <c r="R680" s="6">
        <f t="shared" si="43"/>
        <v>58689.5</v>
      </c>
      <c r="S680" t="s">
        <v>2041</v>
      </c>
      <c r="T680" t="s">
        <v>2044</v>
      </c>
    </row>
    <row r="681" spans="1:20" hidden="1" x14ac:dyDescent="0.2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t="s">
        <v>20</v>
      </c>
      <c r="G681">
        <v>363</v>
      </c>
      <c r="H681" t="s">
        <v>21</v>
      </c>
      <c r="I681" t="s">
        <v>22</v>
      </c>
      <c r="J681">
        <v>1571374800</v>
      </c>
      <c r="K681" s="9">
        <f t="shared" si="40"/>
        <v>43756.208333333328</v>
      </c>
      <c r="L681">
        <v>1571806800</v>
      </c>
      <c r="M681" s="10">
        <f t="shared" si="41"/>
        <v>43761.208333333328</v>
      </c>
      <c r="N681" t="b">
        <v>0</v>
      </c>
      <c r="O681" t="b">
        <v>1</v>
      </c>
      <c r="P681" t="s">
        <v>17</v>
      </c>
      <c r="Q681" s="4">
        <f t="shared" si="42"/>
        <v>1036.5</v>
      </c>
      <c r="R681" s="6">
        <f t="shared" si="43"/>
        <v>7955.5</v>
      </c>
      <c r="S681" t="s">
        <v>2033</v>
      </c>
      <c r="T681" t="s">
        <v>2034</v>
      </c>
    </row>
    <row r="682" spans="1:20" ht="31.5" x14ac:dyDescent="0.2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t="s">
        <v>14</v>
      </c>
      <c r="G682">
        <v>2955</v>
      </c>
      <c r="H682" t="s">
        <v>21</v>
      </c>
      <c r="I682" t="s">
        <v>22</v>
      </c>
      <c r="J682">
        <v>1576303200</v>
      </c>
      <c r="K682" s="9">
        <f t="shared" si="40"/>
        <v>43813.25</v>
      </c>
      <c r="L682">
        <v>1576476000</v>
      </c>
      <c r="M682" s="10">
        <f t="shared" si="41"/>
        <v>43815.25</v>
      </c>
      <c r="N682" t="b">
        <v>0</v>
      </c>
      <c r="O682" t="b">
        <v>1</v>
      </c>
      <c r="P682" t="s">
        <v>292</v>
      </c>
      <c r="Q682" s="4">
        <f t="shared" si="42"/>
        <v>97.405219780219781</v>
      </c>
      <c r="R682" s="6">
        <f t="shared" si="43"/>
        <v>143711</v>
      </c>
      <c r="S682" t="s">
        <v>2050</v>
      </c>
      <c r="T682" t="s">
        <v>2061</v>
      </c>
    </row>
    <row r="683" spans="1:20" ht="31.5" x14ac:dyDescent="0.2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t="s">
        <v>14</v>
      </c>
      <c r="G683">
        <v>1657</v>
      </c>
      <c r="H683" t="s">
        <v>21</v>
      </c>
      <c r="I683" t="s">
        <v>22</v>
      </c>
      <c r="J683">
        <v>1324447200</v>
      </c>
      <c r="K683" s="9">
        <f t="shared" si="40"/>
        <v>40898.25</v>
      </c>
      <c r="L683">
        <v>1324965600</v>
      </c>
      <c r="M683" s="10">
        <f t="shared" si="41"/>
        <v>40904.25</v>
      </c>
      <c r="N683" t="b">
        <v>0</v>
      </c>
      <c r="O683" t="b">
        <v>0</v>
      </c>
      <c r="P683" t="s">
        <v>33</v>
      </c>
      <c r="Q683" s="4">
        <f t="shared" si="42"/>
        <v>86.386203150461711</v>
      </c>
      <c r="R683" s="6">
        <f t="shared" si="43"/>
        <v>171568.5</v>
      </c>
      <c r="S683" t="s">
        <v>2039</v>
      </c>
      <c r="T683" t="s">
        <v>2040</v>
      </c>
    </row>
    <row r="684" spans="1:20" hidden="1" x14ac:dyDescent="0.2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t="s">
        <v>20</v>
      </c>
      <c r="G684">
        <v>103</v>
      </c>
      <c r="H684" t="s">
        <v>21</v>
      </c>
      <c r="I684" t="s">
        <v>22</v>
      </c>
      <c r="J684">
        <v>1386741600</v>
      </c>
      <c r="K684" s="9">
        <f t="shared" si="40"/>
        <v>41619.25</v>
      </c>
      <c r="L684">
        <v>1387519200</v>
      </c>
      <c r="M684" s="10">
        <f t="shared" si="41"/>
        <v>41628.25</v>
      </c>
      <c r="N684" t="b">
        <v>0</v>
      </c>
      <c r="O684" t="b">
        <v>0</v>
      </c>
      <c r="P684" t="s">
        <v>33</v>
      </c>
      <c r="Q684" s="4">
        <f t="shared" si="42"/>
        <v>150.16666666666666</v>
      </c>
      <c r="R684" s="6">
        <f t="shared" si="43"/>
        <v>6754.5</v>
      </c>
      <c r="S684" t="s">
        <v>2039</v>
      </c>
      <c r="T684" t="s">
        <v>2040</v>
      </c>
    </row>
    <row r="685" spans="1:20" hidden="1" x14ac:dyDescent="0.2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t="s">
        <v>20</v>
      </c>
      <c r="G685">
        <v>147</v>
      </c>
      <c r="H685" t="s">
        <v>21</v>
      </c>
      <c r="I685" t="s">
        <v>22</v>
      </c>
      <c r="J685">
        <v>1537074000</v>
      </c>
      <c r="K685" s="9">
        <f t="shared" si="40"/>
        <v>43359.208333333328</v>
      </c>
      <c r="L685">
        <v>1537246800</v>
      </c>
      <c r="M685" s="10">
        <f t="shared" si="41"/>
        <v>43361.208333333328</v>
      </c>
      <c r="N685" t="b">
        <v>0</v>
      </c>
      <c r="O685" t="b">
        <v>0</v>
      </c>
      <c r="P685" t="s">
        <v>33</v>
      </c>
      <c r="Q685" s="4">
        <f t="shared" si="42"/>
        <v>358.43478260869563</v>
      </c>
      <c r="R685" s="6">
        <f t="shared" si="43"/>
        <v>5272</v>
      </c>
      <c r="S685" t="s">
        <v>2039</v>
      </c>
      <c r="T685" t="s">
        <v>2040</v>
      </c>
    </row>
    <row r="686" spans="1:20" hidden="1" x14ac:dyDescent="0.2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t="s">
        <v>20</v>
      </c>
      <c r="G686">
        <v>110</v>
      </c>
      <c r="H686" t="s">
        <v>15</v>
      </c>
      <c r="I686" t="s">
        <v>16</v>
      </c>
      <c r="J686">
        <v>1277787600</v>
      </c>
      <c r="K686" s="9">
        <f t="shared" si="40"/>
        <v>40358.208333333336</v>
      </c>
      <c r="L686">
        <v>1279515600</v>
      </c>
      <c r="M686" s="10">
        <f t="shared" si="41"/>
        <v>40378.208333333336</v>
      </c>
      <c r="N686" t="b">
        <v>0</v>
      </c>
      <c r="O686" t="b">
        <v>0</v>
      </c>
      <c r="P686" t="s">
        <v>68</v>
      </c>
      <c r="Q686" s="4">
        <f t="shared" si="42"/>
        <v>542.85714285714289</v>
      </c>
      <c r="R686" s="6">
        <f t="shared" si="43"/>
        <v>4500</v>
      </c>
      <c r="S686" t="s">
        <v>2047</v>
      </c>
      <c r="T686" t="s">
        <v>2048</v>
      </c>
    </row>
    <row r="687" spans="1:20" x14ac:dyDescent="0.2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 s="9">
        <f t="shared" si="40"/>
        <v>42239.208333333328</v>
      </c>
      <c r="L687">
        <v>1442379600</v>
      </c>
      <c r="M687" s="10">
        <f t="shared" si="41"/>
        <v>42263.208333333328</v>
      </c>
      <c r="N687" t="b">
        <v>0</v>
      </c>
      <c r="O687" t="b">
        <v>0</v>
      </c>
      <c r="P687" t="s">
        <v>33</v>
      </c>
      <c r="Q687" s="4">
        <f t="shared" si="42"/>
        <v>67.500714285714281</v>
      </c>
      <c r="R687" s="6">
        <f t="shared" si="43"/>
        <v>117250.5</v>
      </c>
      <c r="S687" t="s">
        <v>2039</v>
      </c>
      <c r="T687" t="s">
        <v>2040</v>
      </c>
    </row>
    <row r="688" spans="1:20" hidden="1" x14ac:dyDescent="0.2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t="s">
        <v>20</v>
      </c>
      <c r="G688">
        <v>134</v>
      </c>
      <c r="H688" t="s">
        <v>21</v>
      </c>
      <c r="I688" t="s">
        <v>22</v>
      </c>
      <c r="J688">
        <v>1522126800</v>
      </c>
      <c r="K688" s="9">
        <f t="shared" si="40"/>
        <v>43186.208333333328</v>
      </c>
      <c r="L688">
        <v>1523077200</v>
      </c>
      <c r="M688" s="10">
        <f t="shared" si="41"/>
        <v>43197.208333333328</v>
      </c>
      <c r="N688" t="b">
        <v>0</v>
      </c>
      <c r="O688" t="b">
        <v>0</v>
      </c>
      <c r="P688" t="s">
        <v>65</v>
      </c>
      <c r="Q688" s="4">
        <f t="shared" si="42"/>
        <v>191.74666666666667</v>
      </c>
      <c r="R688" s="6">
        <f t="shared" si="43"/>
        <v>10940.5</v>
      </c>
      <c r="S688" t="s">
        <v>2037</v>
      </c>
      <c r="T688" t="s">
        <v>2046</v>
      </c>
    </row>
    <row r="689" spans="1:20" hidden="1" x14ac:dyDescent="0.2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t="s">
        <v>20</v>
      </c>
      <c r="G689">
        <v>269</v>
      </c>
      <c r="H689" t="s">
        <v>21</v>
      </c>
      <c r="I689" t="s">
        <v>22</v>
      </c>
      <c r="J689">
        <v>1489298400</v>
      </c>
      <c r="K689" s="9">
        <f t="shared" si="40"/>
        <v>42806.25</v>
      </c>
      <c r="L689">
        <v>1489554000</v>
      </c>
      <c r="M689" s="10">
        <f t="shared" si="41"/>
        <v>42809.208333333328</v>
      </c>
      <c r="N689" t="b">
        <v>0</v>
      </c>
      <c r="O689" t="b">
        <v>0</v>
      </c>
      <c r="P689" t="s">
        <v>33</v>
      </c>
      <c r="Q689" s="4">
        <f t="shared" si="42"/>
        <v>932</v>
      </c>
      <c r="R689" s="6">
        <f t="shared" si="43"/>
        <v>7740</v>
      </c>
      <c r="S689" t="s">
        <v>2039</v>
      </c>
      <c r="T689" t="s">
        <v>2040</v>
      </c>
    </row>
    <row r="690" spans="1:20" hidden="1" x14ac:dyDescent="0.2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t="s">
        <v>20</v>
      </c>
      <c r="G690">
        <v>175</v>
      </c>
      <c r="H690" t="s">
        <v>21</v>
      </c>
      <c r="I690" t="s">
        <v>22</v>
      </c>
      <c r="J690">
        <v>1547100000</v>
      </c>
      <c r="K690" s="9">
        <f t="shared" si="40"/>
        <v>43475.25</v>
      </c>
      <c r="L690">
        <v>1548482400</v>
      </c>
      <c r="M690" s="10">
        <f t="shared" si="41"/>
        <v>43491.25</v>
      </c>
      <c r="N690" t="b">
        <v>0</v>
      </c>
      <c r="O690" t="b">
        <v>1</v>
      </c>
      <c r="P690" t="s">
        <v>269</v>
      </c>
      <c r="Q690" s="4">
        <f t="shared" si="42"/>
        <v>429.27586206896552</v>
      </c>
      <c r="R690" s="6">
        <f t="shared" si="43"/>
        <v>7674.5</v>
      </c>
      <c r="S690" t="s">
        <v>2041</v>
      </c>
      <c r="T690" t="s">
        <v>2060</v>
      </c>
    </row>
    <row r="691" spans="1:20" hidden="1" x14ac:dyDescent="0.2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t="s">
        <v>20</v>
      </c>
      <c r="G691">
        <v>69</v>
      </c>
      <c r="H691" t="s">
        <v>21</v>
      </c>
      <c r="I691" t="s">
        <v>22</v>
      </c>
      <c r="J691">
        <v>1383022800</v>
      </c>
      <c r="K691" s="9">
        <f t="shared" si="40"/>
        <v>41576.208333333336</v>
      </c>
      <c r="L691">
        <v>1384063200</v>
      </c>
      <c r="M691" s="10">
        <f t="shared" si="41"/>
        <v>41588.25</v>
      </c>
      <c r="N691" t="b">
        <v>0</v>
      </c>
      <c r="O691" t="b">
        <v>0</v>
      </c>
      <c r="P691" t="s">
        <v>28</v>
      </c>
      <c r="Q691" s="4">
        <f t="shared" si="42"/>
        <v>100.65753424657534</v>
      </c>
      <c r="R691" s="6">
        <f t="shared" si="43"/>
        <v>7324</v>
      </c>
      <c r="S691" t="s">
        <v>2037</v>
      </c>
      <c r="T691" t="s">
        <v>2038</v>
      </c>
    </row>
    <row r="692" spans="1:20" hidden="1" x14ac:dyDescent="0.2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t="s">
        <v>20</v>
      </c>
      <c r="G692">
        <v>190</v>
      </c>
      <c r="H692" t="s">
        <v>21</v>
      </c>
      <c r="I692" t="s">
        <v>22</v>
      </c>
      <c r="J692">
        <v>1322373600</v>
      </c>
      <c r="K692" s="9">
        <f t="shared" si="40"/>
        <v>40874.25</v>
      </c>
      <c r="L692">
        <v>1322892000</v>
      </c>
      <c r="M692" s="10">
        <f t="shared" si="41"/>
        <v>40880.25</v>
      </c>
      <c r="N692" t="b">
        <v>0</v>
      </c>
      <c r="O692" t="b">
        <v>1</v>
      </c>
      <c r="P692" t="s">
        <v>42</v>
      </c>
      <c r="Q692" s="4">
        <f t="shared" si="42"/>
        <v>226.61111111111111</v>
      </c>
      <c r="R692" s="6">
        <f t="shared" si="43"/>
        <v>5879</v>
      </c>
      <c r="S692" t="s">
        <v>2041</v>
      </c>
      <c r="T692" t="s">
        <v>2042</v>
      </c>
    </row>
    <row r="693" spans="1:20" hidden="1" x14ac:dyDescent="0.2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t="s">
        <v>20</v>
      </c>
      <c r="G693">
        <v>237</v>
      </c>
      <c r="H693" t="s">
        <v>21</v>
      </c>
      <c r="I693" t="s">
        <v>22</v>
      </c>
      <c r="J693">
        <v>1349240400</v>
      </c>
      <c r="K693" s="9">
        <f t="shared" si="40"/>
        <v>41185.208333333336</v>
      </c>
      <c r="L693">
        <v>1350709200</v>
      </c>
      <c r="M693" s="10">
        <f t="shared" si="41"/>
        <v>41202.208333333336</v>
      </c>
      <c r="N693" t="b">
        <v>1</v>
      </c>
      <c r="O693" t="b">
        <v>1</v>
      </c>
      <c r="P693" t="s">
        <v>42</v>
      </c>
      <c r="Q693" s="4">
        <f t="shared" si="42"/>
        <v>142.38</v>
      </c>
      <c r="R693" s="6">
        <f t="shared" si="43"/>
        <v>6059.5</v>
      </c>
      <c r="S693" t="s">
        <v>2041</v>
      </c>
      <c r="T693" t="s">
        <v>2042</v>
      </c>
    </row>
    <row r="694" spans="1:20" x14ac:dyDescent="0.2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t="s">
        <v>14</v>
      </c>
      <c r="G694">
        <v>77</v>
      </c>
      <c r="H694" t="s">
        <v>40</v>
      </c>
      <c r="I694" t="s">
        <v>41</v>
      </c>
      <c r="J694">
        <v>1562648400</v>
      </c>
      <c r="K694" s="9">
        <f t="shared" si="40"/>
        <v>43655.208333333328</v>
      </c>
      <c r="L694">
        <v>1564203600</v>
      </c>
      <c r="M694" s="10">
        <f t="shared" si="41"/>
        <v>43673.208333333328</v>
      </c>
      <c r="N694" t="b">
        <v>0</v>
      </c>
      <c r="O694" t="b">
        <v>0</v>
      </c>
      <c r="P694" t="s">
        <v>23</v>
      </c>
      <c r="Q694" s="4">
        <f t="shared" si="42"/>
        <v>90.63333333333334</v>
      </c>
      <c r="R694" s="6">
        <f t="shared" si="43"/>
        <v>5719</v>
      </c>
      <c r="S694" t="s">
        <v>2035</v>
      </c>
      <c r="T694" t="s">
        <v>2036</v>
      </c>
    </row>
    <row r="695" spans="1:20" ht="31.5" x14ac:dyDescent="0.2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t="s">
        <v>14</v>
      </c>
      <c r="G695">
        <v>1748</v>
      </c>
      <c r="H695" t="s">
        <v>21</v>
      </c>
      <c r="I695" t="s">
        <v>22</v>
      </c>
      <c r="J695">
        <v>1508216400</v>
      </c>
      <c r="K695" s="9">
        <f t="shared" si="40"/>
        <v>43025.208333333328</v>
      </c>
      <c r="L695">
        <v>1509685200</v>
      </c>
      <c r="M695" s="10">
        <f t="shared" si="41"/>
        <v>43042.208333333328</v>
      </c>
      <c r="N695" t="b">
        <v>0</v>
      </c>
      <c r="O695" t="b">
        <v>0</v>
      </c>
      <c r="P695" t="s">
        <v>33</v>
      </c>
      <c r="Q695" s="4">
        <f t="shared" si="42"/>
        <v>63.966740576496676</v>
      </c>
      <c r="R695" s="6">
        <f t="shared" si="43"/>
        <v>147898</v>
      </c>
      <c r="S695" t="s">
        <v>2039</v>
      </c>
      <c r="T695" t="s">
        <v>2040</v>
      </c>
    </row>
    <row r="696" spans="1:20" x14ac:dyDescent="0.2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t="s">
        <v>14</v>
      </c>
      <c r="G696">
        <v>79</v>
      </c>
      <c r="H696" t="s">
        <v>21</v>
      </c>
      <c r="I696" t="s">
        <v>22</v>
      </c>
      <c r="J696">
        <v>1511762400</v>
      </c>
      <c r="K696" s="9">
        <f t="shared" si="40"/>
        <v>43066.25</v>
      </c>
      <c r="L696">
        <v>1514959200</v>
      </c>
      <c r="M696" s="10">
        <f t="shared" si="41"/>
        <v>43103.25</v>
      </c>
      <c r="N696" t="b">
        <v>0</v>
      </c>
      <c r="O696" t="b">
        <v>0</v>
      </c>
      <c r="P696" t="s">
        <v>33</v>
      </c>
      <c r="Q696" s="4">
        <f t="shared" si="42"/>
        <v>84.131868131868131</v>
      </c>
      <c r="R696" s="6">
        <f t="shared" si="43"/>
        <v>8378</v>
      </c>
      <c r="S696" t="s">
        <v>2039</v>
      </c>
      <c r="T696" t="s">
        <v>2040</v>
      </c>
    </row>
    <row r="697" spans="1:20" hidden="1" x14ac:dyDescent="0.2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t="s">
        <v>20</v>
      </c>
      <c r="G697">
        <v>196</v>
      </c>
      <c r="H697" t="s">
        <v>107</v>
      </c>
      <c r="I697" t="s">
        <v>108</v>
      </c>
      <c r="J697">
        <v>1447480800</v>
      </c>
      <c r="K697" s="9">
        <f t="shared" si="40"/>
        <v>42322.25</v>
      </c>
      <c r="L697">
        <v>1448863200</v>
      </c>
      <c r="M697" s="10">
        <f t="shared" si="41"/>
        <v>42338.25</v>
      </c>
      <c r="N697" t="b">
        <v>1</v>
      </c>
      <c r="O697" t="b">
        <v>0</v>
      </c>
      <c r="P697" t="s">
        <v>23</v>
      </c>
      <c r="Q697" s="4">
        <f t="shared" si="42"/>
        <v>133.93478260869566</v>
      </c>
      <c r="R697" s="6">
        <f t="shared" si="43"/>
        <v>10761</v>
      </c>
      <c r="S697" t="s">
        <v>2035</v>
      </c>
      <c r="T697" t="s">
        <v>2036</v>
      </c>
    </row>
    <row r="698" spans="1:20" x14ac:dyDescent="0.2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t="s">
        <v>14</v>
      </c>
      <c r="G698">
        <v>889</v>
      </c>
      <c r="H698" t="s">
        <v>21</v>
      </c>
      <c r="I698" t="s">
        <v>22</v>
      </c>
      <c r="J698">
        <v>1429506000</v>
      </c>
      <c r="K698" s="9">
        <f t="shared" si="40"/>
        <v>42114.208333333328</v>
      </c>
      <c r="L698">
        <v>1429592400</v>
      </c>
      <c r="M698" s="10">
        <f t="shared" si="41"/>
        <v>42115.208333333328</v>
      </c>
      <c r="N698" t="b">
        <v>0</v>
      </c>
      <c r="O698" t="b">
        <v>1</v>
      </c>
      <c r="P698" t="s">
        <v>33</v>
      </c>
      <c r="Q698" s="4">
        <f t="shared" si="42"/>
        <v>59.042047531992687</v>
      </c>
      <c r="R698" s="6">
        <f t="shared" si="43"/>
        <v>130494</v>
      </c>
      <c r="S698" t="s">
        <v>2039</v>
      </c>
      <c r="T698" t="s">
        <v>2040</v>
      </c>
    </row>
    <row r="699" spans="1:20" hidden="1" x14ac:dyDescent="0.2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t="s">
        <v>20</v>
      </c>
      <c r="G699">
        <v>7295</v>
      </c>
      <c r="H699" t="s">
        <v>21</v>
      </c>
      <c r="I699" t="s">
        <v>22</v>
      </c>
      <c r="J699">
        <v>1522472400</v>
      </c>
      <c r="K699" s="9">
        <f t="shared" si="40"/>
        <v>43190.208333333328</v>
      </c>
      <c r="L699">
        <v>1522645200</v>
      </c>
      <c r="M699" s="10">
        <f t="shared" si="41"/>
        <v>43192.208333333328</v>
      </c>
      <c r="N699" t="b">
        <v>0</v>
      </c>
      <c r="O699" t="b">
        <v>0</v>
      </c>
      <c r="P699" t="s">
        <v>50</v>
      </c>
      <c r="Q699" s="4">
        <f t="shared" si="42"/>
        <v>152.80062063615205</v>
      </c>
      <c r="R699" s="6">
        <f t="shared" si="43"/>
        <v>162930</v>
      </c>
      <c r="S699" t="s">
        <v>2035</v>
      </c>
      <c r="T699" t="s">
        <v>2043</v>
      </c>
    </row>
    <row r="700" spans="1:20" hidden="1" x14ac:dyDescent="0.2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t="s">
        <v>20</v>
      </c>
      <c r="G700">
        <v>2893</v>
      </c>
      <c r="H700" t="s">
        <v>15</v>
      </c>
      <c r="I700" t="s">
        <v>16</v>
      </c>
      <c r="J700">
        <v>1322114400</v>
      </c>
      <c r="K700" s="9">
        <f t="shared" si="40"/>
        <v>40871.25</v>
      </c>
      <c r="L700">
        <v>1323324000</v>
      </c>
      <c r="M700" s="10">
        <f t="shared" si="41"/>
        <v>40885.25</v>
      </c>
      <c r="N700" t="b">
        <v>0</v>
      </c>
      <c r="O700" t="b">
        <v>0</v>
      </c>
      <c r="P700" t="s">
        <v>65</v>
      </c>
      <c r="Q700" s="4">
        <f t="shared" si="42"/>
        <v>446.69121140142516</v>
      </c>
      <c r="R700" s="6">
        <f t="shared" si="43"/>
        <v>115078.5</v>
      </c>
      <c r="S700" t="s">
        <v>2037</v>
      </c>
      <c r="T700" t="s">
        <v>2046</v>
      </c>
    </row>
    <row r="701" spans="1:20" x14ac:dyDescent="0.2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t="s">
        <v>14</v>
      </c>
      <c r="G701">
        <v>56</v>
      </c>
      <c r="H701" t="s">
        <v>21</v>
      </c>
      <c r="I701" t="s">
        <v>22</v>
      </c>
      <c r="J701">
        <v>1561438800</v>
      </c>
      <c r="K701" s="9">
        <f t="shared" si="40"/>
        <v>43641.208333333328</v>
      </c>
      <c r="L701">
        <v>1561525200</v>
      </c>
      <c r="M701" s="10">
        <f t="shared" si="41"/>
        <v>43642.208333333328</v>
      </c>
      <c r="N701" t="b">
        <v>0</v>
      </c>
      <c r="O701" t="b">
        <v>0</v>
      </c>
      <c r="P701" t="s">
        <v>53</v>
      </c>
      <c r="Q701" s="4">
        <f t="shared" si="42"/>
        <v>84.391891891891888</v>
      </c>
      <c r="R701" s="6">
        <f t="shared" si="43"/>
        <v>6822.5</v>
      </c>
      <c r="S701" t="s">
        <v>2041</v>
      </c>
      <c r="T701" t="s">
        <v>2044</v>
      </c>
    </row>
    <row r="702" spans="1:20" ht="31.5" x14ac:dyDescent="0.2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t="s">
        <v>14</v>
      </c>
      <c r="G702">
        <v>1</v>
      </c>
      <c r="H702" t="s">
        <v>21</v>
      </c>
      <c r="I702" t="s">
        <v>22</v>
      </c>
      <c r="J702">
        <v>1264399200</v>
      </c>
      <c r="K702" s="9">
        <f t="shared" si="40"/>
        <v>40203.25</v>
      </c>
      <c r="L702">
        <v>1265695200</v>
      </c>
      <c r="M702" s="10">
        <f t="shared" si="41"/>
        <v>40218.25</v>
      </c>
      <c r="N702" t="b">
        <v>0</v>
      </c>
      <c r="O702" t="b">
        <v>0</v>
      </c>
      <c r="P702" t="s">
        <v>65</v>
      </c>
      <c r="Q702" s="4">
        <f t="shared" si="42"/>
        <v>3</v>
      </c>
      <c r="R702" s="6">
        <f t="shared" si="43"/>
        <v>51.5</v>
      </c>
      <c r="S702" t="s">
        <v>2037</v>
      </c>
      <c r="T702" t="s">
        <v>2046</v>
      </c>
    </row>
    <row r="703" spans="1:20" ht="31.5" hidden="1" x14ac:dyDescent="0.2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t="s">
        <v>20</v>
      </c>
      <c r="G703">
        <v>820</v>
      </c>
      <c r="H703" t="s">
        <v>21</v>
      </c>
      <c r="I703" t="s">
        <v>22</v>
      </c>
      <c r="J703">
        <v>1301202000</v>
      </c>
      <c r="K703" s="9">
        <f t="shared" si="40"/>
        <v>40629.208333333336</v>
      </c>
      <c r="L703">
        <v>1301806800</v>
      </c>
      <c r="M703" s="10">
        <f t="shared" si="41"/>
        <v>40636.208333333336</v>
      </c>
      <c r="N703" t="b">
        <v>1</v>
      </c>
      <c r="O703" t="b">
        <v>0</v>
      </c>
      <c r="P703" t="s">
        <v>33</v>
      </c>
      <c r="Q703" s="4">
        <f t="shared" si="42"/>
        <v>175.02692307692308</v>
      </c>
      <c r="R703" s="6">
        <f t="shared" si="43"/>
        <v>71507</v>
      </c>
      <c r="S703" t="s">
        <v>2039</v>
      </c>
      <c r="T703" t="s">
        <v>2040</v>
      </c>
    </row>
    <row r="704" spans="1:20" ht="31.5" x14ac:dyDescent="0.2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t="s">
        <v>14</v>
      </c>
      <c r="G704">
        <v>83</v>
      </c>
      <c r="H704" t="s">
        <v>21</v>
      </c>
      <c r="I704" t="s">
        <v>22</v>
      </c>
      <c r="J704">
        <v>1374469200</v>
      </c>
      <c r="K704" s="9">
        <f t="shared" si="40"/>
        <v>41477.208333333336</v>
      </c>
      <c r="L704">
        <v>1374901200</v>
      </c>
      <c r="M704" s="10">
        <f t="shared" si="41"/>
        <v>41482.208333333336</v>
      </c>
      <c r="N704" t="b">
        <v>0</v>
      </c>
      <c r="O704" t="b">
        <v>0</v>
      </c>
      <c r="P704" t="s">
        <v>65</v>
      </c>
      <c r="Q704" s="4">
        <f t="shared" si="42"/>
        <v>54.137931034482762</v>
      </c>
      <c r="R704" s="6">
        <f t="shared" si="43"/>
        <v>6705</v>
      </c>
      <c r="S704" t="s">
        <v>2037</v>
      </c>
      <c r="T704" t="s">
        <v>2046</v>
      </c>
    </row>
    <row r="705" spans="1:20" hidden="1" x14ac:dyDescent="0.2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t="s">
        <v>20</v>
      </c>
      <c r="G705">
        <v>2038</v>
      </c>
      <c r="H705" t="s">
        <v>21</v>
      </c>
      <c r="I705" t="s">
        <v>22</v>
      </c>
      <c r="J705">
        <v>1334984400</v>
      </c>
      <c r="K705" s="9">
        <f t="shared" si="40"/>
        <v>41020.208333333336</v>
      </c>
      <c r="L705">
        <v>1336453200</v>
      </c>
      <c r="M705" s="10">
        <f t="shared" si="41"/>
        <v>41037.208333333336</v>
      </c>
      <c r="N705" t="b">
        <v>1</v>
      </c>
      <c r="O705" t="b">
        <v>1</v>
      </c>
      <c r="P705" t="s">
        <v>206</v>
      </c>
      <c r="Q705" s="4">
        <f t="shared" si="42"/>
        <v>311.87381703470032</v>
      </c>
      <c r="R705" s="6">
        <f t="shared" si="43"/>
        <v>130564</v>
      </c>
      <c r="S705" t="s">
        <v>2047</v>
      </c>
      <c r="T705" t="s">
        <v>2059</v>
      </c>
    </row>
    <row r="706" spans="1:20" ht="31.5" hidden="1" x14ac:dyDescent="0.2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t="s">
        <v>20</v>
      </c>
      <c r="G706">
        <v>116</v>
      </c>
      <c r="H706" t="s">
        <v>21</v>
      </c>
      <c r="I706" t="s">
        <v>22</v>
      </c>
      <c r="J706">
        <v>1467608400</v>
      </c>
      <c r="K706" s="9">
        <f t="shared" si="40"/>
        <v>42555.208333333328</v>
      </c>
      <c r="L706">
        <v>1468904400</v>
      </c>
      <c r="M706" s="10">
        <f t="shared" si="41"/>
        <v>42570.208333333328</v>
      </c>
      <c r="N706" t="b">
        <v>0</v>
      </c>
      <c r="O706" t="b">
        <v>0</v>
      </c>
      <c r="P706" t="s">
        <v>71</v>
      </c>
      <c r="Q706" s="4">
        <f t="shared" si="42"/>
        <v>122.7816091954023</v>
      </c>
      <c r="R706" s="6">
        <f t="shared" si="43"/>
        <v>9691</v>
      </c>
      <c r="S706" t="s">
        <v>2041</v>
      </c>
      <c r="T706" t="s">
        <v>2049</v>
      </c>
    </row>
    <row r="707" spans="1:20" x14ac:dyDescent="0.2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t="s">
        <v>14</v>
      </c>
      <c r="G707">
        <v>2025</v>
      </c>
      <c r="H707" t="s">
        <v>40</v>
      </c>
      <c r="I707" t="s">
        <v>41</v>
      </c>
      <c r="J707">
        <v>1386741600</v>
      </c>
      <c r="K707" s="9">
        <f t="shared" ref="K707:K770" si="44">(((J707/60)/60)/24)+DATE(1970,1,1)</f>
        <v>41619.25</v>
      </c>
      <c r="L707">
        <v>1387087200</v>
      </c>
      <c r="M707" s="10">
        <f t="shared" ref="M707:M770" si="45">(((L707/60)/60)/24)+DATE(1970,1,1)</f>
        <v>41623.25</v>
      </c>
      <c r="N707" t="b">
        <v>0</v>
      </c>
      <c r="O707" t="b">
        <v>0</v>
      </c>
      <c r="P707" t="s">
        <v>68</v>
      </c>
      <c r="Q707" s="4">
        <f t="shared" ref="Q707:Q770" si="46">100*E707/D707</f>
        <v>99.026517383618156</v>
      </c>
      <c r="R707" s="6">
        <f t="shared" ref="R707:R770" si="47">AVERAGE(E707,D707)</f>
        <v>168874</v>
      </c>
      <c r="S707" t="s">
        <v>2047</v>
      </c>
      <c r="T707" t="s">
        <v>2048</v>
      </c>
    </row>
    <row r="708" spans="1:20" ht="31.5" hidden="1" x14ac:dyDescent="0.2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t="s">
        <v>20</v>
      </c>
      <c r="G708">
        <v>1345</v>
      </c>
      <c r="H708" t="s">
        <v>26</v>
      </c>
      <c r="I708" t="s">
        <v>27</v>
      </c>
      <c r="J708">
        <v>1546754400</v>
      </c>
      <c r="K708" s="9">
        <f t="shared" si="44"/>
        <v>43471.25</v>
      </c>
      <c r="L708">
        <v>1547445600</v>
      </c>
      <c r="M708" s="10">
        <f t="shared" si="45"/>
        <v>43479.25</v>
      </c>
      <c r="N708" t="b">
        <v>0</v>
      </c>
      <c r="O708" t="b">
        <v>1</v>
      </c>
      <c r="P708" t="s">
        <v>28</v>
      </c>
      <c r="Q708" s="4">
        <f t="shared" si="46"/>
        <v>127.84686346863468</v>
      </c>
      <c r="R708" s="6">
        <f t="shared" si="47"/>
        <v>123493</v>
      </c>
      <c r="S708" t="s">
        <v>2037</v>
      </c>
      <c r="T708" t="s">
        <v>2038</v>
      </c>
    </row>
    <row r="709" spans="1:20" ht="31.5" hidden="1" x14ac:dyDescent="0.2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t="s">
        <v>20</v>
      </c>
      <c r="G709">
        <v>168</v>
      </c>
      <c r="H709" t="s">
        <v>21</v>
      </c>
      <c r="I709" t="s">
        <v>22</v>
      </c>
      <c r="J709">
        <v>1544248800</v>
      </c>
      <c r="K709" s="9">
        <f t="shared" si="44"/>
        <v>43442.25</v>
      </c>
      <c r="L709">
        <v>1547359200</v>
      </c>
      <c r="M709" s="10">
        <f t="shared" si="45"/>
        <v>43478.25</v>
      </c>
      <c r="N709" t="b">
        <v>0</v>
      </c>
      <c r="O709" t="b">
        <v>0</v>
      </c>
      <c r="P709" t="s">
        <v>53</v>
      </c>
      <c r="Q709" s="4">
        <f t="shared" si="46"/>
        <v>158.61643835616439</v>
      </c>
      <c r="R709" s="6">
        <f t="shared" si="47"/>
        <v>9439.5</v>
      </c>
      <c r="S709" t="s">
        <v>2041</v>
      </c>
      <c r="T709" t="s">
        <v>2044</v>
      </c>
    </row>
    <row r="710" spans="1:20" hidden="1" x14ac:dyDescent="0.2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t="s">
        <v>20</v>
      </c>
      <c r="G710">
        <v>137</v>
      </c>
      <c r="H710" t="s">
        <v>98</v>
      </c>
      <c r="I710" t="s">
        <v>99</v>
      </c>
      <c r="J710">
        <v>1495429200</v>
      </c>
      <c r="K710" s="9">
        <f t="shared" si="44"/>
        <v>42877.208333333328</v>
      </c>
      <c r="L710">
        <v>1496293200</v>
      </c>
      <c r="M710" s="10">
        <f t="shared" si="45"/>
        <v>42887.208333333328</v>
      </c>
      <c r="N710" t="b">
        <v>0</v>
      </c>
      <c r="O710" t="b">
        <v>0</v>
      </c>
      <c r="P710" t="s">
        <v>33</v>
      </c>
      <c r="Q710" s="4">
        <f t="shared" si="46"/>
        <v>707.05882352941171</v>
      </c>
      <c r="R710" s="6">
        <f t="shared" si="47"/>
        <v>6860</v>
      </c>
      <c r="S710" t="s">
        <v>2039</v>
      </c>
      <c r="T710" t="s">
        <v>2040</v>
      </c>
    </row>
    <row r="711" spans="1:20" hidden="1" x14ac:dyDescent="0.2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t="s">
        <v>20</v>
      </c>
      <c r="G711">
        <v>186</v>
      </c>
      <c r="H711" t="s">
        <v>107</v>
      </c>
      <c r="I711" t="s">
        <v>108</v>
      </c>
      <c r="J711">
        <v>1334811600</v>
      </c>
      <c r="K711" s="9">
        <f t="shared" si="44"/>
        <v>41018.208333333336</v>
      </c>
      <c r="L711">
        <v>1335416400</v>
      </c>
      <c r="M711" s="10">
        <f t="shared" si="45"/>
        <v>41025.208333333336</v>
      </c>
      <c r="N711" t="b">
        <v>0</v>
      </c>
      <c r="O711" t="b">
        <v>0</v>
      </c>
      <c r="P711" t="s">
        <v>33</v>
      </c>
      <c r="Q711" s="4">
        <f t="shared" si="46"/>
        <v>142.38775510204081</v>
      </c>
      <c r="R711" s="6">
        <f t="shared" si="47"/>
        <v>11877</v>
      </c>
      <c r="S711" t="s">
        <v>2039</v>
      </c>
      <c r="T711" t="s">
        <v>2040</v>
      </c>
    </row>
    <row r="712" spans="1:20" ht="31.5" hidden="1" x14ac:dyDescent="0.2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t="s">
        <v>20</v>
      </c>
      <c r="G712">
        <v>125</v>
      </c>
      <c r="H712" t="s">
        <v>21</v>
      </c>
      <c r="I712" t="s">
        <v>22</v>
      </c>
      <c r="J712">
        <v>1531544400</v>
      </c>
      <c r="K712" s="9">
        <f t="shared" si="44"/>
        <v>43295.208333333328</v>
      </c>
      <c r="L712">
        <v>1532149200</v>
      </c>
      <c r="M712" s="10">
        <f t="shared" si="45"/>
        <v>43302.208333333328</v>
      </c>
      <c r="N712" t="b">
        <v>0</v>
      </c>
      <c r="O712" t="b">
        <v>1</v>
      </c>
      <c r="P712" t="s">
        <v>33</v>
      </c>
      <c r="Q712" s="4">
        <f t="shared" si="46"/>
        <v>147.86046511627907</v>
      </c>
      <c r="R712" s="6">
        <f t="shared" si="47"/>
        <v>5329</v>
      </c>
      <c r="S712" t="s">
        <v>2039</v>
      </c>
      <c r="T712" t="s">
        <v>2040</v>
      </c>
    </row>
    <row r="713" spans="1:20" ht="31.5" x14ac:dyDescent="0.2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t="s">
        <v>14</v>
      </c>
      <c r="G713">
        <v>14</v>
      </c>
      <c r="H713" t="s">
        <v>107</v>
      </c>
      <c r="I713" t="s">
        <v>108</v>
      </c>
      <c r="J713">
        <v>1453615200</v>
      </c>
      <c r="K713" s="9">
        <f t="shared" si="44"/>
        <v>42393.25</v>
      </c>
      <c r="L713">
        <v>1453788000</v>
      </c>
      <c r="M713" s="10">
        <f t="shared" si="45"/>
        <v>42395.25</v>
      </c>
      <c r="N713" t="b">
        <v>1</v>
      </c>
      <c r="O713" t="b">
        <v>1</v>
      </c>
      <c r="P713" t="s">
        <v>33</v>
      </c>
      <c r="Q713" s="4">
        <f t="shared" si="46"/>
        <v>20.322580645161292</v>
      </c>
      <c r="R713" s="6">
        <f t="shared" si="47"/>
        <v>3730</v>
      </c>
      <c r="S713" t="s">
        <v>2039</v>
      </c>
      <c r="T713" t="s">
        <v>2040</v>
      </c>
    </row>
    <row r="714" spans="1:20" ht="31.5" hidden="1" x14ac:dyDescent="0.2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t="s">
        <v>20</v>
      </c>
      <c r="G714">
        <v>202</v>
      </c>
      <c r="H714" t="s">
        <v>21</v>
      </c>
      <c r="I714" t="s">
        <v>22</v>
      </c>
      <c r="J714">
        <v>1467954000</v>
      </c>
      <c r="K714" s="9">
        <f t="shared" si="44"/>
        <v>42559.208333333328</v>
      </c>
      <c r="L714">
        <v>1471496400</v>
      </c>
      <c r="M714" s="10">
        <f t="shared" si="45"/>
        <v>42600.208333333328</v>
      </c>
      <c r="N714" t="b">
        <v>0</v>
      </c>
      <c r="O714" t="b">
        <v>0</v>
      </c>
      <c r="P714" t="s">
        <v>33</v>
      </c>
      <c r="Q714" s="4">
        <f t="shared" si="46"/>
        <v>1840.625</v>
      </c>
      <c r="R714" s="6">
        <f t="shared" si="47"/>
        <v>7762.5</v>
      </c>
      <c r="S714" t="s">
        <v>2039</v>
      </c>
      <c r="T714" t="s">
        <v>2040</v>
      </c>
    </row>
    <row r="715" spans="1:20" hidden="1" x14ac:dyDescent="0.2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t="s">
        <v>20</v>
      </c>
      <c r="G715">
        <v>103</v>
      </c>
      <c r="H715" t="s">
        <v>21</v>
      </c>
      <c r="I715" t="s">
        <v>22</v>
      </c>
      <c r="J715">
        <v>1471842000</v>
      </c>
      <c r="K715" s="9">
        <f t="shared" si="44"/>
        <v>42604.208333333328</v>
      </c>
      <c r="L715">
        <v>1472878800</v>
      </c>
      <c r="M715" s="10">
        <f t="shared" si="45"/>
        <v>42616.208333333328</v>
      </c>
      <c r="N715" t="b">
        <v>0</v>
      </c>
      <c r="O715" t="b">
        <v>0</v>
      </c>
      <c r="P715" t="s">
        <v>133</v>
      </c>
      <c r="Q715" s="4">
        <f t="shared" si="46"/>
        <v>161.94202898550725</v>
      </c>
      <c r="R715" s="6">
        <f t="shared" si="47"/>
        <v>9037</v>
      </c>
      <c r="S715" t="s">
        <v>2047</v>
      </c>
      <c r="T715" t="s">
        <v>2056</v>
      </c>
    </row>
    <row r="716" spans="1:20" hidden="1" x14ac:dyDescent="0.2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t="s">
        <v>20</v>
      </c>
      <c r="G716">
        <v>1785</v>
      </c>
      <c r="H716" t="s">
        <v>21</v>
      </c>
      <c r="I716" t="s">
        <v>22</v>
      </c>
      <c r="J716">
        <v>1408424400</v>
      </c>
      <c r="K716" s="9">
        <f t="shared" si="44"/>
        <v>41870.208333333336</v>
      </c>
      <c r="L716">
        <v>1408510800</v>
      </c>
      <c r="M716" s="10">
        <f t="shared" si="45"/>
        <v>41871.208333333336</v>
      </c>
      <c r="N716" t="b">
        <v>0</v>
      </c>
      <c r="O716" t="b">
        <v>0</v>
      </c>
      <c r="P716" t="s">
        <v>23</v>
      </c>
      <c r="Q716" s="4">
        <f t="shared" si="46"/>
        <v>472.82077922077923</v>
      </c>
      <c r="R716" s="6">
        <f t="shared" si="47"/>
        <v>110268</v>
      </c>
      <c r="S716" t="s">
        <v>2035</v>
      </c>
      <c r="T716" t="s">
        <v>2036</v>
      </c>
    </row>
    <row r="717" spans="1:20" x14ac:dyDescent="0.2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t="s">
        <v>14</v>
      </c>
      <c r="G717">
        <v>656</v>
      </c>
      <c r="H717" t="s">
        <v>21</v>
      </c>
      <c r="I717" t="s">
        <v>22</v>
      </c>
      <c r="J717">
        <v>1281157200</v>
      </c>
      <c r="K717" s="9">
        <f t="shared" si="44"/>
        <v>40397.208333333336</v>
      </c>
      <c r="L717">
        <v>1281589200</v>
      </c>
      <c r="M717" s="10">
        <f t="shared" si="45"/>
        <v>40402.208333333336</v>
      </c>
      <c r="N717" t="b">
        <v>0</v>
      </c>
      <c r="O717" t="b">
        <v>0</v>
      </c>
      <c r="P717" t="s">
        <v>292</v>
      </c>
      <c r="Q717" s="4">
        <f t="shared" si="46"/>
        <v>24.466101694915253</v>
      </c>
      <c r="R717" s="6">
        <f t="shared" si="47"/>
        <v>73435</v>
      </c>
      <c r="S717" t="s">
        <v>2050</v>
      </c>
      <c r="T717" t="s">
        <v>2061</v>
      </c>
    </row>
    <row r="718" spans="1:20" hidden="1" x14ac:dyDescent="0.2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t="s">
        <v>20</v>
      </c>
      <c r="G718">
        <v>157</v>
      </c>
      <c r="H718" t="s">
        <v>21</v>
      </c>
      <c r="I718" t="s">
        <v>22</v>
      </c>
      <c r="J718">
        <v>1373432400</v>
      </c>
      <c r="K718" s="9">
        <f t="shared" si="44"/>
        <v>41465.208333333336</v>
      </c>
      <c r="L718">
        <v>1375851600</v>
      </c>
      <c r="M718" s="10">
        <f t="shared" si="45"/>
        <v>41493.208333333336</v>
      </c>
      <c r="N718" t="b">
        <v>0</v>
      </c>
      <c r="O718" t="b">
        <v>1</v>
      </c>
      <c r="P718" t="s">
        <v>33</v>
      </c>
      <c r="Q718" s="4">
        <f t="shared" si="46"/>
        <v>517.65</v>
      </c>
      <c r="R718" s="6">
        <f t="shared" si="47"/>
        <v>6176.5</v>
      </c>
      <c r="S718" t="s">
        <v>2039</v>
      </c>
      <c r="T718" t="s">
        <v>2040</v>
      </c>
    </row>
    <row r="719" spans="1:20" ht="31.5" hidden="1" x14ac:dyDescent="0.2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t="s">
        <v>20</v>
      </c>
      <c r="G719">
        <v>555</v>
      </c>
      <c r="H719" t="s">
        <v>21</v>
      </c>
      <c r="I719" t="s">
        <v>22</v>
      </c>
      <c r="J719">
        <v>1313989200</v>
      </c>
      <c r="K719" s="9">
        <f t="shared" si="44"/>
        <v>40777.208333333336</v>
      </c>
      <c r="L719">
        <v>1315803600</v>
      </c>
      <c r="M719" s="10">
        <f t="shared" si="45"/>
        <v>40798.208333333336</v>
      </c>
      <c r="N719" t="b">
        <v>0</v>
      </c>
      <c r="O719" t="b">
        <v>0</v>
      </c>
      <c r="P719" t="s">
        <v>42</v>
      </c>
      <c r="Q719" s="4">
        <f t="shared" si="46"/>
        <v>247.64285714285714</v>
      </c>
      <c r="R719" s="6">
        <f t="shared" si="47"/>
        <v>9734</v>
      </c>
      <c r="S719" t="s">
        <v>2041</v>
      </c>
      <c r="T719" t="s">
        <v>2042</v>
      </c>
    </row>
    <row r="720" spans="1:20" hidden="1" x14ac:dyDescent="0.2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t="s">
        <v>20</v>
      </c>
      <c r="G720">
        <v>297</v>
      </c>
      <c r="H720" t="s">
        <v>21</v>
      </c>
      <c r="I720" t="s">
        <v>22</v>
      </c>
      <c r="J720">
        <v>1371445200</v>
      </c>
      <c r="K720" s="9">
        <f t="shared" si="44"/>
        <v>41442.208333333336</v>
      </c>
      <c r="L720">
        <v>1373691600</v>
      </c>
      <c r="M720" s="10">
        <f t="shared" si="45"/>
        <v>41468.208333333336</v>
      </c>
      <c r="N720" t="b">
        <v>0</v>
      </c>
      <c r="O720" t="b">
        <v>0</v>
      </c>
      <c r="P720" t="s">
        <v>65</v>
      </c>
      <c r="Q720" s="4">
        <f t="shared" si="46"/>
        <v>100.20481927710843</v>
      </c>
      <c r="R720" s="6">
        <f t="shared" si="47"/>
        <v>8308.5</v>
      </c>
      <c r="S720" t="s">
        <v>2037</v>
      </c>
      <c r="T720" t="s">
        <v>2046</v>
      </c>
    </row>
    <row r="721" spans="1:20" hidden="1" x14ac:dyDescent="0.2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t="s">
        <v>20</v>
      </c>
      <c r="G721">
        <v>123</v>
      </c>
      <c r="H721" t="s">
        <v>21</v>
      </c>
      <c r="I721" t="s">
        <v>22</v>
      </c>
      <c r="J721">
        <v>1338267600</v>
      </c>
      <c r="K721" s="9">
        <f t="shared" si="44"/>
        <v>41058.208333333336</v>
      </c>
      <c r="L721">
        <v>1339218000</v>
      </c>
      <c r="M721" s="10">
        <f t="shared" si="45"/>
        <v>41069.208333333336</v>
      </c>
      <c r="N721" t="b">
        <v>0</v>
      </c>
      <c r="O721" t="b">
        <v>0</v>
      </c>
      <c r="P721" t="s">
        <v>119</v>
      </c>
      <c r="Q721" s="4">
        <f t="shared" si="46"/>
        <v>153</v>
      </c>
      <c r="R721" s="6">
        <f t="shared" si="47"/>
        <v>8728.5</v>
      </c>
      <c r="S721" t="s">
        <v>2047</v>
      </c>
      <c r="T721" t="s">
        <v>2053</v>
      </c>
    </row>
    <row r="722" spans="1:20" ht="31.5" hidden="1" x14ac:dyDescent="0.2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t="s">
        <v>74</v>
      </c>
      <c r="G722">
        <v>38</v>
      </c>
      <c r="H722" t="s">
        <v>36</v>
      </c>
      <c r="I722" t="s">
        <v>37</v>
      </c>
      <c r="J722">
        <v>1519192800</v>
      </c>
      <c r="K722" s="9">
        <f t="shared" si="44"/>
        <v>43152.25</v>
      </c>
      <c r="L722">
        <v>1520402400</v>
      </c>
      <c r="M722" s="10">
        <f t="shared" si="45"/>
        <v>43166.25</v>
      </c>
      <c r="N722" t="b">
        <v>0</v>
      </c>
      <c r="O722" t="b">
        <v>1</v>
      </c>
      <c r="P722" t="s">
        <v>33</v>
      </c>
      <c r="Q722" s="4">
        <f t="shared" si="46"/>
        <v>37.091954022988503</v>
      </c>
      <c r="R722" s="6">
        <f t="shared" si="47"/>
        <v>5963.5</v>
      </c>
      <c r="S722" t="s">
        <v>2039</v>
      </c>
      <c r="T722" t="s">
        <v>2040</v>
      </c>
    </row>
    <row r="723" spans="1:20" hidden="1" x14ac:dyDescent="0.2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t="s">
        <v>74</v>
      </c>
      <c r="G723">
        <v>60</v>
      </c>
      <c r="H723" t="s">
        <v>21</v>
      </c>
      <c r="I723" t="s">
        <v>22</v>
      </c>
      <c r="J723">
        <v>1522818000</v>
      </c>
      <c r="K723" s="9">
        <f t="shared" si="44"/>
        <v>43194.208333333328</v>
      </c>
      <c r="L723">
        <v>1523336400</v>
      </c>
      <c r="M723" s="10">
        <f t="shared" si="45"/>
        <v>43200.208333333328</v>
      </c>
      <c r="N723" t="b">
        <v>0</v>
      </c>
      <c r="O723" t="b">
        <v>0</v>
      </c>
      <c r="P723" t="s">
        <v>23</v>
      </c>
      <c r="Q723" s="4">
        <f t="shared" si="46"/>
        <v>4.3923948220064721</v>
      </c>
      <c r="R723" s="6">
        <f t="shared" si="47"/>
        <v>64514.5</v>
      </c>
      <c r="S723" t="s">
        <v>2035</v>
      </c>
      <c r="T723" t="s">
        <v>2036</v>
      </c>
    </row>
    <row r="724" spans="1:20" hidden="1" x14ac:dyDescent="0.2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t="s">
        <v>20</v>
      </c>
      <c r="G724">
        <v>3036</v>
      </c>
      <c r="H724" t="s">
        <v>21</v>
      </c>
      <c r="I724" t="s">
        <v>22</v>
      </c>
      <c r="J724">
        <v>1509948000</v>
      </c>
      <c r="K724" s="9">
        <f t="shared" si="44"/>
        <v>43045.25</v>
      </c>
      <c r="L724">
        <v>1512280800</v>
      </c>
      <c r="M724" s="10">
        <f t="shared" si="45"/>
        <v>43072.25</v>
      </c>
      <c r="N724" t="b">
        <v>0</v>
      </c>
      <c r="O724" t="b">
        <v>0</v>
      </c>
      <c r="P724" t="s">
        <v>42</v>
      </c>
      <c r="Q724" s="4">
        <f t="shared" si="46"/>
        <v>156.50721649484535</v>
      </c>
      <c r="R724" s="6">
        <f t="shared" si="47"/>
        <v>62203</v>
      </c>
      <c r="S724" t="s">
        <v>2041</v>
      </c>
      <c r="T724" t="s">
        <v>2042</v>
      </c>
    </row>
    <row r="725" spans="1:20" hidden="1" x14ac:dyDescent="0.2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t="s">
        <v>20</v>
      </c>
      <c r="G725">
        <v>144</v>
      </c>
      <c r="H725" t="s">
        <v>26</v>
      </c>
      <c r="I725" t="s">
        <v>27</v>
      </c>
      <c r="J725">
        <v>1456898400</v>
      </c>
      <c r="K725" s="9">
        <f t="shared" si="44"/>
        <v>42431.25</v>
      </c>
      <c r="L725">
        <v>1458709200</v>
      </c>
      <c r="M725" s="10">
        <f t="shared" si="45"/>
        <v>42452.208333333328</v>
      </c>
      <c r="N725" t="b">
        <v>0</v>
      </c>
      <c r="O725" t="b">
        <v>0</v>
      </c>
      <c r="P725" t="s">
        <v>33</v>
      </c>
      <c r="Q725" s="4">
        <f t="shared" si="46"/>
        <v>270.40816326530614</v>
      </c>
      <c r="R725" s="6">
        <f t="shared" si="47"/>
        <v>9075</v>
      </c>
      <c r="S725" t="s">
        <v>2039</v>
      </c>
      <c r="T725" t="s">
        <v>2040</v>
      </c>
    </row>
    <row r="726" spans="1:20" ht="31.5" hidden="1" x14ac:dyDescent="0.2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t="s">
        <v>20</v>
      </c>
      <c r="G726">
        <v>121</v>
      </c>
      <c r="H726" t="s">
        <v>40</v>
      </c>
      <c r="I726" t="s">
        <v>41</v>
      </c>
      <c r="J726">
        <v>1413954000</v>
      </c>
      <c r="K726" s="9">
        <f t="shared" si="44"/>
        <v>41934.208333333336</v>
      </c>
      <c r="L726">
        <v>1414126800</v>
      </c>
      <c r="M726" s="10">
        <f t="shared" si="45"/>
        <v>41936.208333333336</v>
      </c>
      <c r="N726" t="b">
        <v>0</v>
      </c>
      <c r="O726" t="b">
        <v>1</v>
      </c>
      <c r="P726" t="s">
        <v>33</v>
      </c>
      <c r="Q726" s="4">
        <f t="shared" si="46"/>
        <v>134.0595238095238</v>
      </c>
      <c r="R726" s="6">
        <f t="shared" si="47"/>
        <v>9830.5</v>
      </c>
      <c r="S726" t="s">
        <v>2039</v>
      </c>
      <c r="T726" t="s">
        <v>2040</v>
      </c>
    </row>
    <row r="727" spans="1:20" x14ac:dyDescent="0.2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t="s">
        <v>14</v>
      </c>
      <c r="G727">
        <v>1596</v>
      </c>
      <c r="H727" t="s">
        <v>21</v>
      </c>
      <c r="I727" t="s">
        <v>22</v>
      </c>
      <c r="J727">
        <v>1416031200</v>
      </c>
      <c r="K727" s="9">
        <f t="shared" si="44"/>
        <v>41958.25</v>
      </c>
      <c r="L727">
        <v>1416204000</v>
      </c>
      <c r="M727" s="10">
        <f t="shared" si="45"/>
        <v>41960.25</v>
      </c>
      <c r="N727" t="b">
        <v>0</v>
      </c>
      <c r="O727" t="b">
        <v>0</v>
      </c>
      <c r="P727" t="s">
        <v>292</v>
      </c>
      <c r="Q727" s="4">
        <f t="shared" si="46"/>
        <v>50.398033126293996</v>
      </c>
      <c r="R727" s="6">
        <f t="shared" si="47"/>
        <v>145284.5</v>
      </c>
      <c r="S727" t="s">
        <v>2050</v>
      </c>
      <c r="T727" t="s">
        <v>2061</v>
      </c>
    </row>
    <row r="728" spans="1:20" hidden="1" x14ac:dyDescent="0.2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t="s">
        <v>74</v>
      </c>
      <c r="G728">
        <v>524</v>
      </c>
      <c r="H728" t="s">
        <v>21</v>
      </c>
      <c r="I728" t="s">
        <v>22</v>
      </c>
      <c r="J728">
        <v>1287982800</v>
      </c>
      <c r="K728" s="9">
        <f t="shared" si="44"/>
        <v>40476.208333333336</v>
      </c>
      <c r="L728">
        <v>1288501200</v>
      </c>
      <c r="M728" s="10">
        <f t="shared" si="45"/>
        <v>40482.208333333336</v>
      </c>
      <c r="N728" t="b">
        <v>0</v>
      </c>
      <c r="O728" t="b">
        <v>1</v>
      </c>
      <c r="P728" t="s">
        <v>33</v>
      </c>
      <c r="Q728" s="4">
        <f t="shared" si="46"/>
        <v>88.815837937384899</v>
      </c>
      <c r="R728" s="6">
        <f t="shared" si="47"/>
        <v>51263.5</v>
      </c>
      <c r="S728" t="s">
        <v>2039</v>
      </c>
      <c r="T728" t="s">
        <v>2040</v>
      </c>
    </row>
    <row r="729" spans="1:20" hidden="1" x14ac:dyDescent="0.2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t="s">
        <v>20</v>
      </c>
      <c r="G729">
        <v>181</v>
      </c>
      <c r="H729" t="s">
        <v>21</v>
      </c>
      <c r="I729" t="s">
        <v>22</v>
      </c>
      <c r="J729">
        <v>1547964000</v>
      </c>
      <c r="K729" s="9">
        <f t="shared" si="44"/>
        <v>43485.25</v>
      </c>
      <c r="L729">
        <v>1552971600</v>
      </c>
      <c r="M729" s="10">
        <f t="shared" si="45"/>
        <v>43543.208333333328</v>
      </c>
      <c r="N729" t="b">
        <v>0</v>
      </c>
      <c r="O729" t="b">
        <v>0</v>
      </c>
      <c r="P729" t="s">
        <v>28</v>
      </c>
      <c r="Q729" s="4">
        <f t="shared" si="46"/>
        <v>165</v>
      </c>
      <c r="R729" s="6">
        <f t="shared" si="47"/>
        <v>11792.5</v>
      </c>
      <c r="S729" t="s">
        <v>2037</v>
      </c>
      <c r="T729" t="s">
        <v>2038</v>
      </c>
    </row>
    <row r="730" spans="1:20" ht="31.5" x14ac:dyDescent="0.2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t="s">
        <v>14</v>
      </c>
      <c r="G730">
        <v>10</v>
      </c>
      <c r="H730" t="s">
        <v>21</v>
      </c>
      <c r="I730" t="s">
        <v>22</v>
      </c>
      <c r="J730">
        <v>1464152400</v>
      </c>
      <c r="K730" s="9">
        <f t="shared" si="44"/>
        <v>42515.208333333328</v>
      </c>
      <c r="L730">
        <v>1465102800</v>
      </c>
      <c r="M730" s="10">
        <f t="shared" si="45"/>
        <v>42526.208333333328</v>
      </c>
      <c r="N730" t="b">
        <v>0</v>
      </c>
      <c r="O730" t="b">
        <v>0</v>
      </c>
      <c r="P730" t="s">
        <v>33</v>
      </c>
      <c r="Q730" s="4">
        <f t="shared" si="46"/>
        <v>17.5</v>
      </c>
      <c r="R730" s="6">
        <f t="shared" si="47"/>
        <v>2467.5</v>
      </c>
      <c r="S730" t="s">
        <v>2039</v>
      </c>
      <c r="T730" t="s">
        <v>2040</v>
      </c>
    </row>
    <row r="731" spans="1:20" ht="31.5" hidden="1" x14ac:dyDescent="0.2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t="s">
        <v>20</v>
      </c>
      <c r="G731">
        <v>122</v>
      </c>
      <c r="H731" t="s">
        <v>21</v>
      </c>
      <c r="I731" t="s">
        <v>22</v>
      </c>
      <c r="J731">
        <v>1359957600</v>
      </c>
      <c r="K731" s="9">
        <f t="shared" si="44"/>
        <v>41309.25</v>
      </c>
      <c r="L731">
        <v>1360130400</v>
      </c>
      <c r="M731" s="10">
        <f t="shared" si="45"/>
        <v>41311.25</v>
      </c>
      <c r="N731" t="b">
        <v>0</v>
      </c>
      <c r="O731" t="b">
        <v>0</v>
      </c>
      <c r="P731" t="s">
        <v>53</v>
      </c>
      <c r="Q731" s="4">
        <f t="shared" si="46"/>
        <v>185.66071428571428</v>
      </c>
      <c r="R731" s="6">
        <f t="shared" si="47"/>
        <v>7998.5</v>
      </c>
      <c r="S731" t="s">
        <v>2041</v>
      </c>
      <c r="T731" t="s">
        <v>2044</v>
      </c>
    </row>
    <row r="732" spans="1:20" hidden="1" x14ac:dyDescent="0.2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t="s">
        <v>20</v>
      </c>
      <c r="G732">
        <v>1071</v>
      </c>
      <c r="H732" t="s">
        <v>15</v>
      </c>
      <c r="I732" t="s">
        <v>16</v>
      </c>
      <c r="J732">
        <v>1432357200</v>
      </c>
      <c r="K732" s="9">
        <f t="shared" si="44"/>
        <v>42147.208333333328</v>
      </c>
      <c r="L732">
        <v>1432875600</v>
      </c>
      <c r="M732" s="10">
        <f t="shared" si="45"/>
        <v>42153.208333333328</v>
      </c>
      <c r="N732" t="b">
        <v>0</v>
      </c>
      <c r="O732" t="b">
        <v>0</v>
      </c>
      <c r="P732" t="s">
        <v>65</v>
      </c>
      <c r="Q732" s="4">
        <f t="shared" si="46"/>
        <v>412.66319444444446</v>
      </c>
      <c r="R732" s="6">
        <f t="shared" si="47"/>
        <v>73823.5</v>
      </c>
      <c r="S732" t="s">
        <v>2037</v>
      </c>
      <c r="T732" t="s">
        <v>2046</v>
      </c>
    </row>
    <row r="733" spans="1:20" hidden="1" x14ac:dyDescent="0.2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t="s">
        <v>74</v>
      </c>
      <c r="G733">
        <v>219</v>
      </c>
      <c r="H733" t="s">
        <v>21</v>
      </c>
      <c r="I733" t="s">
        <v>22</v>
      </c>
      <c r="J733">
        <v>1500786000</v>
      </c>
      <c r="K733" s="9">
        <f t="shared" si="44"/>
        <v>42939.208333333328</v>
      </c>
      <c r="L733">
        <v>1500872400</v>
      </c>
      <c r="M733" s="10">
        <f t="shared" si="45"/>
        <v>42940.208333333328</v>
      </c>
      <c r="N733" t="b">
        <v>0</v>
      </c>
      <c r="O733" t="b">
        <v>0</v>
      </c>
      <c r="P733" t="s">
        <v>28</v>
      </c>
      <c r="Q733" s="4">
        <f t="shared" si="46"/>
        <v>90.25</v>
      </c>
      <c r="R733" s="6">
        <f t="shared" si="47"/>
        <v>7610</v>
      </c>
      <c r="S733" t="s">
        <v>2037</v>
      </c>
      <c r="T733" t="s">
        <v>2038</v>
      </c>
    </row>
    <row r="734" spans="1:20" x14ac:dyDescent="0.2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t="s">
        <v>14</v>
      </c>
      <c r="G734">
        <v>1121</v>
      </c>
      <c r="H734" t="s">
        <v>21</v>
      </c>
      <c r="I734" t="s">
        <v>22</v>
      </c>
      <c r="J734">
        <v>1490158800</v>
      </c>
      <c r="K734" s="9">
        <f t="shared" si="44"/>
        <v>42816.208333333328</v>
      </c>
      <c r="L734">
        <v>1492146000</v>
      </c>
      <c r="M734" s="10">
        <f t="shared" si="45"/>
        <v>42839.208333333328</v>
      </c>
      <c r="N734" t="b">
        <v>0</v>
      </c>
      <c r="O734" t="b">
        <v>1</v>
      </c>
      <c r="P734" t="s">
        <v>23</v>
      </c>
      <c r="Q734" s="4">
        <f t="shared" si="46"/>
        <v>91.984615384615381</v>
      </c>
      <c r="R734" s="6">
        <f t="shared" si="47"/>
        <v>112311</v>
      </c>
      <c r="S734" t="s">
        <v>2035</v>
      </c>
      <c r="T734" t="s">
        <v>2036</v>
      </c>
    </row>
    <row r="735" spans="1:20" hidden="1" x14ac:dyDescent="0.2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t="s">
        <v>20</v>
      </c>
      <c r="G735">
        <v>980</v>
      </c>
      <c r="H735" t="s">
        <v>21</v>
      </c>
      <c r="I735" t="s">
        <v>22</v>
      </c>
      <c r="J735">
        <v>1406178000</v>
      </c>
      <c r="K735" s="9">
        <f t="shared" si="44"/>
        <v>41844.208333333336</v>
      </c>
      <c r="L735">
        <v>1407301200</v>
      </c>
      <c r="M735" s="10">
        <f t="shared" si="45"/>
        <v>41857.208333333336</v>
      </c>
      <c r="N735" t="b">
        <v>0</v>
      </c>
      <c r="O735" t="b">
        <v>0</v>
      </c>
      <c r="P735" t="s">
        <v>148</v>
      </c>
      <c r="Q735" s="4">
        <f t="shared" si="46"/>
        <v>527.00632911392404</v>
      </c>
      <c r="R735" s="6">
        <f t="shared" si="47"/>
        <v>49533.5</v>
      </c>
      <c r="S735" t="s">
        <v>2035</v>
      </c>
      <c r="T735" t="s">
        <v>2057</v>
      </c>
    </row>
    <row r="736" spans="1:20" hidden="1" x14ac:dyDescent="0.2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t="s">
        <v>20</v>
      </c>
      <c r="G736">
        <v>536</v>
      </c>
      <c r="H736" t="s">
        <v>21</v>
      </c>
      <c r="I736" t="s">
        <v>22</v>
      </c>
      <c r="J736">
        <v>1485583200</v>
      </c>
      <c r="K736" s="9">
        <f t="shared" si="44"/>
        <v>42763.25</v>
      </c>
      <c r="L736">
        <v>1486620000</v>
      </c>
      <c r="M736" s="10">
        <f t="shared" si="45"/>
        <v>42775.25</v>
      </c>
      <c r="N736" t="b">
        <v>0</v>
      </c>
      <c r="O736" t="b">
        <v>1</v>
      </c>
      <c r="P736" t="s">
        <v>33</v>
      </c>
      <c r="Q736" s="4">
        <f t="shared" si="46"/>
        <v>319.14285714285717</v>
      </c>
      <c r="R736" s="6">
        <f t="shared" si="47"/>
        <v>8802</v>
      </c>
      <c r="S736" t="s">
        <v>2039</v>
      </c>
      <c r="T736" t="s">
        <v>2040</v>
      </c>
    </row>
    <row r="737" spans="1:20" ht="31.5" hidden="1" x14ac:dyDescent="0.2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t="s">
        <v>20</v>
      </c>
      <c r="G737">
        <v>1991</v>
      </c>
      <c r="H737" t="s">
        <v>21</v>
      </c>
      <c r="I737" t="s">
        <v>22</v>
      </c>
      <c r="J737">
        <v>1459314000</v>
      </c>
      <c r="K737" s="9">
        <f t="shared" si="44"/>
        <v>42459.208333333328</v>
      </c>
      <c r="L737">
        <v>1459918800</v>
      </c>
      <c r="M737" s="10">
        <f t="shared" si="45"/>
        <v>42466.208333333328</v>
      </c>
      <c r="N737" t="b">
        <v>0</v>
      </c>
      <c r="O737" t="b">
        <v>0</v>
      </c>
      <c r="P737" t="s">
        <v>122</v>
      </c>
      <c r="Q737" s="4">
        <f t="shared" si="46"/>
        <v>354.18867924528303</v>
      </c>
      <c r="R737" s="6">
        <f t="shared" si="47"/>
        <v>84252</v>
      </c>
      <c r="S737" t="s">
        <v>2054</v>
      </c>
      <c r="T737" t="s">
        <v>2055</v>
      </c>
    </row>
    <row r="738" spans="1:20" hidden="1" x14ac:dyDescent="0.2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t="s">
        <v>74</v>
      </c>
      <c r="G738">
        <v>29</v>
      </c>
      <c r="H738" t="s">
        <v>21</v>
      </c>
      <c r="I738" t="s">
        <v>22</v>
      </c>
      <c r="J738">
        <v>1424412000</v>
      </c>
      <c r="K738" s="9">
        <f t="shared" si="44"/>
        <v>42055.25</v>
      </c>
      <c r="L738">
        <v>1424757600</v>
      </c>
      <c r="M738" s="10">
        <f t="shared" si="45"/>
        <v>42059.25</v>
      </c>
      <c r="N738" t="b">
        <v>0</v>
      </c>
      <c r="O738" t="b">
        <v>0</v>
      </c>
      <c r="P738" t="s">
        <v>68</v>
      </c>
      <c r="Q738" s="4">
        <f t="shared" si="46"/>
        <v>32.896103896103895</v>
      </c>
      <c r="R738" s="6">
        <f t="shared" si="47"/>
        <v>5116.5</v>
      </c>
      <c r="S738" t="s">
        <v>2047</v>
      </c>
      <c r="T738" t="s">
        <v>2048</v>
      </c>
    </row>
    <row r="739" spans="1:20" ht="31.5" hidden="1" x14ac:dyDescent="0.2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t="s">
        <v>20</v>
      </c>
      <c r="G739">
        <v>180</v>
      </c>
      <c r="H739" t="s">
        <v>21</v>
      </c>
      <c r="I739" t="s">
        <v>22</v>
      </c>
      <c r="J739">
        <v>1478844000</v>
      </c>
      <c r="K739" s="9">
        <f t="shared" si="44"/>
        <v>42685.25</v>
      </c>
      <c r="L739">
        <v>1479880800</v>
      </c>
      <c r="M739" s="10">
        <f t="shared" si="45"/>
        <v>42697.25</v>
      </c>
      <c r="N739" t="b">
        <v>0</v>
      </c>
      <c r="O739" t="b">
        <v>0</v>
      </c>
      <c r="P739" t="s">
        <v>60</v>
      </c>
      <c r="Q739" s="4">
        <f t="shared" si="46"/>
        <v>135.8918918918919</v>
      </c>
      <c r="R739" s="6">
        <f t="shared" si="47"/>
        <v>4364</v>
      </c>
      <c r="S739" t="s">
        <v>2035</v>
      </c>
      <c r="T739" t="s">
        <v>2045</v>
      </c>
    </row>
    <row r="740" spans="1:20" x14ac:dyDescent="0.2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t="s">
        <v>14</v>
      </c>
      <c r="G740">
        <v>15</v>
      </c>
      <c r="H740" t="s">
        <v>21</v>
      </c>
      <c r="I740" t="s">
        <v>22</v>
      </c>
      <c r="J740">
        <v>1416117600</v>
      </c>
      <c r="K740" s="9">
        <f t="shared" si="44"/>
        <v>41959.25</v>
      </c>
      <c r="L740">
        <v>1418018400</v>
      </c>
      <c r="M740" s="10">
        <f t="shared" si="45"/>
        <v>41981.25</v>
      </c>
      <c r="N740" t="b">
        <v>0</v>
      </c>
      <c r="O740" t="b">
        <v>1</v>
      </c>
      <c r="P740" t="s">
        <v>33</v>
      </c>
      <c r="Q740" s="4">
        <f t="shared" si="46"/>
        <v>2.0843373493975905</v>
      </c>
      <c r="R740" s="6">
        <f t="shared" si="47"/>
        <v>38128.5</v>
      </c>
      <c r="S740" t="s">
        <v>2039</v>
      </c>
      <c r="T740" t="s">
        <v>2040</v>
      </c>
    </row>
    <row r="741" spans="1:20" x14ac:dyDescent="0.2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t="s">
        <v>14</v>
      </c>
      <c r="G741">
        <v>191</v>
      </c>
      <c r="H741" t="s">
        <v>21</v>
      </c>
      <c r="I741" t="s">
        <v>22</v>
      </c>
      <c r="J741">
        <v>1340946000</v>
      </c>
      <c r="K741" s="9">
        <f t="shared" si="44"/>
        <v>41089.208333333336</v>
      </c>
      <c r="L741">
        <v>1341032400</v>
      </c>
      <c r="M741" s="10">
        <f t="shared" si="45"/>
        <v>41090.208333333336</v>
      </c>
      <c r="N741" t="b">
        <v>0</v>
      </c>
      <c r="O741" t="b">
        <v>0</v>
      </c>
      <c r="P741" t="s">
        <v>60</v>
      </c>
      <c r="Q741" s="4">
        <f t="shared" si="46"/>
        <v>61</v>
      </c>
      <c r="R741" s="6">
        <f t="shared" si="47"/>
        <v>8050</v>
      </c>
      <c r="S741" t="s">
        <v>2035</v>
      </c>
      <c r="T741" t="s">
        <v>2045</v>
      </c>
    </row>
    <row r="742" spans="1:20" x14ac:dyDescent="0.2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t="s">
        <v>14</v>
      </c>
      <c r="G742">
        <v>16</v>
      </c>
      <c r="H742" t="s">
        <v>21</v>
      </c>
      <c r="I742" t="s">
        <v>22</v>
      </c>
      <c r="J742">
        <v>1486101600</v>
      </c>
      <c r="K742" s="9">
        <f t="shared" si="44"/>
        <v>42769.25</v>
      </c>
      <c r="L742">
        <v>1486360800</v>
      </c>
      <c r="M742" s="10">
        <f t="shared" si="45"/>
        <v>42772.25</v>
      </c>
      <c r="N742" t="b">
        <v>0</v>
      </c>
      <c r="O742" t="b">
        <v>0</v>
      </c>
      <c r="P742" t="s">
        <v>33</v>
      </c>
      <c r="Q742" s="4">
        <f t="shared" si="46"/>
        <v>30.037735849056602</v>
      </c>
      <c r="R742" s="6">
        <f t="shared" si="47"/>
        <v>3446</v>
      </c>
      <c r="S742" t="s">
        <v>2039</v>
      </c>
      <c r="T742" t="s">
        <v>2040</v>
      </c>
    </row>
    <row r="743" spans="1:20" hidden="1" x14ac:dyDescent="0.2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t="s">
        <v>20</v>
      </c>
      <c r="G743">
        <v>130</v>
      </c>
      <c r="H743" t="s">
        <v>21</v>
      </c>
      <c r="I743" t="s">
        <v>22</v>
      </c>
      <c r="J743">
        <v>1274590800</v>
      </c>
      <c r="K743" s="9">
        <f t="shared" si="44"/>
        <v>40321.208333333336</v>
      </c>
      <c r="L743">
        <v>1274677200</v>
      </c>
      <c r="M743" s="10">
        <f t="shared" si="45"/>
        <v>40322.208333333336</v>
      </c>
      <c r="N743" t="b">
        <v>0</v>
      </c>
      <c r="O743" t="b">
        <v>0</v>
      </c>
      <c r="P743" t="s">
        <v>33</v>
      </c>
      <c r="Q743" s="4">
        <f t="shared" si="46"/>
        <v>1179.1666666666667</v>
      </c>
      <c r="R743" s="6">
        <f t="shared" si="47"/>
        <v>7675</v>
      </c>
      <c r="S743" t="s">
        <v>2039</v>
      </c>
      <c r="T743" t="s">
        <v>2040</v>
      </c>
    </row>
    <row r="744" spans="1:20" hidden="1" x14ac:dyDescent="0.2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t="s">
        <v>20</v>
      </c>
      <c r="G744">
        <v>122</v>
      </c>
      <c r="H744" t="s">
        <v>21</v>
      </c>
      <c r="I744" t="s">
        <v>22</v>
      </c>
      <c r="J744">
        <v>1263880800</v>
      </c>
      <c r="K744" s="9">
        <f t="shared" si="44"/>
        <v>40197.25</v>
      </c>
      <c r="L744">
        <v>1267509600</v>
      </c>
      <c r="M744" s="10">
        <f t="shared" si="45"/>
        <v>40239.25</v>
      </c>
      <c r="N744" t="b">
        <v>0</v>
      </c>
      <c r="O744" t="b">
        <v>0</v>
      </c>
      <c r="P744" t="s">
        <v>50</v>
      </c>
      <c r="Q744" s="4">
        <f t="shared" si="46"/>
        <v>1126.0833333333333</v>
      </c>
      <c r="R744" s="6">
        <f t="shared" si="47"/>
        <v>7356.5</v>
      </c>
      <c r="S744" t="s">
        <v>2035</v>
      </c>
      <c r="T744" t="s">
        <v>2043</v>
      </c>
    </row>
    <row r="745" spans="1:20" ht="31.5" x14ac:dyDescent="0.2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t="s">
        <v>14</v>
      </c>
      <c r="G745">
        <v>17</v>
      </c>
      <c r="H745" t="s">
        <v>21</v>
      </c>
      <c r="I745" t="s">
        <v>22</v>
      </c>
      <c r="J745">
        <v>1445403600</v>
      </c>
      <c r="K745" s="9">
        <f t="shared" si="44"/>
        <v>42298.208333333328</v>
      </c>
      <c r="L745">
        <v>1445922000</v>
      </c>
      <c r="M745" s="10">
        <f t="shared" si="45"/>
        <v>42304.208333333328</v>
      </c>
      <c r="N745" t="b">
        <v>0</v>
      </c>
      <c r="O745" t="b">
        <v>1</v>
      </c>
      <c r="P745" t="s">
        <v>33</v>
      </c>
      <c r="Q745" s="4">
        <f t="shared" si="46"/>
        <v>12.923076923076923</v>
      </c>
      <c r="R745" s="6">
        <f t="shared" si="47"/>
        <v>2202</v>
      </c>
      <c r="S745" t="s">
        <v>2039</v>
      </c>
      <c r="T745" t="s">
        <v>2040</v>
      </c>
    </row>
    <row r="746" spans="1:20" hidden="1" x14ac:dyDescent="0.2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t="s">
        <v>20</v>
      </c>
      <c r="G746">
        <v>140</v>
      </c>
      <c r="H746" t="s">
        <v>21</v>
      </c>
      <c r="I746" t="s">
        <v>22</v>
      </c>
      <c r="J746">
        <v>1533877200</v>
      </c>
      <c r="K746" s="9">
        <f t="shared" si="44"/>
        <v>43322.208333333328</v>
      </c>
      <c r="L746">
        <v>1534050000</v>
      </c>
      <c r="M746" s="10">
        <f t="shared" si="45"/>
        <v>43324.208333333328</v>
      </c>
      <c r="N746" t="b">
        <v>0</v>
      </c>
      <c r="O746" t="b">
        <v>1</v>
      </c>
      <c r="P746" t="s">
        <v>33</v>
      </c>
      <c r="Q746" s="4">
        <f t="shared" si="46"/>
        <v>712</v>
      </c>
      <c r="R746" s="6">
        <f t="shared" si="47"/>
        <v>8120</v>
      </c>
      <c r="S746" t="s">
        <v>2039</v>
      </c>
      <c r="T746" t="s">
        <v>2040</v>
      </c>
    </row>
    <row r="747" spans="1:20" ht="31.5" x14ac:dyDescent="0.2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t="s">
        <v>14</v>
      </c>
      <c r="G747">
        <v>34</v>
      </c>
      <c r="H747" t="s">
        <v>21</v>
      </c>
      <c r="I747" t="s">
        <v>22</v>
      </c>
      <c r="J747">
        <v>1275195600</v>
      </c>
      <c r="K747" s="9">
        <f t="shared" si="44"/>
        <v>40328.208333333336</v>
      </c>
      <c r="L747">
        <v>1277528400</v>
      </c>
      <c r="M747" s="10">
        <f t="shared" si="45"/>
        <v>40355.208333333336</v>
      </c>
      <c r="N747" t="b">
        <v>0</v>
      </c>
      <c r="O747" t="b">
        <v>0</v>
      </c>
      <c r="P747" t="s">
        <v>65</v>
      </c>
      <c r="Q747" s="4">
        <f t="shared" si="46"/>
        <v>30.304347826086957</v>
      </c>
      <c r="R747" s="6">
        <f t="shared" si="47"/>
        <v>4495.5</v>
      </c>
      <c r="S747" t="s">
        <v>2037</v>
      </c>
      <c r="T747" t="s">
        <v>2046</v>
      </c>
    </row>
    <row r="748" spans="1:20" hidden="1" x14ac:dyDescent="0.2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t="s">
        <v>20</v>
      </c>
      <c r="G748">
        <v>3388</v>
      </c>
      <c r="H748" t="s">
        <v>21</v>
      </c>
      <c r="I748" t="s">
        <v>22</v>
      </c>
      <c r="J748">
        <v>1318136400</v>
      </c>
      <c r="K748" s="9">
        <f t="shared" si="44"/>
        <v>40825.208333333336</v>
      </c>
      <c r="L748">
        <v>1318568400</v>
      </c>
      <c r="M748" s="10">
        <f t="shared" si="45"/>
        <v>40830.208333333336</v>
      </c>
      <c r="N748" t="b">
        <v>0</v>
      </c>
      <c r="O748" t="b">
        <v>0</v>
      </c>
      <c r="P748" t="s">
        <v>28</v>
      </c>
      <c r="Q748" s="4">
        <f t="shared" si="46"/>
        <v>212.50896057347671</v>
      </c>
      <c r="R748" s="6">
        <f t="shared" si="47"/>
        <v>87190</v>
      </c>
      <c r="S748" t="s">
        <v>2037</v>
      </c>
      <c r="T748" t="s">
        <v>2038</v>
      </c>
    </row>
    <row r="749" spans="1:20" hidden="1" x14ac:dyDescent="0.2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t="s">
        <v>20</v>
      </c>
      <c r="G749">
        <v>280</v>
      </c>
      <c r="H749" t="s">
        <v>21</v>
      </c>
      <c r="I749" t="s">
        <v>22</v>
      </c>
      <c r="J749">
        <v>1283403600</v>
      </c>
      <c r="K749" s="9">
        <f t="shared" si="44"/>
        <v>40423.208333333336</v>
      </c>
      <c r="L749">
        <v>1284354000</v>
      </c>
      <c r="M749" s="10">
        <f t="shared" si="45"/>
        <v>40434.208333333336</v>
      </c>
      <c r="N749" t="b">
        <v>0</v>
      </c>
      <c r="O749" t="b">
        <v>0</v>
      </c>
      <c r="P749" t="s">
        <v>33</v>
      </c>
      <c r="Q749" s="4">
        <f t="shared" si="46"/>
        <v>228.85714285714286</v>
      </c>
      <c r="R749" s="6">
        <f t="shared" si="47"/>
        <v>8057</v>
      </c>
      <c r="S749" t="s">
        <v>2039</v>
      </c>
      <c r="T749" t="s">
        <v>2040</v>
      </c>
    </row>
    <row r="750" spans="1:20" hidden="1" x14ac:dyDescent="0.2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t="s">
        <v>74</v>
      </c>
      <c r="G750">
        <v>614</v>
      </c>
      <c r="H750" t="s">
        <v>21</v>
      </c>
      <c r="I750" t="s">
        <v>22</v>
      </c>
      <c r="J750">
        <v>1267423200</v>
      </c>
      <c r="K750" s="9">
        <f t="shared" si="44"/>
        <v>40238.25</v>
      </c>
      <c r="L750">
        <v>1269579600</v>
      </c>
      <c r="M750" s="10">
        <f t="shared" si="45"/>
        <v>40263.208333333336</v>
      </c>
      <c r="N750" t="b">
        <v>0</v>
      </c>
      <c r="O750" t="b">
        <v>1</v>
      </c>
      <c r="P750" t="s">
        <v>71</v>
      </c>
      <c r="Q750" s="4">
        <f t="shared" si="46"/>
        <v>34.959979476654695</v>
      </c>
      <c r="R750" s="6">
        <f t="shared" si="47"/>
        <v>131518.5</v>
      </c>
      <c r="S750" t="s">
        <v>2041</v>
      </c>
      <c r="T750" t="s">
        <v>2049</v>
      </c>
    </row>
    <row r="751" spans="1:20" hidden="1" x14ac:dyDescent="0.2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t="s">
        <v>20</v>
      </c>
      <c r="G751">
        <v>366</v>
      </c>
      <c r="H751" t="s">
        <v>107</v>
      </c>
      <c r="I751" t="s">
        <v>108</v>
      </c>
      <c r="J751">
        <v>1412744400</v>
      </c>
      <c r="K751" s="9">
        <f t="shared" si="44"/>
        <v>41920.208333333336</v>
      </c>
      <c r="L751">
        <v>1413781200</v>
      </c>
      <c r="M751" s="10">
        <f t="shared" si="45"/>
        <v>41932.208333333336</v>
      </c>
      <c r="N751" t="b">
        <v>0</v>
      </c>
      <c r="O751" t="b">
        <v>1</v>
      </c>
      <c r="P751" t="s">
        <v>65</v>
      </c>
      <c r="Q751" s="4">
        <f t="shared" si="46"/>
        <v>157.2906976744186</v>
      </c>
      <c r="R751" s="6">
        <f t="shared" si="47"/>
        <v>11063.5</v>
      </c>
      <c r="S751" t="s">
        <v>2037</v>
      </c>
      <c r="T751" t="s">
        <v>2046</v>
      </c>
    </row>
    <row r="752" spans="1:20" x14ac:dyDescent="0.2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t="s">
        <v>14</v>
      </c>
      <c r="G752">
        <v>1</v>
      </c>
      <c r="H752" t="s">
        <v>40</v>
      </c>
      <c r="I752" t="s">
        <v>41</v>
      </c>
      <c r="J752">
        <v>1277960400</v>
      </c>
      <c r="K752" s="9">
        <f t="shared" si="44"/>
        <v>40360.208333333336</v>
      </c>
      <c r="L752">
        <v>1280120400</v>
      </c>
      <c r="M752" s="10">
        <f t="shared" si="45"/>
        <v>40385.208333333336</v>
      </c>
      <c r="N752" t="b">
        <v>0</v>
      </c>
      <c r="O752" t="b">
        <v>0</v>
      </c>
      <c r="P752" t="s">
        <v>50</v>
      </c>
      <c r="Q752" s="4">
        <f t="shared" si="46"/>
        <v>1</v>
      </c>
      <c r="R752" s="6">
        <f t="shared" si="47"/>
        <v>50.5</v>
      </c>
      <c r="S752" t="s">
        <v>2035</v>
      </c>
      <c r="T752" t="s">
        <v>2043</v>
      </c>
    </row>
    <row r="753" spans="1:20" hidden="1" x14ac:dyDescent="0.2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t="s">
        <v>20</v>
      </c>
      <c r="G753">
        <v>270</v>
      </c>
      <c r="H753" t="s">
        <v>21</v>
      </c>
      <c r="I753" t="s">
        <v>22</v>
      </c>
      <c r="J753">
        <v>1458190800</v>
      </c>
      <c r="K753" s="9">
        <f t="shared" si="44"/>
        <v>42446.208333333328</v>
      </c>
      <c r="L753">
        <v>1459486800</v>
      </c>
      <c r="M753" s="10">
        <f t="shared" si="45"/>
        <v>42461.208333333328</v>
      </c>
      <c r="N753" t="b">
        <v>1</v>
      </c>
      <c r="O753" t="b">
        <v>1</v>
      </c>
      <c r="P753" t="s">
        <v>68</v>
      </c>
      <c r="Q753" s="4">
        <f t="shared" si="46"/>
        <v>232.30555555555554</v>
      </c>
      <c r="R753" s="6">
        <f t="shared" si="47"/>
        <v>5981.5</v>
      </c>
      <c r="S753" t="s">
        <v>2047</v>
      </c>
      <c r="T753" t="s">
        <v>2048</v>
      </c>
    </row>
    <row r="754" spans="1:20" hidden="1" x14ac:dyDescent="0.2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t="s">
        <v>74</v>
      </c>
      <c r="G754">
        <v>114</v>
      </c>
      <c r="H754" t="s">
        <v>21</v>
      </c>
      <c r="I754" t="s">
        <v>22</v>
      </c>
      <c r="J754">
        <v>1280984400</v>
      </c>
      <c r="K754" s="9">
        <f t="shared" si="44"/>
        <v>40395.208333333336</v>
      </c>
      <c r="L754">
        <v>1282539600</v>
      </c>
      <c r="M754" s="10">
        <f t="shared" si="45"/>
        <v>40413.208333333336</v>
      </c>
      <c r="N754" t="b">
        <v>0</v>
      </c>
      <c r="O754" t="b">
        <v>1</v>
      </c>
      <c r="P754" t="s">
        <v>33</v>
      </c>
      <c r="Q754" s="4">
        <f t="shared" si="46"/>
        <v>92.448275862068968</v>
      </c>
      <c r="R754" s="6">
        <f t="shared" si="47"/>
        <v>5581</v>
      </c>
      <c r="S754" t="s">
        <v>2039</v>
      </c>
      <c r="T754" t="s">
        <v>2040</v>
      </c>
    </row>
    <row r="755" spans="1:20" hidden="1" x14ac:dyDescent="0.2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t="s">
        <v>20</v>
      </c>
      <c r="G755">
        <v>137</v>
      </c>
      <c r="H755" t="s">
        <v>21</v>
      </c>
      <c r="I755" t="s">
        <v>22</v>
      </c>
      <c r="J755">
        <v>1274590800</v>
      </c>
      <c r="K755" s="9">
        <f t="shared" si="44"/>
        <v>40321.208333333336</v>
      </c>
      <c r="L755">
        <v>1275886800</v>
      </c>
      <c r="M755" s="10">
        <f t="shared" si="45"/>
        <v>40336.208333333336</v>
      </c>
      <c r="N755" t="b">
        <v>0</v>
      </c>
      <c r="O755" t="b">
        <v>0</v>
      </c>
      <c r="P755" t="s">
        <v>122</v>
      </c>
      <c r="Q755" s="4">
        <f t="shared" si="46"/>
        <v>256.70212765957444</v>
      </c>
      <c r="R755" s="6">
        <f t="shared" si="47"/>
        <v>8382.5</v>
      </c>
      <c r="S755" t="s">
        <v>2054</v>
      </c>
      <c r="T755" t="s">
        <v>2055</v>
      </c>
    </row>
    <row r="756" spans="1:20" hidden="1" x14ac:dyDescent="0.2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t="s">
        <v>20</v>
      </c>
      <c r="G756">
        <v>3205</v>
      </c>
      <c r="H756" t="s">
        <v>21</v>
      </c>
      <c r="I756" t="s">
        <v>22</v>
      </c>
      <c r="J756">
        <v>1351400400</v>
      </c>
      <c r="K756" s="9">
        <f t="shared" si="44"/>
        <v>41210.208333333336</v>
      </c>
      <c r="L756">
        <v>1355983200</v>
      </c>
      <c r="M756" s="10">
        <f t="shared" si="45"/>
        <v>41263.25</v>
      </c>
      <c r="N756" t="b">
        <v>0</v>
      </c>
      <c r="O756" t="b">
        <v>0</v>
      </c>
      <c r="P756" t="s">
        <v>33</v>
      </c>
      <c r="Q756" s="4">
        <f t="shared" si="46"/>
        <v>168.47017045454547</v>
      </c>
      <c r="R756" s="6">
        <f t="shared" si="47"/>
        <v>94501.5</v>
      </c>
      <c r="S756" t="s">
        <v>2039</v>
      </c>
      <c r="T756" t="s">
        <v>2040</v>
      </c>
    </row>
    <row r="757" spans="1:20" hidden="1" x14ac:dyDescent="0.2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t="s">
        <v>20</v>
      </c>
      <c r="G757">
        <v>288</v>
      </c>
      <c r="H757" t="s">
        <v>36</v>
      </c>
      <c r="I757" t="s">
        <v>37</v>
      </c>
      <c r="J757">
        <v>1514354400</v>
      </c>
      <c r="K757" s="9">
        <f t="shared" si="44"/>
        <v>43096.25</v>
      </c>
      <c r="L757">
        <v>1515391200</v>
      </c>
      <c r="M757" s="10">
        <f t="shared" si="45"/>
        <v>43108.25</v>
      </c>
      <c r="N757" t="b">
        <v>0</v>
      </c>
      <c r="O757" t="b">
        <v>1</v>
      </c>
      <c r="P757" t="s">
        <v>33</v>
      </c>
      <c r="Q757" s="4">
        <f t="shared" si="46"/>
        <v>166.57777777777778</v>
      </c>
      <c r="R757" s="6">
        <f t="shared" si="47"/>
        <v>5998</v>
      </c>
      <c r="S757" t="s">
        <v>2039</v>
      </c>
      <c r="T757" t="s">
        <v>2040</v>
      </c>
    </row>
    <row r="758" spans="1:20" hidden="1" x14ac:dyDescent="0.2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t="s">
        <v>20</v>
      </c>
      <c r="G758">
        <v>148</v>
      </c>
      <c r="H758" t="s">
        <v>21</v>
      </c>
      <c r="I758" t="s">
        <v>22</v>
      </c>
      <c r="J758">
        <v>1421733600</v>
      </c>
      <c r="K758" s="9">
        <f t="shared" si="44"/>
        <v>42024.25</v>
      </c>
      <c r="L758">
        <v>1422252000</v>
      </c>
      <c r="M758" s="10">
        <f t="shared" si="45"/>
        <v>42030.25</v>
      </c>
      <c r="N758" t="b">
        <v>0</v>
      </c>
      <c r="O758" t="b">
        <v>0</v>
      </c>
      <c r="P758" t="s">
        <v>33</v>
      </c>
      <c r="Q758" s="4">
        <f t="shared" si="46"/>
        <v>772.07692307692309</v>
      </c>
      <c r="R758" s="6">
        <f t="shared" si="47"/>
        <v>5668.5</v>
      </c>
      <c r="S758" t="s">
        <v>2039</v>
      </c>
      <c r="T758" t="s">
        <v>2040</v>
      </c>
    </row>
    <row r="759" spans="1:20" hidden="1" x14ac:dyDescent="0.2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t="s">
        <v>20</v>
      </c>
      <c r="G759">
        <v>114</v>
      </c>
      <c r="H759" t="s">
        <v>21</v>
      </c>
      <c r="I759" t="s">
        <v>22</v>
      </c>
      <c r="J759">
        <v>1305176400</v>
      </c>
      <c r="K759" s="9">
        <f t="shared" si="44"/>
        <v>40675.208333333336</v>
      </c>
      <c r="L759">
        <v>1305522000</v>
      </c>
      <c r="M759" s="10">
        <f t="shared" si="45"/>
        <v>40679.208333333336</v>
      </c>
      <c r="N759" t="b">
        <v>0</v>
      </c>
      <c r="O759" t="b">
        <v>0</v>
      </c>
      <c r="P759" t="s">
        <v>53</v>
      </c>
      <c r="Q759" s="4">
        <f t="shared" si="46"/>
        <v>406.85714285714283</v>
      </c>
      <c r="R759" s="6">
        <f t="shared" si="47"/>
        <v>3548</v>
      </c>
      <c r="S759" t="s">
        <v>2041</v>
      </c>
      <c r="T759" t="s">
        <v>2044</v>
      </c>
    </row>
    <row r="760" spans="1:20" hidden="1" x14ac:dyDescent="0.2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t="s">
        <v>20</v>
      </c>
      <c r="G760">
        <v>1518</v>
      </c>
      <c r="H760" t="s">
        <v>15</v>
      </c>
      <c r="I760" t="s">
        <v>16</v>
      </c>
      <c r="J760">
        <v>1414126800</v>
      </c>
      <c r="K760" s="9">
        <f t="shared" si="44"/>
        <v>41936.208333333336</v>
      </c>
      <c r="L760">
        <v>1414904400</v>
      </c>
      <c r="M760" s="10">
        <f t="shared" si="45"/>
        <v>41945.208333333336</v>
      </c>
      <c r="N760" t="b">
        <v>0</v>
      </c>
      <c r="O760" t="b">
        <v>0</v>
      </c>
      <c r="P760" t="s">
        <v>23</v>
      </c>
      <c r="Q760" s="4">
        <f t="shared" si="46"/>
        <v>564.20608108108104</v>
      </c>
      <c r="R760" s="6">
        <f t="shared" si="47"/>
        <v>98302.5</v>
      </c>
      <c r="S760" t="s">
        <v>2035</v>
      </c>
      <c r="T760" t="s">
        <v>2036</v>
      </c>
    </row>
    <row r="761" spans="1:20" ht="31.5" x14ac:dyDescent="0.2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t="s">
        <v>14</v>
      </c>
      <c r="G761">
        <v>1274</v>
      </c>
      <c r="H761" t="s">
        <v>21</v>
      </c>
      <c r="I761" t="s">
        <v>22</v>
      </c>
      <c r="J761">
        <v>1517810400</v>
      </c>
      <c r="K761" s="9">
        <f t="shared" si="44"/>
        <v>43136.25</v>
      </c>
      <c r="L761">
        <v>1520402400</v>
      </c>
      <c r="M761" s="10">
        <f t="shared" si="45"/>
        <v>43166.25</v>
      </c>
      <c r="N761" t="b">
        <v>0</v>
      </c>
      <c r="O761" t="b">
        <v>0</v>
      </c>
      <c r="P761" t="s">
        <v>50</v>
      </c>
      <c r="Q761" s="4">
        <f t="shared" si="46"/>
        <v>68.426865671641792</v>
      </c>
      <c r="R761" s="6">
        <f t="shared" si="47"/>
        <v>141057.5</v>
      </c>
      <c r="S761" t="s">
        <v>2035</v>
      </c>
      <c r="T761" t="s">
        <v>2043</v>
      </c>
    </row>
    <row r="762" spans="1:20" x14ac:dyDescent="0.2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t="s">
        <v>14</v>
      </c>
      <c r="G762">
        <v>210</v>
      </c>
      <c r="H762" t="s">
        <v>107</v>
      </c>
      <c r="I762" t="s">
        <v>108</v>
      </c>
      <c r="J762">
        <v>1564635600</v>
      </c>
      <c r="K762" s="9">
        <f t="shared" si="44"/>
        <v>43678.208333333328</v>
      </c>
      <c r="L762">
        <v>1567141200</v>
      </c>
      <c r="M762" s="10">
        <f t="shared" si="45"/>
        <v>43707.208333333328</v>
      </c>
      <c r="N762" t="b">
        <v>0</v>
      </c>
      <c r="O762" t="b">
        <v>1</v>
      </c>
      <c r="P762" t="s">
        <v>89</v>
      </c>
      <c r="Q762" s="4">
        <f t="shared" si="46"/>
        <v>34.351966873706004</v>
      </c>
      <c r="R762" s="6">
        <f t="shared" si="47"/>
        <v>32446</v>
      </c>
      <c r="S762" t="s">
        <v>2050</v>
      </c>
      <c r="T762" t="s">
        <v>2051</v>
      </c>
    </row>
    <row r="763" spans="1:20" hidden="1" x14ac:dyDescent="0.2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t="s">
        <v>20</v>
      </c>
      <c r="G763">
        <v>166</v>
      </c>
      <c r="H763" t="s">
        <v>21</v>
      </c>
      <c r="I763" t="s">
        <v>22</v>
      </c>
      <c r="J763">
        <v>1500699600</v>
      </c>
      <c r="K763" s="9">
        <f t="shared" si="44"/>
        <v>42938.208333333328</v>
      </c>
      <c r="L763">
        <v>1501131600</v>
      </c>
      <c r="M763" s="10">
        <f t="shared" si="45"/>
        <v>42943.208333333328</v>
      </c>
      <c r="N763" t="b">
        <v>0</v>
      </c>
      <c r="O763" t="b">
        <v>0</v>
      </c>
      <c r="P763" t="s">
        <v>23</v>
      </c>
      <c r="Q763" s="4">
        <f t="shared" si="46"/>
        <v>655.4545454545455</v>
      </c>
      <c r="R763" s="6">
        <f t="shared" si="47"/>
        <v>8310</v>
      </c>
      <c r="S763" t="s">
        <v>2035</v>
      </c>
      <c r="T763" t="s">
        <v>2036</v>
      </c>
    </row>
    <row r="764" spans="1:20" hidden="1" x14ac:dyDescent="0.2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t="s">
        <v>20</v>
      </c>
      <c r="G764">
        <v>100</v>
      </c>
      <c r="H764" t="s">
        <v>26</v>
      </c>
      <c r="I764" t="s">
        <v>27</v>
      </c>
      <c r="J764">
        <v>1354082400</v>
      </c>
      <c r="K764" s="9">
        <f t="shared" si="44"/>
        <v>41241.25</v>
      </c>
      <c r="L764">
        <v>1355032800</v>
      </c>
      <c r="M764" s="10">
        <f t="shared" si="45"/>
        <v>41252.25</v>
      </c>
      <c r="N764" t="b">
        <v>0</v>
      </c>
      <c r="O764" t="b">
        <v>0</v>
      </c>
      <c r="P764" t="s">
        <v>159</v>
      </c>
      <c r="Q764" s="4">
        <f t="shared" si="46"/>
        <v>177.25714285714287</v>
      </c>
      <c r="R764" s="6">
        <f t="shared" si="47"/>
        <v>4852</v>
      </c>
      <c r="S764" t="s">
        <v>2035</v>
      </c>
      <c r="T764" t="s">
        <v>2058</v>
      </c>
    </row>
    <row r="765" spans="1:20" hidden="1" x14ac:dyDescent="0.2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t="s">
        <v>20</v>
      </c>
      <c r="G765">
        <v>235</v>
      </c>
      <c r="H765" t="s">
        <v>21</v>
      </c>
      <c r="I765" t="s">
        <v>22</v>
      </c>
      <c r="J765">
        <v>1336453200</v>
      </c>
      <c r="K765" s="9">
        <f t="shared" si="44"/>
        <v>41037.208333333336</v>
      </c>
      <c r="L765">
        <v>1339477200</v>
      </c>
      <c r="M765" s="10">
        <f t="shared" si="45"/>
        <v>41072.208333333336</v>
      </c>
      <c r="N765" t="b">
        <v>0</v>
      </c>
      <c r="O765" t="b">
        <v>1</v>
      </c>
      <c r="P765" t="s">
        <v>33</v>
      </c>
      <c r="Q765" s="4">
        <f t="shared" si="46"/>
        <v>113.17857142857143</v>
      </c>
      <c r="R765" s="6">
        <f t="shared" si="47"/>
        <v>5969</v>
      </c>
      <c r="S765" t="s">
        <v>2039</v>
      </c>
      <c r="T765" t="s">
        <v>2040</v>
      </c>
    </row>
    <row r="766" spans="1:20" ht="31.5" hidden="1" x14ac:dyDescent="0.2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t="s">
        <v>20</v>
      </c>
      <c r="G766">
        <v>148</v>
      </c>
      <c r="H766" t="s">
        <v>21</v>
      </c>
      <c r="I766" t="s">
        <v>22</v>
      </c>
      <c r="J766">
        <v>1305262800</v>
      </c>
      <c r="K766" s="9">
        <f t="shared" si="44"/>
        <v>40676.208333333336</v>
      </c>
      <c r="L766">
        <v>1305954000</v>
      </c>
      <c r="M766" s="10">
        <f t="shared" si="45"/>
        <v>40684.208333333336</v>
      </c>
      <c r="N766" t="b">
        <v>0</v>
      </c>
      <c r="O766" t="b">
        <v>0</v>
      </c>
      <c r="P766" t="s">
        <v>23</v>
      </c>
      <c r="Q766" s="4">
        <f t="shared" si="46"/>
        <v>728.18181818181813</v>
      </c>
      <c r="R766" s="6">
        <f t="shared" si="47"/>
        <v>4555</v>
      </c>
      <c r="S766" t="s">
        <v>2035</v>
      </c>
      <c r="T766" t="s">
        <v>2036</v>
      </c>
    </row>
    <row r="767" spans="1:20" hidden="1" x14ac:dyDescent="0.2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t="s">
        <v>20</v>
      </c>
      <c r="G767">
        <v>198</v>
      </c>
      <c r="H767" t="s">
        <v>21</v>
      </c>
      <c r="I767" t="s">
        <v>22</v>
      </c>
      <c r="J767">
        <v>1492232400</v>
      </c>
      <c r="K767" s="9">
        <f t="shared" si="44"/>
        <v>42840.208333333328</v>
      </c>
      <c r="L767">
        <v>1494392400</v>
      </c>
      <c r="M767" s="10">
        <f t="shared" si="45"/>
        <v>42865.208333333328</v>
      </c>
      <c r="N767" t="b">
        <v>1</v>
      </c>
      <c r="O767" t="b">
        <v>1</v>
      </c>
      <c r="P767" t="s">
        <v>60</v>
      </c>
      <c r="Q767" s="4">
        <f t="shared" si="46"/>
        <v>208.33333333333334</v>
      </c>
      <c r="R767" s="6">
        <f t="shared" si="47"/>
        <v>6012.5</v>
      </c>
      <c r="S767" t="s">
        <v>2035</v>
      </c>
      <c r="T767" t="s">
        <v>2045</v>
      </c>
    </row>
    <row r="768" spans="1:20" ht="31.5" x14ac:dyDescent="0.2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t="s">
        <v>14</v>
      </c>
      <c r="G768">
        <v>248</v>
      </c>
      <c r="H768" t="s">
        <v>26</v>
      </c>
      <c r="I768" t="s">
        <v>27</v>
      </c>
      <c r="J768">
        <v>1537333200</v>
      </c>
      <c r="K768" s="9">
        <f t="shared" si="44"/>
        <v>43362.208333333328</v>
      </c>
      <c r="L768">
        <v>1537419600</v>
      </c>
      <c r="M768" s="10">
        <f t="shared" si="45"/>
        <v>43363.208333333328</v>
      </c>
      <c r="N768" t="b">
        <v>0</v>
      </c>
      <c r="O768" t="b">
        <v>0</v>
      </c>
      <c r="P768" t="s">
        <v>474</v>
      </c>
      <c r="Q768" s="4">
        <f t="shared" si="46"/>
        <v>31.171232876712327</v>
      </c>
      <c r="R768" s="6">
        <f t="shared" si="47"/>
        <v>28726.5</v>
      </c>
      <c r="S768" t="s">
        <v>2041</v>
      </c>
      <c r="T768" t="s">
        <v>2063</v>
      </c>
    </row>
    <row r="769" spans="1:20" x14ac:dyDescent="0.2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t="s">
        <v>14</v>
      </c>
      <c r="G769">
        <v>513</v>
      </c>
      <c r="H769" t="s">
        <v>21</v>
      </c>
      <c r="I769" t="s">
        <v>22</v>
      </c>
      <c r="J769">
        <v>1444107600</v>
      </c>
      <c r="K769" s="9">
        <f t="shared" si="44"/>
        <v>42283.208333333328</v>
      </c>
      <c r="L769">
        <v>1447999200</v>
      </c>
      <c r="M769" s="10">
        <f t="shared" si="45"/>
        <v>42328.25</v>
      </c>
      <c r="N769" t="b">
        <v>0</v>
      </c>
      <c r="O769" t="b">
        <v>0</v>
      </c>
      <c r="P769" t="s">
        <v>206</v>
      </c>
      <c r="Q769" s="4">
        <f t="shared" si="46"/>
        <v>56.967078189300409</v>
      </c>
      <c r="R769" s="6">
        <f t="shared" si="47"/>
        <v>76286</v>
      </c>
      <c r="S769" t="s">
        <v>2047</v>
      </c>
      <c r="T769" t="s">
        <v>2059</v>
      </c>
    </row>
    <row r="770" spans="1:20" hidden="1" x14ac:dyDescent="0.2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t="s">
        <v>20</v>
      </c>
      <c r="G770">
        <v>150</v>
      </c>
      <c r="H770" t="s">
        <v>21</v>
      </c>
      <c r="I770" t="s">
        <v>22</v>
      </c>
      <c r="J770">
        <v>1386741600</v>
      </c>
      <c r="K770" s="9">
        <f t="shared" si="44"/>
        <v>41619.25</v>
      </c>
      <c r="L770">
        <v>1388037600</v>
      </c>
      <c r="M770" s="10">
        <f t="shared" si="45"/>
        <v>41634.25</v>
      </c>
      <c r="N770" t="b">
        <v>0</v>
      </c>
      <c r="O770" t="b">
        <v>0</v>
      </c>
      <c r="P770" t="s">
        <v>33</v>
      </c>
      <c r="Q770" s="4">
        <f t="shared" si="46"/>
        <v>231</v>
      </c>
      <c r="R770" s="6">
        <f t="shared" si="47"/>
        <v>7944</v>
      </c>
      <c r="S770" t="s">
        <v>2039</v>
      </c>
      <c r="T770" t="s">
        <v>2040</v>
      </c>
    </row>
    <row r="771" spans="1:20" x14ac:dyDescent="0.2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t="s">
        <v>14</v>
      </c>
      <c r="G771">
        <v>3410</v>
      </c>
      <c r="H771" t="s">
        <v>21</v>
      </c>
      <c r="I771" t="s">
        <v>22</v>
      </c>
      <c r="J771">
        <v>1376542800</v>
      </c>
      <c r="K771" s="9">
        <f t="shared" ref="K771:K834" si="48">(((J771/60)/60)/24)+DATE(1970,1,1)</f>
        <v>41501.208333333336</v>
      </c>
      <c r="L771">
        <v>1378789200</v>
      </c>
      <c r="M771" s="10">
        <f t="shared" ref="M771:M834" si="49">(((L771/60)/60)/24)+DATE(1970,1,1)</f>
        <v>41527.208333333336</v>
      </c>
      <c r="N771" t="b">
        <v>0</v>
      </c>
      <c r="O771" t="b">
        <v>0</v>
      </c>
      <c r="P771" t="s">
        <v>89</v>
      </c>
      <c r="Q771" s="4">
        <f t="shared" ref="Q771:Q834" si="50">100*E771/D771</f>
        <v>86.867834394904463</v>
      </c>
      <c r="R771" s="6">
        <f t="shared" ref="R771:R834" si="51">AVERAGE(E771,D771)</f>
        <v>117353</v>
      </c>
      <c r="S771" t="s">
        <v>2050</v>
      </c>
      <c r="T771" t="s">
        <v>2051</v>
      </c>
    </row>
    <row r="772" spans="1:20" hidden="1" x14ac:dyDescent="0.2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t="s">
        <v>20</v>
      </c>
      <c r="G772">
        <v>216</v>
      </c>
      <c r="H772" t="s">
        <v>107</v>
      </c>
      <c r="I772" t="s">
        <v>108</v>
      </c>
      <c r="J772">
        <v>1397451600</v>
      </c>
      <c r="K772" s="9">
        <f t="shared" si="48"/>
        <v>41743.208333333336</v>
      </c>
      <c r="L772">
        <v>1398056400</v>
      </c>
      <c r="M772" s="10">
        <f t="shared" si="49"/>
        <v>41750.208333333336</v>
      </c>
      <c r="N772" t="b">
        <v>0</v>
      </c>
      <c r="O772" t="b">
        <v>1</v>
      </c>
      <c r="P772" t="s">
        <v>33</v>
      </c>
      <c r="Q772" s="4">
        <f t="shared" si="50"/>
        <v>270.74418604651163</v>
      </c>
      <c r="R772" s="6">
        <f t="shared" si="51"/>
        <v>7971</v>
      </c>
      <c r="S772" t="s">
        <v>2039</v>
      </c>
      <c r="T772" t="s">
        <v>2040</v>
      </c>
    </row>
    <row r="773" spans="1:20" hidden="1" x14ac:dyDescent="0.2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t="s">
        <v>74</v>
      </c>
      <c r="G773">
        <v>26</v>
      </c>
      <c r="H773" t="s">
        <v>21</v>
      </c>
      <c r="I773" t="s">
        <v>22</v>
      </c>
      <c r="J773">
        <v>1548482400</v>
      </c>
      <c r="K773" s="9">
        <f t="shared" si="48"/>
        <v>43491.25</v>
      </c>
      <c r="L773">
        <v>1550815200</v>
      </c>
      <c r="M773" s="10">
        <f t="shared" si="49"/>
        <v>43518.25</v>
      </c>
      <c r="N773" t="b">
        <v>0</v>
      </c>
      <c r="O773" t="b">
        <v>0</v>
      </c>
      <c r="P773" t="s">
        <v>33</v>
      </c>
      <c r="Q773" s="4">
        <f t="shared" si="50"/>
        <v>49.446428571428569</v>
      </c>
      <c r="R773" s="6">
        <f t="shared" si="51"/>
        <v>4184.5</v>
      </c>
      <c r="S773" t="s">
        <v>2039</v>
      </c>
      <c r="T773" t="s">
        <v>2040</v>
      </c>
    </row>
    <row r="774" spans="1:20" hidden="1" x14ac:dyDescent="0.2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t="s">
        <v>20</v>
      </c>
      <c r="G774">
        <v>5139</v>
      </c>
      <c r="H774" t="s">
        <v>21</v>
      </c>
      <c r="I774" t="s">
        <v>22</v>
      </c>
      <c r="J774">
        <v>1549692000</v>
      </c>
      <c r="K774" s="9">
        <f t="shared" si="48"/>
        <v>43505.25</v>
      </c>
      <c r="L774">
        <v>1550037600</v>
      </c>
      <c r="M774" s="10">
        <f t="shared" si="49"/>
        <v>43509.25</v>
      </c>
      <c r="N774" t="b">
        <v>0</v>
      </c>
      <c r="O774" t="b">
        <v>0</v>
      </c>
      <c r="P774" t="s">
        <v>60</v>
      </c>
      <c r="Q774" s="4">
        <f t="shared" si="50"/>
        <v>113.3596256684492</v>
      </c>
      <c r="R774" s="6">
        <f t="shared" si="51"/>
        <v>159593</v>
      </c>
      <c r="S774" t="s">
        <v>2035</v>
      </c>
      <c r="T774" t="s">
        <v>2045</v>
      </c>
    </row>
    <row r="775" spans="1:20" hidden="1" x14ac:dyDescent="0.2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t="s">
        <v>20</v>
      </c>
      <c r="G775">
        <v>2353</v>
      </c>
      <c r="H775" t="s">
        <v>21</v>
      </c>
      <c r="I775" t="s">
        <v>22</v>
      </c>
      <c r="J775">
        <v>1492059600</v>
      </c>
      <c r="K775" s="9">
        <f t="shared" si="48"/>
        <v>42838.208333333328</v>
      </c>
      <c r="L775">
        <v>1492923600</v>
      </c>
      <c r="M775" s="10">
        <f t="shared" si="49"/>
        <v>42848.208333333328</v>
      </c>
      <c r="N775" t="b">
        <v>0</v>
      </c>
      <c r="O775" t="b">
        <v>0</v>
      </c>
      <c r="P775" t="s">
        <v>33</v>
      </c>
      <c r="Q775" s="4">
        <f t="shared" si="50"/>
        <v>190.55555555555554</v>
      </c>
      <c r="R775" s="6">
        <f t="shared" si="51"/>
        <v>77142.5</v>
      </c>
      <c r="S775" t="s">
        <v>2039</v>
      </c>
      <c r="T775" t="s">
        <v>2040</v>
      </c>
    </row>
    <row r="776" spans="1:20" hidden="1" x14ac:dyDescent="0.2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t="s">
        <v>20</v>
      </c>
      <c r="G776">
        <v>78</v>
      </c>
      <c r="H776" t="s">
        <v>107</v>
      </c>
      <c r="I776" t="s">
        <v>108</v>
      </c>
      <c r="J776">
        <v>1463979600</v>
      </c>
      <c r="K776" s="9">
        <f t="shared" si="48"/>
        <v>42513.208333333328</v>
      </c>
      <c r="L776">
        <v>1467522000</v>
      </c>
      <c r="M776" s="10">
        <f t="shared" si="49"/>
        <v>42554.208333333328</v>
      </c>
      <c r="N776" t="b">
        <v>0</v>
      </c>
      <c r="O776" t="b">
        <v>0</v>
      </c>
      <c r="P776" t="s">
        <v>28</v>
      </c>
      <c r="Q776" s="4">
        <f t="shared" si="50"/>
        <v>135.5</v>
      </c>
      <c r="R776" s="6">
        <f t="shared" si="51"/>
        <v>5887.5</v>
      </c>
      <c r="S776" t="s">
        <v>2037</v>
      </c>
      <c r="T776" t="s">
        <v>2038</v>
      </c>
    </row>
    <row r="777" spans="1:20" ht="31.5" x14ac:dyDescent="0.2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t="s">
        <v>14</v>
      </c>
      <c r="G777">
        <v>10</v>
      </c>
      <c r="H777" t="s">
        <v>21</v>
      </c>
      <c r="I777" t="s">
        <v>22</v>
      </c>
      <c r="J777">
        <v>1415253600</v>
      </c>
      <c r="K777" s="9">
        <f t="shared" si="48"/>
        <v>41949.25</v>
      </c>
      <c r="L777">
        <v>1416117600</v>
      </c>
      <c r="M777" s="10">
        <f t="shared" si="49"/>
        <v>41959.25</v>
      </c>
      <c r="N777" t="b">
        <v>0</v>
      </c>
      <c r="O777" t="b">
        <v>0</v>
      </c>
      <c r="P777" t="s">
        <v>23</v>
      </c>
      <c r="Q777" s="4">
        <f t="shared" si="50"/>
        <v>10.297872340425531</v>
      </c>
      <c r="R777" s="6">
        <f t="shared" si="51"/>
        <v>5184</v>
      </c>
      <c r="S777" t="s">
        <v>2035</v>
      </c>
      <c r="T777" t="s">
        <v>2036</v>
      </c>
    </row>
    <row r="778" spans="1:20" x14ac:dyDescent="0.2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t="s">
        <v>14</v>
      </c>
      <c r="G778">
        <v>2201</v>
      </c>
      <c r="H778" t="s">
        <v>21</v>
      </c>
      <c r="I778" t="s">
        <v>22</v>
      </c>
      <c r="J778">
        <v>1562216400</v>
      </c>
      <c r="K778" s="9">
        <f t="shared" si="48"/>
        <v>43650.208333333328</v>
      </c>
      <c r="L778">
        <v>1563771600</v>
      </c>
      <c r="M778" s="10">
        <f t="shared" si="49"/>
        <v>43668.208333333328</v>
      </c>
      <c r="N778" t="b">
        <v>0</v>
      </c>
      <c r="O778" t="b">
        <v>0</v>
      </c>
      <c r="P778" t="s">
        <v>33</v>
      </c>
      <c r="Q778" s="4">
        <f t="shared" si="50"/>
        <v>65.544223826714799</v>
      </c>
      <c r="R778" s="6">
        <f t="shared" si="51"/>
        <v>91711.5</v>
      </c>
      <c r="S778" t="s">
        <v>2039</v>
      </c>
      <c r="T778" t="s">
        <v>2040</v>
      </c>
    </row>
    <row r="779" spans="1:20" x14ac:dyDescent="0.2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t="s">
        <v>14</v>
      </c>
      <c r="G779">
        <v>676</v>
      </c>
      <c r="H779" t="s">
        <v>21</v>
      </c>
      <c r="I779" t="s">
        <v>22</v>
      </c>
      <c r="J779">
        <v>1316754000</v>
      </c>
      <c r="K779" s="9">
        <f t="shared" si="48"/>
        <v>40809.208333333336</v>
      </c>
      <c r="L779">
        <v>1319259600</v>
      </c>
      <c r="M779" s="10">
        <f t="shared" si="49"/>
        <v>40838.208333333336</v>
      </c>
      <c r="N779" t="b">
        <v>0</v>
      </c>
      <c r="O779" t="b">
        <v>0</v>
      </c>
      <c r="P779" t="s">
        <v>33</v>
      </c>
      <c r="Q779" s="4">
        <f t="shared" si="50"/>
        <v>49.026652452025587</v>
      </c>
      <c r="R779" s="6">
        <f t="shared" si="51"/>
        <v>69893.5</v>
      </c>
      <c r="S779" t="s">
        <v>2039</v>
      </c>
      <c r="T779" t="s">
        <v>2040</v>
      </c>
    </row>
    <row r="780" spans="1:20" hidden="1" x14ac:dyDescent="0.2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t="s">
        <v>20</v>
      </c>
      <c r="G780">
        <v>174</v>
      </c>
      <c r="H780" t="s">
        <v>98</v>
      </c>
      <c r="I780" t="s">
        <v>99</v>
      </c>
      <c r="J780">
        <v>1313211600</v>
      </c>
      <c r="K780" s="9">
        <f t="shared" si="48"/>
        <v>40768.208333333336</v>
      </c>
      <c r="L780">
        <v>1313643600</v>
      </c>
      <c r="M780" s="10">
        <f t="shared" si="49"/>
        <v>40773.208333333336</v>
      </c>
      <c r="N780" t="b">
        <v>0</v>
      </c>
      <c r="O780" t="b">
        <v>0</v>
      </c>
      <c r="P780" t="s">
        <v>71</v>
      </c>
      <c r="Q780" s="4">
        <f t="shared" si="50"/>
        <v>787.92307692307691</v>
      </c>
      <c r="R780" s="6">
        <f t="shared" si="51"/>
        <v>5771.5</v>
      </c>
      <c r="S780" t="s">
        <v>2041</v>
      </c>
      <c r="T780" t="s">
        <v>2049</v>
      </c>
    </row>
    <row r="781" spans="1:20" x14ac:dyDescent="0.2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t="s">
        <v>14</v>
      </c>
      <c r="G781">
        <v>831</v>
      </c>
      <c r="H781" t="s">
        <v>21</v>
      </c>
      <c r="I781" t="s">
        <v>22</v>
      </c>
      <c r="J781">
        <v>1439528400</v>
      </c>
      <c r="K781" s="9">
        <f t="shared" si="48"/>
        <v>42230.208333333328</v>
      </c>
      <c r="L781">
        <v>1440306000</v>
      </c>
      <c r="M781" s="10">
        <f t="shared" si="49"/>
        <v>42239.208333333328</v>
      </c>
      <c r="N781" t="b">
        <v>0</v>
      </c>
      <c r="O781" t="b">
        <v>1</v>
      </c>
      <c r="P781" t="s">
        <v>33</v>
      </c>
      <c r="Q781" s="4">
        <f t="shared" si="50"/>
        <v>80.306347746090154</v>
      </c>
      <c r="R781" s="6">
        <f t="shared" si="51"/>
        <v>97996.5</v>
      </c>
      <c r="S781" t="s">
        <v>2039</v>
      </c>
      <c r="T781" t="s">
        <v>2040</v>
      </c>
    </row>
    <row r="782" spans="1:20" hidden="1" x14ac:dyDescent="0.2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t="s">
        <v>20</v>
      </c>
      <c r="G782">
        <v>164</v>
      </c>
      <c r="H782" t="s">
        <v>21</v>
      </c>
      <c r="I782" t="s">
        <v>22</v>
      </c>
      <c r="J782">
        <v>1469163600</v>
      </c>
      <c r="K782" s="9">
        <f t="shared" si="48"/>
        <v>42573.208333333328</v>
      </c>
      <c r="L782">
        <v>1470805200</v>
      </c>
      <c r="M782" s="10">
        <f t="shared" si="49"/>
        <v>42592.208333333328</v>
      </c>
      <c r="N782" t="b">
        <v>0</v>
      </c>
      <c r="O782" t="b">
        <v>1</v>
      </c>
      <c r="P782" t="s">
        <v>53</v>
      </c>
      <c r="Q782" s="4">
        <f t="shared" si="50"/>
        <v>106.29411764705883</v>
      </c>
      <c r="R782" s="6">
        <f t="shared" si="51"/>
        <v>5260.5</v>
      </c>
      <c r="S782" t="s">
        <v>2041</v>
      </c>
      <c r="T782" t="s">
        <v>2044</v>
      </c>
    </row>
    <row r="783" spans="1:20" hidden="1" x14ac:dyDescent="0.2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t="s">
        <v>74</v>
      </c>
      <c r="G783">
        <v>56</v>
      </c>
      <c r="H783" t="s">
        <v>98</v>
      </c>
      <c r="I783" t="s">
        <v>99</v>
      </c>
      <c r="J783">
        <v>1288501200</v>
      </c>
      <c r="K783" s="9">
        <f t="shared" si="48"/>
        <v>40482.208333333336</v>
      </c>
      <c r="L783">
        <v>1292911200</v>
      </c>
      <c r="M783" s="10">
        <f t="shared" si="49"/>
        <v>40533.25</v>
      </c>
      <c r="N783" t="b">
        <v>0</v>
      </c>
      <c r="O783" t="b">
        <v>0</v>
      </c>
      <c r="P783" t="s">
        <v>33</v>
      </c>
      <c r="Q783" s="4">
        <f t="shared" si="50"/>
        <v>50.735632183908045</v>
      </c>
      <c r="R783" s="6">
        <f t="shared" si="51"/>
        <v>6557</v>
      </c>
      <c r="S783" t="s">
        <v>2039</v>
      </c>
      <c r="T783" t="s">
        <v>2040</v>
      </c>
    </row>
    <row r="784" spans="1:20" hidden="1" x14ac:dyDescent="0.2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t="s">
        <v>20</v>
      </c>
      <c r="G784">
        <v>161</v>
      </c>
      <c r="H784" t="s">
        <v>21</v>
      </c>
      <c r="I784" t="s">
        <v>22</v>
      </c>
      <c r="J784">
        <v>1298959200</v>
      </c>
      <c r="K784" s="9">
        <f t="shared" si="48"/>
        <v>40603.25</v>
      </c>
      <c r="L784">
        <v>1301374800</v>
      </c>
      <c r="M784" s="10">
        <f t="shared" si="49"/>
        <v>40631.208333333336</v>
      </c>
      <c r="N784" t="b">
        <v>0</v>
      </c>
      <c r="O784" t="b">
        <v>1</v>
      </c>
      <c r="P784" t="s">
        <v>71</v>
      </c>
      <c r="Q784" s="4">
        <f t="shared" si="50"/>
        <v>215.31372549019608</v>
      </c>
      <c r="R784" s="6">
        <f t="shared" si="51"/>
        <v>8040.5</v>
      </c>
      <c r="S784" t="s">
        <v>2041</v>
      </c>
      <c r="T784" t="s">
        <v>2049</v>
      </c>
    </row>
    <row r="785" spans="1:20" hidden="1" x14ac:dyDescent="0.2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t="s">
        <v>20</v>
      </c>
      <c r="G785">
        <v>138</v>
      </c>
      <c r="H785" t="s">
        <v>21</v>
      </c>
      <c r="I785" t="s">
        <v>22</v>
      </c>
      <c r="J785">
        <v>1387260000</v>
      </c>
      <c r="K785" s="9">
        <f t="shared" si="48"/>
        <v>41625.25</v>
      </c>
      <c r="L785">
        <v>1387864800</v>
      </c>
      <c r="M785" s="10">
        <f t="shared" si="49"/>
        <v>41632.25</v>
      </c>
      <c r="N785" t="b">
        <v>0</v>
      </c>
      <c r="O785" t="b">
        <v>0</v>
      </c>
      <c r="P785" t="s">
        <v>23</v>
      </c>
      <c r="Q785" s="4">
        <f t="shared" si="50"/>
        <v>141.22972972972974</v>
      </c>
      <c r="R785" s="6">
        <f t="shared" si="51"/>
        <v>8925.5</v>
      </c>
      <c r="S785" t="s">
        <v>2035</v>
      </c>
      <c r="T785" t="s">
        <v>2036</v>
      </c>
    </row>
    <row r="786" spans="1:20" hidden="1" x14ac:dyDescent="0.2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t="s">
        <v>20</v>
      </c>
      <c r="G786">
        <v>3308</v>
      </c>
      <c r="H786" t="s">
        <v>21</v>
      </c>
      <c r="I786" t="s">
        <v>22</v>
      </c>
      <c r="J786">
        <v>1457244000</v>
      </c>
      <c r="K786" s="9">
        <f t="shared" si="48"/>
        <v>42435.25</v>
      </c>
      <c r="L786">
        <v>1458190800</v>
      </c>
      <c r="M786" s="10">
        <f t="shared" si="49"/>
        <v>42446.208333333328</v>
      </c>
      <c r="N786" t="b">
        <v>0</v>
      </c>
      <c r="O786" t="b">
        <v>0</v>
      </c>
      <c r="P786" t="s">
        <v>28</v>
      </c>
      <c r="Q786" s="4">
        <f t="shared" si="50"/>
        <v>115.33745781777277</v>
      </c>
      <c r="R786" s="6">
        <f t="shared" si="51"/>
        <v>95717.5</v>
      </c>
      <c r="S786" t="s">
        <v>2037</v>
      </c>
      <c r="T786" t="s">
        <v>2038</v>
      </c>
    </row>
    <row r="787" spans="1:20" ht="31.5" hidden="1" x14ac:dyDescent="0.2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t="s">
        <v>20</v>
      </c>
      <c r="G787">
        <v>127</v>
      </c>
      <c r="H787" t="s">
        <v>26</v>
      </c>
      <c r="I787" t="s">
        <v>27</v>
      </c>
      <c r="J787">
        <v>1556341200</v>
      </c>
      <c r="K787" s="9">
        <f t="shared" si="48"/>
        <v>43582.208333333328</v>
      </c>
      <c r="L787">
        <v>1559278800</v>
      </c>
      <c r="M787" s="10">
        <f t="shared" si="49"/>
        <v>43616.208333333328</v>
      </c>
      <c r="N787" t="b">
        <v>0</v>
      </c>
      <c r="O787" t="b">
        <v>1</v>
      </c>
      <c r="P787" t="s">
        <v>71</v>
      </c>
      <c r="Q787" s="4">
        <f t="shared" si="50"/>
        <v>193.11940298507463</v>
      </c>
      <c r="R787" s="6">
        <f t="shared" si="51"/>
        <v>9819.5</v>
      </c>
      <c r="S787" t="s">
        <v>2041</v>
      </c>
      <c r="T787" t="s">
        <v>2049</v>
      </c>
    </row>
    <row r="788" spans="1:20" hidden="1" x14ac:dyDescent="0.2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t="s">
        <v>20</v>
      </c>
      <c r="G788">
        <v>207</v>
      </c>
      <c r="H788" t="s">
        <v>107</v>
      </c>
      <c r="I788" t="s">
        <v>108</v>
      </c>
      <c r="J788">
        <v>1522126800</v>
      </c>
      <c r="K788" s="9">
        <f t="shared" si="48"/>
        <v>43186.208333333328</v>
      </c>
      <c r="L788">
        <v>1522731600</v>
      </c>
      <c r="M788" s="10">
        <f t="shared" si="49"/>
        <v>43193.208333333328</v>
      </c>
      <c r="N788" t="b">
        <v>0</v>
      </c>
      <c r="O788" t="b">
        <v>1</v>
      </c>
      <c r="P788" t="s">
        <v>159</v>
      </c>
      <c r="Q788" s="4">
        <f t="shared" si="50"/>
        <v>729.73333333333335</v>
      </c>
      <c r="R788" s="6">
        <f t="shared" si="51"/>
        <v>6223</v>
      </c>
      <c r="S788" t="s">
        <v>2035</v>
      </c>
      <c r="T788" t="s">
        <v>2058</v>
      </c>
    </row>
    <row r="789" spans="1:20" x14ac:dyDescent="0.2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 s="9">
        <f t="shared" si="48"/>
        <v>40684.208333333336</v>
      </c>
      <c r="L789">
        <v>1306731600</v>
      </c>
      <c r="M789" s="10">
        <f t="shared" si="49"/>
        <v>40693.208333333336</v>
      </c>
      <c r="N789" t="b">
        <v>0</v>
      </c>
      <c r="O789" t="b">
        <v>0</v>
      </c>
      <c r="P789" t="s">
        <v>23</v>
      </c>
      <c r="Q789" s="4">
        <f t="shared" si="50"/>
        <v>99.66339869281046</v>
      </c>
      <c r="R789" s="6">
        <f t="shared" si="51"/>
        <v>61097</v>
      </c>
      <c r="S789" t="s">
        <v>2035</v>
      </c>
      <c r="T789" t="s">
        <v>2036</v>
      </c>
    </row>
    <row r="790" spans="1:20" hidden="1" x14ac:dyDescent="0.2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t="s">
        <v>47</v>
      </c>
      <c r="G790">
        <v>31</v>
      </c>
      <c r="H790" t="s">
        <v>21</v>
      </c>
      <c r="I790" t="s">
        <v>22</v>
      </c>
      <c r="J790">
        <v>1350709200</v>
      </c>
      <c r="K790" s="9">
        <f t="shared" si="48"/>
        <v>41202.208333333336</v>
      </c>
      <c r="L790">
        <v>1352527200</v>
      </c>
      <c r="M790" s="10">
        <f t="shared" si="49"/>
        <v>41223.25</v>
      </c>
      <c r="N790" t="b">
        <v>0</v>
      </c>
      <c r="O790" t="b">
        <v>0</v>
      </c>
      <c r="P790" t="s">
        <v>71</v>
      </c>
      <c r="Q790" s="4">
        <f t="shared" si="50"/>
        <v>88.166666666666671</v>
      </c>
      <c r="R790" s="6">
        <f t="shared" si="51"/>
        <v>3387</v>
      </c>
      <c r="S790" t="s">
        <v>2041</v>
      </c>
      <c r="T790" t="s">
        <v>2049</v>
      </c>
    </row>
    <row r="791" spans="1:20" x14ac:dyDescent="0.2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t="s">
        <v>14</v>
      </c>
      <c r="G791">
        <v>45</v>
      </c>
      <c r="H791" t="s">
        <v>21</v>
      </c>
      <c r="I791" t="s">
        <v>22</v>
      </c>
      <c r="J791">
        <v>1401166800</v>
      </c>
      <c r="K791" s="9">
        <f t="shared" si="48"/>
        <v>41786.208333333336</v>
      </c>
      <c r="L791">
        <v>1404363600</v>
      </c>
      <c r="M791" s="10">
        <f t="shared" si="49"/>
        <v>41823.208333333336</v>
      </c>
      <c r="N791" t="b">
        <v>0</v>
      </c>
      <c r="O791" t="b">
        <v>0</v>
      </c>
      <c r="P791" t="s">
        <v>33</v>
      </c>
      <c r="Q791" s="4">
        <f t="shared" si="50"/>
        <v>37.233333333333334</v>
      </c>
      <c r="R791" s="6">
        <f t="shared" si="51"/>
        <v>6175.5</v>
      </c>
      <c r="S791" t="s">
        <v>2039</v>
      </c>
      <c r="T791" t="s">
        <v>2040</v>
      </c>
    </row>
    <row r="792" spans="1:20" hidden="1" x14ac:dyDescent="0.2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t="s">
        <v>74</v>
      </c>
      <c r="G792">
        <v>1113</v>
      </c>
      <c r="H792" t="s">
        <v>21</v>
      </c>
      <c r="I792" t="s">
        <v>22</v>
      </c>
      <c r="J792">
        <v>1266127200</v>
      </c>
      <c r="K792" s="9">
        <f t="shared" si="48"/>
        <v>40223.25</v>
      </c>
      <c r="L792">
        <v>1266645600</v>
      </c>
      <c r="M792" s="10">
        <f t="shared" si="49"/>
        <v>40229.25</v>
      </c>
      <c r="N792" t="b">
        <v>0</v>
      </c>
      <c r="O792" t="b">
        <v>0</v>
      </c>
      <c r="P792" t="s">
        <v>33</v>
      </c>
      <c r="Q792" s="4">
        <f t="shared" si="50"/>
        <v>30.540075309306079</v>
      </c>
      <c r="R792" s="6">
        <f t="shared" si="51"/>
        <v>121337</v>
      </c>
      <c r="S792" t="s">
        <v>2039</v>
      </c>
      <c r="T792" t="s">
        <v>2040</v>
      </c>
    </row>
    <row r="793" spans="1:20" x14ac:dyDescent="0.2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t="s">
        <v>14</v>
      </c>
      <c r="G793">
        <v>6</v>
      </c>
      <c r="H793" t="s">
        <v>21</v>
      </c>
      <c r="I793" t="s">
        <v>22</v>
      </c>
      <c r="J793">
        <v>1481436000</v>
      </c>
      <c r="K793" s="9">
        <f t="shared" si="48"/>
        <v>42715.25</v>
      </c>
      <c r="L793">
        <v>1482818400</v>
      </c>
      <c r="M793" s="10">
        <f t="shared" si="49"/>
        <v>42731.25</v>
      </c>
      <c r="N793" t="b">
        <v>0</v>
      </c>
      <c r="O793" t="b">
        <v>0</v>
      </c>
      <c r="P793" t="s">
        <v>17</v>
      </c>
      <c r="Q793" s="4">
        <f t="shared" si="50"/>
        <v>25.714285714285715</v>
      </c>
      <c r="R793" s="6">
        <f t="shared" si="51"/>
        <v>1320</v>
      </c>
      <c r="S793" t="s">
        <v>2033</v>
      </c>
      <c r="T793" t="s">
        <v>2034</v>
      </c>
    </row>
    <row r="794" spans="1:20" x14ac:dyDescent="0.2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t="s">
        <v>14</v>
      </c>
      <c r="G794">
        <v>7</v>
      </c>
      <c r="H794" t="s">
        <v>21</v>
      </c>
      <c r="I794" t="s">
        <v>22</v>
      </c>
      <c r="J794">
        <v>1372222800</v>
      </c>
      <c r="K794" s="9">
        <f t="shared" si="48"/>
        <v>41451.208333333336</v>
      </c>
      <c r="L794">
        <v>1374642000</v>
      </c>
      <c r="M794" s="10">
        <f t="shared" si="49"/>
        <v>41479.208333333336</v>
      </c>
      <c r="N794" t="b">
        <v>0</v>
      </c>
      <c r="O794" t="b">
        <v>1</v>
      </c>
      <c r="P794" t="s">
        <v>33</v>
      </c>
      <c r="Q794" s="4">
        <f t="shared" si="50"/>
        <v>34</v>
      </c>
      <c r="R794" s="6">
        <f t="shared" si="51"/>
        <v>1340</v>
      </c>
      <c r="S794" t="s">
        <v>2039</v>
      </c>
      <c r="T794" t="s">
        <v>2040</v>
      </c>
    </row>
    <row r="795" spans="1:20" hidden="1" x14ac:dyDescent="0.2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t="s">
        <v>20</v>
      </c>
      <c r="G795">
        <v>181</v>
      </c>
      <c r="H795" t="s">
        <v>98</v>
      </c>
      <c r="I795" t="s">
        <v>99</v>
      </c>
      <c r="J795">
        <v>1372136400</v>
      </c>
      <c r="K795" s="9">
        <f t="shared" si="48"/>
        <v>41450.208333333336</v>
      </c>
      <c r="L795">
        <v>1372482000</v>
      </c>
      <c r="M795" s="10">
        <f t="shared" si="49"/>
        <v>41454.208333333336</v>
      </c>
      <c r="N795" t="b">
        <v>0</v>
      </c>
      <c r="O795" t="b">
        <v>0</v>
      </c>
      <c r="P795" t="s">
        <v>68</v>
      </c>
      <c r="Q795" s="4">
        <f t="shared" si="50"/>
        <v>1185.909090909091</v>
      </c>
      <c r="R795" s="6">
        <f t="shared" si="51"/>
        <v>7072.5</v>
      </c>
      <c r="S795" t="s">
        <v>2047</v>
      </c>
      <c r="T795" t="s">
        <v>2048</v>
      </c>
    </row>
    <row r="796" spans="1:20" hidden="1" x14ac:dyDescent="0.2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t="s">
        <v>20</v>
      </c>
      <c r="G796">
        <v>110</v>
      </c>
      <c r="H796" t="s">
        <v>21</v>
      </c>
      <c r="I796" t="s">
        <v>22</v>
      </c>
      <c r="J796">
        <v>1513922400</v>
      </c>
      <c r="K796" s="9">
        <f t="shared" si="48"/>
        <v>43091.25</v>
      </c>
      <c r="L796">
        <v>1514959200</v>
      </c>
      <c r="M796" s="10">
        <f t="shared" si="49"/>
        <v>43103.25</v>
      </c>
      <c r="N796" t="b">
        <v>0</v>
      </c>
      <c r="O796" t="b">
        <v>0</v>
      </c>
      <c r="P796" t="s">
        <v>23</v>
      </c>
      <c r="Q796" s="4">
        <f t="shared" si="50"/>
        <v>125.39393939393939</v>
      </c>
      <c r="R796" s="6">
        <f t="shared" si="51"/>
        <v>7438</v>
      </c>
      <c r="S796" t="s">
        <v>2035</v>
      </c>
      <c r="T796" t="s">
        <v>2036</v>
      </c>
    </row>
    <row r="797" spans="1:20" ht="31.5" x14ac:dyDescent="0.2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t="s">
        <v>14</v>
      </c>
      <c r="G797">
        <v>31</v>
      </c>
      <c r="H797" t="s">
        <v>21</v>
      </c>
      <c r="I797" t="s">
        <v>22</v>
      </c>
      <c r="J797">
        <v>1477976400</v>
      </c>
      <c r="K797" s="9">
        <f t="shared" si="48"/>
        <v>42675.208333333328</v>
      </c>
      <c r="L797">
        <v>1478235600</v>
      </c>
      <c r="M797" s="10">
        <f t="shared" si="49"/>
        <v>42678.208333333328</v>
      </c>
      <c r="N797" t="b">
        <v>0</v>
      </c>
      <c r="O797" t="b">
        <v>0</v>
      </c>
      <c r="P797" t="s">
        <v>53</v>
      </c>
      <c r="Q797" s="4">
        <f t="shared" si="50"/>
        <v>14.394366197183098</v>
      </c>
      <c r="R797" s="6">
        <f t="shared" si="51"/>
        <v>4061</v>
      </c>
      <c r="S797" t="s">
        <v>2041</v>
      </c>
      <c r="T797" t="s">
        <v>2044</v>
      </c>
    </row>
    <row r="798" spans="1:20" x14ac:dyDescent="0.2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t="s">
        <v>14</v>
      </c>
      <c r="G798">
        <v>78</v>
      </c>
      <c r="H798" t="s">
        <v>21</v>
      </c>
      <c r="I798" t="s">
        <v>22</v>
      </c>
      <c r="J798">
        <v>1407474000</v>
      </c>
      <c r="K798" s="9">
        <f t="shared" si="48"/>
        <v>41859.208333333336</v>
      </c>
      <c r="L798">
        <v>1408078800</v>
      </c>
      <c r="M798" s="10">
        <f t="shared" si="49"/>
        <v>41866.208333333336</v>
      </c>
      <c r="N798" t="b">
        <v>0</v>
      </c>
      <c r="O798" t="b">
        <v>1</v>
      </c>
      <c r="P798" t="s">
        <v>292</v>
      </c>
      <c r="Q798" s="4">
        <f t="shared" si="50"/>
        <v>54.807692307692307</v>
      </c>
      <c r="R798" s="6">
        <f t="shared" si="51"/>
        <v>6037.5</v>
      </c>
      <c r="S798" t="s">
        <v>2050</v>
      </c>
      <c r="T798" t="s">
        <v>2061</v>
      </c>
    </row>
    <row r="799" spans="1:20" hidden="1" x14ac:dyDescent="0.2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t="s">
        <v>20</v>
      </c>
      <c r="G799">
        <v>185</v>
      </c>
      <c r="H799" t="s">
        <v>21</v>
      </c>
      <c r="I799" t="s">
        <v>22</v>
      </c>
      <c r="J799">
        <v>1546149600</v>
      </c>
      <c r="K799" s="9">
        <f t="shared" si="48"/>
        <v>43464.25</v>
      </c>
      <c r="L799">
        <v>1548136800</v>
      </c>
      <c r="M799" s="10">
        <f t="shared" si="49"/>
        <v>43487.25</v>
      </c>
      <c r="N799" t="b">
        <v>0</v>
      </c>
      <c r="O799" t="b">
        <v>0</v>
      </c>
      <c r="P799" t="s">
        <v>28</v>
      </c>
      <c r="Q799" s="4">
        <f t="shared" si="50"/>
        <v>109.63157894736842</v>
      </c>
      <c r="R799" s="6">
        <f t="shared" si="51"/>
        <v>7966</v>
      </c>
      <c r="S799" t="s">
        <v>2037</v>
      </c>
      <c r="T799" t="s">
        <v>2038</v>
      </c>
    </row>
    <row r="800" spans="1:20" hidden="1" x14ac:dyDescent="0.2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t="s">
        <v>20</v>
      </c>
      <c r="G800">
        <v>121</v>
      </c>
      <c r="H800" t="s">
        <v>21</v>
      </c>
      <c r="I800" t="s">
        <v>22</v>
      </c>
      <c r="J800">
        <v>1338440400</v>
      </c>
      <c r="K800" s="9">
        <f t="shared" si="48"/>
        <v>41060.208333333336</v>
      </c>
      <c r="L800">
        <v>1340859600</v>
      </c>
      <c r="M800" s="10">
        <f t="shared" si="49"/>
        <v>41088.208333333336</v>
      </c>
      <c r="N800" t="b">
        <v>0</v>
      </c>
      <c r="O800" t="b">
        <v>1</v>
      </c>
      <c r="P800" t="s">
        <v>33</v>
      </c>
      <c r="Q800" s="4">
        <f t="shared" si="50"/>
        <v>188.47058823529412</v>
      </c>
      <c r="R800" s="6">
        <f t="shared" si="51"/>
        <v>4904</v>
      </c>
      <c r="S800" t="s">
        <v>2039</v>
      </c>
      <c r="T800" t="s">
        <v>2040</v>
      </c>
    </row>
    <row r="801" spans="1:20" x14ac:dyDescent="0.2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t="s">
        <v>14</v>
      </c>
      <c r="G801">
        <v>1225</v>
      </c>
      <c r="H801" t="s">
        <v>40</v>
      </c>
      <c r="I801" t="s">
        <v>41</v>
      </c>
      <c r="J801">
        <v>1454133600</v>
      </c>
      <c r="K801" s="9">
        <f t="shared" si="48"/>
        <v>42399.25</v>
      </c>
      <c r="L801">
        <v>1454479200</v>
      </c>
      <c r="M801" s="10">
        <f t="shared" si="49"/>
        <v>42403.25</v>
      </c>
      <c r="N801" t="b">
        <v>0</v>
      </c>
      <c r="O801" t="b">
        <v>0</v>
      </c>
      <c r="P801" t="s">
        <v>33</v>
      </c>
      <c r="Q801" s="4">
        <f t="shared" si="50"/>
        <v>87.008284023668637</v>
      </c>
      <c r="R801" s="6">
        <f t="shared" si="51"/>
        <v>79011</v>
      </c>
      <c r="S801" t="s">
        <v>2039</v>
      </c>
      <c r="T801" t="s">
        <v>2040</v>
      </c>
    </row>
    <row r="802" spans="1:20" x14ac:dyDescent="0.2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t="s">
        <v>14</v>
      </c>
      <c r="G802">
        <v>1</v>
      </c>
      <c r="H802" t="s">
        <v>98</v>
      </c>
      <c r="I802" t="s">
        <v>99</v>
      </c>
      <c r="J802">
        <v>1434085200</v>
      </c>
      <c r="K802" s="9">
        <f t="shared" si="48"/>
        <v>42167.208333333328</v>
      </c>
      <c r="L802">
        <v>1434430800</v>
      </c>
      <c r="M802" s="10">
        <f t="shared" si="49"/>
        <v>42171.208333333328</v>
      </c>
      <c r="N802" t="b">
        <v>0</v>
      </c>
      <c r="O802" t="b">
        <v>0</v>
      </c>
      <c r="P802" t="s">
        <v>23</v>
      </c>
      <c r="Q802" s="4">
        <f t="shared" si="50"/>
        <v>1</v>
      </c>
      <c r="R802" s="6">
        <f t="shared" si="51"/>
        <v>50.5</v>
      </c>
      <c r="S802" t="s">
        <v>2035</v>
      </c>
      <c r="T802" t="s">
        <v>2036</v>
      </c>
    </row>
    <row r="803" spans="1:20" hidden="1" x14ac:dyDescent="0.2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t="s">
        <v>20</v>
      </c>
      <c r="G803">
        <v>106</v>
      </c>
      <c r="H803" t="s">
        <v>21</v>
      </c>
      <c r="I803" t="s">
        <v>22</v>
      </c>
      <c r="J803">
        <v>1577772000</v>
      </c>
      <c r="K803" s="9">
        <f t="shared" si="48"/>
        <v>43830.25</v>
      </c>
      <c r="L803">
        <v>1579672800</v>
      </c>
      <c r="M803" s="10">
        <f t="shared" si="49"/>
        <v>43852.25</v>
      </c>
      <c r="N803" t="b">
        <v>0</v>
      </c>
      <c r="O803" t="b">
        <v>1</v>
      </c>
      <c r="P803" t="s">
        <v>122</v>
      </c>
      <c r="Q803" s="4">
        <f t="shared" si="50"/>
        <v>202.91304347826087</v>
      </c>
      <c r="R803" s="6">
        <f t="shared" si="51"/>
        <v>3483.5</v>
      </c>
      <c r="S803" t="s">
        <v>2054</v>
      </c>
      <c r="T803" t="s">
        <v>2055</v>
      </c>
    </row>
    <row r="804" spans="1:20" ht="31.5" hidden="1" x14ac:dyDescent="0.2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t="s">
        <v>20</v>
      </c>
      <c r="G804">
        <v>142</v>
      </c>
      <c r="H804" t="s">
        <v>21</v>
      </c>
      <c r="I804" t="s">
        <v>22</v>
      </c>
      <c r="J804">
        <v>1562216400</v>
      </c>
      <c r="K804" s="9">
        <f t="shared" si="48"/>
        <v>43650.208333333328</v>
      </c>
      <c r="L804">
        <v>1562389200</v>
      </c>
      <c r="M804" s="10">
        <f t="shared" si="49"/>
        <v>43652.208333333328</v>
      </c>
      <c r="N804" t="b">
        <v>0</v>
      </c>
      <c r="O804" t="b">
        <v>0</v>
      </c>
      <c r="P804" t="s">
        <v>122</v>
      </c>
      <c r="Q804" s="4">
        <f t="shared" si="50"/>
        <v>197.03225806451613</v>
      </c>
      <c r="R804" s="6">
        <f t="shared" si="51"/>
        <v>9208</v>
      </c>
      <c r="S804" t="s">
        <v>2054</v>
      </c>
      <c r="T804" t="s">
        <v>2055</v>
      </c>
    </row>
    <row r="805" spans="1:20" ht="31.5" hidden="1" x14ac:dyDescent="0.2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t="s">
        <v>20</v>
      </c>
      <c r="G805">
        <v>233</v>
      </c>
      <c r="H805" t="s">
        <v>21</v>
      </c>
      <c r="I805" t="s">
        <v>22</v>
      </c>
      <c r="J805">
        <v>1548568800</v>
      </c>
      <c r="K805" s="9">
        <f t="shared" si="48"/>
        <v>43492.25</v>
      </c>
      <c r="L805">
        <v>1551506400</v>
      </c>
      <c r="M805" s="10">
        <f t="shared" si="49"/>
        <v>43526.25</v>
      </c>
      <c r="N805" t="b">
        <v>0</v>
      </c>
      <c r="O805" t="b">
        <v>0</v>
      </c>
      <c r="P805" t="s">
        <v>33</v>
      </c>
      <c r="Q805" s="4">
        <f t="shared" si="50"/>
        <v>107</v>
      </c>
      <c r="R805" s="6">
        <f t="shared" si="51"/>
        <v>6313.5</v>
      </c>
      <c r="S805" t="s">
        <v>2039</v>
      </c>
      <c r="T805" t="s">
        <v>2040</v>
      </c>
    </row>
    <row r="806" spans="1:20" hidden="1" x14ac:dyDescent="0.2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t="s">
        <v>20</v>
      </c>
      <c r="G806">
        <v>218</v>
      </c>
      <c r="H806" t="s">
        <v>21</v>
      </c>
      <c r="I806" t="s">
        <v>22</v>
      </c>
      <c r="J806">
        <v>1514872800</v>
      </c>
      <c r="K806" s="9">
        <f t="shared" si="48"/>
        <v>43102.25</v>
      </c>
      <c r="L806">
        <v>1516600800</v>
      </c>
      <c r="M806" s="10">
        <f t="shared" si="49"/>
        <v>43122.25</v>
      </c>
      <c r="N806" t="b">
        <v>0</v>
      </c>
      <c r="O806" t="b">
        <v>0</v>
      </c>
      <c r="P806" t="s">
        <v>23</v>
      </c>
      <c r="Q806" s="4">
        <f t="shared" si="50"/>
        <v>268.73076923076923</v>
      </c>
      <c r="R806" s="6">
        <f t="shared" si="51"/>
        <v>4793.5</v>
      </c>
      <c r="S806" t="s">
        <v>2035</v>
      </c>
      <c r="T806" t="s">
        <v>2036</v>
      </c>
    </row>
    <row r="807" spans="1:20" ht="31.5" x14ac:dyDescent="0.2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t="s">
        <v>14</v>
      </c>
      <c r="G807">
        <v>67</v>
      </c>
      <c r="H807" t="s">
        <v>26</v>
      </c>
      <c r="I807" t="s">
        <v>27</v>
      </c>
      <c r="J807">
        <v>1416031200</v>
      </c>
      <c r="K807" s="9">
        <f t="shared" si="48"/>
        <v>41958.25</v>
      </c>
      <c r="L807">
        <v>1420437600</v>
      </c>
      <c r="M807" s="10">
        <f t="shared" si="49"/>
        <v>42009.25</v>
      </c>
      <c r="N807" t="b">
        <v>0</v>
      </c>
      <c r="O807" t="b">
        <v>0</v>
      </c>
      <c r="P807" t="s">
        <v>42</v>
      </c>
      <c r="Q807" s="4">
        <f t="shared" si="50"/>
        <v>50.845360824742265</v>
      </c>
      <c r="R807" s="6">
        <f t="shared" si="51"/>
        <v>7316</v>
      </c>
      <c r="S807" t="s">
        <v>2041</v>
      </c>
      <c r="T807" t="s">
        <v>2042</v>
      </c>
    </row>
    <row r="808" spans="1:20" hidden="1" x14ac:dyDescent="0.2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t="s">
        <v>20</v>
      </c>
      <c r="G808">
        <v>76</v>
      </c>
      <c r="H808" t="s">
        <v>21</v>
      </c>
      <c r="I808" t="s">
        <v>22</v>
      </c>
      <c r="J808">
        <v>1330927200</v>
      </c>
      <c r="K808" s="9">
        <f t="shared" si="48"/>
        <v>40973.25</v>
      </c>
      <c r="L808">
        <v>1332997200</v>
      </c>
      <c r="M808" s="10">
        <f t="shared" si="49"/>
        <v>40997.208333333336</v>
      </c>
      <c r="N808" t="b">
        <v>0</v>
      </c>
      <c r="O808" t="b">
        <v>1</v>
      </c>
      <c r="P808" t="s">
        <v>53</v>
      </c>
      <c r="Q808" s="4">
        <f t="shared" si="50"/>
        <v>1180.2857142857142</v>
      </c>
      <c r="R808" s="6">
        <f t="shared" si="51"/>
        <v>4481</v>
      </c>
      <c r="S808" t="s">
        <v>2041</v>
      </c>
      <c r="T808" t="s">
        <v>2044</v>
      </c>
    </row>
    <row r="809" spans="1:20" hidden="1" x14ac:dyDescent="0.2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t="s">
        <v>20</v>
      </c>
      <c r="G809">
        <v>43</v>
      </c>
      <c r="H809" t="s">
        <v>21</v>
      </c>
      <c r="I809" t="s">
        <v>22</v>
      </c>
      <c r="J809">
        <v>1571115600</v>
      </c>
      <c r="K809" s="9">
        <f t="shared" si="48"/>
        <v>43753.208333333328</v>
      </c>
      <c r="L809">
        <v>1574920800</v>
      </c>
      <c r="M809" s="10">
        <f t="shared" si="49"/>
        <v>43797.25</v>
      </c>
      <c r="N809" t="b">
        <v>0</v>
      </c>
      <c r="O809" t="b">
        <v>1</v>
      </c>
      <c r="P809" t="s">
        <v>33</v>
      </c>
      <c r="Q809" s="4">
        <f t="shared" si="50"/>
        <v>264</v>
      </c>
      <c r="R809" s="6">
        <f t="shared" si="51"/>
        <v>1274</v>
      </c>
      <c r="S809" t="s">
        <v>2039</v>
      </c>
      <c r="T809" t="s">
        <v>2040</v>
      </c>
    </row>
    <row r="810" spans="1:20" x14ac:dyDescent="0.2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t="s">
        <v>14</v>
      </c>
      <c r="G810">
        <v>19</v>
      </c>
      <c r="H810" t="s">
        <v>21</v>
      </c>
      <c r="I810" t="s">
        <v>22</v>
      </c>
      <c r="J810">
        <v>1463461200</v>
      </c>
      <c r="K810" s="9">
        <f t="shared" si="48"/>
        <v>42507.208333333328</v>
      </c>
      <c r="L810">
        <v>1464930000</v>
      </c>
      <c r="M810" s="10">
        <f t="shared" si="49"/>
        <v>42524.208333333328</v>
      </c>
      <c r="N810" t="b">
        <v>0</v>
      </c>
      <c r="O810" t="b">
        <v>0</v>
      </c>
      <c r="P810" t="s">
        <v>17</v>
      </c>
      <c r="Q810" s="4">
        <f t="shared" si="50"/>
        <v>30.442307692307693</v>
      </c>
      <c r="R810" s="6">
        <f t="shared" si="51"/>
        <v>3391.5</v>
      </c>
      <c r="S810" t="s">
        <v>2033</v>
      </c>
      <c r="T810" t="s">
        <v>2034</v>
      </c>
    </row>
    <row r="811" spans="1:20" x14ac:dyDescent="0.2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t="s">
        <v>14</v>
      </c>
      <c r="G811">
        <v>2108</v>
      </c>
      <c r="H811" t="s">
        <v>98</v>
      </c>
      <c r="I811" t="s">
        <v>99</v>
      </c>
      <c r="J811">
        <v>1344920400</v>
      </c>
      <c r="K811" s="9">
        <f t="shared" si="48"/>
        <v>41135.208333333336</v>
      </c>
      <c r="L811">
        <v>1345006800</v>
      </c>
      <c r="M811" s="10">
        <f t="shared" si="49"/>
        <v>41136.208333333336</v>
      </c>
      <c r="N811" t="b">
        <v>0</v>
      </c>
      <c r="O811" t="b">
        <v>0</v>
      </c>
      <c r="P811" t="s">
        <v>42</v>
      </c>
      <c r="Q811" s="4">
        <f t="shared" si="50"/>
        <v>62.88068181818182</v>
      </c>
      <c r="R811" s="6">
        <f t="shared" si="51"/>
        <v>114668</v>
      </c>
      <c r="S811" t="s">
        <v>2041</v>
      </c>
      <c r="T811" t="s">
        <v>2042</v>
      </c>
    </row>
    <row r="812" spans="1:20" hidden="1" x14ac:dyDescent="0.2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t="s">
        <v>20</v>
      </c>
      <c r="G812">
        <v>221</v>
      </c>
      <c r="H812" t="s">
        <v>21</v>
      </c>
      <c r="I812" t="s">
        <v>22</v>
      </c>
      <c r="J812">
        <v>1511848800</v>
      </c>
      <c r="K812" s="9">
        <f t="shared" si="48"/>
        <v>43067.25</v>
      </c>
      <c r="L812">
        <v>1512712800</v>
      </c>
      <c r="M812" s="10">
        <f t="shared" si="49"/>
        <v>43077.25</v>
      </c>
      <c r="N812" t="b">
        <v>0</v>
      </c>
      <c r="O812" t="b">
        <v>1</v>
      </c>
      <c r="P812" t="s">
        <v>33</v>
      </c>
      <c r="Q812" s="4">
        <f t="shared" si="50"/>
        <v>193.125</v>
      </c>
      <c r="R812" s="6">
        <f t="shared" si="51"/>
        <v>9380</v>
      </c>
      <c r="S812" t="s">
        <v>2039</v>
      </c>
      <c r="T812" t="s">
        <v>2040</v>
      </c>
    </row>
    <row r="813" spans="1:20" x14ac:dyDescent="0.2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t="s">
        <v>14</v>
      </c>
      <c r="G813">
        <v>679</v>
      </c>
      <c r="H813" t="s">
        <v>21</v>
      </c>
      <c r="I813" t="s">
        <v>22</v>
      </c>
      <c r="J813">
        <v>1452319200</v>
      </c>
      <c r="K813" s="9">
        <f t="shared" si="48"/>
        <v>42378.25</v>
      </c>
      <c r="L813">
        <v>1452492000</v>
      </c>
      <c r="M813" s="10">
        <f t="shared" si="49"/>
        <v>42380.25</v>
      </c>
      <c r="N813" t="b">
        <v>0</v>
      </c>
      <c r="O813" t="b">
        <v>1</v>
      </c>
      <c r="P813" t="s">
        <v>89</v>
      </c>
      <c r="Q813" s="4">
        <f t="shared" si="50"/>
        <v>77.1027027027027</v>
      </c>
      <c r="R813" s="6">
        <f t="shared" si="51"/>
        <v>81910</v>
      </c>
      <c r="S813" t="s">
        <v>2050</v>
      </c>
      <c r="T813" t="s">
        <v>2051</v>
      </c>
    </row>
    <row r="814" spans="1:20" hidden="1" x14ac:dyDescent="0.2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t="s">
        <v>20</v>
      </c>
      <c r="G814">
        <v>2805</v>
      </c>
      <c r="H814" t="s">
        <v>15</v>
      </c>
      <c r="I814" t="s">
        <v>16</v>
      </c>
      <c r="J814">
        <v>1523854800</v>
      </c>
      <c r="K814" s="9">
        <f t="shared" si="48"/>
        <v>43206.208333333328</v>
      </c>
      <c r="L814">
        <v>1524286800</v>
      </c>
      <c r="M814" s="10">
        <f t="shared" si="49"/>
        <v>43211.208333333328</v>
      </c>
      <c r="N814" t="b">
        <v>0</v>
      </c>
      <c r="O814" t="b">
        <v>0</v>
      </c>
      <c r="P814" t="s">
        <v>68</v>
      </c>
      <c r="Q814" s="4">
        <f t="shared" si="50"/>
        <v>225.52763819095478</v>
      </c>
      <c r="R814" s="6">
        <f t="shared" si="51"/>
        <v>97170</v>
      </c>
      <c r="S814" t="s">
        <v>2047</v>
      </c>
      <c r="T814" t="s">
        <v>2048</v>
      </c>
    </row>
    <row r="815" spans="1:20" hidden="1" x14ac:dyDescent="0.2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t="s">
        <v>20</v>
      </c>
      <c r="G815">
        <v>68</v>
      </c>
      <c r="H815" t="s">
        <v>21</v>
      </c>
      <c r="I815" t="s">
        <v>22</v>
      </c>
      <c r="J815">
        <v>1346043600</v>
      </c>
      <c r="K815" s="9">
        <f t="shared" si="48"/>
        <v>41148.208333333336</v>
      </c>
      <c r="L815">
        <v>1346907600</v>
      </c>
      <c r="M815" s="10">
        <f t="shared" si="49"/>
        <v>41158.208333333336</v>
      </c>
      <c r="N815" t="b">
        <v>0</v>
      </c>
      <c r="O815" t="b">
        <v>0</v>
      </c>
      <c r="P815" t="s">
        <v>89</v>
      </c>
      <c r="Q815" s="4">
        <f t="shared" si="50"/>
        <v>239.40625</v>
      </c>
      <c r="R815" s="6">
        <f t="shared" si="51"/>
        <v>5430.5</v>
      </c>
      <c r="S815" t="s">
        <v>2050</v>
      </c>
      <c r="T815" t="s">
        <v>2051</v>
      </c>
    </row>
    <row r="816" spans="1:20" x14ac:dyDescent="0.2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t="s">
        <v>14</v>
      </c>
      <c r="G816">
        <v>36</v>
      </c>
      <c r="H816" t="s">
        <v>36</v>
      </c>
      <c r="I816" t="s">
        <v>37</v>
      </c>
      <c r="J816">
        <v>1464325200</v>
      </c>
      <c r="K816" s="9">
        <f t="shared" si="48"/>
        <v>42517.208333333328</v>
      </c>
      <c r="L816">
        <v>1464498000</v>
      </c>
      <c r="M816" s="10">
        <f t="shared" si="49"/>
        <v>42519.208333333328</v>
      </c>
      <c r="N816" t="b">
        <v>0</v>
      </c>
      <c r="O816" t="b">
        <v>1</v>
      </c>
      <c r="P816" t="s">
        <v>23</v>
      </c>
      <c r="Q816" s="4">
        <f t="shared" si="50"/>
        <v>92.1875</v>
      </c>
      <c r="R816" s="6">
        <f t="shared" si="51"/>
        <v>3075</v>
      </c>
      <c r="S816" t="s">
        <v>2035</v>
      </c>
      <c r="T816" t="s">
        <v>2036</v>
      </c>
    </row>
    <row r="817" spans="1:20" ht="31.5" hidden="1" x14ac:dyDescent="0.2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t="s">
        <v>20</v>
      </c>
      <c r="G817">
        <v>183</v>
      </c>
      <c r="H817" t="s">
        <v>15</v>
      </c>
      <c r="I817" t="s">
        <v>16</v>
      </c>
      <c r="J817">
        <v>1511935200</v>
      </c>
      <c r="K817" s="9">
        <f t="shared" si="48"/>
        <v>43068.25</v>
      </c>
      <c r="L817">
        <v>1514181600</v>
      </c>
      <c r="M817" s="10">
        <f t="shared" si="49"/>
        <v>43094.25</v>
      </c>
      <c r="N817" t="b">
        <v>0</v>
      </c>
      <c r="O817" t="b">
        <v>0</v>
      </c>
      <c r="P817" t="s">
        <v>23</v>
      </c>
      <c r="Q817" s="4">
        <f t="shared" si="50"/>
        <v>130.23333333333332</v>
      </c>
      <c r="R817" s="6">
        <f t="shared" si="51"/>
        <v>10360.5</v>
      </c>
      <c r="S817" t="s">
        <v>2035</v>
      </c>
      <c r="T817" t="s">
        <v>2036</v>
      </c>
    </row>
    <row r="818" spans="1:20" hidden="1" x14ac:dyDescent="0.2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t="s">
        <v>20</v>
      </c>
      <c r="G818">
        <v>133</v>
      </c>
      <c r="H818" t="s">
        <v>21</v>
      </c>
      <c r="I818" t="s">
        <v>22</v>
      </c>
      <c r="J818">
        <v>1392012000</v>
      </c>
      <c r="K818" s="9">
        <f t="shared" si="48"/>
        <v>41680.25</v>
      </c>
      <c r="L818">
        <v>1392184800</v>
      </c>
      <c r="M818" s="10">
        <f t="shared" si="49"/>
        <v>41682.25</v>
      </c>
      <c r="N818" t="b">
        <v>1</v>
      </c>
      <c r="O818" t="b">
        <v>1</v>
      </c>
      <c r="P818" t="s">
        <v>33</v>
      </c>
      <c r="Q818" s="4">
        <f t="shared" si="50"/>
        <v>615.21739130434787</v>
      </c>
      <c r="R818" s="6">
        <f t="shared" si="51"/>
        <v>8225</v>
      </c>
      <c r="S818" t="s">
        <v>2039</v>
      </c>
      <c r="T818" t="s">
        <v>2040</v>
      </c>
    </row>
    <row r="819" spans="1:20" hidden="1" x14ac:dyDescent="0.2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t="s">
        <v>20</v>
      </c>
      <c r="G819">
        <v>2489</v>
      </c>
      <c r="H819" t="s">
        <v>107</v>
      </c>
      <c r="I819" t="s">
        <v>108</v>
      </c>
      <c r="J819">
        <v>1556946000</v>
      </c>
      <c r="K819" s="9">
        <f t="shared" si="48"/>
        <v>43589.208333333328</v>
      </c>
      <c r="L819">
        <v>1559365200</v>
      </c>
      <c r="M819" s="10">
        <f t="shared" si="49"/>
        <v>43617.208333333328</v>
      </c>
      <c r="N819" t="b">
        <v>0</v>
      </c>
      <c r="O819" t="b">
        <v>1</v>
      </c>
      <c r="P819" t="s">
        <v>68</v>
      </c>
      <c r="Q819" s="4">
        <f t="shared" si="50"/>
        <v>368.79532163742692</v>
      </c>
      <c r="R819" s="6">
        <f t="shared" si="51"/>
        <v>120246</v>
      </c>
      <c r="S819" t="s">
        <v>2047</v>
      </c>
      <c r="T819" t="s">
        <v>2048</v>
      </c>
    </row>
    <row r="820" spans="1:20" hidden="1" x14ac:dyDescent="0.2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t="s">
        <v>20</v>
      </c>
      <c r="G820">
        <v>69</v>
      </c>
      <c r="H820" t="s">
        <v>21</v>
      </c>
      <c r="I820" t="s">
        <v>22</v>
      </c>
      <c r="J820">
        <v>1548050400</v>
      </c>
      <c r="K820" s="9">
        <f t="shared" si="48"/>
        <v>43486.25</v>
      </c>
      <c r="L820">
        <v>1549173600</v>
      </c>
      <c r="M820" s="10">
        <f t="shared" si="49"/>
        <v>43499.25</v>
      </c>
      <c r="N820" t="b">
        <v>0</v>
      </c>
      <c r="O820" t="b">
        <v>1</v>
      </c>
      <c r="P820" t="s">
        <v>33</v>
      </c>
      <c r="Q820" s="4">
        <f t="shared" si="50"/>
        <v>1094.8571428571429</v>
      </c>
      <c r="R820" s="6">
        <f t="shared" si="51"/>
        <v>4182</v>
      </c>
      <c r="S820" t="s">
        <v>2039</v>
      </c>
      <c r="T820" t="s">
        <v>2040</v>
      </c>
    </row>
    <row r="821" spans="1:20" ht="31.5" x14ac:dyDescent="0.2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t="s">
        <v>14</v>
      </c>
      <c r="G821">
        <v>47</v>
      </c>
      <c r="H821" t="s">
        <v>21</v>
      </c>
      <c r="I821" t="s">
        <v>22</v>
      </c>
      <c r="J821">
        <v>1353736800</v>
      </c>
      <c r="K821" s="9">
        <f t="shared" si="48"/>
        <v>41237.25</v>
      </c>
      <c r="L821">
        <v>1355032800</v>
      </c>
      <c r="M821" s="10">
        <f t="shared" si="49"/>
        <v>41252.25</v>
      </c>
      <c r="N821" t="b">
        <v>1</v>
      </c>
      <c r="O821" t="b">
        <v>0</v>
      </c>
      <c r="P821" t="s">
        <v>89</v>
      </c>
      <c r="Q821" s="4">
        <f t="shared" si="50"/>
        <v>50.662921348314605</v>
      </c>
      <c r="R821" s="6">
        <f t="shared" si="51"/>
        <v>6704.5</v>
      </c>
      <c r="S821" t="s">
        <v>2050</v>
      </c>
      <c r="T821" t="s">
        <v>2051</v>
      </c>
    </row>
    <row r="822" spans="1:20" hidden="1" x14ac:dyDescent="0.2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t="s">
        <v>20</v>
      </c>
      <c r="G822">
        <v>279</v>
      </c>
      <c r="H822" t="s">
        <v>40</v>
      </c>
      <c r="I822" t="s">
        <v>41</v>
      </c>
      <c r="J822">
        <v>1532840400</v>
      </c>
      <c r="K822" s="9">
        <f t="shared" si="48"/>
        <v>43310.208333333328</v>
      </c>
      <c r="L822">
        <v>1533963600</v>
      </c>
      <c r="M822" s="10">
        <f t="shared" si="49"/>
        <v>43323.208333333328</v>
      </c>
      <c r="N822" t="b">
        <v>0</v>
      </c>
      <c r="O822" t="b">
        <v>1</v>
      </c>
      <c r="P822" t="s">
        <v>23</v>
      </c>
      <c r="Q822" s="4">
        <f t="shared" si="50"/>
        <v>800.6</v>
      </c>
      <c r="R822" s="6">
        <f t="shared" si="51"/>
        <v>6754.5</v>
      </c>
      <c r="S822" t="s">
        <v>2035</v>
      </c>
      <c r="T822" t="s">
        <v>2036</v>
      </c>
    </row>
    <row r="823" spans="1:20" hidden="1" x14ac:dyDescent="0.2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t="s">
        <v>20</v>
      </c>
      <c r="G823">
        <v>210</v>
      </c>
      <c r="H823" t="s">
        <v>21</v>
      </c>
      <c r="I823" t="s">
        <v>22</v>
      </c>
      <c r="J823">
        <v>1488261600</v>
      </c>
      <c r="K823" s="9">
        <f t="shared" si="48"/>
        <v>42794.25</v>
      </c>
      <c r="L823">
        <v>1489381200</v>
      </c>
      <c r="M823" s="10">
        <f t="shared" si="49"/>
        <v>42807.208333333328</v>
      </c>
      <c r="N823" t="b">
        <v>0</v>
      </c>
      <c r="O823" t="b">
        <v>0</v>
      </c>
      <c r="P823" t="s">
        <v>42</v>
      </c>
      <c r="Q823" s="4">
        <f t="shared" si="50"/>
        <v>291.28571428571428</v>
      </c>
      <c r="R823" s="6">
        <f t="shared" si="51"/>
        <v>9586.5</v>
      </c>
      <c r="S823" t="s">
        <v>2041</v>
      </c>
      <c r="T823" t="s">
        <v>2042</v>
      </c>
    </row>
    <row r="824" spans="1:20" hidden="1" x14ac:dyDescent="0.2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t="s">
        <v>20</v>
      </c>
      <c r="G824">
        <v>2100</v>
      </c>
      <c r="H824" t="s">
        <v>21</v>
      </c>
      <c r="I824" t="s">
        <v>22</v>
      </c>
      <c r="J824">
        <v>1393567200</v>
      </c>
      <c r="K824" s="9">
        <f t="shared" si="48"/>
        <v>41698.25</v>
      </c>
      <c r="L824">
        <v>1395032400</v>
      </c>
      <c r="M824" s="10">
        <f t="shared" si="49"/>
        <v>41715.208333333336</v>
      </c>
      <c r="N824" t="b">
        <v>0</v>
      </c>
      <c r="O824" t="b">
        <v>0</v>
      </c>
      <c r="P824" t="s">
        <v>23</v>
      </c>
      <c r="Q824" s="4">
        <f t="shared" si="50"/>
        <v>349.96666666666664</v>
      </c>
      <c r="R824" s="6">
        <f t="shared" si="51"/>
        <v>121491</v>
      </c>
      <c r="S824" t="s">
        <v>2035</v>
      </c>
      <c r="T824" t="s">
        <v>2036</v>
      </c>
    </row>
    <row r="825" spans="1:20" hidden="1" x14ac:dyDescent="0.2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t="s">
        <v>20</v>
      </c>
      <c r="G825">
        <v>252</v>
      </c>
      <c r="H825" t="s">
        <v>21</v>
      </c>
      <c r="I825" t="s">
        <v>22</v>
      </c>
      <c r="J825">
        <v>1410325200</v>
      </c>
      <c r="K825" s="9">
        <f t="shared" si="48"/>
        <v>41892.208333333336</v>
      </c>
      <c r="L825">
        <v>1412485200</v>
      </c>
      <c r="M825" s="10">
        <f t="shared" si="49"/>
        <v>41917.208333333336</v>
      </c>
      <c r="N825" t="b">
        <v>1</v>
      </c>
      <c r="O825" t="b">
        <v>1</v>
      </c>
      <c r="P825" t="s">
        <v>23</v>
      </c>
      <c r="Q825" s="4">
        <f t="shared" si="50"/>
        <v>357.07317073170731</v>
      </c>
      <c r="R825" s="6">
        <f t="shared" si="51"/>
        <v>9370</v>
      </c>
      <c r="S825" t="s">
        <v>2035</v>
      </c>
      <c r="T825" t="s">
        <v>2036</v>
      </c>
    </row>
    <row r="826" spans="1:20" hidden="1" x14ac:dyDescent="0.2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t="s">
        <v>20</v>
      </c>
      <c r="G826">
        <v>1280</v>
      </c>
      <c r="H826" t="s">
        <v>21</v>
      </c>
      <c r="I826" t="s">
        <v>22</v>
      </c>
      <c r="J826">
        <v>1276923600</v>
      </c>
      <c r="K826" s="9">
        <f t="shared" si="48"/>
        <v>40348.208333333336</v>
      </c>
      <c r="L826">
        <v>1279688400</v>
      </c>
      <c r="M826" s="10">
        <f t="shared" si="49"/>
        <v>40380.208333333336</v>
      </c>
      <c r="N826" t="b">
        <v>0</v>
      </c>
      <c r="O826" t="b">
        <v>1</v>
      </c>
      <c r="P826" t="s">
        <v>68</v>
      </c>
      <c r="Q826" s="4">
        <f t="shared" si="50"/>
        <v>126.48941176470588</v>
      </c>
      <c r="R826" s="6">
        <f t="shared" si="51"/>
        <v>96258</v>
      </c>
      <c r="S826" t="s">
        <v>2047</v>
      </c>
      <c r="T826" t="s">
        <v>2048</v>
      </c>
    </row>
    <row r="827" spans="1:20" hidden="1" x14ac:dyDescent="0.2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t="s">
        <v>20</v>
      </c>
      <c r="G827">
        <v>157</v>
      </c>
      <c r="H827" t="s">
        <v>40</v>
      </c>
      <c r="I827" t="s">
        <v>41</v>
      </c>
      <c r="J827">
        <v>1500958800</v>
      </c>
      <c r="K827" s="9">
        <f t="shared" si="48"/>
        <v>42941.208333333328</v>
      </c>
      <c r="L827">
        <v>1501995600</v>
      </c>
      <c r="M827" s="10">
        <f t="shared" si="49"/>
        <v>42953.208333333328</v>
      </c>
      <c r="N827" t="b">
        <v>0</v>
      </c>
      <c r="O827" t="b">
        <v>0</v>
      </c>
      <c r="P827" t="s">
        <v>100</v>
      </c>
      <c r="Q827" s="4">
        <f t="shared" si="50"/>
        <v>387.5</v>
      </c>
      <c r="R827" s="6">
        <f t="shared" si="51"/>
        <v>8775</v>
      </c>
      <c r="S827" t="s">
        <v>2041</v>
      </c>
      <c r="T827" t="s">
        <v>2052</v>
      </c>
    </row>
    <row r="828" spans="1:20" ht="31.5" hidden="1" x14ac:dyDescent="0.2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t="s">
        <v>20</v>
      </c>
      <c r="G828">
        <v>194</v>
      </c>
      <c r="H828" t="s">
        <v>21</v>
      </c>
      <c r="I828" t="s">
        <v>22</v>
      </c>
      <c r="J828">
        <v>1292220000</v>
      </c>
      <c r="K828" s="9">
        <f t="shared" si="48"/>
        <v>40525.25</v>
      </c>
      <c r="L828">
        <v>1294639200</v>
      </c>
      <c r="M828" s="10">
        <f t="shared" si="49"/>
        <v>40553.25</v>
      </c>
      <c r="N828" t="b">
        <v>0</v>
      </c>
      <c r="O828" t="b">
        <v>1</v>
      </c>
      <c r="P828" t="s">
        <v>33</v>
      </c>
      <c r="Q828" s="4">
        <f t="shared" si="50"/>
        <v>457.03571428571428</v>
      </c>
      <c r="R828" s="6">
        <f t="shared" si="51"/>
        <v>7798.5</v>
      </c>
      <c r="S828" t="s">
        <v>2039</v>
      </c>
      <c r="T828" t="s">
        <v>2040</v>
      </c>
    </row>
    <row r="829" spans="1:20" ht="31.5" hidden="1" x14ac:dyDescent="0.2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t="s">
        <v>20</v>
      </c>
      <c r="G829">
        <v>82</v>
      </c>
      <c r="H829" t="s">
        <v>26</v>
      </c>
      <c r="I829" t="s">
        <v>27</v>
      </c>
      <c r="J829">
        <v>1304398800</v>
      </c>
      <c r="K829" s="9">
        <f t="shared" si="48"/>
        <v>40666.208333333336</v>
      </c>
      <c r="L829">
        <v>1305435600</v>
      </c>
      <c r="M829" s="10">
        <f t="shared" si="49"/>
        <v>40678.208333333336</v>
      </c>
      <c r="N829" t="b">
        <v>0</v>
      </c>
      <c r="O829" t="b">
        <v>1</v>
      </c>
      <c r="P829" t="s">
        <v>53</v>
      </c>
      <c r="Q829" s="4">
        <f t="shared" si="50"/>
        <v>266.69565217391306</v>
      </c>
      <c r="R829" s="6">
        <f t="shared" si="51"/>
        <v>4217</v>
      </c>
      <c r="S829" t="s">
        <v>2041</v>
      </c>
      <c r="T829" t="s">
        <v>2044</v>
      </c>
    </row>
    <row r="830" spans="1:20" ht="31.5" x14ac:dyDescent="0.2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t="s">
        <v>14</v>
      </c>
      <c r="G830">
        <v>70</v>
      </c>
      <c r="H830" t="s">
        <v>21</v>
      </c>
      <c r="I830" t="s">
        <v>22</v>
      </c>
      <c r="J830">
        <v>1535432400</v>
      </c>
      <c r="K830" s="9">
        <f t="shared" si="48"/>
        <v>43340.208333333328</v>
      </c>
      <c r="L830">
        <v>1537592400</v>
      </c>
      <c r="M830" s="10">
        <f t="shared" si="49"/>
        <v>43365.208333333328</v>
      </c>
      <c r="N830" t="b">
        <v>0</v>
      </c>
      <c r="O830" t="b">
        <v>0</v>
      </c>
      <c r="P830" t="s">
        <v>33</v>
      </c>
      <c r="Q830" s="4">
        <f t="shared" si="50"/>
        <v>69</v>
      </c>
      <c r="R830" s="6">
        <f t="shared" si="51"/>
        <v>5999.5</v>
      </c>
      <c r="S830" t="s">
        <v>2039</v>
      </c>
      <c r="T830" t="s">
        <v>2040</v>
      </c>
    </row>
    <row r="831" spans="1:20" x14ac:dyDescent="0.2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t="s">
        <v>14</v>
      </c>
      <c r="G831">
        <v>154</v>
      </c>
      <c r="H831" t="s">
        <v>21</v>
      </c>
      <c r="I831" t="s">
        <v>22</v>
      </c>
      <c r="J831">
        <v>1433826000</v>
      </c>
      <c r="K831" s="9">
        <f t="shared" si="48"/>
        <v>42164.208333333328</v>
      </c>
      <c r="L831">
        <v>1435122000</v>
      </c>
      <c r="M831" s="10">
        <f t="shared" si="49"/>
        <v>42179.208333333328</v>
      </c>
      <c r="N831" t="b">
        <v>0</v>
      </c>
      <c r="O831" t="b">
        <v>0</v>
      </c>
      <c r="P831" t="s">
        <v>33</v>
      </c>
      <c r="Q831" s="4">
        <f t="shared" si="50"/>
        <v>51.34375</v>
      </c>
      <c r="R831" s="6">
        <f t="shared" si="51"/>
        <v>7264.5</v>
      </c>
      <c r="S831" t="s">
        <v>2039</v>
      </c>
      <c r="T831" t="s">
        <v>2040</v>
      </c>
    </row>
    <row r="832" spans="1:20" ht="31.5" x14ac:dyDescent="0.2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t="s">
        <v>14</v>
      </c>
      <c r="G832">
        <v>22</v>
      </c>
      <c r="H832" t="s">
        <v>21</v>
      </c>
      <c r="I832" t="s">
        <v>22</v>
      </c>
      <c r="J832">
        <v>1514959200</v>
      </c>
      <c r="K832" s="9">
        <f t="shared" si="48"/>
        <v>43103.25</v>
      </c>
      <c r="L832">
        <v>1520056800</v>
      </c>
      <c r="M832" s="10">
        <f t="shared" si="49"/>
        <v>43162.25</v>
      </c>
      <c r="N832" t="b">
        <v>0</v>
      </c>
      <c r="O832" t="b">
        <v>0</v>
      </c>
      <c r="P832" t="s">
        <v>33</v>
      </c>
      <c r="Q832" s="4">
        <f t="shared" si="50"/>
        <v>1.1710526315789473</v>
      </c>
      <c r="R832" s="6">
        <f t="shared" si="51"/>
        <v>61512</v>
      </c>
      <c r="S832" t="s">
        <v>2039</v>
      </c>
      <c r="T832" t="s">
        <v>2040</v>
      </c>
    </row>
    <row r="833" spans="1:20" ht="31.5" hidden="1" x14ac:dyDescent="0.2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t="s">
        <v>20</v>
      </c>
      <c r="G833">
        <v>4233</v>
      </c>
      <c r="H833" t="s">
        <v>21</v>
      </c>
      <c r="I833" t="s">
        <v>22</v>
      </c>
      <c r="J833">
        <v>1332738000</v>
      </c>
      <c r="K833" s="9">
        <f t="shared" si="48"/>
        <v>40994.208333333336</v>
      </c>
      <c r="L833">
        <v>1335675600</v>
      </c>
      <c r="M833" s="10">
        <f t="shared" si="49"/>
        <v>41028.208333333336</v>
      </c>
      <c r="N833" t="b">
        <v>0</v>
      </c>
      <c r="O833" t="b">
        <v>0</v>
      </c>
      <c r="P833" t="s">
        <v>122</v>
      </c>
      <c r="Q833" s="4">
        <f t="shared" si="50"/>
        <v>108.97734294541709</v>
      </c>
      <c r="R833" s="6">
        <f t="shared" si="51"/>
        <v>101458.5</v>
      </c>
      <c r="S833" t="s">
        <v>2054</v>
      </c>
      <c r="T833" t="s">
        <v>2055</v>
      </c>
    </row>
    <row r="834" spans="1:20" hidden="1" x14ac:dyDescent="0.2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t="s">
        <v>20</v>
      </c>
      <c r="G834">
        <v>1297</v>
      </c>
      <c r="H834" t="s">
        <v>36</v>
      </c>
      <c r="I834" t="s">
        <v>37</v>
      </c>
      <c r="J834">
        <v>1445490000</v>
      </c>
      <c r="K834" s="9">
        <f t="shared" si="48"/>
        <v>42299.208333333328</v>
      </c>
      <c r="L834">
        <v>1448431200</v>
      </c>
      <c r="M834" s="10">
        <f t="shared" si="49"/>
        <v>42333.25</v>
      </c>
      <c r="N834" t="b">
        <v>1</v>
      </c>
      <c r="O834" t="b">
        <v>0</v>
      </c>
      <c r="P834" t="s">
        <v>206</v>
      </c>
      <c r="Q834" s="4">
        <f t="shared" si="50"/>
        <v>315.17592592592592</v>
      </c>
      <c r="R834" s="6">
        <f t="shared" si="51"/>
        <v>89678</v>
      </c>
      <c r="S834" t="s">
        <v>2047</v>
      </c>
      <c r="T834" t="s">
        <v>2059</v>
      </c>
    </row>
    <row r="835" spans="1:20" hidden="1" x14ac:dyDescent="0.2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t="s">
        <v>20</v>
      </c>
      <c r="G835">
        <v>165</v>
      </c>
      <c r="H835" t="s">
        <v>36</v>
      </c>
      <c r="I835" t="s">
        <v>37</v>
      </c>
      <c r="J835">
        <v>1297663200</v>
      </c>
      <c r="K835" s="9">
        <f t="shared" ref="K835:K898" si="52">(((J835/60)/60)/24)+DATE(1970,1,1)</f>
        <v>40588.25</v>
      </c>
      <c r="L835">
        <v>1298613600</v>
      </c>
      <c r="M835" s="10">
        <f t="shared" ref="M835:M898" si="53">(((L835/60)/60)/24)+DATE(1970,1,1)</f>
        <v>40599.25</v>
      </c>
      <c r="N835" t="b">
        <v>0</v>
      </c>
      <c r="O835" t="b">
        <v>0</v>
      </c>
      <c r="P835" t="s">
        <v>206</v>
      </c>
      <c r="Q835" s="4">
        <f t="shared" ref="Q835:Q898" si="54">100*E835/D835</f>
        <v>157.69117647058823</v>
      </c>
      <c r="R835" s="6">
        <f t="shared" ref="R835:R898" si="55">AVERAGE(E835,D835)</f>
        <v>8761.5</v>
      </c>
      <c r="S835" t="s">
        <v>2047</v>
      </c>
      <c r="T835" t="s">
        <v>2059</v>
      </c>
    </row>
    <row r="836" spans="1:20" hidden="1" x14ac:dyDescent="0.2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t="s">
        <v>20</v>
      </c>
      <c r="G836">
        <v>119</v>
      </c>
      <c r="H836" t="s">
        <v>21</v>
      </c>
      <c r="I836" t="s">
        <v>22</v>
      </c>
      <c r="J836">
        <v>1371963600</v>
      </c>
      <c r="K836" s="9">
        <f t="shared" si="52"/>
        <v>41448.208333333336</v>
      </c>
      <c r="L836">
        <v>1372482000</v>
      </c>
      <c r="M836" s="10">
        <f t="shared" si="53"/>
        <v>41454.208333333336</v>
      </c>
      <c r="N836" t="b">
        <v>0</v>
      </c>
      <c r="O836" t="b">
        <v>0</v>
      </c>
      <c r="P836" t="s">
        <v>33</v>
      </c>
      <c r="Q836" s="4">
        <f t="shared" si="54"/>
        <v>153.8082191780822</v>
      </c>
      <c r="R836" s="6">
        <f t="shared" si="55"/>
        <v>9264</v>
      </c>
      <c r="S836" t="s">
        <v>2039</v>
      </c>
      <c r="T836" t="s">
        <v>2040</v>
      </c>
    </row>
    <row r="837" spans="1:20" x14ac:dyDescent="0.2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t="s">
        <v>14</v>
      </c>
      <c r="G837">
        <v>1758</v>
      </c>
      <c r="H837" t="s">
        <v>21</v>
      </c>
      <c r="I837" t="s">
        <v>22</v>
      </c>
      <c r="J837">
        <v>1425103200</v>
      </c>
      <c r="K837" s="9">
        <f t="shared" si="52"/>
        <v>42063.25</v>
      </c>
      <c r="L837">
        <v>1425621600</v>
      </c>
      <c r="M837" s="10">
        <f t="shared" si="53"/>
        <v>42069.25</v>
      </c>
      <c r="N837" t="b">
        <v>0</v>
      </c>
      <c r="O837" t="b">
        <v>0</v>
      </c>
      <c r="P837" t="s">
        <v>28</v>
      </c>
      <c r="Q837" s="4">
        <f t="shared" si="54"/>
        <v>89.738979118329468</v>
      </c>
      <c r="R837" s="6">
        <f t="shared" si="55"/>
        <v>81777.5</v>
      </c>
      <c r="S837" t="s">
        <v>2037</v>
      </c>
      <c r="T837" t="s">
        <v>2038</v>
      </c>
    </row>
    <row r="838" spans="1:20" x14ac:dyDescent="0.2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t="s">
        <v>14</v>
      </c>
      <c r="G838">
        <v>94</v>
      </c>
      <c r="H838" t="s">
        <v>21</v>
      </c>
      <c r="I838" t="s">
        <v>22</v>
      </c>
      <c r="J838">
        <v>1265349600</v>
      </c>
      <c r="K838" s="9">
        <f t="shared" si="52"/>
        <v>40214.25</v>
      </c>
      <c r="L838">
        <v>1266300000</v>
      </c>
      <c r="M838" s="10">
        <f t="shared" si="53"/>
        <v>40225.25</v>
      </c>
      <c r="N838" t="b">
        <v>0</v>
      </c>
      <c r="O838" t="b">
        <v>0</v>
      </c>
      <c r="P838" t="s">
        <v>60</v>
      </c>
      <c r="Q838" s="4">
        <f t="shared" si="54"/>
        <v>75.135802469135797</v>
      </c>
      <c r="R838" s="6">
        <f t="shared" si="55"/>
        <v>7093</v>
      </c>
      <c r="S838" t="s">
        <v>2035</v>
      </c>
      <c r="T838" t="s">
        <v>2045</v>
      </c>
    </row>
    <row r="839" spans="1:20" hidden="1" x14ac:dyDescent="0.2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t="s">
        <v>20</v>
      </c>
      <c r="G839">
        <v>1797</v>
      </c>
      <c r="H839" t="s">
        <v>21</v>
      </c>
      <c r="I839" t="s">
        <v>22</v>
      </c>
      <c r="J839">
        <v>1301202000</v>
      </c>
      <c r="K839" s="9">
        <f t="shared" si="52"/>
        <v>40629.208333333336</v>
      </c>
      <c r="L839">
        <v>1305867600</v>
      </c>
      <c r="M839" s="10">
        <f t="shared" si="53"/>
        <v>40683.208333333336</v>
      </c>
      <c r="N839" t="b">
        <v>0</v>
      </c>
      <c r="O839" t="b">
        <v>0</v>
      </c>
      <c r="P839" t="s">
        <v>159</v>
      </c>
      <c r="Q839" s="4">
        <f t="shared" si="54"/>
        <v>852.88135593220341</v>
      </c>
      <c r="R839" s="6">
        <f t="shared" si="55"/>
        <v>84330</v>
      </c>
      <c r="S839" t="s">
        <v>2035</v>
      </c>
      <c r="T839" t="s">
        <v>2058</v>
      </c>
    </row>
    <row r="840" spans="1:20" hidden="1" x14ac:dyDescent="0.2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t="s">
        <v>20</v>
      </c>
      <c r="G840">
        <v>261</v>
      </c>
      <c r="H840" t="s">
        <v>21</v>
      </c>
      <c r="I840" t="s">
        <v>22</v>
      </c>
      <c r="J840">
        <v>1538024400</v>
      </c>
      <c r="K840" s="9">
        <f t="shared" si="52"/>
        <v>43370.208333333328</v>
      </c>
      <c r="L840">
        <v>1538802000</v>
      </c>
      <c r="M840" s="10">
        <f t="shared" si="53"/>
        <v>43379.208333333328</v>
      </c>
      <c r="N840" t="b">
        <v>0</v>
      </c>
      <c r="O840" t="b">
        <v>0</v>
      </c>
      <c r="P840" t="s">
        <v>33</v>
      </c>
      <c r="Q840" s="4">
        <f t="shared" si="54"/>
        <v>138.90625</v>
      </c>
      <c r="R840" s="6">
        <f t="shared" si="55"/>
        <v>7645</v>
      </c>
      <c r="S840" t="s">
        <v>2039</v>
      </c>
      <c r="T840" t="s">
        <v>2040</v>
      </c>
    </row>
    <row r="841" spans="1:20" hidden="1" x14ac:dyDescent="0.2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t="s">
        <v>20</v>
      </c>
      <c r="G841">
        <v>157</v>
      </c>
      <c r="H841" t="s">
        <v>21</v>
      </c>
      <c r="I841" t="s">
        <v>22</v>
      </c>
      <c r="J841">
        <v>1395032400</v>
      </c>
      <c r="K841" s="9">
        <f t="shared" si="52"/>
        <v>41715.208333333336</v>
      </c>
      <c r="L841">
        <v>1398920400</v>
      </c>
      <c r="M841" s="10">
        <f t="shared" si="53"/>
        <v>41760.208333333336</v>
      </c>
      <c r="N841" t="b">
        <v>0</v>
      </c>
      <c r="O841" t="b">
        <v>1</v>
      </c>
      <c r="P841" t="s">
        <v>42</v>
      </c>
      <c r="Q841" s="4">
        <f t="shared" si="54"/>
        <v>190.18181818181819</v>
      </c>
      <c r="R841" s="6">
        <f t="shared" si="55"/>
        <v>11172</v>
      </c>
      <c r="S841" t="s">
        <v>2041</v>
      </c>
      <c r="T841" t="s">
        <v>2042</v>
      </c>
    </row>
    <row r="842" spans="1:20" hidden="1" x14ac:dyDescent="0.2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t="s">
        <v>20</v>
      </c>
      <c r="G842">
        <v>3533</v>
      </c>
      <c r="H842" t="s">
        <v>21</v>
      </c>
      <c r="I842" t="s">
        <v>22</v>
      </c>
      <c r="J842">
        <v>1405486800</v>
      </c>
      <c r="K842" s="9">
        <f t="shared" si="52"/>
        <v>41836.208333333336</v>
      </c>
      <c r="L842">
        <v>1405659600</v>
      </c>
      <c r="M842" s="10">
        <f t="shared" si="53"/>
        <v>41838.208333333336</v>
      </c>
      <c r="N842" t="b">
        <v>0</v>
      </c>
      <c r="O842" t="b">
        <v>1</v>
      </c>
      <c r="P842" t="s">
        <v>33</v>
      </c>
      <c r="Q842" s="4">
        <f t="shared" si="54"/>
        <v>100.24333619948409</v>
      </c>
      <c r="R842" s="6">
        <f t="shared" si="55"/>
        <v>116441.5</v>
      </c>
      <c r="S842" t="s">
        <v>2039</v>
      </c>
      <c r="T842" t="s">
        <v>2040</v>
      </c>
    </row>
    <row r="843" spans="1:20" hidden="1" x14ac:dyDescent="0.2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t="s">
        <v>20</v>
      </c>
      <c r="G843">
        <v>155</v>
      </c>
      <c r="H843" t="s">
        <v>21</v>
      </c>
      <c r="I843" t="s">
        <v>22</v>
      </c>
      <c r="J843">
        <v>1455861600</v>
      </c>
      <c r="K843" s="9">
        <f t="shared" si="52"/>
        <v>42419.25</v>
      </c>
      <c r="L843">
        <v>1457244000</v>
      </c>
      <c r="M843" s="10">
        <f t="shared" si="53"/>
        <v>42435.25</v>
      </c>
      <c r="N843" t="b">
        <v>0</v>
      </c>
      <c r="O843" t="b">
        <v>0</v>
      </c>
      <c r="P843" t="s">
        <v>28</v>
      </c>
      <c r="Q843" s="4">
        <f t="shared" si="54"/>
        <v>142.75824175824175</v>
      </c>
      <c r="R843" s="6">
        <f t="shared" si="55"/>
        <v>11045.5</v>
      </c>
      <c r="S843" t="s">
        <v>2037</v>
      </c>
      <c r="T843" t="s">
        <v>2038</v>
      </c>
    </row>
    <row r="844" spans="1:20" ht="31.5" hidden="1" x14ac:dyDescent="0.2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t="s">
        <v>20</v>
      </c>
      <c r="G844">
        <v>132</v>
      </c>
      <c r="H844" t="s">
        <v>107</v>
      </c>
      <c r="I844" t="s">
        <v>108</v>
      </c>
      <c r="J844">
        <v>1529038800</v>
      </c>
      <c r="K844" s="9">
        <f t="shared" si="52"/>
        <v>43266.208333333328</v>
      </c>
      <c r="L844">
        <v>1529298000</v>
      </c>
      <c r="M844" s="10">
        <f t="shared" si="53"/>
        <v>43269.208333333328</v>
      </c>
      <c r="N844" t="b">
        <v>0</v>
      </c>
      <c r="O844" t="b">
        <v>0</v>
      </c>
      <c r="P844" t="s">
        <v>65</v>
      </c>
      <c r="Q844" s="4">
        <f t="shared" si="54"/>
        <v>563.13333333333333</v>
      </c>
      <c r="R844" s="6">
        <f t="shared" si="55"/>
        <v>4973.5</v>
      </c>
      <c r="S844" t="s">
        <v>2037</v>
      </c>
      <c r="T844" t="s">
        <v>2046</v>
      </c>
    </row>
    <row r="845" spans="1:20" ht="31.5" x14ac:dyDescent="0.2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t="s">
        <v>14</v>
      </c>
      <c r="G845">
        <v>33</v>
      </c>
      <c r="H845" t="s">
        <v>21</v>
      </c>
      <c r="I845" t="s">
        <v>22</v>
      </c>
      <c r="J845">
        <v>1535259600</v>
      </c>
      <c r="K845" s="9">
        <f t="shared" si="52"/>
        <v>43338.208333333328</v>
      </c>
      <c r="L845">
        <v>1535778000</v>
      </c>
      <c r="M845" s="10">
        <f t="shared" si="53"/>
        <v>43344.208333333328</v>
      </c>
      <c r="N845" t="b">
        <v>0</v>
      </c>
      <c r="O845" t="b">
        <v>0</v>
      </c>
      <c r="P845" t="s">
        <v>122</v>
      </c>
      <c r="Q845" s="4">
        <f t="shared" si="54"/>
        <v>30.71590909090909</v>
      </c>
      <c r="R845" s="6">
        <f t="shared" si="55"/>
        <v>5751.5</v>
      </c>
      <c r="S845" t="s">
        <v>2054</v>
      </c>
      <c r="T845" t="s">
        <v>2055</v>
      </c>
    </row>
    <row r="846" spans="1:20" hidden="1" x14ac:dyDescent="0.2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t="s">
        <v>74</v>
      </c>
      <c r="G846">
        <v>94</v>
      </c>
      <c r="H846" t="s">
        <v>21</v>
      </c>
      <c r="I846" t="s">
        <v>22</v>
      </c>
      <c r="J846">
        <v>1327212000</v>
      </c>
      <c r="K846" s="9">
        <f t="shared" si="52"/>
        <v>40930.25</v>
      </c>
      <c r="L846">
        <v>1327471200</v>
      </c>
      <c r="M846" s="10">
        <f t="shared" si="53"/>
        <v>40933.25</v>
      </c>
      <c r="N846" t="b">
        <v>0</v>
      </c>
      <c r="O846" t="b">
        <v>0</v>
      </c>
      <c r="P846" t="s">
        <v>42</v>
      </c>
      <c r="Q846" s="4">
        <f t="shared" si="54"/>
        <v>99.397727272727266</v>
      </c>
      <c r="R846" s="6">
        <f t="shared" si="55"/>
        <v>8773.5</v>
      </c>
      <c r="S846" t="s">
        <v>2041</v>
      </c>
      <c r="T846" t="s">
        <v>2042</v>
      </c>
    </row>
    <row r="847" spans="1:20" hidden="1" x14ac:dyDescent="0.2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t="s">
        <v>20</v>
      </c>
      <c r="G847">
        <v>1354</v>
      </c>
      <c r="H847" t="s">
        <v>40</v>
      </c>
      <c r="I847" t="s">
        <v>41</v>
      </c>
      <c r="J847">
        <v>1526360400</v>
      </c>
      <c r="K847" s="9">
        <f t="shared" si="52"/>
        <v>43235.208333333328</v>
      </c>
      <c r="L847">
        <v>1529557200</v>
      </c>
      <c r="M847" s="10">
        <f t="shared" si="53"/>
        <v>43272.208333333328</v>
      </c>
      <c r="N847" t="b">
        <v>0</v>
      </c>
      <c r="O847" t="b">
        <v>0</v>
      </c>
      <c r="P847" t="s">
        <v>28</v>
      </c>
      <c r="Q847" s="4">
        <f t="shared" si="54"/>
        <v>197.54935622317598</v>
      </c>
      <c r="R847" s="6">
        <f t="shared" si="55"/>
        <v>103993.5</v>
      </c>
      <c r="S847" t="s">
        <v>2037</v>
      </c>
      <c r="T847" t="s">
        <v>2038</v>
      </c>
    </row>
    <row r="848" spans="1:20" hidden="1" x14ac:dyDescent="0.2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t="s">
        <v>20</v>
      </c>
      <c r="G848">
        <v>48</v>
      </c>
      <c r="H848" t="s">
        <v>21</v>
      </c>
      <c r="I848" t="s">
        <v>22</v>
      </c>
      <c r="J848">
        <v>1532149200</v>
      </c>
      <c r="K848" s="9">
        <f t="shared" si="52"/>
        <v>43302.208333333328</v>
      </c>
      <c r="L848">
        <v>1535259600</v>
      </c>
      <c r="M848" s="10">
        <f t="shared" si="53"/>
        <v>43338.208333333328</v>
      </c>
      <c r="N848" t="b">
        <v>1</v>
      </c>
      <c r="O848" t="b">
        <v>1</v>
      </c>
      <c r="P848" t="s">
        <v>28</v>
      </c>
      <c r="Q848" s="4">
        <f t="shared" si="54"/>
        <v>508.5</v>
      </c>
      <c r="R848" s="6">
        <f t="shared" si="55"/>
        <v>3042.5</v>
      </c>
      <c r="S848" t="s">
        <v>2037</v>
      </c>
      <c r="T848" t="s">
        <v>2038</v>
      </c>
    </row>
    <row r="849" spans="1:20" hidden="1" x14ac:dyDescent="0.2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t="s">
        <v>20</v>
      </c>
      <c r="G849">
        <v>110</v>
      </c>
      <c r="H849" t="s">
        <v>21</v>
      </c>
      <c r="I849" t="s">
        <v>22</v>
      </c>
      <c r="J849">
        <v>1515304800</v>
      </c>
      <c r="K849" s="9">
        <f t="shared" si="52"/>
        <v>43107.25</v>
      </c>
      <c r="L849">
        <v>1515564000</v>
      </c>
      <c r="M849" s="10">
        <f t="shared" si="53"/>
        <v>43110.25</v>
      </c>
      <c r="N849" t="b">
        <v>0</v>
      </c>
      <c r="O849" t="b">
        <v>0</v>
      </c>
      <c r="P849" t="s">
        <v>17</v>
      </c>
      <c r="Q849" s="4">
        <f t="shared" si="54"/>
        <v>237.74468085106383</v>
      </c>
      <c r="R849" s="6">
        <f t="shared" si="55"/>
        <v>7937</v>
      </c>
      <c r="S849" t="s">
        <v>2033</v>
      </c>
      <c r="T849" t="s">
        <v>2034</v>
      </c>
    </row>
    <row r="850" spans="1:20" hidden="1" x14ac:dyDescent="0.2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t="s">
        <v>20</v>
      </c>
      <c r="G850">
        <v>172</v>
      </c>
      <c r="H850" t="s">
        <v>21</v>
      </c>
      <c r="I850" t="s">
        <v>22</v>
      </c>
      <c r="J850">
        <v>1276318800</v>
      </c>
      <c r="K850" s="9">
        <f t="shared" si="52"/>
        <v>40341.208333333336</v>
      </c>
      <c r="L850">
        <v>1277096400</v>
      </c>
      <c r="M850" s="10">
        <f t="shared" si="53"/>
        <v>40350.208333333336</v>
      </c>
      <c r="N850" t="b">
        <v>0</v>
      </c>
      <c r="O850" t="b">
        <v>0</v>
      </c>
      <c r="P850" t="s">
        <v>53</v>
      </c>
      <c r="Q850" s="4">
        <f t="shared" si="54"/>
        <v>338.46875</v>
      </c>
      <c r="R850" s="6">
        <f t="shared" si="55"/>
        <v>7015.5</v>
      </c>
      <c r="S850" t="s">
        <v>2041</v>
      </c>
      <c r="T850" t="s">
        <v>2044</v>
      </c>
    </row>
    <row r="851" spans="1:20" hidden="1" x14ac:dyDescent="0.2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t="s">
        <v>20</v>
      </c>
      <c r="G851">
        <v>307</v>
      </c>
      <c r="H851" t="s">
        <v>21</v>
      </c>
      <c r="I851" t="s">
        <v>22</v>
      </c>
      <c r="J851">
        <v>1328767200</v>
      </c>
      <c r="K851" s="9">
        <f t="shared" si="52"/>
        <v>40948.25</v>
      </c>
      <c r="L851">
        <v>1329026400</v>
      </c>
      <c r="M851" s="10">
        <f t="shared" si="53"/>
        <v>40951.25</v>
      </c>
      <c r="N851" t="b">
        <v>0</v>
      </c>
      <c r="O851" t="b">
        <v>1</v>
      </c>
      <c r="P851" t="s">
        <v>60</v>
      </c>
      <c r="Q851" s="4">
        <f t="shared" si="54"/>
        <v>133.08955223880596</v>
      </c>
      <c r="R851" s="6">
        <f t="shared" si="55"/>
        <v>7808.5</v>
      </c>
      <c r="S851" t="s">
        <v>2035</v>
      </c>
      <c r="T851" t="s">
        <v>2045</v>
      </c>
    </row>
    <row r="852" spans="1:20" x14ac:dyDescent="0.2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t="s">
        <v>14</v>
      </c>
      <c r="G852">
        <v>1</v>
      </c>
      <c r="H852" t="s">
        <v>21</v>
      </c>
      <c r="I852" t="s">
        <v>22</v>
      </c>
      <c r="J852">
        <v>1321682400</v>
      </c>
      <c r="K852" s="9">
        <f t="shared" si="52"/>
        <v>40866.25</v>
      </c>
      <c r="L852">
        <v>1322978400</v>
      </c>
      <c r="M852" s="10">
        <f t="shared" si="53"/>
        <v>40881.25</v>
      </c>
      <c r="N852" t="b">
        <v>1</v>
      </c>
      <c r="O852" t="b">
        <v>0</v>
      </c>
      <c r="P852" t="s">
        <v>23</v>
      </c>
      <c r="Q852" s="4">
        <f t="shared" si="54"/>
        <v>1</v>
      </c>
      <c r="R852" s="6">
        <f t="shared" si="55"/>
        <v>50.5</v>
      </c>
      <c r="S852" t="s">
        <v>2035</v>
      </c>
      <c r="T852" t="s">
        <v>2036</v>
      </c>
    </row>
    <row r="853" spans="1:20" ht="31.5" hidden="1" x14ac:dyDescent="0.2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t="s">
        <v>20</v>
      </c>
      <c r="G853">
        <v>160</v>
      </c>
      <c r="H853" t="s">
        <v>21</v>
      </c>
      <c r="I853" t="s">
        <v>22</v>
      </c>
      <c r="J853">
        <v>1335934800</v>
      </c>
      <c r="K853" s="9">
        <f t="shared" si="52"/>
        <v>41031.208333333336</v>
      </c>
      <c r="L853">
        <v>1338786000</v>
      </c>
      <c r="M853" s="10">
        <f t="shared" si="53"/>
        <v>41064.208333333336</v>
      </c>
      <c r="N853" t="b">
        <v>0</v>
      </c>
      <c r="O853" t="b">
        <v>0</v>
      </c>
      <c r="P853" t="s">
        <v>50</v>
      </c>
      <c r="Q853" s="4">
        <f t="shared" si="54"/>
        <v>207.8</v>
      </c>
      <c r="R853" s="6">
        <f t="shared" si="55"/>
        <v>9234</v>
      </c>
      <c r="S853" t="s">
        <v>2035</v>
      </c>
      <c r="T853" t="s">
        <v>2043</v>
      </c>
    </row>
    <row r="854" spans="1:20" x14ac:dyDescent="0.2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t="s">
        <v>14</v>
      </c>
      <c r="G854">
        <v>31</v>
      </c>
      <c r="H854" t="s">
        <v>21</v>
      </c>
      <c r="I854" t="s">
        <v>22</v>
      </c>
      <c r="J854">
        <v>1310792400</v>
      </c>
      <c r="K854" s="9">
        <f t="shared" si="52"/>
        <v>40740.208333333336</v>
      </c>
      <c r="L854">
        <v>1311656400</v>
      </c>
      <c r="M854" s="10">
        <f t="shared" si="53"/>
        <v>40750.208333333336</v>
      </c>
      <c r="N854" t="b">
        <v>0</v>
      </c>
      <c r="O854" t="b">
        <v>1</v>
      </c>
      <c r="P854" t="s">
        <v>89</v>
      </c>
      <c r="Q854" s="4">
        <f t="shared" si="54"/>
        <v>51.122448979591837</v>
      </c>
      <c r="R854" s="6">
        <f t="shared" si="55"/>
        <v>3702.5</v>
      </c>
      <c r="S854" t="s">
        <v>2050</v>
      </c>
      <c r="T854" t="s">
        <v>2051</v>
      </c>
    </row>
    <row r="855" spans="1:20" hidden="1" x14ac:dyDescent="0.2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t="s">
        <v>20</v>
      </c>
      <c r="G855">
        <v>1467</v>
      </c>
      <c r="H855" t="s">
        <v>15</v>
      </c>
      <c r="I855" t="s">
        <v>16</v>
      </c>
      <c r="J855">
        <v>1308546000</v>
      </c>
      <c r="K855" s="9">
        <f t="shared" si="52"/>
        <v>40714.208333333336</v>
      </c>
      <c r="L855">
        <v>1308978000</v>
      </c>
      <c r="M855" s="10">
        <f t="shared" si="53"/>
        <v>40719.208333333336</v>
      </c>
      <c r="N855" t="b">
        <v>0</v>
      </c>
      <c r="O855" t="b">
        <v>1</v>
      </c>
      <c r="P855" t="s">
        <v>60</v>
      </c>
      <c r="Q855" s="4">
        <f t="shared" si="54"/>
        <v>652.05847953216369</v>
      </c>
      <c r="R855" s="6">
        <f t="shared" si="55"/>
        <v>64301</v>
      </c>
      <c r="S855" t="s">
        <v>2035</v>
      </c>
      <c r="T855" t="s">
        <v>2045</v>
      </c>
    </row>
    <row r="856" spans="1:20" hidden="1" x14ac:dyDescent="0.2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t="s">
        <v>20</v>
      </c>
      <c r="G856">
        <v>2662</v>
      </c>
      <c r="H856" t="s">
        <v>15</v>
      </c>
      <c r="I856" t="s">
        <v>16</v>
      </c>
      <c r="J856">
        <v>1574056800</v>
      </c>
      <c r="K856" s="9">
        <f t="shared" si="52"/>
        <v>43787.25</v>
      </c>
      <c r="L856">
        <v>1576389600</v>
      </c>
      <c r="M856" s="10">
        <f t="shared" si="53"/>
        <v>43814.25</v>
      </c>
      <c r="N856" t="b">
        <v>0</v>
      </c>
      <c r="O856" t="b">
        <v>0</v>
      </c>
      <c r="P856" t="s">
        <v>119</v>
      </c>
      <c r="Q856" s="4">
        <f t="shared" si="54"/>
        <v>113.63099415204678</v>
      </c>
      <c r="R856" s="6">
        <f t="shared" si="55"/>
        <v>182654.5</v>
      </c>
      <c r="S856" t="s">
        <v>2047</v>
      </c>
      <c r="T856" t="s">
        <v>2053</v>
      </c>
    </row>
    <row r="857" spans="1:20" hidden="1" x14ac:dyDescent="0.2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t="s">
        <v>20</v>
      </c>
      <c r="G857">
        <v>452</v>
      </c>
      <c r="H857" t="s">
        <v>26</v>
      </c>
      <c r="I857" t="s">
        <v>27</v>
      </c>
      <c r="J857">
        <v>1308373200</v>
      </c>
      <c r="K857" s="9">
        <f t="shared" si="52"/>
        <v>40712.208333333336</v>
      </c>
      <c r="L857">
        <v>1311051600</v>
      </c>
      <c r="M857" s="10">
        <f t="shared" si="53"/>
        <v>40743.208333333336</v>
      </c>
      <c r="N857" t="b">
        <v>0</v>
      </c>
      <c r="O857" t="b">
        <v>0</v>
      </c>
      <c r="P857" t="s">
        <v>33</v>
      </c>
      <c r="Q857" s="4">
        <f t="shared" si="54"/>
        <v>102.37606837606837</v>
      </c>
      <c r="R857" s="6">
        <f t="shared" si="55"/>
        <v>23678</v>
      </c>
      <c r="S857" t="s">
        <v>2039</v>
      </c>
      <c r="T857" t="s">
        <v>2040</v>
      </c>
    </row>
    <row r="858" spans="1:20" hidden="1" x14ac:dyDescent="0.2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t="s">
        <v>20</v>
      </c>
      <c r="G858">
        <v>158</v>
      </c>
      <c r="H858" t="s">
        <v>21</v>
      </c>
      <c r="I858" t="s">
        <v>22</v>
      </c>
      <c r="J858">
        <v>1335243600</v>
      </c>
      <c r="K858" s="9">
        <f t="shared" si="52"/>
        <v>41023.208333333336</v>
      </c>
      <c r="L858">
        <v>1336712400</v>
      </c>
      <c r="M858" s="10">
        <f t="shared" si="53"/>
        <v>41040.208333333336</v>
      </c>
      <c r="N858" t="b">
        <v>0</v>
      </c>
      <c r="O858" t="b">
        <v>0</v>
      </c>
      <c r="P858" t="s">
        <v>17</v>
      </c>
      <c r="Q858" s="4">
        <f t="shared" si="54"/>
        <v>356.58333333333331</v>
      </c>
      <c r="R858" s="6">
        <f t="shared" si="55"/>
        <v>5479</v>
      </c>
      <c r="S858" t="s">
        <v>2033</v>
      </c>
      <c r="T858" t="s">
        <v>2034</v>
      </c>
    </row>
    <row r="859" spans="1:20" ht="31.5" hidden="1" x14ac:dyDescent="0.2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t="s">
        <v>20</v>
      </c>
      <c r="G859">
        <v>225</v>
      </c>
      <c r="H859" t="s">
        <v>98</v>
      </c>
      <c r="I859" t="s">
        <v>99</v>
      </c>
      <c r="J859">
        <v>1328421600</v>
      </c>
      <c r="K859" s="9">
        <f t="shared" si="52"/>
        <v>40944.25</v>
      </c>
      <c r="L859">
        <v>1330408800</v>
      </c>
      <c r="M859" s="10">
        <f t="shared" si="53"/>
        <v>40967.25</v>
      </c>
      <c r="N859" t="b">
        <v>1</v>
      </c>
      <c r="O859" t="b">
        <v>0</v>
      </c>
      <c r="P859" t="s">
        <v>100</v>
      </c>
      <c r="Q859" s="4">
        <f t="shared" si="54"/>
        <v>139.8679245283019</v>
      </c>
      <c r="R859" s="6">
        <f t="shared" si="55"/>
        <v>6356.5</v>
      </c>
      <c r="S859" t="s">
        <v>2041</v>
      </c>
      <c r="T859" t="s">
        <v>2052</v>
      </c>
    </row>
    <row r="860" spans="1:20" ht="31.5" x14ac:dyDescent="0.2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t="s">
        <v>14</v>
      </c>
      <c r="G860">
        <v>35</v>
      </c>
      <c r="H860" t="s">
        <v>21</v>
      </c>
      <c r="I860" t="s">
        <v>22</v>
      </c>
      <c r="J860">
        <v>1524286800</v>
      </c>
      <c r="K860" s="9">
        <f t="shared" si="52"/>
        <v>43211.208333333328</v>
      </c>
      <c r="L860">
        <v>1524891600</v>
      </c>
      <c r="M860" s="10">
        <f t="shared" si="53"/>
        <v>43218.208333333328</v>
      </c>
      <c r="N860" t="b">
        <v>1</v>
      </c>
      <c r="O860" t="b">
        <v>0</v>
      </c>
      <c r="P860" t="s">
        <v>17</v>
      </c>
      <c r="Q860" s="4">
        <f t="shared" si="54"/>
        <v>69.45</v>
      </c>
      <c r="R860" s="6">
        <f t="shared" si="55"/>
        <v>3389</v>
      </c>
      <c r="S860" t="s">
        <v>2033</v>
      </c>
      <c r="T860" t="s">
        <v>2034</v>
      </c>
    </row>
    <row r="861" spans="1:20" ht="31.5" x14ac:dyDescent="0.2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t="s">
        <v>14</v>
      </c>
      <c r="G861">
        <v>63</v>
      </c>
      <c r="H861" t="s">
        <v>21</v>
      </c>
      <c r="I861" t="s">
        <v>22</v>
      </c>
      <c r="J861">
        <v>1362117600</v>
      </c>
      <c r="K861" s="9">
        <f t="shared" si="52"/>
        <v>41334.25</v>
      </c>
      <c r="L861">
        <v>1363669200</v>
      </c>
      <c r="M861" s="10">
        <f t="shared" si="53"/>
        <v>41352.208333333336</v>
      </c>
      <c r="N861" t="b">
        <v>0</v>
      </c>
      <c r="O861" t="b">
        <v>1</v>
      </c>
      <c r="P861" t="s">
        <v>33</v>
      </c>
      <c r="Q861" s="4">
        <f t="shared" si="54"/>
        <v>35.534246575342465</v>
      </c>
      <c r="R861" s="6">
        <f t="shared" si="55"/>
        <v>4947</v>
      </c>
      <c r="S861" t="s">
        <v>2039</v>
      </c>
      <c r="T861" t="s">
        <v>2040</v>
      </c>
    </row>
    <row r="862" spans="1:20" ht="31.5" hidden="1" x14ac:dyDescent="0.2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t="s">
        <v>20</v>
      </c>
      <c r="G862">
        <v>65</v>
      </c>
      <c r="H862" t="s">
        <v>21</v>
      </c>
      <c r="I862" t="s">
        <v>22</v>
      </c>
      <c r="J862">
        <v>1550556000</v>
      </c>
      <c r="K862" s="9">
        <f t="shared" si="52"/>
        <v>43515.25</v>
      </c>
      <c r="L862">
        <v>1551420000</v>
      </c>
      <c r="M862" s="10">
        <f t="shared" si="53"/>
        <v>43525.25</v>
      </c>
      <c r="N862" t="b">
        <v>0</v>
      </c>
      <c r="O862" t="b">
        <v>1</v>
      </c>
      <c r="P862" t="s">
        <v>65</v>
      </c>
      <c r="Q862" s="4">
        <f t="shared" si="54"/>
        <v>251.65</v>
      </c>
      <c r="R862" s="6">
        <f t="shared" si="55"/>
        <v>3516.5</v>
      </c>
      <c r="S862" t="s">
        <v>2037</v>
      </c>
      <c r="T862" t="s">
        <v>2046</v>
      </c>
    </row>
    <row r="863" spans="1:20" hidden="1" x14ac:dyDescent="0.2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t="s">
        <v>20</v>
      </c>
      <c r="G863">
        <v>163</v>
      </c>
      <c r="H863" t="s">
        <v>21</v>
      </c>
      <c r="I863" t="s">
        <v>22</v>
      </c>
      <c r="J863">
        <v>1269147600</v>
      </c>
      <c r="K863" s="9">
        <f t="shared" si="52"/>
        <v>40258.208333333336</v>
      </c>
      <c r="L863">
        <v>1269838800</v>
      </c>
      <c r="M863" s="10">
        <f t="shared" si="53"/>
        <v>40266.208333333336</v>
      </c>
      <c r="N863" t="b">
        <v>0</v>
      </c>
      <c r="O863" t="b">
        <v>0</v>
      </c>
      <c r="P863" t="s">
        <v>33</v>
      </c>
      <c r="Q863" s="4">
        <f t="shared" si="54"/>
        <v>105.875</v>
      </c>
      <c r="R863" s="6">
        <f t="shared" si="55"/>
        <v>9058.5</v>
      </c>
      <c r="S863" t="s">
        <v>2039</v>
      </c>
      <c r="T863" t="s">
        <v>2040</v>
      </c>
    </row>
    <row r="864" spans="1:20" hidden="1" x14ac:dyDescent="0.2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t="s">
        <v>20</v>
      </c>
      <c r="G864">
        <v>85</v>
      </c>
      <c r="H864" t="s">
        <v>21</v>
      </c>
      <c r="I864" t="s">
        <v>22</v>
      </c>
      <c r="J864">
        <v>1312174800</v>
      </c>
      <c r="K864" s="9">
        <f t="shared" si="52"/>
        <v>40756.208333333336</v>
      </c>
      <c r="L864">
        <v>1312520400</v>
      </c>
      <c r="M864" s="10">
        <f t="shared" si="53"/>
        <v>40760.208333333336</v>
      </c>
      <c r="N864" t="b">
        <v>0</v>
      </c>
      <c r="O864" t="b">
        <v>0</v>
      </c>
      <c r="P864" t="s">
        <v>33</v>
      </c>
      <c r="Q864" s="4">
        <f t="shared" si="54"/>
        <v>187.42857142857142</v>
      </c>
      <c r="R864" s="6">
        <f t="shared" si="55"/>
        <v>5030</v>
      </c>
      <c r="S864" t="s">
        <v>2039</v>
      </c>
      <c r="T864" t="s">
        <v>2040</v>
      </c>
    </row>
    <row r="865" spans="1:20" hidden="1" x14ac:dyDescent="0.2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t="s">
        <v>20</v>
      </c>
      <c r="G865">
        <v>217</v>
      </c>
      <c r="H865" t="s">
        <v>21</v>
      </c>
      <c r="I865" t="s">
        <v>22</v>
      </c>
      <c r="J865">
        <v>1434517200</v>
      </c>
      <c r="K865" s="9">
        <f t="shared" si="52"/>
        <v>42172.208333333328</v>
      </c>
      <c r="L865">
        <v>1436504400</v>
      </c>
      <c r="M865" s="10">
        <f t="shared" si="53"/>
        <v>42195.208333333328</v>
      </c>
      <c r="N865" t="b">
        <v>0</v>
      </c>
      <c r="O865" t="b">
        <v>1</v>
      </c>
      <c r="P865" t="s">
        <v>269</v>
      </c>
      <c r="Q865" s="4">
        <f t="shared" si="54"/>
        <v>386.78571428571428</v>
      </c>
      <c r="R865" s="6">
        <f t="shared" si="55"/>
        <v>3407.5</v>
      </c>
      <c r="S865" t="s">
        <v>2041</v>
      </c>
      <c r="T865" t="s">
        <v>2060</v>
      </c>
    </row>
    <row r="866" spans="1:20" hidden="1" x14ac:dyDescent="0.2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t="s">
        <v>20</v>
      </c>
      <c r="G866">
        <v>150</v>
      </c>
      <c r="H866" t="s">
        <v>21</v>
      </c>
      <c r="I866" t="s">
        <v>22</v>
      </c>
      <c r="J866">
        <v>1471582800</v>
      </c>
      <c r="K866" s="9">
        <f t="shared" si="52"/>
        <v>42601.208333333328</v>
      </c>
      <c r="L866">
        <v>1472014800</v>
      </c>
      <c r="M866" s="10">
        <f t="shared" si="53"/>
        <v>42606.208333333328</v>
      </c>
      <c r="N866" t="b">
        <v>0</v>
      </c>
      <c r="O866" t="b">
        <v>0</v>
      </c>
      <c r="P866" t="s">
        <v>100</v>
      </c>
      <c r="Q866" s="4">
        <f t="shared" si="54"/>
        <v>347.07142857142856</v>
      </c>
      <c r="R866" s="6">
        <f t="shared" si="55"/>
        <v>9388.5</v>
      </c>
      <c r="S866" t="s">
        <v>2041</v>
      </c>
      <c r="T866" t="s">
        <v>2052</v>
      </c>
    </row>
    <row r="867" spans="1:20" hidden="1" x14ac:dyDescent="0.2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t="s">
        <v>20</v>
      </c>
      <c r="G867">
        <v>3272</v>
      </c>
      <c r="H867" t="s">
        <v>21</v>
      </c>
      <c r="I867" t="s">
        <v>22</v>
      </c>
      <c r="J867">
        <v>1410757200</v>
      </c>
      <c r="K867" s="9">
        <f t="shared" si="52"/>
        <v>41897.208333333336</v>
      </c>
      <c r="L867">
        <v>1411534800</v>
      </c>
      <c r="M867" s="10">
        <f t="shared" si="53"/>
        <v>41906.208333333336</v>
      </c>
      <c r="N867" t="b">
        <v>0</v>
      </c>
      <c r="O867" t="b">
        <v>0</v>
      </c>
      <c r="P867" t="s">
        <v>33</v>
      </c>
      <c r="Q867" s="4">
        <f t="shared" si="54"/>
        <v>185.82098765432099</v>
      </c>
      <c r="R867" s="6">
        <f t="shared" si="55"/>
        <v>115757.5</v>
      </c>
      <c r="S867" t="s">
        <v>2039</v>
      </c>
      <c r="T867" t="s">
        <v>2040</v>
      </c>
    </row>
    <row r="868" spans="1:20" hidden="1" x14ac:dyDescent="0.2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t="s">
        <v>74</v>
      </c>
      <c r="G868">
        <v>898</v>
      </c>
      <c r="H868" t="s">
        <v>21</v>
      </c>
      <c r="I868" t="s">
        <v>22</v>
      </c>
      <c r="J868">
        <v>1304830800</v>
      </c>
      <c r="K868" s="9">
        <f t="shared" si="52"/>
        <v>40671.208333333336</v>
      </c>
      <c r="L868">
        <v>1304917200</v>
      </c>
      <c r="M868" s="10">
        <f t="shared" si="53"/>
        <v>40672.208333333336</v>
      </c>
      <c r="N868" t="b">
        <v>0</v>
      </c>
      <c r="O868" t="b">
        <v>0</v>
      </c>
      <c r="P868" t="s">
        <v>122</v>
      </c>
      <c r="Q868" s="4">
        <f t="shared" si="54"/>
        <v>43.241247264770237</v>
      </c>
      <c r="R868" s="6">
        <f t="shared" si="55"/>
        <v>130922.5</v>
      </c>
      <c r="S868" t="s">
        <v>2054</v>
      </c>
      <c r="T868" t="s">
        <v>2055</v>
      </c>
    </row>
    <row r="869" spans="1:20" ht="31.5" hidden="1" x14ac:dyDescent="0.2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t="s">
        <v>20</v>
      </c>
      <c r="G869">
        <v>300</v>
      </c>
      <c r="H869" t="s">
        <v>21</v>
      </c>
      <c r="I869" t="s">
        <v>22</v>
      </c>
      <c r="J869">
        <v>1539061200</v>
      </c>
      <c r="K869" s="9">
        <f t="shared" si="52"/>
        <v>43382.208333333328</v>
      </c>
      <c r="L869">
        <v>1539579600</v>
      </c>
      <c r="M869" s="10">
        <f t="shared" si="53"/>
        <v>43388.208333333328</v>
      </c>
      <c r="N869" t="b">
        <v>0</v>
      </c>
      <c r="O869" t="b">
        <v>0</v>
      </c>
      <c r="P869" t="s">
        <v>17</v>
      </c>
      <c r="Q869" s="4">
        <f t="shared" si="54"/>
        <v>162.4375</v>
      </c>
      <c r="R869" s="6">
        <f t="shared" si="55"/>
        <v>6298.5</v>
      </c>
      <c r="S869" t="s">
        <v>2033</v>
      </c>
      <c r="T869" t="s">
        <v>2034</v>
      </c>
    </row>
    <row r="870" spans="1:20" hidden="1" x14ac:dyDescent="0.2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t="s">
        <v>20</v>
      </c>
      <c r="G870">
        <v>126</v>
      </c>
      <c r="H870" t="s">
        <v>21</v>
      </c>
      <c r="I870" t="s">
        <v>22</v>
      </c>
      <c r="J870">
        <v>1381554000</v>
      </c>
      <c r="K870" s="9">
        <f t="shared" si="52"/>
        <v>41559.208333333336</v>
      </c>
      <c r="L870">
        <v>1382504400</v>
      </c>
      <c r="M870" s="10">
        <f t="shared" si="53"/>
        <v>41570.208333333336</v>
      </c>
      <c r="N870" t="b">
        <v>0</v>
      </c>
      <c r="O870" t="b">
        <v>0</v>
      </c>
      <c r="P870" t="s">
        <v>33</v>
      </c>
      <c r="Q870" s="4">
        <f t="shared" si="54"/>
        <v>184.84285714285716</v>
      </c>
      <c r="R870" s="6">
        <f t="shared" si="55"/>
        <v>9969.5</v>
      </c>
      <c r="S870" t="s">
        <v>2039</v>
      </c>
      <c r="T870" t="s">
        <v>2040</v>
      </c>
    </row>
    <row r="871" spans="1:20" x14ac:dyDescent="0.2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t="s">
        <v>14</v>
      </c>
      <c r="G871">
        <v>526</v>
      </c>
      <c r="H871" t="s">
        <v>21</v>
      </c>
      <c r="I871" t="s">
        <v>22</v>
      </c>
      <c r="J871">
        <v>1277096400</v>
      </c>
      <c r="K871" s="9">
        <f t="shared" si="52"/>
        <v>40350.208333333336</v>
      </c>
      <c r="L871">
        <v>1278306000</v>
      </c>
      <c r="M871" s="10">
        <f t="shared" si="53"/>
        <v>40364.208333333336</v>
      </c>
      <c r="N871" t="b">
        <v>0</v>
      </c>
      <c r="O871" t="b">
        <v>0</v>
      </c>
      <c r="P871" t="s">
        <v>53</v>
      </c>
      <c r="Q871" s="4">
        <f t="shared" si="54"/>
        <v>23.703520691785052</v>
      </c>
      <c r="R871" s="6">
        <f t="shared" si="55"/>
        <v>100138</v>
      </c>
      <c r="S871" t="s">
        <v>2041</v>
      </c>
      <c r="T871" t="s">
        <v>2044</v>
      </c>
    </row>
    <row r="872" spans="1:20" x14ac:dyDescent="0.2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t="s">
        <v>14</v>
      </c>
      <c r="G872">
        <v>121</v>
      </c>
      <c r="H872" t="s">
        <v>21</v>
      </c>
      <c r="I872" t="s">
        <v>22</v>
      </c>
      <c r="J872">
        <v>1440392400</v>
      </c>
      <c r="K872" s="9">
        <f t="shared" si="52"/>
        <v>42240.208333333328</v>
      </c>
      <c r="L872">
        <v>1442552400</v>
      </c>
      <c r="M872" s="10">
        <f t="shared" si="53"/>
        <v>42265.208333333328</v>
      </c>
      <c r="N872" t="b">
        <v>0</v>
      </c>
      <c r="O872" t="b">
        <v>0</v>
      </c>
      <c r="P872" t="s">
        <v>33</v>
      </c>
      <c r="Q872" s="4">
        <f t="shared" si="54"/>
        <v>89.870129870129873</v>
      </c>
      <c r="R872" s="6">
        <f t="shared" si="55"/>
        <v>7310</v>
      </c>
      <c r="S872" t="s">
        <v>2039</v>
      </c>
      <c r="T872" t="s">
        <v>2040</v>
      </c>
    </row>
    <row r="873" spans="1:20" ht="31.5" hidden="1" x14ac:dyDescent="0.2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t="s">
        <v>20</v>
      </c>
      <c r="G873">
        <v>2320</v>
      </c>
      <c r="H873" t="s">
        <v>21</v>
      </c>
      <c r="I873" t="s">
        <v>22</v>
      </c>
      <c r="J873">
        <v>1509512400</v>
      </c>
      <c r="K873" s="9">
        <f t="shared" si="52"/>
        <v>43040.208333333328</v>
      </c>
      <c r="L873">
        <v>1511071200</v>
      </c>
      <c r="M873" s="10">
        <f t="shared" si="53"/>
        <v>43058.25</v>
      </c>
      <c r="N873" t="b">
        <v>0</v>
      </c>
      <c r="O873" t="b">
        <v>1</v>
      </c>
      <c r="P873" t="s">
        <v>33</v>
      </c>
      <c r="Q873" s="4">
        <f t="shared" si="54"/>
        <v>272.6041958041958</v>
      </c>
      <c r="R873" s="6">
        <f t="shared" si="55"/>
        <v>133206</v>
      </c>
      <c r="S873" t="s">
        <v>2039</v>
      </c>
      <c r="T873" t="s">
        <v>2040</v>
      </c>
    </row>
    <row r="874" spans="1:20" hidden="1" x14ac:dyDescent="0.2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t="s">
        <v>20</v>
      </c>
      <c r="G874">
        <v>81</v>
      </c>
      <c r="H874" t="s">
        <v>26</v>
      </c>
      <c r="I874" t="s">
        <v>27</v>
      </c>
      <c r="J874">
        <v>1535950800</v>
      </c>
      <c r="K874" s="9">
        <f t="shared" si="52"/>
        <v>43346.208333333328</v>
      </c>
      <c r="L874">
        <v>1536382800</v>
      </c>
      <c r="M874" s="10">
        <f t="shared" si="53"/>
        <v>43351.208333333328</v>
      </c>
      <c r="N874" t="b">
        <v>0</v>
      </c>
      <c r="O874" t="b">
        <v>0</v>
      </c>
      <c r="P874" t="s">
        <v>474</v>
      </c>
      <c r="Q874" s="4">
        <f t="shared" si="54"/>
        <v>170.04255319148936</v>
      </c>
      <c r="R874" s="6">
        <f t="shared" si="55"/>
        <v>6346</v>
      </c>
      <c r="S874" t="s">
        <v>2041</v>
      </c>
      <c r="T874" t="s">
        <v>2063</v>
      </c>
    </row>
    <row r="875" spans="1:20" hidden="1" x14ac:dyDescent="0.2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t="s">
        <v>20</v>
      </c>
      <c r="G875">
        <v>1887</v>
      </c>
      <c r="H875" t="s">
        <v>21</v>
      </c>
      <c r="I875" t="s">
        <v>22</v>
      </c>
      <c r="J875">
        <v>1389160800</v>
      </c>
      <c r="K875" s="9">
        <f t="shared" si="52"/>
        <v>41647.25</v>
      </c>
      <c r="L875">
        <v>1389592800</v>
      </c>
      <c r="M875" s="10">
        <f t="shared" si="53"/>
        <v>41652.25</v>
      </c>
      <c r="N875" t="b">
        <v>0</v>
      </c>
      <c r="O875" t="b">
        <v>0</v>
      </c>
      <c r="P875" t="s">
        <v>122</v>
      </c>
      <c r="Q875" s="4">
        <f t="shared" si="54"/>
        <v>188.28503562945369</v>
      </c>
      <c r="R875" s="6">
        <f t="shared" si="55"/>
        <v>60684</v>
      </c>
      <c r="S875" t="s">
        <v>2054</v>
      </c>
      <c r="T875" t="s">
        <v>2055</v>
      </c>
    </row>
    <row r="876" spans="1:20" hidden="1" x14ac:dyDescent="0.2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t="s">
        <v>20</v>
      </c>
      <c r="G876">
        <v>4358</v>
      </c>
      <c r="H876" t="s">
        <v>21</v>
      </c>
      <c r="I876" t="s">
        <v>22</v>
      </c>
      <c r="J876">
        <v>1271998800</v>
      </c>
      <c r="K876" s="9">
        <f t="shared" si="52"/>
        <v>40291.208333333336</v>
      </c>
      <c r="L876">
        <v>1275282000</v>
      </c>
      <c r="M876" s="10">
        <f t="shared" si="53"/>
        <v>40329.208333333336</v>
      </c>
      <c r="N876" t="b">
        <v>0</v>
      </c>
      <c r="O876" t="b">
        <v>1</v>
      </c>
      <c r="P876" t="s">
        <v>122</v>
      </c>
      <c r="Q876" s="4">
        <f t="shared" si="54"/>
        <v>346.93532338308455</v>
      </c>
      <c r="R876" s="6">
        <f t="shared" si="55"/>
        <v>89834</v>
      </c>
      <c r="S876" t="s">
        <v>2054</v>
      </c>
      <c r="T876" t="s">
        <v>2055</v>
      </c>
    </row>
    <row r="877" spans="1:20" x14ac:dyDescent="0.2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t="s">
        <v>14</v>
      </c>
      <c r="G877">
        <v>67</v>
      </c>
      <c r="H877" t="s">
        <v>21</v>
      </c>
      <c r="I877" t="s">
        <v>22</v>
      </c>
      <c r="J877">
        <v>1294898400</v>
      </c>
      <c r="K877" s="9">
        <f t="shared" si="52"/>
        <v>40556.25</v>
      </c>
      <c r="L877">
        <v>1294984800</v>
      </c>
      <c r="M877" s="10">
        <f t="shared" si="53"/>
        <v>40557.25</v>
      </c>
      <c r="N877" t="b">
        <v>0</v>
      </c>
      <c r="O877" t="b">
        <v>0</v>
      </c>
      <c r="P877" t="s">
        <v>23</v>
      </c>
      <c r="Q877" s="4">
        <f t="shared" si="54"/>
        <v>69.177215189873422</v>
      </c>
      <c r="R877" s="6">
        <f t="shared" si="55"/>
        <v>6682.5</v>
      </c>
      <c r="S877" t="s">
        <v>2035</v>
      </c>
      <c r="T877" t="s">
        <v>2036</v>
      </c>
    </row>
    <row r="878" spans="1:20" ht="31.5" x14ac:dyDescent="0.2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 s="9">
        <f t="shared" si="52"/>
        <v>43624.208333333328</v>
      </c>
      <c r="L878">
        <v>1562043600</v>
      </c>
      <c r="M878" s="10">
        <f t="shared" si="53"/>
        <v>43648.208333333328</v>
      </c>
      <c r="N878" t="b">
        <v>0</v>
      </c>
      <c r="O878" t="b">
        <v>0</v>
      </c>
      <c r="P878" t="s">
        <v>122</v>
      </c>
      <c r="Q878" s="4">
        <f t="shared" si="54"/>
        <v>25.433734939759034</v>
      </c>
      <c r="R878" s="6">
        <f t="shared" si="55"/>
        <v>5205.5</v>
      </c>
      <c r="S878" t="s">
        <v>2054</v>
      </c>
      <c r="T878" t="s">
        <v>2055</v>
      </c>
    </row>
    <row r="879" spans="1:20" x14ac:dyDescent="0.2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t="s">
        <v>14</v>
      </c>
      <c r="G879">
        <v>1229</v>
      </c>
      <c r="H879" t="s">
        <v>21</v>
      </c>
      <c r="I879" t="s">
        <v>22</v>
      </c>
      <c r="J879">
        <v>1469509200</v>
      </c>
      <c r="K879" s="9">
        <f t="shared" si="52"/>
        <v>42577.208333333328</v>
      </c>
      <c r="L879">
        <v>1469595600</v>
      </c>
      <c r="M879" s="10">
        <f t="shared" si="53"/>
        <v>42578.208333333328</v>
      </c>
      <c r="N879" t="b">
        <v>0</v>
      </c>
      <c r="O879" t="b">
        <v>0</v>
      </c>
      <c r="P879" t="s">
        <v>17</v>
      </c>
      <c r="Q879" s="4">
        <f t="shared" si="54"/>
        <v>77.400977995110026</v>
      </c>
      <c r="R879" s="6">
        <f t="shared" si="55"/>
        <v>145114</v>
      </c>
      <c r="S879" t="s">
        <v>2033</v>
      </c>
      <c r="T879" t="s">
        <v>2034</v>
      </c>
    </row>
    <row r="880" spans="1:20" x14ac:dyDescent="0.2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t="s">
        <v>14</v>
      </c>
      <c r="G880">
        <v>12</v>
      </c>
      <c r="H880" t="s">
        <v>107</v>
      </c>
      <c r="I880" t="s">
        <v>108</v>
      </c>
      <c r="J880">
        <v>1579068000</v>
      </c>
      <c r="K880" s="9">
        <f t="shared" si="52"/>
        <v>43845.25</v>
      </c>
      <c r="L880">
        <v>1581141600</v>
      </c>
      <c r="M880" s="10">
        <f t="shared" si="53"/>
        <v>43869.25</v>
      </c>
      <c r="N880" t="b">
        <v>0</v>
      </c>
      <c r="O880" t="b">
        <v>0</v>
      </c>
      <c r="P880" t="s">
        <v>148</v>
      </c>
      <c r="Q880" s="4">
        <f t="shared" si="54"/>
        <v>37.481481481481481</v>
      </c>
      <c r="R880" s="6">
        <f t="shared" si="55"/>
        <v>1856</v>
      </c>
      <c r="S880" t="s">
        <v>2035</v>
      </c>
      <c r="T880" t="s">
        <v>2057</v>
      </c>
    </row>
    <row r="881" spans="1:20" hidden="1" x14ac:dyDescent="0.2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t="s">
        <v>20</v>
      </c>
      <c r="G881">
        <v>53</v>
      </c>
      <c r="H881" t="s">
        <v>21</v>
      </c>
      <c r="I881" t="s">
        <v>22</v>
      </c>
      <c r="J881">
        <v>1487743200</v>
      </c>
      <c r="K881" s="9">
        <f t="shared" si="52"/>
        <v>42788.25</v>
      </c>
      <c r="L881">
        <v>1488520800</v>
      </c>
      <c r="M881" s="10">
        <f t="shared" si="53"/>
        <v>42797.25</v>
      </c>
      <c r="N881" t="b">
        <v>0</v>
      </c>
      <c r="O881" t="b">
        <v>0</v>
      </c>
      <c r="P881" t="s">
        <v>68</v>
      </c>
      <c r="Q881" s="4">
        <f t="shared" si="54"/>
        <v>543.79999999999995</v>
      </c>
      <c r="R881" s="6">
        <f t="shared" si="55"/>
        <v>3219</v>
      </c>
      <c r="S881" t="s">
        <v>2047</v>
      </c>
      <c r="T881" t="s">
        <v>2048</v>
      </c>
    </row>
    <row r="882" spans="1:20" hidden="1" x14ac:dyDescent="0.2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t="s">
        <v>20</v>
      </c>
      <c r="G882">
        <v>2414</v>
      </c>
      <c r="H882" t="s">
        <v>21</v>
      </c>
      <c r="I882" t="s">
        <v>22</v>
      </c>
      <c r="J882">
        <v>1563685200</v>
      </c>
      <c r="K882" s="9">
        <f t="shared" si="52"/>
        <v>43667.208333333328</v>
      </c>
      <c r="L882">
        <v>1563858000</v>
      </c>
      <c r="M882" s="10">
        <f t="shared" si="53"/>
        <v>43669.208333333328</v>
      </c>
      <c r="N882" t="b">
        <v>0</v>
      </c>
      <c r="O882" t="b">
        <v>0</v>
      </c>
      <c r="P882" t="s">
        <v>50</v>
      </c>
      <c r="Q882" s="4">
        <f t="shared" si="54"/>
        <v>228.52189349112427</v>
      </c>
      <c r="R882" s="6">
        <f t="shared" si="55"/>
        <v>138800.5</v>
      </c>
      <c r="S882" t="s">
        <v>2035</v>
      </c>
      <c r="T882" t="s">
        <v>2043</v>
      </c>
    </row>
    <row r="883" spans="1:20" x14ac:dyDescent="0.2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t="s">
        <v>14</v>
      </c>
      <c r="G883">
        <v>452</v>
      </c>
      <c r="H883" t="s">
        <v>21</v>
      </c>
      <c r="I883" t="s">
        <v>22</v>
      </c>
      <c r="J883">
        <v>1436418000</v>
      </c>
      <c r="K883" s="9">
        <f t="shared" si="52"/>
        <v>42194.208333333328</v>
      </c>
      <c r="L883">
        <v>1438923600</v>
      </c>
      <c r="M883" s="10">
        <f t="shared" si="53"/>
        <v>42223.208333333328</v>
      </c>
      <c r="N883" t="b">
        <v>0</v>
      </c>
      <c r="O883" t="b">
        <v>1</v>
      </c>
      <c r="P883" t="s">
        <v>33</v>
      </c>
      <c r="Q883" s="4">
        <f t="shared" si="54"/>
        <v>38.948339483394832</v>
      </c>
      <c r="R883" s="6">
        <f t="shared" si="55"/>
        <v>56482.5</v>
      </c>
      <c r="S883" t="s">
        <v>2039</v>
      </c>
      <c r="T883" t="s">
        <v>2040</v>
      </c>
    </row>
    <row r="884" spans="1:20" hidden="1" x14ac:dyDescent="0.2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t="s">
        <v>20</v>
      </c>
      <c r="G884">
        <v>80</v>
      </c>
      <c r="H884" t="s">
        <v>21</v>
      </c>
      <c r="I884" t="s">
        <v>22</v>
      </c>
      <c r="J884">
        <v>1421820000</v>
      </c>
      <c r="K884" s="9">
        <f t="shared" si="52"/>
        <v>42025.25</v>
      </c>
      <c r="L884">
        <v>1422165600</v>
      </c>
      <c r="M884" s="10">
        <f t="shared" si="53"/>
        <v>42029.25</v>
      </c>
      <c r="N884" t="b">
        <v>0</v>
      </c>
      <c r="O884" t="b">
        <v>0</v>
      </c>
      <c r="P884" t="s">
        <v>33</v>
      </c>
      <c r="Q884" s="4">
        <f t="shared" si="54"/>
        <v>370</v>
      </c>
      <c r="R884" s="6">
        <f t="shared" si="55"/>
        <v>1880</v>
      </c>
      <c r="S884" t="s">
        <v>2039</v>
      </c>
      <c r="T884" t="s">
        <v>2040</v>
      </c>
    </row>
    <row r="885" spans="1:20" ht="31.5" hidden="1" x14ac:dyDescent="0.2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t="s">
        <v>20</v>
      </c>
      <c r="G885">
        <v>193</v>
      </c>
      <c r="H885" t="s">
        <v>21</v>
      </c>
      <c r="I885" t="s">
        <v>22</v>
      </c>
      <c r="J885">
        <v>1274763600</v>
      </c>
      <c r="K885" s="9">
        <f t="shared" si="52"/>
        <v>40323.208333333336</v>
      </c>
      <c r="L885">
        <v>1277874000</v>
      </c>
      <c r="M885" s="10">
        <f t="shared" si="53"/>
        <v>40359.208333333336</v>
      </c>
      <c r="N885" t="b">
        <v>0</v>
      </c>
      <c r="O885" t="b">
        <v>0</v>
      </c>
      <c r="P885" t="s">
        <v>100</v>
      </c>
      <c r="Q885" s="4">
        <f t="shared" si="54"/>
        <v>237.91176470588235</v>
      </c>
      <c r="R885" s="6">
        <f t="shared" si="55"/>
        <v>5744.5</v>
      </c>
      <c r="S885" t="s">
        <v>2041</v>
      </c>
      <c r="T885" t="s">
        <v>2052</v>
      </c>
    </row>
    <row r="886" spans="1:20" x14ac:dyDescent="0.2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t="s">
        <v>14</v>
      </c>
      <c r="G886">
        <v>1886</v>
      </c>
      <c r="H886" t="s">
        <v>21</v>
      </c>
      <c r="I886" t="s">
        <v>22</v>
      </c>
      <c r="J886">
        <v>1399179600</v>
      </c>
      <c r="K886" s="9">
        <f t="shared" si="52"/>
        <v>41763.208333333336</v>
      </c>
      <c r="L886">
        <v>1399352400</v>
      </c>
      <c r="M886" s="10">
        <f t="shared" si="53"/>
        <v>41765.208333333336</v>
      </c>
      <c r="N886" t="b">
        <v>0</v>
      </c>
      <c r="O886" t="b">
        <v>1</v>
      </c>
      <c r="P886" t="s">
        <v>33</v>
      </c>
      <c r="Q886" s="4">
        <f t="shared" si="54"/>
        <v>64.036299765807968</v>
      </c>
      <c r="R886" s="6">
        <f t="shared" si="55"/>
        <v>140087</v>
      </c>
      <c r="S886" t="s">
        <v>2039</v>
      </c>
      <c r="T886" t="s">
        <v>2040</v>
      </c>
    </row>
    <row r="887" spans="1:20" hidden="1" x14ac:dyDescent="0.2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t="s">
        <v>20</v>
      </c>
      <c r="G887">
        <v>52</v>
      </c>
      <c r="H887" t="s">
        <v>21</v>
      </c>
      <c r="I887" t="s">
        <v>22</v>
      </c>
      <c r="J887">
        <v>1275800400</v>
      </c>
      <c r="K887" s="9">
        <f t="shared" si="52"/>
        <v>40335.208333333336</v>
      </c>
      <c r="L887">
        <v>1279083600</v>
      </c>
      <c r="M887" s="10">
        <f t="shared" si="53"/>
        <v>40373.208333333336</v>
      </c>
      <c r="N887" t="b">
        <v>0</v>
      </c>
      <c r="O887" t="b">
        <v>0</v>
      </c>
      <c r="P887" t="s">
        <v>33</v>
      </c>
      <c r="Q887" s="4">
        <f t="shared" si="54"/>
        <v>118.27777777777777</v>
      </c>
      <c r="R887" s="6">
        <f t="shared" si="55"/>
        <v>1964.5</v>
      </c>
      <c r="S887" t="s">
        <v>2039</v>
      </c>
      <c r="T887" t="s">
        <v>2040</v>
      </c>
    </row>
    <row r="888" spans="1:20" x14ac:dyDescent="0.2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t="s">
        <v>14</v>
      </c>
      <c r="G888">
        <v>1825</v>
      </c>
      <c r="H888" t="s">
        <v>21</v>
      </c>
      <c r="I888" t="s">
        <v>22</v>
      </c>
      <c r="J888">
        <v>1282798800</v>
      </c>
      <c r="K888" s="9">
        <f t="shared" si="52"/>
        <v>40416.208333333336</v>
      </c>
      <c r="L888">
        <v>1284354000</v>
      </c>
      <c r="M888" s="10">
        <f t="shared" si="53"/>
        <v>40434.208333333336</v>
      </c>
      <c r="N888" t="b">
        <v>0</v>
      </c>
      <c r="O888" t="b">
        <v>0</v>
      </c>
      <c r="P888" t="s">
        <v>60</v>
      </c>
      <c r="Q888" s="4">
        <f t="shared" si="54"/>
        <v>84.824037184594957</v>
      </c>
      <c r="R888" s="6">
        <f t="shared" si="55"/>
        <v>139172.5</v>
      </c>
      <c r="S888" t="s">
        <v>2035</v>
      </c>
      <c r="T888" t="s">
        <v>2045</v>
      </c>
    </row>
    <row r="889" spans="1:20" ht="31.5" x14ac:dyDescent="0.2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t="s">
        <v>14</v>
      </c>
      <c r="G889">
        <v>31</v>
      </c>
      <c r="H889" t="s">
        <v>21</v>
      </c>
      <c r="I889" t="s">
        <v>22</v>
      </c>
      <c r="J889">
        <v>1437109200</v>
      </c>
      <c r="K889" s="9">
        <f t="shared" si="52"/>
        <v>42202.208333333328</v>
      </c>
      <c r="L889">
        <v>1441170000</v>
      </c>
      <c r="M889" s="10">
        <f t="shared" si="53"/>
        <v>42249.208333333328</v>
      </c>
      <c r="N889" t="b">
        <v>0</v>
      </c>
      <c r="O889" t="b">
        <v>1</v>
      </c>
      <c r="P889" t="s">
        <v>33</v>
      </c>
      <c r="Q889" s="4">
        <f t="shared" si="54"/>
        <v>29.346153846153847</v>
      </c>
      <c r="R889" s="6">
        <f t="shared" si="55"/>
        <v>5044.5</v>
      </c>
      <c r="S889" t="s">
        <v>2039</v>
      </c>
      <c r="T889" t="s">
        <v>2040</v>
      </c>
    </row>
    <row r="890" spans="1:20" ht="31.5" hidden="1" x14ac:dyDescent="0.2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t="s">
        <v>20</v>
      </c>
      <c r="G890">
        <v>290</v>
      </c>
      <c r="H890" t="s">
        <v>21</v>
      </c>
      <c r="I890" t="s">
        <v>22</v>
      </c>
      <c r="J890">
        <v>1491886800</v>
      </c>
      <c r="K890" s="9">
        <f t="shared" si="52"/>
        <v>42836.208333333328</v>
      </c>
      <c r="L890">
        <v>1493528400</v>
      </c>
      <c r="M890" s="10">
        <f t="shared" si="53"/>
        <v>42855.208333333328</v>
      </c>
      <c r="N890" t="b">
        <v>0</v>
      </c>
      <c r="O890" t="b">
        <v>0</v>
      </c>
      <c r="P890" t="s">
        <v>33</v>
      </c>
      <c r="Q890" s="4">
        <f t="shared" si="54"/>
        <v>209.89655172413794</v>
      </c>
      <c r="R890" s="6">
        <f t="shared" si="55"/>
        <v>8987</v>
      </c>
      <c r="S890" t="s">
        <v>2039</v>
      </c>
      <c r="T890" t="s">
        <v>2040</v>
      </c>
    </row>
    <row r="891" spans="1:20" hidden="1" x14ac:dyDescent="0.2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t="s">
        <v>20</v>
      </c>
      <c r="G891">
        <v>122</v>
      </c>
      <c r="H891" t="s">
        <v>21</v>
      </c>
      <c r="I891" t="s">
        <v>22</v>
      </c>
      <c r="J891">
        <v>1394600400</v>
      </c>
      <c r="K891" s="9">
        <f t="shared" si="52"/>
        <v>41710.208333333336</v>
      </c>
      <c r="L891">
        <v>1395205200</v>
      </c>
      <c r="M891" s="10">
        <f t="shared" si="53"/>
        <v>41717.208333333336</v>
      </c>
      <c r="N891" t="b">
        <v>0</v>
      </c>
      <c r="O891" t="b">
        <v>1</v>
      </c>
      <c r="P891" t="s">
        <v>50</v>
      </c>
      <c r="Q891" s="4">
        <f t="shared" si="54"/>
        <v>169.78571428571428</v>
      </c>
      <c r="R891" s="6">
        <f t="shared" si="55"/>
        <v>7554</v>
      </c>
      <c r="S891" t="s">
        <v>2035</v>
      </c>
      <c r="T891" t="s">
        <v>2043</v>
      </c>
    </row>
    <row r="892" spans="1:20" hidden="1" x14ac:dyDescent="0.2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t="s">
        <v>20</v>
      </c>
      <c r="G892">
        <v>1470</v>
      </c>
      <c r="H892" t="s">
        <v>21</v>
      </c>
      <c r="I892" t="s">
        <v>22</v>
      </c>
      <c r="J892">
        <v>1561352400</v>
      </c>
      <c r="K892" s="9">
        <f t="shared" si="52"/>
        <v>43640.208333333328</v>
      </c>
      <c r="L892">
        <v>1561438800</v>
      </c>
      <c r="M892" s="10">
        <f t="shared" si="53"/>
        <v>43641.208333333328</v>
      </c>
      <c r="N892" t="b">
        <v>0</v>
      </c>
      <c r="O892" t="b">
        <v>0</v>
      </c>
      <c r="P892" t="s">
        <v>60</v>
      </c>
      <c r="Q892" s="4">
        <f t="shared" si="54"/>
        <v>115.95907738095238</v>
      </c>
      <c r="R892" s="6">
        <f t="shared" si="55"/>
        <v>145124.5</v>
      </c>
      <c r="S892" t="s">
        <v>2035</v>
      </c>
      <c r="T892" t="s">
        <v>2045</v>
      </c>
    </row>
    <row r="893" spans="1:20" ht="31.5" hidden="1" x14ac:dyDescent="0.2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t="s">
        <v>20</v>
      </c>
      <c r="G893">
        <v>165</v>
      </c>
      <c r="H893" t="s">
        <v>15</v>
      </c>
      <c r="I893" t="s">
        <v>16</v>
      </c>
      <c r="J893">
        <v>1322892000</v>
      </c>
      <c r="K893" s="9">
        <f t="shared" si="52"/>
        <v>40880.25</v>
      </c>
      <c r="L893">
        <v>1326693600</v>
      </c>
      <c r="M893" s="10">
        <f t="shared" si="53"/>
        <v>40924.25</v>
      </c>
      <c r="N893" t="b">
        <v>0</v>
      </c>
      <c r="O893" t="b">
        <v>0</v>
      </c>
      <c r="P893" t="s">
        <v>42</v>
      </c>
      <c r="Q893" s="4">
        <f t="shared" si="54"/>
        <v>258.60000000000002</v>
      </c>
      <c r="R893" s="6">
        <f t="shared" si="55"/>
        <v>5379</v>
      </c>
      <c r="S893" t="s">
        <v>2041</v>
      </c>
      <c r="T893" t="s">
        <v>2042</v>
      </c>
    </row>
    <row r="894" spans="1:20" hidden="1" x14ac:dyDescent="0.2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t="s">
        <v>20</v>
      </c>
      <c r="G894">
        <v>182</v>
      </c>
      <c r="H894" t="s">
        <v>21</v>
      </c>
      <c r="I894" t="s">
        <v>22</v>
      </c>
      <c r="J894">
        <v>1274418000</v>
      </c>
      <c r="K894" s="9">
        <f t="shared" si="52"/>
        <v>40319.208333333336</v>
      </c>
      <c r="L894">
        <v>1277960400</v>
      </c>
      <c r="M894" s="10">
        <f t="shared" si="53"/>
        <v>40360.208333333336</v>
      </c>
      <c r="N894" t="b">
        <v>0</v>
      </c>
      <c r="O894" t="b">
        <v>0</v>
      </c>
      <c r="P894" t="s">
        <v>206</v>
      </c>
      <c r="Q894" s="4">
        <f t="shared" si="54"/>
        <v>230.58333333333334</v>
      </c>
      <c r="R894" s="6">
        <f t="shared" si="55"/>
        <v>9917.5</v>
      </c>
      <c r="S894" t="s">
        <v>2047</v>
      </c>
      <c r="T894" t="s">
        <v>2059</v>
      </c>
    </row>
    <row r="895" spans="1:20" hidden="1" x14ac:dyDescent="0.2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t="s">
        <v>20</v>
      </c>
      <c r="G895">
        <v>199</v>
      </c>
      <c r="H895" t="s">
        <v>107</v>
      </c>
      <c r="I895" t="s">
        <v>108</v>
      </c>
      <c r="J895">
        <v>1434344400</v>
      </c>
      <c r="K895" s="9">
        <f t="shared" si="52"/>
        <v>42170.208333333328</v>
      </c>
      <c r="L895">
        <v>1434690000</v>
      </c>
      <c r="M895" s="10">
        <f t="shared" si="53"/>
        <v>42174.208333333328</v>
      </c>
      <c r="N895" t="b">
        <v>0</v>
      </c>
      <c r="O895" t="b">
        <v>1</v>
      </c>
      <c r="P895" t="s">
        <v>42</v>
      </c>
      <c r="Q895" s="4">
        <f t="shared" si="54"/>
        <v>128.21428571428572</v>
      </c>
      <c r="R895" s="6">
        <f t="shared" si="55"/>
        <v>9585</v>
      </c>
      <c r="S895" t="s">
        <v>2041</v>
      </c>
      <c r="T895" t="s">
        <v>2042</v>
      </c>
    </row>
    <row r="896" spans="1:20" hidden="1" x14ac:dyDescent="0.2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t="s">
        <v>20</v>
      </c>
      <c r="G896">
        <v>56</v>
      </c>
      <c r="H896" t="s">
        <v>40</v>
      </c>
      <c r="I896" t="s">
        <v>41</v>
      </c>
      <c r="J896">
        <v>1373518800</v>
      </c>
      <c r="K896" s="9">
        <f t="shared" si="52"/>
        <v>41466.208333333336</v>
      </c>
      <c r="L896">
        <v>1376110800</v>
      </c>
      <c r="M896" s="10">
        <f t="shared" si="53"/>
        <v>41496.208333333336</v>
      </c>
      <c r="N896" t="b">
        <v>0</v>
      </c>
      <c r="O896" t="b">
        <v>1</v>
      </c>
      <c r="P896" t="s">
        <v>269</v>
      </c>
      <c r="Q896" s="4">
        <f t="shared" si="54"/>
        <v>188.70588235294119</v>
      </c>
      <c r="R896" s="6">
        <f t="shared" si="55"/>
        <v>2454</v>
      </c>
      <c r="S896" t="s">
        <v>2041</v>
      </c>
      <c r="T896" t="s">
        <v>2060</v>
      </c>
    </row>
    <row r="897" spans="1:20" ht="31.5" x14ac:dyDescent="0.2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t="s">
        <v>14</v>
      </c>
      <c r="G897">
        <v>107</v>
      </c>
      <c r="H897" t="s">
        <v>21</v>
      </c>
      <c r="I897" t="s">
        <v>22</v>
      </c>
      <c r="J897">
        <v>1517637600</v>
      </c>
      <c r="K897" s="9">
        <f t="shared" si="52"/>
        <v>43134.25</v>
      </c>
      <c r="L897">
        <v>1518415200</v>
      </c>
      <c r="M897" s="10">
        <f t="shared" si="53"/>
        <v>43143.25</v>
      </c>
      <c r="N897" t="b">
        <v>0</v>
      </c>
      <c r="O897" t="b">
        <v>0</v>
      </c>
      <c r="P897" t="s">
        <v>33</v>
      </c>
      <c r="Q897" s="4">
        <f t="shared" si="54"/>
        <v>6.9511889862327907</v>
      </c>
      <c r="R897" s="6">
        <f t="shared" si="55"/>
        <v>85454</v>
      </c>
      <c r="S897" t="s">
        <v>2039</v>
      </c>
      <c r="T897" t="s">
        <v>2040</v>
      </c>
    </row>
    <row r="898" spans="1:20" ht="31.5" hidden="1" x14ac:dyDescent="0.2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t="s">
        <v>20</v>
      </c>
      <c r="G898">
        <v>1460</v>
      </c>
      <c r="H898" t="s">
        <v>26</v>
      </c>
      <c r="I898" t="s">
        <v>27</v>
      </c>
      <c r="J898">
        <v>1310619600</v>
      </c>
      <c r="K898" s="9">
        <f t="shared" si="52"/>
        <v>40738.208333333336</v>
      </c>
      <c r="L898">
        <v>1310878800</v>
      </c>
      <c r="M898" s="10">
        <f t="shared" si="53"/>
        <v>40741.208333333336</v>
      </c>
      <c r="N898" t="b">
        <v>0</v>
      </c>
      <c r="O898" t="b">
        <v>1</v>
      </c>
      <c r="P898" t="s">
        <v>17</v>
      </c>
      <c r="Q898" s="4">
        <f t="shared" si="54"/>
        <v>774.43434343434342</v>
      </c>
      <c r="R898" s="6">
        <f t="shared" si="55"/>
        <v>86569</v>
      </c>
      <c r="S898" t="s">
        <v>2033</v>
      </c>
      <c r="T898" t="s">
        <v>2034</v>
      </c>
    </row>
    <row r="899" spans="1:20" x14ac:dyDescent="0.2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t="s">
        <v>14</v>
      </c>
      <c r="G899">
        <v>27</v>
      </c>
      <c r="H899" t="s">
        <v>21</v>
      </c>
      <c r="I899" t="s">
        <v>22</v>
      </c>
      <c r="J899">
        <v>1556427600</v>
      </c>
      <c r="K899" s="9">
        <f t="shared" ref="K899:K962" si="56">(((J899/60)/60)/24)+DATE(1970,1,1)</f>
        <v>43583.208333333328</v>
      </c>
      <c r="L899">
        <v>1556600400</v>
      </c>
      <c r="M899" s="10">
        <f t="shared" ref="M899:M962" si="57">(((L899/60)/60)/24)+DATE(1970,1,1)</f>
        <v>43585.208333333328</v>
      </c>
      <c r="N899" t="b">
        <v>0</v>
      </c>
      <c r="O899" t="b">
        <v>0</v>
      </c>
      <c r="P899" t="s">
        <v>33</v>
      </c>
      <c r="Q899" s="4">
        <f t="shared" ref="Q899:Q962" si="58">100*E899/D899</f>
        <v>27.693181818181817</v>
      </c>
      <c r="R899" s="6">
        <f t="shared" ref="R899:R962" si="59">AVERAGE(E899,D899)</f>
        <v>5618.5</v>
      </c>
      <c r="S899" t="s">
        <v>2039</v>
      </c>
      <c r="T899" t="s">
        <v>2040</v>
      </c>
    </row>
    <row r="900" spans="1:20" x14ac:dyDescent="0.2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t="s">
        <v>14</v>
      </c>
      <c r="G900">
        <v>1221</v>
      </c>
      <c r="H900" t="s">
        <v>21</v>
      </c>
      <c r="I900" t="s">
        <v>22</v>
      </c>
      <c r="J900">
        <v>1576476000</v>
      </c>
      <c r="K900" s="9">
        <f t="shared" si="56"/>
        <v>43815.25</v>
      </c>
      <c r="L900">
        <v>1576994400</v>
      </c>
      <c r="M900" s="10">
        <f t="shared" si="57"/>
        <v>43821.25</v>
      </c>
      <c r="N900" t="b">
        <v>0</v>
      </c>
      <c r="O900" t="b">
        <v>0</v>
      </c>
      <c r="P900" t="s">
        <v>42</v>
      </c>
      <c r="Q900" s="4">
        <f t="shared" si="58"/>
        <v>52.479620323841431</v>
      </c>
      <c r="R900" s="6">
        <f t="shared" si="59"/>
        <v>136545.5</v>
      </c>
      <c r="S900" t="s">
        <v>2041</v>
      </c>
      <c r="T900" t="s">
        <v>2042</v>
      </c>
    </row>
    <row r="901" spans="1:20" hidden="1" x14ac:dyDescent="0.2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t="s">
        <v>20</v>
      </c>
      <c r="G901">
        <v>123</v>
      </c>
      <c r="H901" t="s">
        <v>98</v>
      </c>
      <c r="I901" t="s">
        <v>99</v>
      </c>
      <c r="J901">
        <v>1381122000</v>
      </c>
      <c r="K901" s="9">
        <f t="shared" si="56"/>
        <v>41554.208333333336</v>
      </c>
      <c r="L901">
        <v>1382677200</v>
      </c>
      <c r="M901" s="10">
        <f t="shared" si="57"/>
        <v>41572.208333333336</v>
      </c>
      <c r="N901" t="b">
        <v>0</v>
      </c>
      <c r="O901" t="b">
        <v>0</v>
      </c>
      <c r="P901" t="s">
        <v>159</v>
      </c>
      <c r="Q901" s="4">
        <f t="shared" si="58"/>
        <v>407.09677419354841</v>
      </c>
      <c r="R901" s="6">
        <f t="shared" si="59"/>
        <v>7860</v>
      </c>
      <c r="S901" t="s">
        <v>2035</v>
      </c>
      <c r="T901" t="s">
        <v>2058</v>
      </c>
    </row>
    <row r="902" spans="1:20" x14ac:dyDescent="0.2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t="s">
        <v>14</v>
      </c>
      <c r="G902">
        <v>1</v>
      </c>
      <c r="H902" t="s">
        <v>21</v>
      </c>
      <c r="I902" t="s">
        <v>22</v>
      </c>
      <c r="J902">
        <v>1411102800</v>
      </c>
      <c r="K902" s="9">
        <f t="shared" si="56"/>
        <v>41901.208333333336</v>
      </c>
      <c r="L902">
        <v>1411189200</v>
      </c>
      <c r="M902" s="10">
        <f t="shared" si="57"/>
        <v>41902.208333333336</v>
      </c>
      <c r="N902" t="b">
        <v>0</v>
      </c>
      <c r="O902" t="b">
        <v>1</v>
      </c>
      <c r="P902" t="s">
        <v>28</v>
      </c>
      <c r="Q902" s="4">
        <f t="shared" si="58"/>
        <v>2</v>
      </c>
      <c r="R902" s="6">
        <f t="shared" si="59"/>
        <v>51</v>
      </c>
      <c r="S902" t="s">
        <v>2037</v>
      </c>
      <c r="T902" t="s">
        <v>2038</v>
      </c>
    </row>
    <row r="903" spans="1:20" hidden="1" x14ac:dyDescent="0.2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t="s">
        <v>20</v>
      </c>
      <c r="G903">
        <v>159</v>
      </c>
      <c r="H903" t="s">
        <v>21</v>
      </c>
      <c r="I903" t="s">
        <v>22</v>
      </c>
      <c r="J903">
        <v>1531803600</v>
      </c>
      <c r="K903" s="9">
        <f t="shared" si="56"/>
        <v>43298.208333333328</v>
      </c>
      <c r="L903">
        <v>1534654800</v>
      </c>
      <c r="M903" s="10">
        <f t="shared" si="57"/>
        <v>43331.208333333328</v>
      </c>
      <c r="N903" t="b">
        <v>0</v>
      </c>
      <c r="O903" t="b">
        <v>1</v>
      </c>
      <c r="P903" t="s">
        <v>23</v>
      </c>
      <c r="Q903" s="4">
        <f t="shared" si="58"/>
        <v>156.17857142857142</v>
      </c>
      <c r="R903" s="6">
        <f t="shared" si="59"/>
        <v>7173</v>
      </c>
      <c r="S903" t="s">
        <v>2035</v>
      </c>
      <c r="T903" t="s">
        <v>2036</v>
      </c>
    </row>
    <row r="904" spans="1:20" hidden="1" x14ac:dyDescent="0.2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t="s">
        <v>20</v>
      </c>
      <c r="G904">
        <v>110</v>
      </c>
      <c r="H904" t="s">
        <v>21</v>
      </c>
      <c r="I904" t="s">
        <v>22</v>
      </c>
      <c r="J904">
        <v>1454133600</v>
      </c>
      <c r="K904" s="9">
        <f t="shared" si="56"/>
        <v>42399.25</v>
      </c>
      <c r="L904">
        <v>1457762400</v>
      </c>
      <c r="M904" s="10">
        <f t="shared" si="57"/>
        <v>42441.25</v>
      </c>
      <c r="N904" t="b">
        <v>0</v>
      </c>
      <c r="O904" t="b">
        <v>0</v>
      </c>
      <c r="P904" t="s">
        <v>28</v>
      </c>
      <c r="Q904" s="4">
        <f t="shared" si="58"/>
        <v>252.42857142857142</v>
      </c>
      <c r="R904" s="6">
        <f t="shared" si="59"/>
        <v>2467</v>
      </c>
      <c r="S904" t="s">
        <v>2037</v>
      </c>
      <c r="T904" t="s">
        <v>2038</v>
      </c>
    </row>
    <row r="905" spans="1:20" ht="31.5" hidden="1" x14ac:dyDescent="0.2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t="s">
        <v>47</v>
      </c>
      <c r="G905">
        <v>14</v>
      </c>
      <c r="H905" t="s">
        <v>21</v>
      </c>
      <c r="I905" t="s">
        <v>22</v>
      </c>
      <c r="J905">
        <v>1336194000</v>
      </c>
      <c r="K905" s="9">
        <f t="shared" si="56"/>
        <v>41034.208333333336</v>
      </c>
      <c r="L905">
        <v>1337490000</v>
      </c>
      <c r="M905" s="10">
        <f t="shared" si="57"/>
        <v>41049.208333333336</v>
      </c>
      <c r="N905" t="b">
        <v>0</v>
      </c>
      <c r="O905" t="b">
        <v>1</v>
      </c>
      <c r="P905" t="s">
        <v>68</v>
      </c>
      <c r="Q905" s="4">
        <f t="shared" si="58"/>
        <v>1.7292682926829268</v>
      </c>
      <c r="R905" s="6">
        <f t="shared" si="59"/>
        <v>20854.5</v>
      </c>
      <c r="S905" t="s">
        <v>2047</v>
      </c>
      <c r="T905" t="s">
        <v>2048</v>
      </c>
    </row>
    <row r="906" spans="1:20" x14ac:dyDescent="0.2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t="s">
        <v>14</v>
      </c>
      <c r="G906">
        <v>16</v>
      </c>
      <c r="H906" t="s">
        <v>21</v>
      </c>
      <c r="I906" t="s">
        <v>22</v>
      </c>
      <c r="J906">
        <v>1349326800</v>
      </c>
      <c r="K906" s="9">
        <f t="shared" si="56"/>
        <v>41186.208333333336</v>
      </c>
      <c r="L906">
        <v>1349672400</v>
      </c>
      <c r="M906" s="10">
        <f t="shared" si="57"/>
        <v>41190.208333333336</v>
      </c>
      <c r="N906" t="b">
        <v>0</v>
      </c>
      <c r="O906" t="b">
        <v>0</v>
      </c>
      <c r="P906" t="s">
        <v>133</v>
      </c>
      <c r="Q906" s="4">
        <f t="shared" si="58"/>
        <v>12.23076923076923</v>
      </c>
      <c r="R906" s="6">
        <f t="shared" si="59"/>
        <v>3647.5</v>
      </c>
      <c r="S906" t="s">
        <v>2047</v>
      </c>
      <c r="T906" t="s">
        <v>2056</v>
      </c>
    </row>
    <row r="907" spans="1:20" hidden="1" x14ac:dyDescent="0.2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t="s">
        <v>20</v>
      </c>
      <c r="G907">
        <v>236</v>
      </c>
      <c r="H907" t="s">
        <v>21</v>
      </c>
      <c r="I907" t="s">
        <v>22</v>
      </c>
      <c r="J907">
        <v>1379566800</v>
      </c>
      <c r="K907" s="9">
        <f t="shared" si="56"/>
        <v>41536.208333333336</v>
      </c>
      <c r="L907">
        <v>1379826000</v>
      </c>
      <c r="M907" s="10">
        <f t="shared" si="57"/>
        <v>41539.208333333336</v>
      </c>
      <c r="N907" t="b">
        <v>0</v>
      </c>
      <c r="O907" t="b">
        <v>0</v>
      </c>
      <c r="P907" t="s">
        <v>33</v>
      </c>
      <c r="Q907" s="4">
        <f t="shared" si="58"/>
        <v>163.98734177215189</v>
      </c>
      <c r="R907" s="6">
        <f t="shared" si="59"/>
        <v>10427.5</v>
      </c>
      <c r="S907" t="s">
        <v>2039</v>
      </c>
      <c r="T907" t="s">
        <v>2040</v>
      </c>
    </row>
    <row r="908" spans="1:20" ht="31.5" hidden="1" x14ac:dyDescent="0.2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t="s">
        <v>20</v>
      </c>
      <c r="G908">
        <v>191</v>
      </c>
      <c r="H908" t="s">
        <v>21</v>
      </c>
      <c r="I908" t="s">
        <v>22</v>
      </c>
      <c r="J908">
        <v>1494651600</v>
      </c>
      <c r="K908" s="9">
        <f t="shared" si="56"/>
        <v>42868.208333333328</v>
      </c>
      <c r="L908">
        <v>1497762000</v>
      </c>
      <c r="M908" s="10">
        <f t="shared" si="57"/>
        <v>42904.208333333328</v>
      </c>
      <c r="N908" t="b">
        <v>1</v>
      </c>
      <c r="O908" t="b">
        <v>1</v>
      </c>
      <c r="P908" t="s">
        <v>42</v>
      </c>
      <c r="Q908" s="4">
        <f t="shared" si="58"/>
        <v>162.98181818181817</v>
      </c>
      <c r="R908" s="6">
        <f t="shared" si="59"/>
        <v>7232</v>
      </c>
      <c r="S908" t="s">
        <v>2041</v>
      </c>
      <c r="T908" t="s">
        <v>2042</v>
      </c>
    </row>
    <row r="909" spans="1:20" x14ac:dyDescent="0.2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t="s">
        <v>14</v>
      </c>
      <c r="G909">
        <v>41</v>
      </c>
      <c r="H909" t="s">
        <v>21</v>
      </c>
      <c r="I909" t="s">
        <v>22</v>
      </c>
      <c r="J909">
        <v>1303880400</v>
      </c>
      <c r="K909" s="9">
        <f t="shared" si="56"/>
        <v>40660.208333333336</v>
      </c>
      <c r="L909">
        <v>1304485200</v>
      </c>
      <c r="M909" s="10">
        <f t="shared" si="57"/>
        <v>40667.208333333336</v>
      </c>
      <c r="N909" t="b">
        <v>0</v>
      </c>
      <c r="O909" t="b">
        <v>0</v>
      </c>
      <c r="P909" t="s">
        <v>33</v>
      </c>
      <c r="Q909" s="4">
        <f t="shared" si="58"/>
        <v>20.252747252747252</v>
      </c>
      <c r="R909" s="6">
        <f t="shared" si="59"/>
        <v>5471.5</v>
      </c>
      <c r="S909" t="s">
        <v>2039</v>
      </c>
      <c r="T909" t="s">
        <v>2040</v>
      </c>
    </row>
    <row r="910" spans="1:20" hidden="1" x14ac:dyDescent="0.2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t="s">
        <v>20</v>
      </c>
      <c r="G910">
        <v>3934</v>
      </c>
      <c r="H910" t="s">
        <v>21</v>
      </c>
      <c r="I910" t="s">
        <v>22</v>
      </c>
      <c r="J910">
        <v>1335934800</v>
      </c>
      <c r="K910" s="9">
        <f t="shared" si="56"/>
        <v>41031.208333333336</v>
      </c>
      <c r="L910">
        <v>1336885200</v>
      </c>
      <c r="M910" s="10">
        <f t="shared" si="57"/>
        <v>41042.208333333336</v>
      </c>
      <c r="N910" t="b">
        <v>0</v>
      </c>
      <c r="O910" t="b">
        <v>0</v>
      </c>
      <c r="P910" t="s">
        <v>89</v>
      </c>
      <c r="Q910" s="4">
        <f t="shared" si="58"/>
        <v>319.24083769633506</v>
      </c>
      <c r="R910" s="6">
        <f t="shared" si="59"/>
        <v>80075</v>
      </c>
      <c r="S910" t="s">
        <v>2050</v>
      </c>
      <c r="T910" t="s">
        <v>2051</v>
      </c>
    </row>
    <row r="911" spans="1:20" hidden="1" x14ac:dyDescent="0.2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t="s">
        <v>20</v>
      </c>
      <c r="G911">
        <v>80</v>
      </c>
      <c r="H911" t="s">
        <v>15</v>
      </c>
      <c r="I911" t="s">
        <v>16</v>
      </c>
      <c r="J911">
        <v>1528088400</v>
      </c>
      <c r="K911" s="9">
        <f t="shared" si="56"/>
        <v>43255.208333333328</v>
      </c>
      <c r="L911">
        <v>1530421200</v>
      </c>
      <c r="M911" s="10">
        <f t="shared" si="57"/>
        <v>43282.208333333328</v>
      </c>
      <c r="N911" t="b">
        <v>0</v>
      </c>
      <c r="O911" t="b">
        <v>1</v>
      </c>
      <c r="P911" t="s">
        <v>33</v>
      </c>
      <c r="Q911" s="4">
        <f t="shared" si="58"/>
        <v>478.94444444444446</v>
      </c>
      <c r="R911" s="6">
        <f t="shared" si="59"/>
        <v>5210.5</v>
      </c>
      <c r="S911" t="s">
        <v>2039</v>
      </c>
      <c r="T911" t="s">
        <v>2040</v>
      </c>
    </row>
    <row r="912" spans="1:20" hidden="1" x14ac:dyDescent="0.2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t="s">
        <v>74</v>
      </c>
      <c r="G912">
        <v>296</v>
      </c>
      <c r="H912" t="s">
        <v>21</v>
      </c>
      <c r="I912" t="s">
        <v>22</v>
      </c>
      <c r="J912">
        <v>1421906400</v>
      </c>
      <c r="K912" s="9">
        <f t="shared" si="56"/>
        <v>42026.25</v>
      </c>
      <c r="L912">
        <v>1421992800</v>
      </c>
      <c r="M912" s="10">
        <f t="shared" si="57"/>
        <v>42027.25</v>
      </c>
      <c r="N912" t="b">
        <v>0</v>
      </c>
      <c r="O912" t="b">
        <v>0</v>
      </c>
      <c r="P912" t="s">
        <v>33</v>
      </c>
      <c r="Q912" s="4">
        <f t="shared" si="58"/>
        <v>19.556634304207119</v>
      </c>
      <c r="R912" s="6">
        <f t="shared" si="59"/>
        <v>92357.5</v>
      </c>
      <c r="S912" t="s">
        <v>2039</v>
      </c>
      <c r="T912" t="s">
        <v>2040</v>
      </c>
    </row>
    <row r="913" spans="1:20" hidden="1" x14ac:dyDescent="0.2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t="s">
        <v>20</v>
      </c>
      <c r="G913">
        <v>462</v>
      </c>
      <c r="H913" t="s">
        <v>21</v>
      </c>
      <c r="I913" t="s">
        <v>22</v>
      </c>
      <c r="J913">
        <v>1568005200</v>
      </c>
      <c r="K913" s="9">
        <f t="shared" si="56"/>
        <v>43717.208333333328</v>
      </c>
      <c r="L913">
        <v>1568178000</v>
      </c>
      <c r="M913" s="10">
        <f t="shared" si="57"/>
        <v>43719.208333333328</v>
      </c>
      <c r="N913" t="b">
        <v>1</v>
      </c>
      <c r="O913" t="b">
        <v>0</v>
      </c>
      <c r="P913" t="s">
        <v>28</v>
      </c>
      <c r="Q913" s="4">
        <f t="shared" si="58"/>
        <v>198.94827586206895</v>
      </c>
      <c r="R913" s="6">
        <f t="shared" si="59"/>
        <v>8669.5</v>
      </c>
      <c r="S913" t="s">
        <v>2037</v>
      </c>
      <c r="T913" t="s">
        <v>2038</v>
      </c>
    </row>
    <row r="914" spans="1:20" hidden="1" x14ac:dyDescent="0.2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t="s">
        <v>20</v>
      </c>
      <c r="G914">
        <v>179</v>
      </c>
      <c r="H914" t="s">
        <v>21</v>
      </c>
      <c r="I914" t="s">
        <v>22</v>
      </c>
      <c r="J914">
        <v>1346821200</v>
      </c>
      <c r="K914" s="9">
        <f t="shared" si="56"/>
        <v>41157.208333333336</v>
      </c>
      <c r="L914">
        <v>1347944400</v>
      </c>
      <c r="M914" s="10">
        <f t="shared" si="57"/>
        <v>41170.208333333336</v>
      </c>
      <c r="N914" t="b">
        <v>1</v>
      </c>
      <c r="O914" t="b">
        <v>0</v>
      </c>
      <c r="P914" t="s">
        <v>53</v>
      </c>
      <c r="Q914" s="4">
        <f t="shared" si="58"/>
        <v>795</v>
      </c>
      <c r="R914" s="6">
        <f t="shared" si="59"/>
        <v>8055</v>
      </c>
      <c r="S914" t="s">
        <v>2041</v>
      </c>
      <c r="T914" t="s">
        <v>2044</v>
      </c>
    </row>
    <row r="915" spans="1:20" x14ac:dyDescent="0.2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t="s">
        <v>14</v>
      </c>
      <c r="G915">
        <v>523</v>
      </c>
      <c r="H915" t="s">
        <v>26</v>
      </c>
      <c r="I915" t="s">
        <v>27</v>
      </c>
      <c r="J915">
        <v>1557637200</v>
      </c>
      <c r="K915" s="9">
        <f t="shared" si="56"/>
        <v>43597.208333333328</v>
      </c>
      <c r="L915">
        <v>1558760400</v>
      </c>
      <c r="M915" s="10">
        <f t="shared" si="57"/>
        <v>43610.208333333328</v>
      </c>
      <c r="N915" t="b">
        <v>0</v>
      </c>
      <c r="O915" t="b">
        <v>0</v>
      </c>
      <c r="P915" t="s">
        <v>53</v>
      </c>
      <c r="Q915" s="4">
        <f t="shared" si="58"/>
        <v>50.621082621082621</v>
      </c>
      <c r="R915" s="6">
        <f t="shared" si="59"/>
        <v>52868</v>
      </c>
      <c r="S915" t="s">
        <v>2041</v>
      </c>
      <c r="T915" t="s">
        <v>2044</v>
      </c>
    </row>
    <row r="916" spans="1:20" x14ac:dyDescent="0.2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t="s">
        <v>14</v>
      </c>
      <c r="G916">
        <v>141</v>
      </c>
      <c r="H916" t="s">
        <v>40</v>
      </c>
      <c r="I916" t="s">
        <v>41</v>
      </c>
      <c r="J916">
        <v>1375592400</v>
      </c>
      <c r="K916" s="9">
        <f t="shared" si="56"/>
        <v>41490.208333333336</v>
      </c>
      <c r="L916">
        <v>1376629200</v>
      </c>
      <c r="M916" s="10">
        <f t="shared" si="57"/>
        <v>41502.208333333336</v>
      </c>
      <c r="N916" t="b">
        <v>0</v>
      </c>
      <c r="O916" t="b">
        <v>0</v>
      </c>
      <c r="P916" t="s">
        <v>33</v>
      </c>
      <c r="Q916" s="4">
        <f t="shared" si="58"/>
        <v>57.4375</v>
      </c>
      <c r="R916" s="6">
        <f t="shared" si="59"/>
        <v>5038</v>
      </c>
      <c r="S916" t="s">
        <v>2039</v>
      </c>
      <c r="T916" t="s">
        <v>2040</v>
      </c>
    </row>
    <row r="917" spans="1:20" hidden="1" x14ac:dyDescent="0.2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t="s">
        <v>20</v>
      </c>
      <c r="G917">
        <v>1866</v>
      </c>
      <c r="H917" t="s">
        <v>40</v>
      </c>
      <c r="I917" t="s">
        <v>41</v>
      </c>
      <c r="J917">
        <v>1503982800</v>
      </c>
      <c r="K917" s="9">
        <f t="shared" si="56"/>
        <v>42976.208333333328</v>
      </c>
      <c r="L917">
        <v>1504760400</v>
      </c>
      <c r="M917" s="10">
        <f t="shared" si="57"/>
        <v>42985.208333333328</v>
      </c>
      <c r="N917" t="b">
        <v>0</v>
      </c>
      <c r="O917" t="b">
        <v>0</v>
      </c>
      <c r="P917" t="s">
        <v>269</v>
      </c>
      <c r="Q917" s="4">
        <f t="shared" si="58"/>
        <v>155.62827640984909</v>
      </c>
      <c r="R917" s="6">
        <f t="shared" si="59"/>
        <v>160918</v>
      </c>
      <c r="S917" t="s">
        <v>2041</v>
      </c>
      <c r="T917" t="s">
        <v>2060</v>
      </c>
    </row>
    <row r="918" spans="1:20" ht="31.5" x14ac:dyDescent="0.2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t="s">
        <v>14</v>
      </c>
      <c r="G918">
        <v>52</v>
      </c>
      <c r="H918" t="s">
        <v>21</v>
      </c>
      <c r="I918" t="s">
        <v>22</v>
      </c>
      <c r="J918">
        <v>1418882400</v>
      </c>
      <c r="K918" s="9">
        <f t="shared" si="56"/>
        <v>41991.25</v>
      </c>
      <c r="L918">
        <v>1419660000</v>
      </c>
      <c r="M918" s="10">
        <f t="shared" si="57"/>
        <v>42000.25</v>
      </c>
      <c r="N918" t="b">
        <v>0</v>
      </c>
      <c r="O918" t="b">
        <v>0</v>
      </c>
      <c r="P918" t="s">
        <v>122</v>
      </c>
      <c r="Q918" s="4">
        <f t="shared" si="58"/>
        <v>36.297297297297298</v>
      </c>
      <c r="R918" s="6">
        <f t="shared" si="59"/>
        <v>2521.5</v>
      </c>
      <c r="S918" t="s">
        <v>2054</v>
      </c>
      <c r="T918" t="s">
        <v>2055</v>
      </c>
    </row>
    <row r="919" spans="1:20" hidden="1" x14ac:dyDescent="0.2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t="s">
        <v>47</v>
      </c>
      <c r="G919">
        <v>27</v>
      </c>
      <c r="H919" t="s">
        <v>40</v>
      </c>
      <c r="I919" t="s">
        <v>41</v>
      </c>
      <c r="J919">
        <v>1309237200</v>
      </c>
      <c r="K919" s="9">
        <f t="shared" si="56"/>
        <v>40722.208333333336</v>
      </c>
      <c r="L919">
        <v>1311310800</v>
      </c>
      <c r="M919" s="10">
        <f t="shared" si="57"/>
        <v>40746.208333333336</v>
      </c>
      <c r="N919" t="b">
        <v>0</v>
      </c>
      <c r="O919" t="b">
        <v>1</v>
      </c>
      <c r="P919" t="s">
        <v>100</v>
      </c>
      <c r="Q919" s="4">
        <f t="shared" si="58"/>
        <v>58.25</v>
      </c>
      <c r="R919" s="6">
        <f t="shared" si="59"/>
        <v>2848.5</v>
      </c>
      <c r="S919" t="s">
        <v>2041</v>
      </c>
      <c r="T919" t="s">
        <v>2052</v>
      </c>
    </row>
    <row r="920" spans="1:20" hidden="1" x14ac:dyDescent="0.2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t="s">
        <v>20</v>
      </c>
      <c r="G920">
        <v>156</v>
      </c>
      <c r="H920" t="s">
        <v>98</v>
      </c>
      <c r="I920" t="s">
        <v>99</v>
      </c>
      <c r="J920">
        <v>1343365200</v>
      </c>
      <c r="K920" s="9">
        <f t="shared" si="56"/>
        <v>41117.208333333336</v>
      </c>
      <c r="L920">
        <v>1344315600</v>
      </c>
      <c r="M920" s="10">
        <f t="shared" si="57"/>
        <v>41128.208333333336</v>
      </c>
      <c r="N920" t="b">
        <v>0</v>
      </c>
      <c r="O920" t="b">
        <v>0</v>
      </c>
      <c r="P920" t="s">
        <v>133</v>
      </c>
      <c r="Q920" s="4">
        <f t="shared" si="58"/>
        <v>237.39473684210526</v>
      </c>
      <c r="R920" s="6">
        <f t="shared" si="59"/>
        <v>6410.5</v>
      </c>
      <c r="S920" t="s">
        <v>2047</v>
      </c>
      <c r="T920" t="s">
        <v>2056</v>
      </c>
    </row>
    <row r="921" spans="1:20" x14ac:dyDescent="0.2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t="s">
        <v>14</v>
      </c>
      <c r="G921">
        <v>225</v>
      </c>
      <c r="H921" t="s">
        <v>26</v>
      </c>
      <c r="I921" t="s">
        <v>27</v>
      </c>
      <c r="J921">
        <v>1507957200</v>
      </c>
      <c r="K921" s="9">
        <f t="shared" si="56"/>
        <v>43022.208333333328</v>
      </c>
      <c r="L921">
        <v>1510725600</v>
      </c>
      <c r="M921" s="10">
        <f t="shared" si="57"/>
        <v>43054.25</v>
      </c>
      <c r="N921" t="b">
        <v>0</v>
      </c>
      <c r="O921" t="b">
        <v>1</v>
      </c>
      <c r="P921" t="s">
        <v>33</v>
      </c>
      <c r="Q921" s="4">
        <f t="shared" si="58"/>
        <v>58.75</v>
      </c>
      <c r="R921" s="6">
        <f t="shared" si="59"/>
        <v>28257.5</v>
      </c>
      <c r="S921" t="s">
        <v>2039</v>
      </c>
      <c r="T921" t="s">
        <v>2040</v>
      </c>
    </row>
    <row r="922" spans="1:20" hidden="1" x14ac:dyDescent="0.2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t="s">
        <v>20</v>
      </c>
      <c r="G922">
        <v>255</v>
      </c>
      <c r="H922" t="s">
        <v>21</v>
      </c>
      <c r="I922" t="s">
        <v>22</v>
      </c>
      <c r="J922">
        <v>1549519200</v>
      </c>
      <c r="K922" s="9">
        <f t="shared" si="56"/>
        <v>43503.25</v>
      </c>
      <c r="L922">
        <v>1551247200</v>
      </c>
      <c r="M922" s="10">
        <f t="shared" si="57"/>
        <v>43523.25</v>
      </c>
      <c r="N922" t="b">
        <v>1</v>
      </c>
      <c r="O922" t="b">
        <v>0</v>
      </c>
      <c r="P922" t="s">
        <v>71</v>
      </c>
      <c r="Q922" s="4">
        <f t="shared" si="58"/>
        <v>182.56603773584905</v>
      </c>
      <c r="R922" s="6">
        <f t="shared" si="59"/>
        <v>7488</v>
      </c>
      <c r="S922" t="s">
        <v>2041</v>
      </c>
      <c r="T922" t="s">
        <v>2049</v>
      </c>
    </row>
    <row r="923" spans="1:20" x14ac:dyDescent="0.2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t="s">
        <v>14</v>
      </c>
      <c r="G923">
        <v>38</v>
      </c>
      <c r="H923" t="s">
        <v>21</v>
      </c>
      <c r="I923" t="s">
        <v>22</v>
      </c>
      <c r="J923">
        <v>1329026400</v>
      </c>
      <c r="K923" s="9">
        <f t="shared" si="56"/>
        <v>40951.25</v>
      </c>
      <c r="L923">
        <v>1330236000</v>
      </c>
      <c r="M923" s="10">
        <f t="shared" si="57"/>
        <v>40965.25</v>
      </c>
      <c r="N923" t="b">
        <v>0</v>
      </c>
      <c r="O923" t="b">
        <v>0</v>
      </c>
      <c r="P923" t="s">
        <v>28</v>
      </c>
      <c r="Q923" s="4">
        <f t="shared" si="58"/>
        <v>0.75436408977556113</v>
      </c>
      <c r="R923" s="6">
        <f t="shared" si="59"/>
        <v>80805</v>
      </c>
      <c r="S923" t="s">
        <v>2037</v>
      </c>
      <c r="T923" t="s">
        <v>2038</v>
      </c>
    </row>
    <row r="924" spans="1:20" hidden="1" x14ac:dyDescent="0.2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t="s">
        <v>20</v>
      </c>
      <c r="G924">
        <v>2261</v>
      </c>
      <c r="H924" t="s">
        <v>21</v>
      </c>
      <c r="I924" t="s">
        <v>22</v>
      </c>
      <c r="J924">
        <v>1544335200</v>
      </c>
      <c r="K924" s="9">
        <f t="shared" si="56"/>
        <v>43443.25</v>
      </c>
      <c r="L924">
        <v>1545112800</v>
      </c>
      <c r="M924" s="10">
        <f t="shared" si="57"/>
        <v>43452.25</v>
      </c>
      <c r="N924" t="b">
        <v>0</v>
      </c>
      <c r="O924" t="b">
        <v>1</v>
      </c>
      <c r="P924" t="s">
        <v>319</v>
      </c>
      <c r="Q924" s="4">
        <f t="shared" si="58"/>
        <v>175.95330739299609</v>
      </c>
      <c r="R924" s="6">
        <f t="shared" si="59"/>
        <v>70920</v>
      </c>
      <c r="S924" t="s">
        <v>2035</v>
      </c>
      <c r="T924" t="s">
        <v>2062</v>
      </c>
    </row>
    <row r="925" spans="1:20" hidden="1" x14ac:dyDescent="0.2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t="s">
        <v>20</v>
      </c>
      <c r="G925">
        <v>40</v>
      </c>
      <c r="H925" t="s">
        <v>21</v>
      </c>
      <c r="I925" t="s">
        <v>22</v>
      </c>
      <c r="J925">
        <v>1279083600</v>
      </c>
      <c r="K925" s="9">
        <f t="shared" si="56"/>
        <v>40373.208333333336</v>
      </c>
      <c r="L925">
        <v>1279170000</v>
      </c>
      <c r="M925" s="10">
        <f t="shared" si="57"/>
        <v>40374.208333333336</v>
      </c>
      <c r="N925" t="b">
        <v>0</v>
      </c>
      <c r="O925" t="b">
        <v>0</v>
      </c>
      <c r="P925" t="s">
        <v>33</v>
      </c>
      <c r="Q925" s="4">
        <f t="shared" si="58"/>
        <v>237.88235294117646</v>
      </c>
      <c r="R925" s="6">
        <f t="shared" si="59"/>
        <v>2872</v>
      </c>
      <c r="S925" t="s">
        <v>2039</v>
      </c>
      <c r="T925" t="s">
        <v>2040</v>
      </c>
    </row>
    <row r="926" spans="1:20" hidden="1" x14ac:dyDescent="0.2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t="s">
        <v>20</v>
      </c>
      <c r="G926">
        <v>2289</v>
      </c>
      <c r="H926" t="s">
        <v>107</v>
      </c>
      <c r="I926" t="s">
        <v>108</v>
      </c>
      <c r="J926">
        <v>1572498000</v>
      </c>
      <c r="K926" s="9">
        <f t="shared" si="56"/>
        <v>43769.208333333328</v>
      </c>
      <c r="L926">
        <v>1573452000</v>
      </c>
      <c r="M926" s="10">
        <f t="shared" si="57"/>
        <v>43780.25</v>
      </c>
      <c r="N926" t="b">
        <v>0</v>
      </c>
      <c r="O926" t="b">
        <v>0</v>
      </c>
      <c r="P926" t="s">
        <v>33</v>
      </c>
      <c r="Q926" s="4">
        <f t="shared" si="58"/>
        <v>488.05076142131981</v>
      </c>
      <c r="R926" s="6">
        <f t="shared" si="59"/>
        <v>115846</v>
      </c>
      <c r="S926" t="s">
        <v>2039</v>
      </c>
      <c r="T926" t="s">
        <v>2040</v>
      </c>
    </row>
    <row r="927" spans="1:20" ht="31.5" hidden="1" x14ac:dyDescent="0.2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t="s">
        <v>20</v>
      </c>
      <c r="G927">
        <v>65</v>
      </c>
      <c r="H927" t="s">
        <v>21</v>
      </c>
      <c r="I927" t="s">
        <v>22</v>
      </c>
      <c r="J927">
        <v>1506056400</v>
      </c>
      <c r="K927" s="9">
        <f t="shared" si="56"/>
        <v>43000.208333333328</v>
      </c>
      <c r="L927">
        <v>1507093200</v>
      </c>
      <c r="M927" s="10">
        <f t="shared" si="57"/>
        <v>43012.208333333328</v>
      </c>
      <c r="N927" t="b">
        <v>0</v>
      </c>
      <c r="O927" t="b">
        <v>0</v>
      </c>
      <c r="P927" t="s">
        <v>33</v>
      </c>
      <c r="Q927" s="4">
        <f t="shared" si="58"/>
        <v>224.06666666666666</v>
      </c>
      <c r="R927" s="6">
        <f t="shared" si="59"/>
        <v>4861</v>
      </c>
      <c r="S927" t="s">
        <v>2039</v>
      </c>
      <c r="T927" t="s">
        <v>2040</v>
      </c>
    </row>
    <row r="928" spans="1:20" x14ac:dyDescent="0.2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t="s">
        <v>14</v>
      </c>
      <c r="G928">
        <v>15</v>
      </c>
      <c r="H928" t="s">
        <v>21</v>
      </c>
      <c r="I928" t="s">
        <v>22</v>
      </c>
      <c r="J928">
        <v>1463029200</v>
      </c>
      <c r="K928" s="9">
        <f t="shared" si="56"/>
        <v>42502.208333333328</v>
      </c>
      <c r="L928">
        <v>1463374800</v>
      </c>
      <c r="M928" s="10">
        <f t="shared" si="57"/>
        <v>42506.208333333328</v>
      </c>
      <c r="N928" t="b">
        <v>0</v>
      </c>
      <c r="O928" t="b">
        <v>0</v>
      </c>
      <c r="P928" t="s">
        <v>17</v>
      </c>
      <c r="Q928" s="4">
        <f t="shared" si="58"/>
        <v>18.126436781609197</v>
      </c>
      <c r="R928" s="6">
        <f t="shared" si="59"/>
        <v>5138.5</v>
      </c>
      <c r="S928" t="s">
        <v>2033</v>
      </c>
      <c r="T928" t="s">
        <v>2034</v>
      </c>
    </row>
    <row r="929" spans="1:20" x14ac:dyDescent="0.2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t="s">
        <v>14</v>
      </c>
      <c r="G929">
        <v>37</v>
      </c>
      <c r="H929" t="s">
        <v>21</v>
      </c>
      <c r="I929" t="s">
        <v>22</v>
      </c>
      <c r="J929">
        <v>1342069200</v>
      </c>
      <c r="K929" s="9">
        <f t="shared" si="56"/>
        <v>41102.208333333336</v>
      </c>
      <c r="L929">
        <v>1344574800</v>
      </c>
      <c r="M929" s="10">
        <f t="shared" si="57"/>
        <v>41131.208333333336</v>
      </c>
      <c r="N929" t="b">
        <v>0</v>
      </c>
      <c r="O929" t="b">
        <v>0</v>
      </c>
      <c r="P929" t="s">
        <v>33</v>
      </c>
      <c r="Q929" s="4">
        <f t="shared" si="58"/>
        <v>45.847222222222221</v>
      </c>
      <c r="R929" s="6">
        <f t="shared" si="59"/>
        <v>5250.5</v>
      </c>
      <c r="S929" t="s">
        <v>2039</v>
      </c>
      <c r="T929" t="s">
        <v>2040</v>
      </c>
    </row>
    <row r="930" spans="1:20" hidden="1" x14ac:dyDescent="0.2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t="s">
        <v>20</v>
      </c>
      <c r="G930">
        <v>3777</v>
      </c>
      <c r="H930" t="s">
        <v>107</v>
      </c>
      <c r="I930" t="s">
        <v>108</v>
      </c>
      <c r="J930">
        <v>1388296800</v>
      </c>
      <c r="K930" s="9">
        <f t="shared" si="56"/>
        <v>41637.25</v>
      </c>
      <c r="L930">
        <v>1389074400</v>
      </c>
      <c r="M930" s="10">
        <f t="shared" si="57"/>
        <v>41646.25</v>
      </c>
      <c r="N930" t="b">
        <v>0</v>
      </c>
      <c r="O930" t="b">
        <v>0</v>
      </c>
      <c r="P930" t="s">
        <v>28</v>
      </c>
      <c r="Q930" s="4">
        <f t="shared" si="58"/>
        <v>117.31541218637993</v>
      </c>
      <c r="R930" s="6">
        <f t="shared" si="59"/>
        <v>181893</v>
      </c>
      <c r="S930" t="s">
        <v>2037</v>
      </c>
      <c r="T930" t="s">
        <v>2038</v>
      </c>
    </row>
    <row r="931" spans="1:20" hidden="1" x14ac:dyDescent="0.2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t="s">
        <v>20</v>
      </c>
      <c r="G931">
        <v>184</v>
      </c>
      <c r="H931" t="s">
        <v>40</v>
      </c>
      <c r="I931" t="s">
        <v>41</v>
      </c>
      <c r="J931">
        <v>1493787600</v>
      </c>
      <c r="K931" s="9">
        <f t="shared" si="56"/>
        <v>42858.208333333328</v>
      </c>
      <c r="L931">
        <v>1494997200</v>
      </c>
      <c r="M931" s="10">
        <f t="shared" si="57"/>
        <v>42872.208333333328</v>
      </c>
      <c r="N931" t="b">
        <v>0</v>
      </c>
      <c r="O931" t="b">
        <v>0</v>
      </c>
      <c r="P931" t="s">
        <v>33</v>
      </c>
      <c r="Q931" s="4">
        <f t="shared" si="58"/>
        <v>217.30909090909091</v>
      </c>
      <c r="R931" s="6">
        <f t="shared" si="59"/>
        <v>8726</v>
      </c>
      <c r="S931" t="s">
        <v>2039</v>
      </c>
      <c r="T931" t="s">
        <v>2040</v>
      </c>
    </row>
    <row r="932" spans="1:20" hidden="1" x14ac:dyDescent="0.2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t="s">
        <v>20</v>
      </c>
      <c r="G932">
        <v>85</v>
      </c>
      <c r="H932" t="s">
        <v>21</v>
      </c>
      <c r="I932" t="s">
        <v>22</v>
      </c>
      <c r="J932">
        <v>1424844000</v>
      </c>
      <c r="K932" s="9">
        <f t="shared" si="56"/>
        <v>42060.25</v>
      </c>
      <c r="L932">
        <v>1425448800</v>
      </c>
      <c r="M932" s="10">
        <f t="shared" si="57"/>
        <v>42067.25</v>
      </c>
      <c r="N932" t="b">
        <v>0</v>
      </c>
      <c r="O932" t="b">
        <v>1</v>
      </c>
      <c r="P932" t="s">
        <v>33</v>
      </c>
      <c r="Q932" s="4">
        <f t="shared" si="58"/>
        <v>112.28571428571429</v>
      </c>
      <c r="R932" s="6">
        <f t="shared" si="59"/>
        <v>3715</v>
      </c>
      <c r="S932" t="s">
        <v>2039</v>
      </c>
      <c r="T932" t="s">
        <v>2040</v>
      </c>
    </row>
    <row r="933" spans="1:20" x14ac:dyDescent="0.2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t="s">
        <v>14</v>
      </c>
      <c r="G933">
        <v>112</v>
      </c>
      <c r="H933" t="s">
        <v>21</v>
      </c>
      <c r="I933" t="s">
        <v>22</v>
      </c>
      <c r="J933">
        <v>1403931600</v>
      </c>
      <c r="K933" s="9">
        <f t="shared" si="56"/>
        <v>41818.208333333336</v>
      </c>
      <c r="L933">
        <v>1404104400</v>
      </c>
      <c r="M933" s="10">
        <f t="shared" si="57"/>
        <v>41820.208333333336</v>
      </c>
      <c r="N933" t="b">
        <v>0</v>
      </c>
      <c r="O933" t="b">
        <v>1</v>
      </c>
      <c r="P933" t="s">
        <v>33</v>
      </c>
      <c r="Q933" s="4">
        <f t="shared" si="58"/>
        <v>72.518987341772146</v>
      </c>
      <c r="R933" s="6">
        <f t="shared" si="59"/>
        <v>6814.5</v>
      </c>
      <c r="S933" t="s">
        <v>2039</v>
      </c>
      <c r="T933" t="s">
        <v>2040</v>
      </c>
    </row>
    <row r="934" spans="1:20" hidden="1" x14ac:dyDescent="0.2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t="s">
        <v>20</v>
      </c>
      <c r="G934">
        <v>144</v>
      </c>
      <c r="H934" t="s">
        <v>21</v>
      </c>
      <c r="I934" t="s">
        <v>22</v>
      </c>
      <c r="J934">
        <v>1394514000</v>
      </c>
      <c r="K934" s="9">
        <f t="shared" si="56"/>
        <v>41709.208333333336</v>
      </c>
      <c r="L934">
        <v>1394773200</v>
      </c>
      <c r="M934" s="10">
        <f t="shared" si="57"/>
        <v>41712.208333333336</v>
      </c>
      <c r="N934" t="b">
        <v>0</v>
      </c>
      <c r="O934" t="b">
        <v>0</v>
      </c>
      <c r="P934" t="s">
        <v>23</v>
      </c>
      <c r="Q934" s="4">
        <f t="shared" si="58"/>
        <v>212.30434782608697</v>
      </c>
      <c r="R934" s="6">
        <f t="shared" si="59"/>
        <v>3591.5</v>
      </c>
      <c r="S934" t="s">
        <v>2035</v>
      </c>
      <c r="T934" t="s">
        <v>2036</v>
      </c>
    </row>
    <row r="935" spans="1:20" hidden="1" x14ac:dyDescent="0.2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t="s">
        <v>20</v>
      </c>
      <c r="G935">
        <v>1902</v>
      </c>
      <c r="H935" t="s">
        <v>21</v>
      </c>
      <c r="I935" t="s">
        <v>22</v>
      </c>
      <c r="J935">
        <v>1365397200</v>
      </c>
      <c r="K935" s="9">
        <f t="shared" si="56"/>
        <v>41372.208333333336</v>
      </c>
      <c r="L935">
        <v>1366520400</v>
      </c>
      <c r="M935" s="10">
        <f t="shared" si="57"/>
        <v>41385.208333333336</v>
      </c>
      <c r="N935" t="b">
        <v>0</v>
      </c>
      <c r="O935" t="b">
        <v>0</v>
      </c>
      <c r="P935" t="s">
        <v>33</v>
      </c>
      <c r="Q935" s="4">
        <f t="shared" si="58"/>
        <v>239.74657534246575</v>
      </c>
      <c r="R935" s="6">
        <f t="shared" si="59"/>
        <v>124007.5</v>
      </c>
      <c r="S935" t="s">
        <v>2039</v>
      </c>
      <c r="T935" t="s">
        <v>2040</v>
      </c>
    </row>
    <row r="936" spans="1:20" hidden="1" x14ac:dyDescent="0.2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t="s">
        <v>20</v>
      </c>
      <c r="G936">
        <v>105</v>
      </c>
      <c r="H936" t="s">
        <v>21</v>
      </c>
      <c r="I936" t="s">
        <v>22</v>
      </c>
      <c r="J936">
        <v>1456120800</v>
      </c>
      <c r="K936" s="9">
        <f t="shared" si="56"/>
        <v>42422.25</v>
      </c>
      <c r="L936">
        <v>1456639200</v>
      </c>
      <c r="M936" s="10">
        <f t="shared" si="57"/>
        <v>42428.25</v>
      </c>
      <c r="N936" t="b">
        <v>0</v>
      </c>
      <c r="O936" t="b">
        <v>0</v>
      </c>
      <c r="P936" t="s">
        <v>33</v>
      </c>
      <c r="Q936" s="4">
        <f t="shared" si="58"/>
        <v>181.93548387096774</v>
      </c>
      <c r="R936" s="6">
        <f t="shared" si="59"/>
        <v>8740</v>
      </c>
      <c r="S936" t="s">
        <v>2039</v>
      </c>
      <c r="T936" t="s">
        <v>2040</v>
      </c>
    </row>
    <row r="937" spans="1:20" ht="31.5" hidden="1" x14ac:dyDescent="0.2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t="s">
        <v>20</v>
      </c>
      <c r="G937">
        <v>132</v>
      </c>
      <c r="H937" t="s">
        <v>21</v>
      </c>
      <c r="I937" t="s">
        <v>22</v>
      </c>
      <c r="J937">
        <v>1437714000</v>
      </c>
      <c r="K937" s="9">
        <f t="shared" si="56"/>
        <v>42209.208333333328</v>
      </c>
      <c r="L937">
        <v>1438318800</v>
      </c>
      <c r="M937" s="10">
        <f t="shared" si="57"/>
        <v>42216.208333333328</v>
      </c>
      <c r="N937" t="b">
        <v>0</v>
      </c>
      <c r="O937" t="b">
        <v>0</v>
      </c>
      <c r="P937" t="s">
        <v>33</v>
      </c>
      <c r="Q937" s="4">
        <f t="shared" si="58"/>
        <v>164.13114754098362</v>
      </c>
      <c r="R937" s="6">
        <f t="shared" si="59"/>
        <v>8056</v>
      </c>
      <c r="S937" t="s">
        <v>2039</v>
      </c>
      <c r="T937" t="s">
        <v>2040</v>
      </c>
    </row>
    <row r="938" spans="1:20" x14ac:dyDescent="0.2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t="s">
        <v>14</v>
      </c>
      <c r="G938">
        <v>21</v>
      </c>
      <c r="H938" t="s">
        <v>21</v>
      </c>
      <c r="I938" t="s">
        <v>22</v>
      </c>
      <c r="J938">
        <v>1563771600</v>
      </c>
      <c r="K938" s="9">
        <f t="shared" si="56"/>
        <v>43668.208333333328</v>
      </c>
      <c r="L938">
        <v>1564030800</v>
      </c>
      <c r="M938" s="10">
        <f t="shared" si="57"/>
        <v>43671.208333333328</v>
      </c>
      <c r="N938" t="b">
        <v>1</v>
      </c>
      <c r="O938" t="b">
        <v>0</v>
      </c>
      <c r="P938" t="s">
        <v>33</v>
      </c>
      <c r="Q938" s="4">
        <f t="shared" si="58"/>
        <v>1.6375968992248062</v>
      </c>
      <c r="R938" s="6">
        <f t="shared" si="59"/>
        <v>52445</v>
      </c>
      <c r="S938" t="s">
        <v>2039</v>
      </c>
      <c r="T938" t="s">
        <v>2040</v>
      </c>
    </row>
    <row r="939" spans="1:20" hidden="1" x14ac:dyDescent="0.2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t="s">
        <v>74</v>
      </c>
      <c r="G939">
        <v>976</v>
      </c>
      <c r="H939" t="s">
        <v>21</v>
      </c>
      <c r="I939" t="s">
        <v>22</v>
      </c>
      <c r="J939">
        <v>1448517600</v>
      </c>
      <c r="K939" s="9">
        <f t="shared" si="56"/>
        <v>42334.25</v>
      </c>
      <c r="L939">
        <v>1449295200</v>
      </c>
      <c r="M939" s="10">
        <f t="shared" si="57"/>
        <v>42343.25</v>
      </c>
      <c r="N939" t="b">
        <v>0</v>
      </c>
      <c r="O939" t="b">
        <v>0</v>
      </c>
      <c r="P939" t="s">
        <v>42</v>
      </c>
      <c r="Q939" s="4">
        <f t="shared" si="58"/>
        <v>49.64385964912281</v>
      </c>
      <c r="R939" s="6">
        <f t="shared" si="59"/>
        <v>127945.5</v>
      </c>
      <c r="S939" t="s">
        <v>2041</v>
      </c>
      <c r="T939" t="s">
        <v>2042</v>
      </c>
    </row>
    <row r="940" spans="1:20" hidden="1" x14ac:dyDescent="0.2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t="s">
        <v>20</v>
      </c>
      <c r="G940">
        <v>96</v>
      </c>
      <c r="H940" t="s">
        <v>21</v>
      </c>
      <c r="I940" t="s">
        <v>22</v>
      </c>
      <c r="J940">
        <v>1528779600</v>
      </c>
      <c r="K940" s="9">
        <f t="shared" si="56"/>
        <v>43263.208333333328</v>
      </c>
      <c r="L940">
        <v>1531890000</v>
      </c>
      <c r="M940" s="10">
        <f t="shared" si="57"/>
        <v>43299.208333333328</v>
      </c>
      <c r="N940" t="b">
        <v>0</v>
      </c>
      <c r="O940" t="b">
        <v>1</v>
      </c>
      <c r="P940" t="s">
        <v>119</v>
      </c>
      <c r="Q940" s="4">
        <f t="shared" si="58"/>
        <v>109.70652173913044</v>
      </c>
      <c r="R940" s="6">
        <f t="shared" si="59"/>
        <v>9646.5</v>
      </c>
      <c r="S940" t="s">
        <v>2047</v>
      </c>
      <c r="T940" t="s">
        <v>2053</v>
      </c>
    </row>
    <row r="941" spans="1:20" ht="31.5" x14ac:dyDescent="0.2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t="s">
        <v>14</v>
      </c>
      <c r="G941">
        <v>67</v>
      </c>
      <c r="H941" t="s">
        <v>21</v>
      </c>
      <c r="I941" t="s">
        <v>22</v>
      </c>
      <c r="J941">
        <v>1304744400</v>
      </c>
      <c r="K941" s="9">
        <f t="shared" si="56"/>
        <v>40670.208333333336</v>
      </c>
      <c r="L941">
        <v>1306213200</v>
      </c>
      <c r="M941" s="10">
        <f t="shared" si="57"/>
        <v>40687.208333333336</v>
      </c>
      <c r="N941" t="b">
        <v>0</v>
      </c>
      <c r="O941" t="b">
        <v>1</v>
      </c>
      <c r="P941" t="s">
        <v>89</v>
      </c>
      <c r="Q941" s="4">
        <f t="shared" si="58"/>
        <v>49.217948717948715</v>
      </c>
      <c r="R941" s="6">
        <f t="shared" si="59"/>
        <v>5819.5</v>
      </c>
      <c r="S941" t="s">
        <v>2050</v>
      </c>
      <c r="T941" t="s">
        <v>2051</v>
      </c>
    </row>
    <row r="942" spans="1:20" hidden="1" x14ac:dyDescent="0.2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t="s">
        <v>47</v>
      </c>
      <c r="G942">
        <v>66</v>
      </c>
      <c r="H942" t="s">
        <v>15</v>
      </c>
      <c r="I942" t="s">
        <v>16</v>
      </c>
      <c r="J942">
        <v>1354341600</v>
      </c>
      <c r="K942" s="9">
        <f t="shared" si="56"/>
        <v>41244.25</v>
      </c>
      <c r="L942">
        <v>1356242400</v>
      </c>
      <c r="M942" s="10">
        <f t="shared" si="57"/>
        <v>41266.25</v>
      </c>
      <c r="N942" t="b">
        <v>0</v>
      </c>
      <c r="O942" t="b">
        <v>0</v>
      </c>
      <c r="P942" t="s">
        <v>28</v>
      </c>
      <c r="Q942" s="4">
        <f t="shared" si="58"/>
        <v>62.232323232323232</v>
      </c>
      <c r="R942" s="6">
        <f t="shared" si="59"/>
        <v>8030.5</v>
      </c>
      <c r="S942" t="s">
        <v>2037</v>
      </c>
      <c r="T942" t="s">
        <v>2038</v>
      </c>
    </row>
    <row r="943" spans="1:20" x14ac:dyDescent="0.2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t="s">
        <v>14</v>
      </c>
      <c r="G943">
        <v>78</v>
      </c>
      <c r="H943" t="s">
        <v>21</v>
      </c>
      <c r="I943" t="s">
        <v>22</v>
      </c>
      <c r="J943">
        <v>1294552800</v>
      </c>
      <c r="K943" s="9">
        <f t="shared" si="56"/>
        <v>40552.25</v>
      </c>
      <c r="L943">
        <v>1297576800</v>
      </c>
      <c r="M943" s="10">
        <f t="shared" si="57"/>
        <v>40587.25</v>
      </c>
      <c r="N943" t="b">
        <v>1</v>
      </c>
      <c r="O943" t="b">
        <v>0</v>
      </c>
      <c r="P943" t="s">
        <v>33</v>
      </c>
      <c r="Q943" s="4">
        <f t="shared" si="58"/>
        <v>13.05813953488372</v>
      </c>
      <c r="R943" s="6">
        <f t="shared" si="59"/>
        <v>24307.5</v>
      </c>
      <c r="S943" t="s">
        <v>2039</v>
      </c>
      <c r="T943" t="s">
        <v>2040</v>
      </c>
    </row>
    <row r="944" spans="1:20" x14ac:dyDescent="0.2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t="s">
        <v>14</v>
      </c>
      <c r="G944">
        <v>67</v>
      </c>
      <c r="H944" t="s">
        <v>26</v>
      </c>
      <c r="I944" t="s">
        <v>27</v>
      </c>
      <c r="J944">
        <v>1295935200</v>
      </c>
      <c r="K944" s="9">
        <f t="shared" si="56"/>
        <v>40568.25</v>
      </c>
      <c r="L944">
        <v>1296194400</v>
      </c>
      <c r="M944" s="10">
        <f t="shared" si="57"/>
        <v>40571.25</v>
      </c>
      <c r="N944" t="b">
        <v>0</v>
      </c>
      <c r="O944" t="b">
        <v>0</v>
      </c>
      <c r="P944" t="s">
        <v>33</v>
      </c>
      <c r="Q944" s="4">
        <f t="shared" si="58"/>
        <v>64.635416666666671</v>
      </c>
      <c r="R944" s="6">
        <f t="shared" si="59"/>
        <v>7902.5</v>
      </c>
      <c r="S944" t="s">
        <v>2039</v>
      </c>
      <c r="T944" t="s">
        <v>2040</v>
      </c>
    </row>
    <row r="945" spans="1:20" hidden="1" x14ac:dyDescent="0.2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t="s">
        <v>20</v>
      </c>
      <c r="G945">
        <v>114</v>
      </c>
      <c r="H945" t="s">
        <v>21</v>
      </c>
      <c r="I945" t="s">
        <v>22</v>
      </c>
      <c r="J945">
        <v>1411534800</v>
      </c>
      <c r="K945" s="9">
        <f t="shared" si="56"/>
        <v>41906.208333333336</v>
      </c>
      <c r="L945">
        <v>1414558800</v>
      </c>
      <c r="M945" s="10">
        <f t="shared" si="57"/>
        <v>41941.208333333336</v>
      </c>
      <c r="N945" t="b">
        <v>0</v>
      </c>
      <c r="O945" t="b">
        <v>0</v>
      </c>
      <c r="P945" t="s">
        <v>17</v>
      </c>
      <c r="Q945" s="4">
        <f t="shared" si="58"/>
        <v>159.58666666666667</v>
      </c>
      <c r="R945" s="6">
        <f t="shared" si="59"/>
        <v>9734.5</v>
      </c>
      <c r="S945" t="s">
        <v>2033</v>
      </c>
      <c r="T945" t="s">
        <v>2034</v>
      </c>
    </row>
    <row r="946" spans="1:20" x14ac:dyDescent="0.2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t="s">
        <v>14</v>
      </c>
      <c r="G946">
        <v>263</v>
      </c>
      <c r="H946" t="s">
        <v>26</v>
      </c>
      <c r="I946" t="s">
        <v>27</v>
      </c>
      <c r="J946">
        <v>1486706400</v>
      </c>
      <c r="K946" s="9">
        <f t="shared" si="56"/>
        <v>42776.25</v>
      </c>
      <c r="L946">
        <v>1488348000</v>
      </c>
      <c r="M946" s="10">
        <f t="shared" si="57"/>
        <v>42795.25</v>
      </c>
      <c r="N946" t="b">
        <v>0</v>
      </c>
      <c r="O946" t="b">
        <v>0</v>
      </c>
      <c r="P946" t="s">
        <v>122</v>
      </c>
      <c r="Q946" s="4">
        <f t="shared" si="58"/>
        <v>81.42</v>
      </c>
      <c r="R946" s="6">
        <f t="shared" si="59"/>
        <v>9071</v>
      </c>
      <c r="S946" t="s">
        <v>2054</v>
      </c>
      <c r="T946" t="s">
        <v>2055</v>
      </c>
    </row>
    <row r="947" spans="1:20" x14ac:dyDescent="0.2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t="s">
        <v>14</v>
      </c>
      <c r="G947">
        <v>1691</v>
      </c>
      <c r="H947" t="s">
        <v>21</v>
      </c>
      <c r="I947" t="s">
        <v>22</v>
      </c>
      <c r="J947">
        <v>1333602000</v>
      </c>
      <c r="K947" s="9">
        <f t="shared" si="56"/>
        <v>41004.208333333336</v>
      </c>
      <c r="L947">
        <v>1334898000</v>
      </c>
      <c r="M947" s="10">
        <f t="shared" si="57"/>
        <v>41019.208333333336</v>
      </c>
      <c r="N947" t="b">
        <v>1</v>
      </c>
      <c r="O947" t="b">
        <v>0</v>
      </c>
      <c r="P947" t="s">
        <v>122</v>
      </c>
      <c r="Q947" s="4">
        <f t="shared" si="58"/>
        <v>32.444767441860463</v>
      </c>
      <c r="R947" s="6">
        <f t="shared" si="59"/>
        <v>113902.5</v>
      </c>
      <c r="S947" t="s">
        <v>2054</v>
      </c>
      <c r="T947" t="s">
        <v>2055</v>
      </c>
    </row>
    <row r="948" spans="1:20" ht="31.5" x14ac:dyDescent="0.2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t="s">
        <v>14</v>
      </c>
      <c r="G948">
        <v>181</v>
      </c>
      <c r="H948" t="s">
        <v>21</v>
      </c>
      <c r="I948" t="s">
        <v>22</v>
      </c>
      <c r="J948">
        <v>1308200400</v>
      </c>
      <c r="K948" s="9">
        <f t="shared" si="56"/>
        <v>40710.208333333336</v>
      </c>
      <c r="L948">
        <v>1308373200</v>
      </c>
      <c r="M948" s="10">
        <f t="shared" si="57"/>
        <v>40712.208333333336</v>
      </c>
      <c r="N948" t="b">
        <v>0</v>
      </c>
      <c r="O948" t="b">
        <v>0</v>
      </c>
      <c r="P948" t="s">
        <v>33</v>
      </c>
      <c r="Q948" s="4">
        <f t="shared" si="58"/>
        <v>9.9141184124918666</v>
      </c>
      <c r="R948" s="6">
        <f t="shared" si="59"/>
        <v>84469</v>
      </c>
      <c r="S948" t="s">
        <v>2039</v>
      </c>
      <c r="T948" t="s">
        <v>2040</v>
      </c>
    </row>
    <row r="949" spans="1:20" x14ac:dyDescent="0.2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t="s">
        <v>14</v>
      </c>
      <c r="G949">
        <v>13</v>
      </c>
      <c r="H949" t="s">
        <v>21</v>
      </c>
      <c r="I949" t="s">
        <v>22</v>
      </c>
      <c r="J949">
        <v>1411707600</v>
      </c>
      <c r="K949" s="9">
        <f t="shared" si="56"/>
        <v>41908.208333333336</v>
      </c>
      <c r="L949">
        <v>1412312400</v>
      </c>
      <c r="M949" s="10">
        <f t="shared" si="57"/>
        <v>41915.208333333336</v>
      </c>
      <c r="N949" t="b">
        <v>0</v>
      </c>
      <c r="O949" t="b">
        <v>0</v>
      </c>
      <c r="P949" t="s">
        <v>33</v>
      </c>
      <c r="Q949" s="4">
        <f t="shared" si="58"/>
        <v>26.694444444444443</v>
      </c>
      <c r="R949" s="6">
        <f t="shared" si="59"/>
        <v>2280.5</v>
      </c>
      <c r="S949" t="s">
        <v>2039</v>
      </c>
      <c r="T949" t="s">
        <v>2040</v>
      </c>
    </row>
    <row r="950" spans="1:20" hidden="1" x14ac:dyDescent="0.2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t="s">
        <v>74</v>
      </c>
      <c r="G950">
        <v>160</v>
      </c>
      <c r="H950" t="s">
        <v>21</v>
      </c>
      <c r="I950" t="s">
        <v>22</v>
      </c>
      <c r="J950">
        <v>1418364000</v>
      </c>
      <c r="K950" s="9">
        <f t="shared" si="56"/>
        <v>41985.25</v>
      </c>
      <c r="L950">
        <v>1419228000</v>
      </c>
      <c r="M950" s="10">
        <f t="shared" si="57"/>
        <v>41995.25</v>
      </c>
      <c r="N950" t="b">
        <v>1</v>
      </c>
      <c r="O950" t="b">
        <v>1</v>
      </c>
      <c r="P950" t="s">
        <v>42</v>
      </c>
      <c r="Q950" s="4">
        <f t="shared" si="58"/>
        <v>62.957446808510639</v>
      </c>
      <c r="R950" s="6">
        <f t="shared" si="59"/>
        <v>7659</v>
      </c>
      <c r="S950" t="s">
        <v>2041</v>
      </c>
      <c r="T950" t="s">
        <v>2042</v>
      </c>
    </row>
    <row r="951" spans="1:20" ht="31.5" hidden="1" x14ac:dyDescent="0.2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t="s">
        <v>20</v>
      </c>
      <c r="G951">
        <v>203</v>
      </c>
      <c r="H951" t="s">
        <v>21</v>
      </c>
      <c r="I951" t="s">
        <v>22</v>
      </c>
      <c r="J951">
        <v>1429333200</v>
      </c>
      <c r="K951" s="9">
        <f t="shared" si="56"/>
        <v>42112.208333333328</v>
      </c>
      <c r="L951">
        <v>1430974800</v>
      </c>
      <c r="M951" s="10">
        <f t="shared" si="57"/>
        <v>42131.208333333328</v>
      </c>
      <c r="N951" t="b">
        <v>0</v>
      </c>
      <c r="O951" t="b">
        <v>0</v>
      </c>
      <c r="P951" t="s">
        <v>28</v>
      </c>
      <c r="Q951" s="4">
        <f t="shared" si="58"/>
        <v>161.35593220338984</v>
      </c>
      <c r="R951" s="6">
        <f t="shared" si="59"/>
        <v>7710</v>
      </c>
      <c r="S951" t="s">
        <v>2037</v>
      </c>
      <c r="T951" t="s">
        <v>2038</v>
      </c>
    </row>
    <row r="952" spans="1:20" x14ac:dyDescent="0.2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t="s">
        <v>14</v>
      </c>
      <c r="G952">
        <v>1</v>
      </c>
      <c r="H952" t="s">
        <v>21</v>
      </c>
      <c r="I952" t="s">
        <v>22</v>
      </c>
      <c r="J952">
        <v>1555390800</v>
      </c>
      <c r="K952" s="9">
        <f t="shared" si="56"/>
        <v>43571.208333333328</v>
      </c>
      <c r="L952">
        <v>1555822800</v>
      </c>
      <c r="M952" s="10">
        <f t="shared" si="57"/>
        <v>43576.208333333328</v>
      </c>
      <c r="N952" t="b">
        <v>0</v>
      </c>
      <c r="O952" t="b">
        <v>1</v>
      </c>
      <c r="P952" t="s">
        <v>33</v>
      </c>
      <c r="Q952" s="4">
        <f t="shared" si="58"/>
        <v>5</v>
      </c>
      <c r="R952" s="6">
        <f t="shared" si="59"/>
        <v>52.5</v>
      </c>
      <c r="S952" t="s">
        <v>2039</v>
      </c>
      <c r="T952" t="s">
        <v>2040</v>
      </c>
    </row>
    <row r="953" spans="1:20" hidden="1" x14ac:dyDescent="0.2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t="s">
        <v>20</v>
      </c>
      <c r="G953">
        <v>1559</v>
      </c>
      <c r="H953" t="s">
        <v>21</v>
      </c>
      <c r="I953" t="s">
        <v>22</v>
      </c>
      <c r="J953">
        <v>1482732000</v>
      </c>
      <c r="K953" s="9">
        <f t="shared" si="56"/>
        <v>42730.25</v>
      </c>
      <c r="L953">
        <v>1482818400</v>
      </c>
      <c r="M953" s="10">
        <f t="shared" si="57"/>
        <v>42731.25</v>
      </c>
      <c r="N953" t="b">
        <v>0</v>
      </c>
      <c r="O953" t="b">
        <v>1</v>
      </c>
      <c r="P953" t="s">
        <v>23</v>
      </c>
      <c r="Q953" s="4">
        <f t="shared" si="58"/>
        <v>1096.9379310344827</v>
      </c>
      <c r="R953" s="6">
        <f t="shared" si="59"/>
        <v>86778</v>
      </c>
      <c r="S953" t="s">
        <v>2035</v>
      </c>
      <c r="T953" t="s">
        <v>2036</v>
      </c>
    </row>
    <row r="954" spans="1:20" hidden="1" x14ac:dyDescent="0.2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t="s">
        <v>74</v>
      </c>
      <c r="G954">
        <v>2266</v>
      </c>
      <c r="H954" t="s">
        <v>21</v>
      </c>
      <c r="I954" t="s">
        <v>22</v>
      </c>
      <c r="J954">
        <v>1470718800</v>
      </c>
      <c r="K954" s="9">
        <f t="shared" si="56"/>
        <v>42591.208333333328</v>
      </c>
      <c r="L954">
        <v>1471928400</v>
      </c>
      <c r="M954" s="10">
        <f t="shared" si="57"/>
        <v>42605.208333333328</v>
      </c>
      <c r="N954" t="b">
        <v>0</v>
      </c>
      <c r="O954" t="b">
        <v>0</v>
      </c>
      <c r="P954" t="s">
        <v>42</v>
      </c>
      <c r="Q954" s="4">
        <f t="shared" si="58"/>
        <v>70.094158075601371</v>
      </c>
      <c r="R954" s="6">
        <f t="shared" si="59"/>
        <v>123743.5</v>
      </c>
      <c r="S954" t="s">
        <v>2041</v>
      </c>
      <c r="T954" t="s">
        <v>2042</v>
      </c>
    </row>
    <row r="955" spans="1:20" ht="31.5" x14ac:dyDescent="0.2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t="s">
        <v>14</v>
      </c>
      <c r="G955">
        <v>21</v>
      </c>
      <c r="H955" t="s">
        <v>21</v>
      </c>
      <c r="I955" t="s">
        <v>22</v>
      </c>
      <c r="J955">
        <v>1450591200</v>
      </c>
      <c r="K955" s="9">
        <f t="shared" si="56"/>
        <v>42358.25</v>
      </c>
      <c r="L955">
        <v>1453701600</v>
      </c>
      <c r="M955" s="10">
        <f t="shared" si="57"/>
        <v>42394.25</v>
      </c>
      <c r="N955" t="b">
        <v>0</v>
      </c>
      <c r="O955" t="b">
        <v>1</v>
      </c>
      <c r="P955" t="s">
        <v>474</v>
      </c>
      <c r="Q955" s="4">
        <f t="shared" si="58"/>
        <v>60</v>
      </c>
      <c r="R955" s="6">
        <f t="shared" si="59"/>
        <v>2640</v>
      </c>
      <c r="S955" t="s">
        <v>2041</v>
      </c>
      <c r="T955" t="s">
        <v>2063</v>
      </c>
    </row>
    <row r="956" spans="1:20" hidden="1" x14ac:dyDescent="0.2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t="s">
        <v>20</v>
      </c>
      <c r="G956">
        <v>1548</v>
      </c>
      <c r="H956" t="s">
        <v>26</v>
      </c>
      <c r="I956" t="s">
        <v>27</v>
      </c>
      <c r="J956">
        <v>1348290000</v>
      </c>
      <c r="K956" s="9">
        <f t="shared" si="56"/>
        <v>41174.208333333336</v>
      </c>
      <c r="L956">
        <v>1350363600</v>
      </c>
      <c r="M956" s="10">
        <f t="shared" si="57"/>
        <v>41198.208333333336</v>
      </c>
      <c r="N956" t="b">
        <v>0</v>
      </c>
      <c r="O956" t="b">
        <v>0</v>
      </c>
      <c r="P956" t="s">
        <v>28</v>
      </c>
      <c r="Q956" s="4">
        <f t="shared" si="58"/>
        <v>367.09859154929575</v>
      </c>
      <c r="R956" s="6">
        <f t="shared" si="59"/>
        <v>99492</v>
      </c>
      <c r="S956" t="s">
        <v>2037</v>
      </c>
      <c r="T956" t="s">
        <v>2038</v>
      </c>
    </row>
    <row r="957" spans="1:20" ht="31.5" hidden="1" x14ac:dyDescent="0.2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t="s">
        <v>20</v>
      </c>
      <c r="G957">
        <v>80</v>
      </c>
      <c r="H957" t="s">
        <v>21</v>
      </c>
      <c r="I957" t="s">
        <v>22</v>
      </c>
      <c r="J957">
        <v>1353823200</v>
      </c>
      <c r="K957" s="9">
        <f t="shared" si="56"/>
        <v>41238.25</v>
      </c>
      <c r="L957">
        <v>1353996000</v>
      </c>
      <c r="M957" s="10">
        <f t="shared" si="57"/>
        <v>41240.25</v>
      </c>
      <c r="N957" t="b">
        <v>0</v>
      </c>
      <c r="O957" t="b">
        <v>0</v>
      </c>
      <c r="P957" t="s">
        <v>33</v>
      </c>
      <c r="Q957" s="4">
        <f t="shared" si="58"/>
        <v>1109</v>
      </c>
      <c r="R957" s="6">
        <f t="shared" si="59"/>
        <v>4231.5</v>
      </c>
      <c r="S957" t="s">
        <v>2039</v>
      </c>
      <c r="T957" t="s">
        <v>2040</v>
      </c>
    </row>
    <row r="958" spans="1:20" x14ac:dyDescent="0.2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t="s">
        <v>14</v>
      </c>
      <c r="G958">
        <v>830</v>
      </c>
      <c r="H958" t="s">
        <v>21</v>
      </c>
      <c r="I958" t="s">
        <v>22</v>
      </c>
      <c r="J958">
        <v>1450764000</v>
      </c>
      <c r="K958" s="9">
        <f t="shared" si="56"/>
        <v>42360.25</v>
      </c>
      <c r="L958">
        <v>1451109600</v>
      </c>
      <c r="M958" s="10">
        <f t="shared" si="57"/>
        <v>42364.25</v>
      </c>
      <c r="N958" t="b">
        <v>0</v>
      </c>
      <c r="O958" t="b">
        <v>0</v>
      </c>
      <c r="P958" t="s">
        <v>474</v>
      </c>
      <c r="Q958" s="4">
        <f t="shared" si="58"/>
        <v>19.028784648187631</v>
      </c>
      <c r="R958" s="6">
        <f t="shared" si="59"/>
        <v>111649</v>
      </c>
      <c r="S958" t="s">
        <v>2041</v>
      </c>
      <c r="T958" t="s">
        <v>2063</v>
      </c>
    </row>
    <row r="959" spans="1:20" hidden="1" x14ac:dyDescent="0.2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t="s">
        <v>20</v>
      </c>
      <c r="G959">
        <v>131</v>
      </c>
      <c r="H959" t="s">
        <v>21</v>
      </c>
      <c r="I959" t="s">
        <v>22</v>
      </c>
      <c r="J959">
        <v>1329372000</v>
      </c>
      <c r="K959" s="9">
        <f t="shared" si="56"/>
        <v>40955.25</v>
      </c>
      <c r="L959">
        <v>1329631200</v>
      </c>
      <c r="M959" s="10">
        <f t="shared" si="57"/>
        <v>40958.25</v>
      </c>
      <c r="N959" t="b">
        <v>0</v>
      </c>
      <c r="O959" t="b">
        <v>0</v>
      </c>
      <c r="P959" t="s">
        <v>33</v>
      </c>
      <c r="Q959" s="4">
        <f t="shared" si="58"/>
        <v>126.87755102040816</v>
      </c>
      <c r="R959" s="6">
        <f t="shared" si="59"/>
        <v>11117</v>
      </c>
      <c r="S959" t="s">
        <v>2039</v>
      </c>
      <c r="T959" t="s">
        <v>2040</v>
      </c>
    </row>
    <row r="960" spans="1:20" ht="31.5" hidden="1" x14ac:dyDescent="0.2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t="s">
        <v>20</v>
      </c>
      <c r="G960">
        <v>112</v>
      </c>
      <c r="H960" t="s">
        <v>21</v>
      </c>
      <c r="I960" t="s">
        <v>22</v>
      </c>
      <c r="J960">
        <v>1277096400</v>
      </c>
      <c r="K960" s="9">
        <f t="shared" si="56"/>
        <v>40350.208333333336</v>
      </c>
      <c r="L960">
        <v>1278997200</v>
      </c>
      <c r="M960" s="10">
        <f t="shared" si="57"/>
        <v>40372.208333333336</v>
      </c>
      <c r="N960" t="b">
        <v>0</v>
      </c>
      <c r="O960" t="b">
        <v>0</v>
      </c>
      <c r="P960" t="s">
        <v>71</v>
      </c>
      <c r="Q960" s="4">
        <f t="shared" si="58"/>
        <v>734.63636363636363</v>
      </c>
      <c r="R960" s="6">
        <f t="shared" si="59"/>
        <v>4590.5</v>
      </c>
      <c r="S960" t="s">
        <v>2041</v>
      </c>
      <c r="T960" t="s">
        <v>2049</v>
      </c>
    </row>
    <row r="961" spans="1:20" x14ac:dyDescent="0.2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t="s">
        <v>14</v>
      </c>
      <c r="G961">
        <v>130</v>
      </c>
      <c r="H961" t="s">
        <v>21</v>
      </c>
      <c r="I961" t="s">
        <v>22</v>
      </c>
      <c r="J961">
        <v>1277701200</v>
      </c>
      <c r="K961" s="9">
        <f t="shared" si="56"/>
        <v>40357.208333333336</v>
      </c>
      <c r="L961">
        <v>1280120400</v>
      </c>
      <c r="M961" s="10">
        <f t="shared" si="57"/>
        <v>40385.208333333336</v>
      </c>
      <c r="N961" t="b">
        <v>0</v>
      </c>
      <c r="O961" t="b">
        <v>0</v>
      </c>
      <c r="P961" t="s">
        <v>206</v>
      </c>
      <c r="Q961" s="4">
        <f t="shared" si="58"/>
        <v>4.5731034482758623</v>
      </c>
      <c r="R961" s="6">
        <f t="shared" si="59"/>
        <v>75815.5</v>
      </c>
      <c r="S961" t="s">
        <v>2047</v>
      </c>
      <c r="T961" t="s">
        <v>2059</v>
      </c>
    </row>
    <row r="962" spans="1:20" x14ac:dyDescent="0.2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t="s">
        <v>14</v>
      </c>
      <c r="G962">
        <v>55</v>
      </c>
      <c r="H962" t="s">
        <v>21</v>
      </c>
      <c r="I962" t="s">
        <v>22</v>
      </c>
      <c r="J962">
        <v>1454911200</v>
      </c>
      <c r="K962" s="9">
        <f t="shared" si="56"/>
        <v>42408.25</v>
      </c>
      <c r="L962">
        <v>1458104400</v>
      </c>
      <c r="M962" s="10">
        <f t="shared" si="57"/>
        <v>42445.208333333328</v>
      </c>
      <c r="N962" t="b">
        <v>0</v>
      </c>
      <c r="O962" t="b">
        <v>0</v>
      </c>
      <c r="P962" t="s">
        <v>28</v>
      </c>
      <c r="Q962" s="4">
        <f t="shared" si="58"/>
        <v>85.054545454545448</v>
      </c>
      <c r="R962" s="6">
        <f t="shared" si="59"/>
        <v>5089</v>
      </c>
      <c r="S962" t="s">
        <v>2037</v>
      </c>
      <c r="T962" t="s">
        <v>2038</v>
      </c>
    </row>
    <row r="963" spans="1:20" hidden="1" x14ac:dyDescent="0.2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t="s">
        <v>20</v>
      </c>
      <c r="G963">
        <v>155</v>
      </c>
      <c r="H963" t="s">
        <v>21</v>
      </c>
      <c r="I963" t="s">
        <v>22</v>
      </c>
      <c r="J963">
        <v>1297922400</v>
      </c>
      <c r="K963" s="9">
        <f t="shared" ref="K963:K1001" si="60">(((J963/60)/60)/24)+DATE(1970,1,1)</f>
        <v>40591.25</v>
      </c>
      <c r="L963">
        <v>1298268000</v>
      </c>
      <c r="M963" s="10">
        <f t="shared" ref="M963:M1001" si="61">(((L963/60)/60)/24)+DATE(1970,1,1)</f>
        <v>40595.25</v>
      </c>
      <c r="N963" t="b">
        <v>0</v>
      </c>
      <c r="O963" t="b">
        <v>0</v>
      </c>
      <c r="P963" t="s">
        <v>206</v>
      </c>
      <c r="Q963" s="4">
        <f t="shared" ref="Q963:Q1001" si="62">100*E963/D963</f>
        <v>119.29824561403508</v>
      </c>
      <c r="R963" s="6">
        <f t="shared" ref="R963:R1001" si="63">AVERAGE(E963,D963)</f>
        <v>6250</v>
      </c>
      <c r="S963" t="s">
        <v>2047</v>
      </c>
      <c r="T963" t="s">
        <v>2059</v>
      </c>
    </row>
    <row r="964" spans="1:20" hidden="1" x14ac:dyDescent="0.2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t="s">
        <v>20</v>
      </c>
      <c r="G964">
        <v>266</v>
      </c>
      <c r="H964" t="s">
        <v>21</v>
      </c>
      <c r="I964" t="s">
        <v>22</v>
      </c>
      <c r="J964">
        <v>1384408800</v>
      </c>
      <c r="K964" s="9">
        <f t="shared" si="60"/>
        <v>41592.25</v>
      </c>
      <c r="L964">
        <v>1386223200</v>
      </c>
      <c r="M964" s="10">
        <f t="shared" si="61"/>
        <v>41613.25</v>
      </c>
      <c r="N964" t="b">
        <v>0</v>
      </c>
      <c r="O964" t="b">
        <v>0</v>
      </c>
      <c r="P964" t="s">
        <v>17</v>
      </c>
      <c r="Q964" s="4">
        <f t="shared" si="62"/>
        <v>296.02777777777777</v>
      </c>
      <c r="R964" s="6">
        <f t="shared" si="63"/>
        <v>7128.5</v>
      </c>
      <c r="S964" t="s">
        <v>2033</v>
      </c>
      <c r="T964" t="s">
        <v>2034</v>
      </c>
    </row>
    <row r="965" spans="1:20" x14ac:dyDescent="0.2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t="s">
        <v>14</v>
      </c>
      <c r="G965">
        <v>114</v>
      </c>
      <c r="H965" t="s">
        <v>107</v>
      </c>
      <c r="I965" t="s">
        <v>108</v>
      </c>
      <c r="J965">
        <v>1299304800</v>
      </c>
      <c r="K965" s="9">
        <f t="shared" si="60"/>
        <v>40607.25</v>
      </c>
      <c r="L965">
        <v>1299823200</v>
      </c>
      <c r="M965" s="10">
        <f t="shared" si="61"/>
        <v>40613.25</v>
      </c>
      <c r="N965" t="b">
        <v>0</v>
      </c>
      <c r="O965" t="b">
        <v>1</v>
      </c>
      <c r="P965" t="s">
        <v>122</v>
      </c>
      <c r="Q965" s="4">
        <f t="shared" si="62"/>
        <v>84.694915254237287</v>
      </c>
      <c r="R965" s="6">
        <f t="shared" si="63"/>
        <v>5448.5</v>
      </c>
      <c r="S965" t="s">
        <v>2054</v>
      </c>
      <c r="T965" t="s">
        <v>2055</v>
      </c>
    </row>
    <row r="966" spans="1:20" hidden="1" x14ac:dyDescent="0.2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t="s">
        <v>20</v>
      </c>
      <c r="G966">
        <v>155</v>
      </c>
      <c r="H966" t="s">
        <v>21</v>
      </c>
      <c r="I966" t="s">
        <v>22</v>
      </c>
      <c r="J966">
        <v>1431320400</v>
      </c>
      <c r="K966" s="9">
        <f t="shared" si="60"/>
        <v>42135.208333333328</v>
      </c>
      <c r="L966">
        <v>1431752400</v>
      </c>
      <c r="M966" s="10">
        <f t="shared" si="61"/>
        <v>42140.208333333328</v>
      </c>
      <c r="N966" t="b">
        <v>0</v>
      </c>
      <c r="O966" t="b">
        <v>0</v>
      </c>
      <c r="P966" t="s">
        <v>33</v>
      </c>
      <c r="Q966" s="4">
        <f t="shared" si="62"/>
        <v>355.7837837837838</v>
      </c>
      <c r="R966" s="6">
        <f t="shared" si="63"/>
        <v>8432</v>
      </c>
      <c r="S966" t="s">
        <v>2039</v>
      </c>
      <c r="T966" t="s">
        <v>2040</v>
      </c>
    </row>
    <row r="967" spans="1:20" hidden="1" x14ac:dyDescent="0.2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t="s">
        <v>20</v>
      </c>
      <c r="G967">
        <v>207</v>
      </c>
      <c r="H967" t="s">
        <v>40</v>
      </c>
      <c r="I967" t="s">
        <v>41</v>
      </c>
      <c r="J967">
        <v>1264399200</v>
      </c>
      <c r="K967" s="9">
        <f t="shared" si="60"/>
        <v>40203.25</v>
      </c>
      <c r="L967">
        <v>1267855200</v>
      </c>
      <c r="M967" s="10">
        <f t="shared" si="61"/>
        <v>40243.25</v>
      </c>
      <c r="N967" t="b">
        <v>0</v>
      </c>
      <c r="O967" t="b">
        <v>0</v>
      </c>
      <c r="P967" t="s">
        <v>23</v>
      </c>
      <c r="Q967" s="4">
        <f t="shared" si="62"/>
        <v>386.40909090909093</v>
      </c>
      <c r="R967" s="6">
        <f t="shared" si="63"/>
        <v>5350.5</v>
      </c>
      <c r="S967" t="s">
        <v>2035</v>
      </c>
      <c r="T967" t="s">
        <v>2036</v>
      </c>
    </row>
    <row r="968" spans="1:20" hidden="1" x14ac:dyDescent="0.2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t="s">
        <v>20</v>
      </c>
      <c r="G968">
        <v>245</v>
      </c>
      <c r="H968" t="s">
        <v>21</v>
      </c>
      <c r="I968" t="s">
        <v>22</v>
      </c>
      <c r="J968">
        <v>1497502800</v>
      </c>
      <c r="K968" s="9">
        <f t="shared" si="60"/>
        <v>42901.208333333328</v>
      </c>
      <c r="L968">
        <v>1497675600</v>
      </c>
      <c r="M968" s="10">
        <f t="shared" si="61"/>
        <v>42903.208333333328</v>
      </c>
      <c r="N968" t="b">
        <v>0</v>
      </c>
      <c r="O968" t="b">
        <v>0</v>
      </c>
      <c r="P968" t="s">
        <v>33</v>
      </c>
      <c r="Q968" s="4">
        <f t="shared" si="62"/>
        <v>792.23529411764707</v>
      </c>
      <c r="R968" s="6">
        <f t="shared" si="63"/>
        <v>7584</v>
      </c>
      <c r="S968" t="s">
        <v>2039</v>
      </c>
      <c r="T968" t="s">
        <v>2040</v>
      </c>
    </row>
    <row r="969" spans="1:20" hidden="1" x14ac:dyDescent="0.2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t="s">
        <v>20</v>
      </c>
      <c r="G969">
        <v>1573</v>
      </c>
      <c r="H969" t="s">
        <v>21</v>
      </c>
      <c r="I969" t="s">
        <v>22</v>
      </c>
      <c r="J969">
        <v>1333688400</v>
      </c>
      <c r="K969" s="9">
        <f t="shared" si="60"/>
        <v>41005.208333333336</v>
      </c>
      <c r="L969">
        <v>1336885200</v>
      </c>
      <c r="M969" s="10">
        <f t="shared" si="61"/>
        <v>41042.208333333336</v>
      </c>
      <c r="N969" t="b">
        <v>0</v>
      </c>
      <c r="O969" t="b">
        <v>0</v>
      </c>
      <c r="P969" t="s">
        <v>319</v>
      </c>
      <c r="Q969" s="4">
        <f t="shared" si="62"/>
        <v>137.0339366515837</v>
      </c>
      <c r="R969" s="6">
        <f t="shared" si="63"/>
        <v>104769</v>
      </c>
      <c r="S969" t="s">
        <v>2035</v>
      </c>
      <c r="T969" t="s">
        <v>2062</v>
      </c>
    </row>
    <row r="970" spans="1:20" ht="31.5" hidden="1" x14ac:dyDescent="0.2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t="s">
        <v>20</v>
      </c>
      <c r="G970">
        <v>114</v>
      </c>
      <c r="H970" t="s">
        <v>21</v>
      </c>
      <c r="I970" t="s">
        <v>22</v>
      </c>
      <c r="J970">
        <v>1293861600</v>
      </c>
      <c r="K970" s="9">
        <f t="shared" si="60"/>
        <v>40544.25</v>
      </c>
      <c r="L970">
        <v>1295157600</v>
      </c>
      <c r="M970" s="10">
        <f t="shared" si="61"/>
        <v>40559.25</v>
      </c>
      <c r="N970" t="b">
        <v>0</v>
      </c>
      <c r="O970" t="b">
        <v>0</v>
      </c>
      <c r="P970" t="s">
        <v>17</v>
      </c>
      <c r="Q970" s="4">
        <f t="shared" si="62"/>
        <v>338.20833333333331</v>
      </c>
      <c r="R970" s="6">
        <f t="shared" si="63"/>
        <v>5258.5</v>
      </c>
      <c r="S970" t="s">
        <v>2033</v>
      </c>
      <c r="T970" t="s">
        <v>2034</v>
      </c>
    </row>
    <row r="971" spans="1:20" hidden="1" x14ac:dyDescent="0.2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t="s">
        <v>20</v>
      </c>
      <c r="G971">
        <v>93</v>
      </c>
      <c r="H971" t="s">
        <v>21</v>
      </c>
      <c r="I971" t="s">
        <v>22</v>
      </c>
      <c r="J971">
        <v>1576994400</v>
      </c>
      <c r="K971" s="9">
        <f t="shared" si="60"/>
        <v>43821.25</v>
      </c>
      <c r="L971">
        <v>1577599200</v>
      </c>
      <c r="M971" s="10">
        <f t="shared" si="61"/>
        <v>43828.25</v>
      </c>
      <c r="N971" t="b">
        <v>0</v>
      </c>
      <c r="O971" t="b">
        <v>0</v>
      </c>
      <c r="P971" t="s">
        <v>33</v>
      </c>
      <c r="Q971" s="4">
        <f t="shared" si="62"/>
        <v>108.22784810126582</v>
      </c>
      <c r="R971" s="6">
        <f t="shared" si="63"/>
        <v>8225</v>
      </c>
      <c r="S971" t="s">
        <v>2039</v>
      </c>
      <c r="T971" t="s">
        <v>2040</v>
      </c>
    </row>
    <row r="972" spans="1:20" ht="31.5" x14ac:dyDescent="0.2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t="s">
        <v>14</v>
      </c>
      <c r="G972">
        <v>594</v>
      </c>
      <c r="H972" t="s">
        <v>21</v>
      </c>
      <c r="I972" t="s">
        <v>22</v>
      </c>
      <c r="J972">
        <v>1304917200</v>
      </c>
      <c r="K972" s="9">
        <f t="shared" si="60"/>
        <v>40672.208333333336</v>
      </c>
      <c r="L972">
        <v>1305003600</v>
      </c>
      <c r="M972" s="10">
        <f t="shared" si="61"/>
        <v>40673.208333333336</v>
      </c>
      <c r="N972" t="b">
        <v>0</v>
      </c>
      <c r="O972" t="b">
        <v>0</v>
      </c>
      <c r="P972" t="s">
        <v>33</v>
      </c>
      <c r="Q972" s="4">
        <f t="shared" si="62"/>
        <v>60.757639620653322</v>
      </c>
      <c r="R972" s="6">
        <f t="shared" si="63"/>
        <v>76279.5</v>
      </c>
      <c r="S972" t="s">
        <v>2039</v>
      </c>
      <c r="T972" t="s">
        <v>2040</v>
      </c>
    </row>
    <row r="973" spans="1:20" x14ac:dyDescent="0.2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t="s">
        <v>14</v>
      </c>
      <c r="G973">
        <v>24</v>
      </c>
      <c r="H973" t="s">
        <v>21</v>
      </c>
      <c r="I973" t="s">
        <v>22</v>
      </c>
      <c r="J973">
        <v>1381208400</v>
      </c>
      <c r="K973" s="9">
        <f t="shared" si="60"/>
        <v>41555.208333333336</v>
      </c>
      <c r="L973">
        <v>1381726800</v>
      </c>
      <c r="M973" s="10">
        <f t="shared" si="61"/>
        <v>41561.208333333336</v>
      </c>
      <c r="N973" t="b">
        <v>0</v>
      </c>
      <c r="O973" t="b">
        <v>0</v>
      </c>
      <c r="P973" t="s">
        <v>269</v>
      </c>
      <c r="Q973" s="4">
        <f t="shared" si="62"/>
        <v>27.725490196078432</v>
      </c>
      <c r="R973" s="6">
        <f t="shared" si="63"/>
        <v>3257</v>
      </c>
      <c r="S973" t="s">
        <v>2041</v>
      </c>
      <c r="T973" t="s">
        <v>2060</v>
      </c>
    </row>
    <row r="974" spans="1:20" ht="31.5" hidden="1" x14ac:dyDescent="0.2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t="s">
        <v>20</v>
      </c>
      <c r="G974">
        <v>1681</v>
      </c>
      <c r="H974" t="s">
        <v>21</v>
      </c>
      <c r="I974" t="s">
        <v>22</v>
      </c>
      <c r="J974">
        <v>1401685200</v>
      </c>
      <c r="K974" s="9">
        <f t="shared" si="60"/>
        <v>41792.208333333336</v>
      </c>
      <c r="L974">
        <v>1402462800</v>
      </c>
      <c r="M974" s="10">
        <f t="shared" si="61"/>
        <v>41801.208333333336</v>
      </c>
      <c r="N974" t="b">
        <v>0</v>
      </c>
      <c r="O974" t="b">
        <v>1</v>
      </c>
      <c r="P974" t="s">
        <v>28</v>
      </c>
      <c r="Q974" s="4">
        <f t="shared" si="62"/>
        <v>228.39344262295083</v>
      </c>
      <c r="R974" s="6">
        <f t="shared" si="63"/>
        <v>70112</v>
      </c>
      <c r="S974" t="s">
        <v>2037</v>
      </c>
      <c r="T974" t="s">
        <v>2038</v>
      </c>
    </row>
    <row r="975" spans="1:20" x14ac:dyDescent="0.2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t="s">
        <v>14</v>
      </c>
      <c r="G975">
        <v>252</v>
      </c>
      <c r="H975" t="s">
        <v>21</v>
      </c>
      <c r="I975" t="s">
        <v>22</v>
      </c>
      <c r="J975">
        <v>1291960800</v>
      </c>
      <c r="K975" s="9">
        <f t="shared" si="60"/>
        <v>40522.25</v>
      </c>
      <c r="L975">
        <v>1292133600</v>
      </c>
      <c r="M975" s="10">
        <f t="shared" si="61"/>
        <v>40524.25</v>
      </c>
      <c r="N975" t="b">
        <v>0</v>
      </c>
      <c r="O975" t="b">
        <v>1</v>
      </c>
      <c r="P975" t="s">
        <v>33</v>
      </c>
      <c r="Q975" s="4">
        <f t="shared" si="62"/>
        <v>21.615194054500414</v>
      </c>
      <c r="R975" s="6">
        <f t="shared" si="63"/>
        <v>73638</v>
      </c>
      <c r="S975" t="s">
        <v>2039</v>
      </c>
      <c r="T975" t="s">
        <v>2040</v>
      </c>
    </row>
    <row r="976" spans="1:20" hidden="1" x14ac:dyDescent="0.2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t="s">
        <v>20</v>
      </c>
      <c r="G976">
        <v>32</v>
      </c>
      <c r="H976" t="s">
        <v>21</v>
      </c>
      <c r="I976" t="s">
        <v>22</v>
      </c>
      <c r="J976">
        <v>1368853200</v>
      </c>
      <c r="K976" s="9">
        <f t="shared" si="60"/>
        <v>41412.208333333336</v>
      </c>
      <c r="L976">
        <v>1368939600</v>
      </c>
      <c r="M976" s="10">
        <f t="shared" si="61"/>
        <v>41413.208333333336</v>
      </c>
      <c r="N976" t="b">
        <v>0</v>
      </c>
      <c r="O976" t="b">
        <v>0</v>
      </c>
      <c r="P976" t="s">
        <v>60</v>
      </c>
      <c r="Q976" s="4">
        <f t="shared" si="62"/>
        <v>373.875</v>
      </c>
      <c r="R976" s="6">
        <f t="shared" si="63"/>
        <v>1895.5</v>
      </c>
      <c r="S976" t="s">
        <v>2035</v>
      </c>
      <c r="T976" t="s">
        <v>2045</v>
      </c>
    </row>
    <row r="977" spans="1:20" hidden="1" x14ac:dyDescent="0.2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t="s">
        <v>20</v>
      </c>
      <c r="G977">
        <v>135</v>
      </c>
      <c r="H977" t="s">
        <v>21</v>
      </c>
      <c r="I977" t="s">
        <v>22</v>
      </c>
      <c r="J977">
        <v>1448776800</v>
      </c>
      <c r="K977" s="9">
        <f t="shared" si="60"/>
        <v>42337.25</v>
      </c>
      <c r="L977">
        <v>1452146400</v>
      </c>
      <c r="M977" s="10">
        <f t="shared" si="61"/>
        <v>42376.25</v>
      </c>
      <c r="N977" t="b">
        <v>0</v>
      </c>
      <c r="O977" t="b">
        <v>1</v>
      </c>
      <c r="P977" t="s">
        <v>33</v>
      </c>
      <c r="Q977" s="4">
        <f t="shared" si="62"/>
        <v>154.92592592592592</v>
      </c>
      <c r="R977" s="6">
        <f t="shared" si="63"/>
        <v>6883</v>
      </c>
      <c r="S977" t="s">
        <v>2039</v>
      </c>
      <c r="T977" t="s">
        <v>2040</v>
      </c>
    </row>
    <row r="978" spans="1:20" ht="31.5" hidden="1" x14ac:dyDescent="0.2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t="s">
        <v>20</v>
      </c>
      <c r="G978">
        <v>140</v>
      </c>
      <c r="H978" t="s">
        <v>21</v>
      </c>
      <c r="I978" t="s">
        <v>22</v>
      </c>
      <c r="J978">
        <v>1296194400</v>
      </c>
      <c r="K978" s="9">
        <f t="shared" si="60"/>
        <v>40571.25</v>
      </c>
      <c r="L978">
        <v>1296712800</v>
      </c>
      <c r="M978" s="10">
        <f t="shared" si="61"/>
        <v>40577.25</v>
      </c>
      <c r="N978" t="b">
        <v>0</v>
      </c>
      <c r="O978" t="b">
        <v>1</v>
      </c>
      <c r="P978" t="s">
        <v>33</v>
      </c>
      <c r="Q978" s="4">
        <f t="shared" si="62"/>
        <v>322.14999999999998</v>
      </c>
      <c r="R978" s="6">
        <f t="shared" si="63"/>
        <v>8443</v>
      </c>
      <c r="S978" t="s">
        <v>2039</v>
      </c>
      <c r="T978" t="s">
        <v>2040</v>
      </c>
    </row>
    <row r="979" spans="1:20" x14ac:dyDescent="0.2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t="s">
        <v>14</v>
      </c>
      <c r="G979">
        <v>67</v>
      </c>
      <c r="H979" t="s">
        <v>21</v>
      </c>
      <c r="I979" t="s">
        <v>22</v>
      </c>
      <c r="J979">
        <v>1517983200</v>
      </c>
      <c r="K979" s="9">
        <f t="shared" si="60"/>
        <v>43138.25</v>
      </c>
      <c r="L979">
        <v>1520748000</v>
      </c>
      <c r="M979" s="10">
        <f t="shared" si="61"/>
        <v>43170.25</v>
      </c>
      <c r="N979" t="b">
        <v>0</v>
      </c>
      <c r="O979" t="b">
        <v>0</v>
      </c>
      <c r="P979" t="s">
        <v>17</v>
      </c>
      <c r="Q979" s="4">
        <f t="shared" si="62"/>
        <v>73.957142857142856</v>
      </c>
      <c r="R979" s="6">
        <f t="shared" si="63"/>
        <v>6088.5</v>
      </c>
      <c r="S979" t="s">
        <v>2033</v>
      </c>
      <c r="T979" t="s">
        <v>2034</v>
      </c>
    </row>
    <row r="980" spans="1:20" hidden="1" x14ac:dyDescent="0.2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t="s">
        <v>20</v>
      </c>
      <c r="G980">
        <v>92</v>
      </c>
      <c r="H980" t="s">
        <v>21</v>
      </c>
      <c r="I980" t="s">
        <v>22</v>
      </c>
      <c r="J980">
        <v>1478930400</v>
      </c>
      <c r="K980" s="9">
        <f t="shared" si="60"/>
        <v>42686.25</v>
      </c>
      <c r="L980">
        <v>1480831200</v>
      </c>
      <c r="M980" s="10">
        <f t="shared" si="61"/>
        <v>42708.25</v>
      </c>
      <c r="N980" t="b">
        <v>0</v>
      </c>
      <c r="O980" t="b">
        <v>0</v>
      </c>
      <c r="P980" t="s">
        <v>89</v>
      </c>
      <c r="Q980" s="4">
        <f t="shared" si="62"/>
        <v>864.1</v>
      </c>
      <c r="R980" s="6">
        <f t="shared" si="63"/>
        <v>4820.5</v>
      </c>
      <c r="S980" t="s">
        <v>2050</v>
      </c>
      <c r="T980" t="s">
        <v>2051</v>
      </c>
    </row>
    <row r="981" spans="1:20" hidden="1" x14ac:dyDescent="0.2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t="s">
        <v>20</v>
      </c>
      <c r="G981">
        <v>1015</v>
      </c>
      <c r="H981" t="s">
        <v>40</v>
      </c>
      <c r="I981" t="s">
        <v>41</v>
      </c>
      <c r="J981">
        <v>1426395600</v>
      </c>
      <c r="K981" s="9">
        <f t="shared" si="60"/>
        <v>42078.208333333328</v>
      </c>
      <c r="L981">
        <v>1426914000</v>
      </c>
      <c r="M981" s="10">
        <f t="shared" si="61"/>
        <v>42084.208333333328</v>
      </c>
      <c r="N981" t="b">
        <v>0</v>
      </c>
      <c r="O981" t="b">
        <v>0</v>
      </c>
      <c r="P981" t="s">
        <v>33</v>
      </c>
      <c r="Q981" s="4">
        <f t="shared" si="62"/>
        <v>143.26245847176079</v>
      </c>
      <c r="R981" s="6">
        <f t="shared" si="63"/>
        <v>73222</v>
      </c>
      <c r="S981" t="s">
        <v>2039</v>
      </c>
      <c r="T981" t="s">
        <v>2040</v>
      </c>
    </row>
    <row r="982" spans="1:20" x14ac:dyDescent="0.2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t="s">
        <v>14</v>
      </c>
      <c r="G982">
        <v>742</v>
      </c>
      <c r="H982" t="s">
        <v>21</v>
      </c>
      <c r="I982" t="s">
        <v>22</v>
      </c>
      <c r="J982">
        <v>1446181200</v>
      </c>
      <c r="K982" s="9">
        <f t="shared" si="60"/>
        <v>42307.208333333328</v>
      </c>
      <c r="L982">
        <v>1446616800</v>
      </c>
      <c r="M982" s="10">
        <f t="shared" si="61"/>
        <v>42312.25</v>
      </c>
      <c r="N982" t="b">
        <v>1</v>
      </c>
      <c r="O982" t="b">
        <v>0</v>
      </c>
      <c r="P982" t="s">
        <v>68</v>
      </c>
      <c r="Q982" s="4">
        <f t="shared" si="62"/>
        <v>40.281762295081968</v>
      </c>
      <c r="R982" s="6">
        <f t="shared" si="63"/>
        <v>136915</v>
      </c>
      <c r="S982" t="s">
        <v>2047</v>
      </c>
      <c r="T982" t="s">
        <v>2048</v>
      </c>
    </row>
    <row r="983" spans="1:20" hidden="1" x14ac:dyDescent="0.2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t="s">
        <v>20</v>
      </c>
      <c r="G983">
        <v>323</v>
      </c>
      <c r="H983" t="s">
        <v>21</v>
      </c>
      <c r="I983" t="s">
        <v>22</v>
      </c>
      <c r="J983">
        <v>1514181600</v>
      </c>
      <c r="K983" s="9">
        <f t="shared" si="60"/>
        <v>43094.25</v>
      </c>
      <c r="L983">
        <v>1517032800</v>
      </c>
      <c r="M983" s="10">
        <f t="shared" si="61"/>
        <v>43127.25</v>
      </c>
      <c r="N983" t="b">
        <v>0</v>
      </c>
      <c r="O983" t="b">
        <v>0</v>
      </c>
      <c r="P983" t="s">
        <v>28</v>
      </c>
      <c r="Q983" s="4">
        <f t="shared" si="62"/>
        <v>178.22388059701493</v>
      </c>
      <c r="R983" s="6">
        <f t="shared" si="63"/>
        <v>9320.5</v>
      </c>
      <c r="S983" t="s">
        <v>2037</v>
      </c>
      <c r="T983" t="s">
        <v>2038</v>
      </c>
    </row>
    <row r="984" spans="1:20" x14ac:dyDescent="0.2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t="s">
        <v>14</v>
      </c>
      <c r="G984">
        <v>75</v>
      </c>
      <c r="H984" t="s">
        <v>21</v>
      </c>
      <c r="I984" t="s">
        <v>22</v>
      </c>
      <c r="J984">
        <v>1311051600</v>
      </c>
      <c r="K984" s="9">
        <f t="shared" si="60"/>
        <v>40743.208333333336</v>
      </c>
      <c r="L984">
        <v>1311224400</v>
      </c>
      <c r="M984" s="10">
        <f t="shared" si="61"/>
        <v>40745.208333333336</v>
      </c>
      <c r="N984" t="b">
        <v>0</v>
      </c>
      <c r="O984" t="b">
        <v>1</v>
      </c>
      <c r="P984" t="s">
        <v>42</v>
      </c>
      <c r="Q984" s="4">
        <f t="shared" si="62"/>
        <v>84.930555555555557</v>
      </c>
      <c r="R984" s="6">
        <f t="shared" si="63"/>
        <v>6657.5</v>
      </c>
      <c r="S984" t="s">
        <v>2041</v>
      </c>
      <c r="T984" t="s">
        <v>2042</v>
      </c>
    </row>
    <row r="985" spans="1:20" hidden="1" x14ac:dyDescent="0.2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t="s">
        <v>20</v>
      </c>
      <c r="G985">
        <v>2326</v>
      </c>
      <c r="H985" t="s">
        <v>21</v>
      </c>
      <c r="I985" t="s">
        <v>22</v>
      </c>
      <c r="J985">
        <v>1564894800</v>
      </c>
      <c r="K985" s="9">
        <f t="shared" si="60"/>
        <v>43681.208333333328</v>
      </c>
      <c r="L985">
        <v>1566190800</v>
      </c>
      <c r="M985" s="10">
        <f t="shared" si="61"/>
        <v>43696.208333333328</v>
      </c>
      <c r="N985" t="b">
        <v>0</v>
      </c>
      <c r="O985" t="b">
        <v>0</v>
      </c>
      <c r="P985" t="s">
        <v>42</v>
      </c>
      <c r="Q985" s="4">
        <f t="shared" si="62"/>
        <v>145.93648334624322</v>
      </c>
      <c r="R985" s="6">
        <f t="shared" si="63"/>
        <v>158752</v>
      </c>
      <c r="S985" t="s">
        <v>2041</v>
      </c>
      <c r="T985" t="s">
        <v>2042</v>
      </c>
    </row>
    <row r="986" spans="1:20" ht="31.5" hidden="1" x14ac:dyDescent="0.2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t="s">
        <v>20</v>
      </c>
      <c r="G986">
        <v>381</v>
      </c>
      <c r="H986" t="s">
        <v>21</v>
      </c>
      <c r="I986" t="s">
        <v>22</v>
      </c>
      <c r="J986">
        <v>1567918800</v>
      </c>
      <c r="K986" s="9">
        <f t="shared" si="60"/>
        <v>43716.208333333328</v>
      </c>
      <c r="L986">
        <v>1570165200</v>
      </c>
      <c r="M986" s="10">
        <f t="shared" si="61"/>
        <v>43742.208333333328</v>
      </c>
      <c r="N986" t="b">
        <v>0</v>
      </c>
      <c r="O986" t="b">
        <v>0</v>
      </c>
      <c r="P986" t="s">
        <v>33</v>
      </c>
      <c r="Q986" s="4">
        <f t="shared" si="62"/>
        <v>152.46153846153845</v>
      </c>
      <c r="R986" s="6">
        <f t="shared" si="63"/>
        <v>8205</v>
      </c>
      <c r="S986" t="s">
        <v>2039</v>
      </c>
      <c r="T986" t="s">
        <v>2040</v>
      </c>
    </row>
    <row r="987" spans="1:20" x14ac:dyDescent="0.2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t="s">
        <v>14</v>
      </c>
      <c r="G987">
        <v>4405</v>
      </c>
      <c r="H987" t="s">
        <v>21</v>
      </c>
      <c r="I987" t="s">
        <v>22</v>
      </c>
      <c r="J987">
        <v>1386309600</v>
      </c>
      <c r="K987" s="9">
        <f t="shared" si="60"/>
        <v>41614.25</v>
      </c>
      <c r="L987">
        <v>1388556000</v>
      </c>
      <c r="M987" s="10">
        <f t="shared" si="61"/>
        <v>41640.25</v>
      </c>
      <c r="N987" t="b">
        <v>0</v>
      </c>
      <c r="O987" t="b">
        <v>1</v>
      </c>
      <c r="P987" t="s">
        <v>23</v>
      </c>
      <c r="Q987" s="4">
        <f t="shared" si="62"/>
        <v>67.129542790152399</v>
      </c>
      <c r="R987" s="6">
        <f t="shared" si="63"/>
        <v>142561.5</v>
      </c>
      <c r="S987" t="s">
        <v>2035</v>
      </c>
      <c r="T987" t="s">
        <v>2036</v>
      </c>
    </row>
    <row r="988" spans="1:20" x14ac:dyDescent="0.2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t="s">
        <v>14</v>
      </c>
      <c r="G988">
        <v>92</v>
      </c>
      <c r="H988" t="s">
        <v>21</v>
      </c>
      <c r="I988" t="s">
        <v>22</v>
      </c>
      <c r="J988">
        <v>1301979600</v>
      </c>
      <c r="K988" s="9">
        <f t="shared" si="60"/>
        <v>40638.208333333336</v>
      </c>
      <c r="L988">
        <v>1303189200</v>
      </c>
      <c r="M988" s="10">
        <f t="shared" si="61"/>
        <v>40652.208333333336</v>
      </c>
      <c r="N988" t="b">
        <v>0</v>
      </c>
      <c r="O988" t="b">
        <v>0</v>
      </c>
      <c r="P988" t="s">
        <v>23</v>
      </c>
      <c r="Q988" s="4">
        <f t="shared" si="62"/>
        <v>40.307692307692307</v>
      </c>
      <c r="R988" s="6">
        <f t="shared" si="63"/>
        <v>5472</v>
      </c>
      <c r="S988" t="s">
        <v>2035</v>
      </c>
      <c r="T988" t="s">
        <v>2036</v>
      </c>
    </row>
    <row r="989" spans="1:20" hidden="1" x14ac:dyDescent="0.2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t="s">
        <v>20</v>
      </c>
      <c r="G989">
        <v>480</v>
      </c>
      <c r="H989" t="s">
        <v>21</v>
      </c>
      <c r="I989" t="s">
        <v>22</v>
      </c>
      <c r="J989">
        <v>1493269200</v>
      </c>
      <c r="K989" s="9">
        <f t="shared" si="60"/>
        <v>42852.208333333328</v>
      </c>
      <c r="L989">
        <v>1494478800</v>
      </c>
      <c r="M989" s="10">
        <f t="shared" si="61"/>
        <v>42866.208333333328</v>
      </c>
      <c r="N989" t="b">
        <v>0</v>
      </c>
      <c r="O989" t="b">
        <v>0</v>
      </c>
      <c r="P989" t="s">
        <v>42</v>
      </c>
      <c r="Q989" s="4">
        <f t="shared" si="62"/>
        <v>216.79032258064515</v>
      </c>
      <c r="R989" s="6">
        <f t="shared" si="63"/>
        <v>9820.5</v>
      </c>
      <c r="S989" t="s">
        <v>2041</v>
      </c>
      <c r="T989" t="s">
        <v>2042</v>
      </c>
    </row>
    <row r="990" spans="1:20" x14ac:dyDescent="0.2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t="s">
        <v>14</v>
      </c>
      <c r="G990">
        <v>64</v>
      </c>
      <c r="H990" t="s">
        <v>21</v>
      </c>
      <c r="I990" t="s">
        <v>22</v>
      </c>
      <c r="J990">
        <v>1478930400</v>
      </c>
      <c r="K990" s="9">
        <f t="shared" si="60"/>
        <v>42686.25</v>
      </c>
      <c r="L990">
        <v>1480744800</v>
      </c>
      <c r="M990" s="10">
        <f t="shared" si="61"/>
        <v>42707.25</v>
      </c>
      <c r="N990" t="b">
        <v>0</v>
      </c>
      <c r="O990" t="b">
        <v>0</v>
      </c>
      <c r="P990" t="s">
        <v>133</v>
      </c>
      <c r="Q990" s="4">
        <f t="shared" si="62"/>
        <v>52.117021276595743</v>
      </c>
      <c r="R990" s="6">
        <f t="shared" si="63"/>
        <v>7149.5</v>
      </c>
      <c r="S990" t="s">
        <v>2047</v>
      </c>
      <c r="T990" t="s">
        <v>2056</v>
      </c>
    </row>
    <row r="991" spans="1:20" hidden="1" x14ac:dyDescent="0.2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t="s">
        <v>20</v>
      </c>
      <c r="G991">
        <v>226</v>
      </c>
      <c r="H991" t="s">
        <v>21</v>
      </c>
      <c r="I991" t="s">
        <v>22</v>
      </c>
      <c r="J991">
        <v>1555390800</v>
      </c>
      <c r="K991" s="9">
        <f t="shared" si="60"/>
        <v>43571.208333333328</v>
      </c>
      <c r="L991">
        <v>1555822800</v>
      </c>
      <c r="M991" s="10">
        <f t="shared" si="61"/>
        <v>43576.208333333328</v>
      </c>
      <c r="N991" t="b">
        <v>0</v>
      </c>
      <c r="O991" t="b">
        <v>0</v>
      </c>
      <c r="P991" t="s">
        <v>206</v>
      </c>
      <c r="Q991" s="4">
        <f t="shared" si="62"/>
        <v>499.58333333333331</v>
      </c>
      <c r="R991" s="6">
        <f t="shared" si="63"/>
        <v>7195</v>
      </c>
      <c r="S991" t="s">
        <v>2047</v>
      </c>
      <c r="T991" t="s">
        <v>2059</v>
      </c>
    </row>
    <row r="992" spans="1:20" x14ac:dyDescent="0.2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t="s">
        <v>14</v>
      </c>
      <c r="G992">
        <v>64</v>
      </c>
      <c r="H992" t="s">
        <v>21</v>
      </c>
      <c r="I992" t="s">
        <v>22</v>
      </c>
      <c r="J992">
        <v>1456984800</v>
      </c>
      <c r="K992" s="9">
        <f t="shared" si="60"/>
        <v>42432.25</v>
      </c>
      <c r="L992">
        <v>1458882000</v>
      </c>
      <c r="M992" s="10">
        <f t="shared" si="61"/>
        <v>42454.208333333328</v>
      </c>
      <c r="N992" t="b">
        <v>0</v>
      </c>
      <c r="O992" t="b">
        <v>1</v>
      </c>
      <c r="P992" t="s">
        <v>53</v>
      </c>
      <c r="Q992" s="4">
        <f t="shared" si="62"/>
        <v>87.679487179487182</v>
      </c>
      <c r="R992" s="6">
        <f t="shared" si="63"/>
        <v>7319.5</v>
      </c>
      <c r="S992" t="s">
        <v>2041</v>
      </c>
      <c r="T992" t="s">
        <v>2044</v>
      </c>
    </row>
    <row r="993" spans="1:20" hidden="1" x14ac:dyDescent="0.2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t="s">
        <v>20</v>
      </c>
      <c r="G993">
        <v>241</v>
      </c>
      <c r="H993" t="s">
        <v>21</v>
      </c>
      <c r="I993" t="s">
        <v>22</v>
      </c>
      <c r="J993">
        <v>1411621200</v>
      </c>
      <c r="K993" s="9">
        <f t="shared" si="60"/>
        <v>41907.208333333336</v>
      </c>
      <c r="L993">
        <v>1411966800</v>
      </c>
      <c r="M993" s="10">
        <f t="shared" si="61"/>
        <v>41911.208333333336</v>
      </c>
      <c r="N993" t="b">
        <v>0</v>
      </c>
      <c r="O993" t="b">
        <v>1</v>
      </c>
      <c r="P993" t="s">
        <v>23</v>
      </c>
      <c r="Q993" s="4">
        <f t="shared" si="62"/>
        <v>113.17346938775511</v>
      </c>
      <c r="R993" s="6">
        <f t="shared" si="63"/>
        <v>10445.5</v>
      </c>
      <c r="S993" t="s">
        <v>2035</v>
      </c>
      <c r="T993" t="s">
        <v>2036</v>
      </c>
    </row>
    <row r="994" spans="1:20" hidden="1" x14ac:dyDescent="0.2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t="s">
        <v>20</v>
      </c>
      <c r="G994">
        <v>132</v>
      </c>
      <c r="H994" t="s">
        <v>21</v>
      </c>
      <c r="I994" t="s">
        <v>22</v>
      </c>
      <c r="J994">
        <v>1525669200</v>
      </c>
      <c r="K994" s="9">
        <f t="shared" si="60"/>
        <v>43227.208333333328</v>
      </c>
      <c r="L994">
        <v>1526878800</v>
      </c>
      <c r="M994" s="10">
        <f t="shared" si="61"/>
        <v>43241.208333333328</v>
      </c>
      <c r="N994" t="b">
        <v>0</v>
      </c>
      <c r="O994" t="b">
        <v>1</v>
      </c>
      <c r="P994" t="s">
        <v>53</v>
      </c>
      <c r="Q994" s="4">
        <f t="shared" si="62"/>
        <v>426.54838709677421</v>
      </c>
      <c r="R994" s="6">
        <f t="shared" si="63"/>
        <v>8161.5</v>
      </c>
      <c r="S994" t="s">
        <v>2041</v>
      </c>
      <c r="T994" t="s">
        <v>2044</v>
      </c>
    </row>
    <row r="995" spans="1:20" hidden="1" x14ac:dyDescent="0.2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t="s">
        <v>74</v>
      </c>
      <c r="G995">
        <v>75</v>
      </c>
      <c r="H995" t="s">
        <v>107</v>
      </c>
      <c r="I995" t="s">
        <v>108</v>
      </c>
      <c r="J995">
        <v>1450936800</v>
      </c>
      <c r="K995" s="9">
        <f t="shared" si="60"/>
        <v>42362.25</v>
      </c>
      <c r="L995">
        <v>1452405600</v>
      </c>
      <c r="M995" s="10">
        <f t="shared" si="61"/>
        <v>42379.25</v>
      </c>
      <c r="N995" t="b">
        <v>0</v>
      </c>
      <c r="O995" t="b">
        <v>1</v>
      </c>
      <c r="P995" t="s">
        <v>122</v>
      </c>
      <c r="Q995" s="4">
        <f t="shared" si="62"/>
        <v>77.632653061224488</v>
      </c>
      <c r="R995" s="6">
        <f t="shared" si="63"/>
        <v>8704</v>
      </c>
      <c r="S995" t="s">
        <v>2054</v>
      </c>
      <c r="T995" t="s">
        <v>2055</v>
      </c>
    </row>
    <row r="996" spans="1:20" x14ac:dyDescent="0.2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t="s">
        <v>14</v>
      </c>
      <c r="G996">
        <v>842</v>
      </c>
      <c r="H996" t="s">
        <v>21</v>
      </c>
      <c r="I996" t="s">
        <v>22</v>
      </c>
      <c r="J996">
        <v>1413522000</v>
      </c>
      <c r="K996" s="9">
        <f t="shared" si="60"/>
        <v>41929.208333333336</v>
      </c>
      <c r="L996">
        <v>1414040400</v>
      </c>
      <c r="M996" s="10">
        <f t="shared" si="61"/>
        <v>41935.208333333336</v>
      </c>
      <c r="N996" t="b">
        <v>0</v>
      </c>
      <c r="O996" t="b">
        <v>1</v>
      </c>
      <c r="P996" t="s">
        <v>206</v>
      </c>
      <c r="Q996" s="4">
        <f t="shared" si="62"/>
        <v>52.496810772501775</v>
      </c>
      <c r="R996" s="6">
        <f t="shared" si="63"/>
        <v>107586.5</v>
      </c>
      <c r="S996" t="s">
        <v>2047</v>
      </c>
      <c r="T996" t="s">
        <v>2059</v>
      </c>
    </row>
    <row r="997" spans="1:20" hidden="1" x14ac:dyDescent="0.2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t="s">
        <v>20</v>
      </c>
      <c r="G997">
        <v>2043</v>
      </c>
      <c r="H997" t="s">
        <v>21</v>
      </c>
      <c r="I997" t="s">
        <v>22</v>
      </c>
      <c r="J997">
        <v>1541307600</v>
      </c>
      <c r="K997" s="9">
        <f t="shared" si="60"/>
        <v>43408.208333333328</v>
      </c>
      <c r="L997">
        <v>1543816800</v>
      </c>
      <c r="M997" s="10">
        <f t="shared" si="61"/>
        <v>43437.25</v>
      </c>
      <c r="N997" t="b">
        <v>0</v>
      </c>
      <c r="O997" t="b">
        <v>1</v>
      </c>
      <c r="P997" t="s">
        <v>17</v>
      </c>
      <c r="Q997" s="4">
        <f t="shared" si="62"/>
        <v>157.46762589928056</v>
      </c>
      <c r="R997" s="6">
        <f t="shared" si="63"/>
        <v>125258</v>
      </c>
      <c r="S997" t="s">
        <v>2033</v>
      </c>
      <c r="T997" t="s">
        <v>2034</v>
      </c>
    </row>
    <row r="998" spans="1:20" ht="31.5" x14ac:dyDescent="0.2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t="s">
        <v>14</v>
      </c>
      <c r="G998">
        <v>112</v>
      </c>
      <c r="H998" t="s">
        <v>21</v>
      </c>
      <c r="I998" t="s">
        <v>22</v>
      </c>
      <c r="J998">
        <v>1357106400</v>
      </c>
      <c r="K998" s="9">
        <f t="shared" si="60"/>
        <v>41276.25</v>
      </c>
      <c r="L998">
        <v>1359698400</v>
      </c>
      <c r="M998" s="10">
        <f t="shared" si="61"/>
        <v>41306.25</v>
      </c>
      <c r="N998" t="b">
        <v>0</v>
      </c>
      <c r="O998" t="b">
        <v>0</v>
      </c>
      <c r="P998" t="s">
        <v>33</v>
      </c>
      <c r="Q998" s="4">
        <f t="shared" si="62"/>
        <v>72.939393939393938</v>
      </c>
      <c r="R998" s="6">
        <f t="shared" si="63"/>
        <v>5707</v>
      </c>
      <c r="S998" t="s">
        <v>2039</v>
      </c>
      <c r="T998" t="s">
        <v>2040</v>
      </c>
    </row>
    <row r="999" spans="1:20" hidden="1" x14ac:dyDescent="0.2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t="s">
        <v>74</v>
      </c>
      <c r="G999">
        <v>139</v>
      </c>
      <c r="H999" t="s">
        <v>107</v>
      </c>
      <c r="I999" t="s">
        <v>108</v>
      </c>
      <c r="J999">
        <v>1390197600</v>
      </c>
      <c r="K999" s="9">
        <f t="shared" si="60"/>
        <v>41659.25</v>
      </c>
      <c r="L999">
        <v>1390629600</v>
      </c>
      <c r="M999" s="10">
        <f t="shared" si="61"/>
        <v>41664.25</v>
      </c>
      <c r="N999" t="b">
        <v>0</v>
      </c>
      <c r="O999" t="b">
        <v>0</v>
      </c>
      <c r="P999" t="s">
        <v>33</v>
      </c>
      <c r="Q999" s="4">
        <f t="shared" si="62"/>
        <v>60.565789473684212</v>
      </c>
      <c r="R999" s="6">
        <f t="shared" si="63"/>
        <v>6101.5</v>
      </c>
      <c r="S999" t="s">
        <v>2039</v>
      </c>
      <c r="T999" t="s">
        <v>2040</v>
      </c>
    </row>
    <row r="1000" spans="1:20" x14ac:dyDescent="0.2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>
        <v>374</v>
      </c>
      <c r="H1000" t="s">
        <v>21</v>
      </c>
      <c r="I1000" t="s">
        <v>22</v>
      </c>
      <c r="J1000">
        <v>1265868000</v>
      </c>
      <c r="K1000" s="9">
        <f t="shared" si="60"/>
        <v>40220.25</v>
      </c>
      <c r="L1000">
        <v>1267077600</v>
      </c>
      <c r="M1000" s="10">
        <f t="shared" si="61"/>
        <v>40234.25</v>
      </c>
      <c r="N1000" t="b">
        <v>0</v>
      </c>
      <c r="O1000" t="b">
        <v>1</v>
      </c>
      <c r="P1000" t="s">
        <v>60</v>
      </c>
      <c r="Q1000" s="4">
        <f t="shared" si="62"/>
        <v>56.791291291291294</v>
      </c>
      <c r="R1000" s="6">
        <f t="shared" si="63"/>
        <v>52211.5</v>
      </c>
      <c r="S1000" t="s">
        <v>2035</v>
      </c>
      <c r="T1000" t="s">
        <v>2045</v>
      </c>
    </row>
    <row r="1001" spans="1:20" hidden="1" x14ac:dyDescent="0.2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>
        <v>1122</v>
      </c>
      <c r="H1001" t="s">
        <v>21</v>
      </c>
      <c r="I1001" t="s">
        <v>22</v>
      </c>
      <c r="J1001">
        <v>1467176400</v>
      </c>
      <c r="K1001" s="9">
        <f t="shared" si="60"/>
        <v>42550.208333333328</v>
      </c>
      <c r="L1001">
        <v>1467781200</v>
      </c>
      <c r="M1001" s="10">
        <f t="shared" si="61"/>
        <v>42557.208333333328</v>
      </c>
      <c r="N1001" t="b">
        <v>0</v>
      </c>
      <c r="O1001" t="b">
        <v>0</v>
      </c>
      <c r="P1001" t="s">
        <v>17</v>
      </c>
      <c r="Q1001" s="4">
        <f t="shared" si="62"/>
        <v>56.542754275427541</v>
      </c>
      <c r="R1001" s="6">
        <f t="shared" si="63"/>
        <v>86959.5</v>
      </c>
      <c r="S1001" t="s">
        <v>2033</v>
      </c>
      <c r="T1001" t="s">
        <v>2034</v>
      </c>
    </row>
  </sheetData>
  <autoFilter ref="F1:F1001" xr:uid="{00000000-0001-0000-0000-000000000000}">
    <filterColumn colId="0">
      <filters>
        <filter val="failed"/>
      </filters>
    </filterColumn>
  </autoFilter>
  <conditionalFormatting sqref="F1:F1048576">
    <cfRule type="containsText" dxfId="14" priority="3" operator="containsText" text="Canceled">
      <formula>NOT(ISERROR(SEARCH("Canceled",F1)))</formula>
    </cfRule>
    <cfRule type="containsText" dxfId="13" priority="4" operator="containsText" text="Live">
      <formula>NOT(ISERROR(SEARCH("Live",F1)))</formula>
    </cfRule>
    <cfRule type="containsText" dxfId="12" priority="5" operator="containsText" text="Failed">
      <formula>NOT(ISERROR(SEARCH("Failed",F1)))</formula>
    </cfRule>
    <cfRule type="containsText" dxfId="11" priority="6" operator="containsText" text="Successful">
      <formula>NOT(ISERROR(SEARCH("Successful",F1)))</formula>
    </cfRule>
    <cfRule type="containsText" dxfId="10" priority="7" operator="containsText" text="successful">
      <formula>NOT(ISERROR(SEARCH("successful",F1)))</formula>
    </cfRule>
  </conditionalFormatting>
  <conditionalFormatting sqref="Q1:Q1048576">
    <cfRule type="colorScale" priority="1">
      <colorScale>
        <cfvo type="num" val="0"/>
        <cfvo type="num" val="100"/>
        <cfvo type="num" val="200"/>
        <color rgb="FFFF0000"/>
        <color theme="9" tint="0.39997558519241921"/>
        <color theme="4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FE377D-49BB-4128-9D13-97C8E86F700F}">
  <sheetPr codeName="Sheet2"/>
  <dimension ref="A1:F14"/>
  <sheetViews>
    <sheetView workbookViewId="0">
      <selection activeCell="I25" sqref="I25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  <col min="7" max="7" width="12.125" bestFit="1" customWidth="1"/>
    <col min="8" max="8" width="9.75" bestFit="1" customWidth="1"/>
    <col min="9" max="9" width="10.5" bestFit="1" customWidth="1"/>
    <col min="10" max="10" width="7.25" bestFit="1" customWidth="1"/>
    <col min="11" max="11" width="11" bestFit="1" customWidth="1"/>
    <col min="12" max="15" width="12.125" bestFit="1" customWidth="1"/>
    <col min="16" max="16" width="8.75" bestFit="1" customWidth="1"/>
    <col min="17" max="25" width="12.125" bestFit="1" customWidth="1"/>
    <col min="26" max="26" width="14.25" bestFit="1" customWidth="1"/>
    <col min="27" max="27" width="11" bestFit="1" customWidth="1"/>
    <col min="28" max="29" width="11.5" bestFit="1" customWidth="1"/>
    <col min="30" max="30" width="14.75" bestFit="1" customWidth="1"/>
    <col min="31" max="34" width="12.25" bestFit="1" customWidth="1"/>
    <col min="35" max="35" width="15.5" bestFit="1" customWidth="1"/>
    <col min="36" max="39" width="9.25" bestFit="1" customWidth="1"/>
    <col min="40" max="40" width="12.125" bestFit="1" customWidth="1"/>
    <col min="41" max="41" width="11" bestFit="1" customWidth="1"/>
  </cols>
  <sheetData>
    <row r="1" spans="1:6" x14ac:dyDescent="0.25">
      <c r="A1" s="7" t="s">
        <v>6</v>
      </c>
      <c r="B1" t="s">
        <v>2070</v>
      </c>
    </row>
    <row r="3" spans="1:6" x14ac:dyDescent="0.25">
      <c r="A3" s="7" t="s">
        <v>2069</v>
      </c>
      <c r="B3" s="7" t="s">
        <v>2066</v>
      </c>
    </row>
    <row r="4" spans="1:6" x14ac:dyDescent="0.25">
      <c r="A4" s="7" t="s">
        <v>2068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25">
      <c r="A5" s="8" t="s">
        <v>2041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5">
      <c r="A6" s="8" t="s">
        <v>2033</v>
      </c>
      <c r="B6">
        <v>4</v>
      </c>
      <c r="C6">
        <v>20</v>
      </c>
      <c r="E6">
        <v>22</v>
      </c>
      <c r="F6">
        <v>46</v>
      </c>
    </row>
    <row r="7" spans="1:6" x14ac:dyDescent="0.25">
      <c r="A7" s="8" t="s">
        <v>2050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5">
      <c r="A8" s="8" t="s">
        <v>2064</v>
      </c>
      <c r="E8">
        <v>4</v>
      </c>
      <c r="F8">
        <v>4</v>
      </c>
    </row>
    <row r="9" spans="1:6" x14ac:dyDescent="0.25">
      <c r="A9" s="8" t="s">
        <v>2035</v>
      </c>
      <c r="B9">
        <v>10</v>
      </c>
      <c r="C9">
        <v>66</v>
      </c>
      <c r="E9">
        <v>99</v>
      </c>
      <c r="F9">
        <v>175</v>
      </c>
    </row>
    <row r="10" spans="1:6" x14ac:dyDescent="0.25">
      <c r="A10" s="8" t="s">
        <v>2054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5">
      <c r="A11" s="8" t="s">
        <v>2047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5">
      <c r="A12" s="8" t="s">
        <v>2037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5">
      <c r="A13" s="8" t="s">
        <v>2039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5">
      <c r="A14" s="8" t="s">
        <v>2067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C08B6-4EEB-4708-82D6-965A4CE93004}">
  <sheetPr codeName="Sheet3"/>
  <dimension ref="A1:F30"/>
  <sheetViews>
    <sheetView topLeftCell="A10" workbookViewId="0">
      <selection activeCell="I29" sqref="I29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7" t="s">
        <v>6</v>
      </c>
      <c r="B1" t="s">
        <v>2070</v>
      </c>
    </row>
    <row r="2" spans="1:6" x14ac:dyDescent="0.25">
      <c r="A2" s="7" t="s">
        <v>2031</v>
      </c>
      <c r="B2" t="s">
        <v>2070</v>
      </c>
    </row>
    <row r="4" spans="1:6" x14ac:dyDescent="0.25">
      <c r="A4" s="7" t="s">
        <v>2069</v>
      </c>
      <c r="B4" s="7" t="s">
        <v>2066</v>
      </c>
    </row>
    <row r="5" spans="1:6" x14ac:dyDescent="0.25">
      <c r="A5" s="7" t="s">
        <v>2068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25">
      <c r="A6" s="8" t="s">
        <v>2049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5">
      <c r="A7" s="8" t="s">
        <v>2065</v>
      </c>
      <c r="E7">
        <v>4</v>
      </c>
      <c r="F7">
        <v>4</v>
      </c>
    </row>
    <row r="8" spans="1:6" x14ac:dyDescent="0.25">
      <c r="A8" s="8" t="s">
        <v>2042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5">
      <c r="A9" s="8" t="s">
        <v>2044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5">
      <c r="A10" s="8" t="s">
        <v>2043</v>
      </c>
      <c r="C10">
        <v>8</v>
      </c>
      <c r="E10">
        <v>10</v>
      </c>
      <c r="F10">
        <v>18</v>
      </c>
    </row>
    <row r="11" spans="1:6" x14ac:dyDescent="0.25">
      <c r="A11" s="8" t="s">
        <v>2053</v>
      </c>
      <c r="B11">
        <v>1</v>
      </c>
      <c r="C11">
        <v>7</v>
      </c>
      <c r="E11">
        <v>9</v>
      </c>
      <c r="F11">
        <v>17</v>
      </c>
    </row>
    <row r="12" spans="1:6" x14ac:dyDescent="0.25">
      <c r="A12" s="8" t="s">
        <v>2034</v>
      </c>
      <c r="B12">
        <v>4</v>
      </c>
      <c r="C12">
        <v>20</v>
      </c>
      <c r="E12">
        <v>22</v>
      </c>
      <c r="F12">
        <v>46</v>
      </c>
    </row>
    <row r="13" spans="1:6" x14ac:dyDescent="0.25">
      <c r="A13" s="8" t="s">
        <v>2045</v>
      </c>
      <c r="B13">
        <v>3</v>
      </c>
      <c r="C13">
        <v>19</v>
      </c>
      <c r="E13">
        <v>23</v>
      </c>
      <c r="F13">
        <v>45</v>
      </c>
    </row>
    <row r="14" spans="1:6" x14ac:dyDescent="0.25">
      <c r="A14" s="8" t="s">
        <v>2058</v>
      </c>
      <c r="B14">
        <v>1</v>
      </c>
      <c r="C14">
        <v>6</v>
      </c>
      <c r="E14">
        <v>10</v>
      </c>
      <c r="F14">
        <v>17</v>
      </c>
    </row>
    <row r="15" spans="1:6" x14ac:dyDescent="0.25">
      <c r="A15" s="8" t="s">
        <v>2057</v>
      </c>
      <c r="C15">
        <v>3</v>
      </c>
      <c r="E15">
        <v>4</v>
      </c>
      <c r="F15">
        <v>7</v>
      </c>
    </row>
    <row r="16" spans="1:6" x14ac:dyDescent="0.25">
      <c r="A16" s="8" t="s">
        <v>2061</v>
      </c>
      <c r="C16">
        <v>8</v>
      </c>
      <c r="D16">
        <v>1</v>
      </c>
      <c r="E16">
        <v>4</v>
      </c>
      <c r="F16">
        <v>13</v>
      </c>
    </row>
    <row r="17" spans="1:6" x14ac:dyDescent="0.25">
      <c r="A17" s="8" t="s">
        <v>2048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5">
      <c r="A18" s="8" t="s">
        <v>2055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5">
      <c r="A19" s="8" t="s">
        <v>2040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5">
      <c r="A20" s="8" t="s">
        <v>2056</v>
      </c>
      <c r="C20">
        <v>4</v>
      </c>
      <c r="E20">
        <v>4</v>
      </c>
      <c r="F20">
        <v>8</v>
      </c>
    </row>
    <row r="21" spans="1:6" x14ac:dyDescent="0.25">
      <c r="A21" s="8" t="s">
        <v>2036</v>
      </c>
      <c r="B21">
        <v>6</v>
      </c>
      <c r="C21">
        <v>30</v>
      </c>
      <c r="E21">
        <v>49</v>
      </c>
      <c r="F21">
        <v>85</v>
      </c>
    </row>
    <row r="22" spans="1:6" x14ac:dyDescent="0.25">
      <c r="A22" s="8" t="s">
        <v>2063</v>
      </c>
      <c r="C22">
        <v>9</v>
      </c>
      <c r="E22">
        <v>5</v>
      </c>
      <c r="F22">
        <v>14</v>
      </c>
    </row>
    <row r="23" spans="1:6" x14ac:dyDescent="0.25">
      <c r="A23" s="8" t="s">
        <v>2052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5">
      <c r="A24" s="8" t="s">
        <v>2060</v>
      </c>
      <c r="B24">
        <v>3</v>
      </c>
      <c r="C24">
        <v>3</v>
      </c>
      <c r="E24">
        <v>11</v>
      </c>
      <c r="F24">
        <v>17</v>
      </c>
    </row>
    <row r="25" spans="1:6" x14ac:dyDescent="0.25">
      <c r="A25" s="8" t="s">
        <v>2059</v>
      </c>
      <c r="C25">
        <v>7</v>
      </c>
      <c r="E25">
        <v>14</v>
      </c>
      <c r="F25">
        <v>21</v>
      </c>
    </row>
    <row r="26" spans="1:6" x14ac:dyDescent="0.25">
      <c r="A26" s="8" t="s">
        <v>2051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5">
      <c r="A27" s="8" t="s">
        <v>2046</v>
      </c>
      <c r="C27">
        <v>16</v>
      </c>
      <c r="D27">
        <v>1</v>
      </c>
      <c r="E27">
        <v>28</v>
      </c>
      <c r="F27">
        <v>45</v>
      </c>
    </row>
    <row r="28" spans="1:6" x14ac:dyDescent="0.25">
      <c r="A28" s="8" t="s">
        <v>2038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5">
      <c r="A29" s="8" t="s">
        <v>2062</v>
      </c>
      <c r="E29">
        <v>3</v>
      </c>
      <c r="F29">
        <v>3</v>
      </c>
    </row>
    <row r="30" spans="1:6" x14ac:dyDescent="0.25">
      <c r="A30" s="8" t="s">
        <v>2067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7BAF91-4407-4329-B8E3-F353BA75C262}">
  <sheetPr codeName="Sheet4"/>
  <dimension ref="A1:E18"/>
  <sheetViews>
    <sheetView topLeftCell="B1" workbookViewId="0">
      <selection activeCell="E4" sqref="E4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9.25" bestFit="1" customWidth="1"/>
    <col min="5" max="6" width="11" bestFit="1" customWidth="1"/>
  </cols>
  <sheetData>
    <row r="1" spans="1:5" x14ac:dyDescent="0.25">
      <c r="A1" s="7" t="s">
        <v>2031</v>
      </c>
      <c r="B1" t="s">
        <v>2070</v>
      </c>
    </row>
    <row r="2" spans="1:5" x14ac:dyDescent="0.25">
      <c r="A2" s="7" t="s">
        <v>2073</v>
      </c>
      <c r="B2" t="s">
        <v>2070</v>
      </c>
    </row>
    <row r="4" spans="1:5" x14ac:dyDescent="0.25">
      <c r="A4" s="7" t="s">
        <v>2069</v>
      </c>
      <c r="B4" s="7" t="s">
        <v>2066</v>
      </c>
    </row>
    <row r="5" spans="1:5" x14ac:dyDescent="0.25">
      <c r="A5" s="7" t="s">
        <v>2068</v>
      </c>
      <c r="B5" t="s">
        <v>74</v>
      </c>
      <c r="C5" t="s">
        <v>14</v>
      </c>
      <c r="D5" t="s">
        <v>20</v>
      </c>
      <c r="E5" t="s">
        <v>2067</v>
      </c>
    </row>
    <row r="6" spans="1:5" x14ac:dyDescent="0.25">
      <c r="A6" s="13" t="s">
        <v>2106</v>
      </c>
      <c r="B6" s="14">
        <v>6</v>
      </c>
      <c r="C6" s="14">
        <v>36</v>
      </c>
      <c r="D6" s="14">
        <v>49</v>
      </c>
      <c r="E6" s="14">
        <v>91</v>
      </c>
    </row>
    <row r="7" spans="1:5" x14ac:dyDescent="0.25">
      <c r="A7" s="13" t="s">
        <v>2107</v>
      </c>
      <c r="B7" s="14">
        <v>7</v>
      </c>
      <c r="C7" s="14">
        <v>28</v>
      </c>
      <c r="D7" s="14">
        <v>44</v>
      </c>
      <c r="E7" s="14">
        <v>79</v>
      </c>
    </row>
    <row r="8" spans="1:5" x14ac:dyDescent="0.25">
      <c r="A8" s="13" t="s">
        <v>2108</v>
      </c>
      <c r="B8" s="14">
        <v>4</v>
      </c>
      <c r="C8" s="14">
        <v>33</v>
      </c>
      <c r="D8" s="14">
        <v>49</v>
      </c>
      <c r="E8" s="14">
        <v>86</v>
      </c>
    </row>
    <row r="9" spans="1:5" x14ac:dyDescent="0.25">
      <c r="A9" s="13" t="s">
        <v>2109</v>
      </c>
      <c r="B9" s="14">
        <v>1</v>
      </c>
      <c r="C9" s="14">
        <v>30</v>
      </c>
      <c r="D9" s="14">
        <v>46</v>
      </c>
      <c r="E9" s="14">
        <v>77</v>
      </c>
    </row>
    <row r="10" spans="1:5" x14ac:dyDescent="0.25">
      <c r="A10" s="13" t="s">
        <v>2110</v>
      </c>
      <c r="B10" s="14">
        <v>3</v>
      </c>
      <c r="C10" s="14">
        <v>35</v>
      </c>
      <c r="D10" s="14">
        <v>46</v>
      </c>
      <c r="E10" s="14">
        <v>84</v>
      </c>
    </row>
    <row r="11" spans="1:5" x14ac:dyDescent="0.25">
      <c r="A11" s="13" t="s">
        <v>2111</v>
      </c>
      <c r="B11" s="14">
        <v>3</v>
      </c>
      <c r="C11" s="14">
        <v>28</v>
      </c>
      <c r="D11" s="14">
        <v>55</v>
      </c>
      <c r="E11" s="14">
        <v>86</v>
      </c>
    </row>
    <row r="12" spans="1:5" x14ac:dyDescent="0.25">
      <c r="A12" s="13" t="s">
        <v>2112</v>
      </c>
      <c r="B12" s="14">
        <v>4</v>
      </c>
      <c r="C12" s="14">
        <v>31</v>
      </c>
      <c r="D12" s="14">
        <v>58</v>
      </c>
      <c r="E12" s="14">
        <v>93</v>
      </c>
    </row>
    <row r="13" spans="1:5" x14ac:dyDescent="0.25">
      <c r="A13" s="13" t="s">
        <v>2113</v>
      </c>
      <c r="B13" s="14">
        <v>8</v>
      </c>
      <c r="C13" s="14">
        <v>35</v>
      </c>
      <c r="D13" s="14">
        <v>41</v>
      </c>
      <c r="E13" s="14">
        <v>84</v>
      </c>
    </row>
    <row r="14" spans="1:5" x14ac:dyDescent="0.25">
      <c r="A14" s="13" t="s">
        <v>2114</v>
      </c>
      <c r="B14" s="14">
        <v>5</v>
      </c>
      <c r="C14" s="14">
        <v>23</v>
      </c>
      <c r="D14" s="14">
        <v>45</v>
      </c>
      <c r="E14" s="14">
        <v>73</v>
      </c>
    </row>
    <row r="15" spans="1:5" x14ac:dyDescent="0.25">
      <c r="A15" s="13" t="s">
        <v>2115</v>
      </c>
      <c r="B15" s="14">
        <v>6</v>
      </c>
      <c r="C15" s="14">
        <v>26</v>
      </c>
      <c r="D15" s="14">
        <v>45</v>
      </c>
      <c r="E15" s="14">
        <v>77</v>
      </c>
    </row>
    <row r="16" spans="1:5" x14ac:dyDescent="0.25">
      <c r="A16" s="13" t="s">
        <v>2116</v>
      </c>
      <c r="B16" s="14">
        <v>3</v>
      </c>
      <c r="C16" s="14">
        <v>27</v>
      </c>
      <c r="D16" s="14">
        <v>45</v>
      </c>
      <c r="E16" s="14">
        <v>75</v>
      </c>
    </row>
    <row r="17" spans="1:5" x14ac:dyDescent="0.25">
      <c r="A17" s="13" t="s">
        <v>2117</v>
      </c>
      <c r="B17" s="14">
        <v>7</v>
      </c>
      <c r="C17" s="14">
        <v>32</v>
      </c>
      <c r="D17" s="14">
        <v>42</v>
      </c>
      <c r="E17" s="14">
        <v>81</v>
      </c>
    </row>
    <row r="18" spans="1:5" x14ac:dyDescent="0.25">
      <c r="A18" s="13" t="s">
        <v>2067</v>
      </c>
      <c r="B18" s="14">
        <v>57</v>
      </c>
      <c r="C18" s="14">
        <v>364</v>
      </c>
      <c r="D18" s="14">
        <v>565</v>
      </c>
      <c r="E18" s="14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D3DC8A-2FE0-48DE-ADCD-EF1804F36A79}">
  <sheetPr codeName="Sheet5"/>
  <dimension ref="A1:H13"/>
  <sheetViews>
    <sheetView topLeftCell="C1" zoomScale="106" zoomScaleNormal="106" workbookViewId="0">
      <selection activeCell="L21" sqref="L21"/>
    </sheetView>
  </sheetViews>
  <sheetFormatPr defaultRowHeight="15.75" x14ac:dyDescent="0.25"/>
  <cols>
    <col min="1" max="1" width="16.375" customWidth="1"/>
    <col min="2" max="2" width="18.625" customWidth="1"/>
    <col min="3" max="3" width="16.125" customWidth="1"/>
    <col min="4" max="4" width="15.875" customWidth="1"/>
    <col min="5" max="5" width="13.25" customWidth="1"/>
    <col min="6" max="6" width="19.625" customWidth="1"/>
    <col min="7" max="7" width="17" customWidth="1"/>
  </cols>
  <sheetData>
    <row r="1" spans="1:8" x14ac:dyDescent="0.25">
      <c r="A1" t="s">
        <v>2074</v>
      </c>
      <c r="B1" t="s">
        <v>2087</v>
      </c>
      <c r="C1" t="s">
        <v>2088</v>
      </c>
      <c r="D1" t="s">
        <v>2089</v>
      </c>
      <c r="E1" t="s">
        <v>2090</v>
      </c>
      <c r="F1" t="s">
        <v>2091</v>
      </c>
      <c r="G1" t="s">
        <v>2092</v>
      </c>
      <c r="H1" t="s">
        <v>2093</v>
      </c>
    </row>
    <row r="2" spans="1:8" x14ac:dyDescent="0.25">
      <c r="A2" t="s">
        <v>2075</v>
      </c>
      <c r="B2">
        <f>COUNTIFS(Outcome, "=successful",Goal,"&lt;1000")</f>
        <v>30</v>
      </c>
      <c r="C2">
        <f>COUNTIFS(Outcome, "=Failed",Goal,"&lt;1000")</f>
        <v>20</v>
      </c>
      <c r="D2">
        <f>COUNTIFS(Outcome, "=canceled",Goal,"&lt;1000")</f>
        <v>1</v>
      </c>
      <c r="E2">
        <f>SUM(B2:D2)</f>
        <v>51</v>
      </c>
      <c r="F2" s="12">
        <f>B2/E2</f>
        <v>0.58823529411764708</v>
      </c>
      <c r="G2" s="12">
        <f>(C2/E2)</f>
        <v>0.39215686274509803</v>
      </c>
      <c r="H2" s="12">
        <f>(D2/E2)</f>
        <v>1.9607843137254902E-2</v>
      </c>
    </row>
    <row r="3" spans="1:8" x14ac:dyDescent="0.25">
      <c r="A3" t="s">
        <v>2076</v>
      </c>
      <c r="B3" s="11">
        <f>COUNTIFS(Outcome, "=successful",Goal,"&gt;=1000",Goal,"&lt;5000")</f>
        <v>191</v>
      </c>
      <c r="C3">
        <f>COUNTIFS(Outcome, "=Failed",Goal,"&gt;=1000",Goal,"&lt;5000")</f>
        <v>38</v>
      </c>
      <c r="D3">
        <f>COUNTIFS(Outcome, "=Canceled",Goal,"&gt;=1000",Goal,"&lt;5000")</f>
        <v>2</v>
      </c>
      <c r="E3">
        <f t="shared" ref="E3:E13" si="0">SUM(B3:D3)</f>
        <v>231</v>
      </c>
      <c r="F3" s="12">
        <f t="shared" ref="F3:F13" si="1">B3/E3</f>
        <v>0.82683982683982682</v>
      </c>
      <c r="G3" s="12">
        <f t="shared" ref="G3:G13" si="2">(C3/E3)</f>
        <v>0.16450216450216451</v>
      </c>
      <c r="H3" s="12">
        <f t="shared" ref="H3:H13" si="3">(D3/E3)</f>
        <v>8.658008658008658E-3</v>
      </c>
    </row>
    <row r="4" spans="1:8" x14ac:dyDescent="0.25">
      <c r="A4" t="s">
        <v>2077</v>
      </c>
      <c r="B4">
        <f>COUNTIFS(Outcome, "=successful",Goal,"&gt;=5000",Goal,"&lt;10000")</f>
        <v>164</v>
      </c>
      <c r="C4">
        <f>COUNTIFS(Outcome, "=Failed",Goal,"&gt;=5000",Goal,"&lt;10000")</f>
        <v>126</v>
      </c>
      <c r="D4">
        <f>COUNTIFS(Outcome, "=Canceled",Goal,"&gt;=5000",Goal,"&lt;10000")</f>
        <v>25</v>
      </c>
      <c r="E4">
        <f t="shared" si="0"/>
        <v>315</v>
      </c>
      <c r="F4" s="12">
        <f t="shared" si="1"/>
        <v>0.52063492063492067</v>
      </c>
      <c r="G4" s="12">
        <f t="shared" si="2"/>
        <v>0.4</v>
      </c>
      <c r="H4" s="12">
        <f t="shared" si="3"/>
        <v>7.9365079365079361E-2</v>
      </c>
    </row>
    <row r="5" spans="1:8" x14ac:dyDescent="0.25">
      <c r="A5" t="s">
        <v>2078</v>
      </c>
      <c r="B5">
        <f>COUNTIFS(Outcome, "=successful",Goal,"&gt;=10000",Goal,"&lt;14999")</f>
        <v>4</v>
      </c>
      <c r="C5">
        <f>COUNTIFS(Outcome, "=Failed",Goal,"&gt;=10000",Goal,"&lt;14999")</f>
        <v>5</v>
      </c>
      <c r="D5">
        <f>COUNTIFS(Outcome, "=Canceled",Goal,"&gt;=10000",Goal,"&lt;14999")</f>
        <v>0</v>
      </c>
      <c r="E5">
        <f t="shared" si="0"/>
        <v>9</v>
      </c>
      <c r="F5" s="12">
        <f t="shared" si="1"/>
        <v>0.44444444444444442</v>
      </c>
      <c r="G5" s="12">
        <f t="shared" si="2"/>
        <v>0.55555555555555558</v>
      </c>
      <c r="H5" s="12">
        <f t="shared" si="3"/>
        <v>0</v>
      </c>
    </row>
    <row r="6" spans="1:8" x14ac:dyDescent="0.25">
      <c r="A6" t="s">
        <v>2079</v>
      </c>
      <c r="B6">
        <f>COUNTIFS(Outcome, "=successful",Goal,"&gt;=15000",Goal,"&lt;19999")</f>
        <v>10</v>
      </c>
      <c r="C6">
        <f>COUNTIFS(Outcome, "=failed",Goal,"&gt;=15000",Goal,"&lt;19999")</f>
        <v>0</v>
      </c>
      <c r="D6">
        <f>COUNTIFS(Outcome, "=failed",Goal,"&gt;=20000",Goal,"&lt;29999")</f>
        <v>3</v>
      </c>
      <c r="E6">
        <f t="shared" si="0"/>
        <v>13</v>
      </c>
      <c r="F6" s="12">
        <f t="shared" si="1"/>
        <v>0.76923076923076927</v>
      </c>
      <c r="G6" s="12">
        <f t="shared" si="2"/>
        <v>0</v>
      </c>
      <c r="H6" s="12">
        <f t="shared" si="3"/>
        <v>0.23076923076923078</v>
      </c>
    </row>
    <row r="7" spans="1:8" x14ac:dyDescent="0.25">
      <c r="A7" t="s">
        <v>2080</v>
      </c>
      <c r="B7">
        <f>COUNTIFS(Outcome, "=successful",Goal,"&gt;=20000",Goal,"&lt;29999")</f>
        <v>18</v>
      </c>
      <c r="C7">
        <f>COUNTIFS(Outcome, "=failed",Goal,"&gt;=20000",Goal,"&lt;29999")</f>
        <v>3</v>
      </c>
      <c r="D7">
        <f>COUNTIFS(Outcome, "=canceled",Goal,"&gt;=20000",Goal,"&lt;29999")</f>
        <v>0</v>
      </c>
      <c r="E7">
        <f t="shared" si="0"/>
        <v>21</v>
      </c>
      <c r="F7" s="12">
        <f t="shared" si="1"/>
        <v>0.8571428571428571</v>
      </c>
      <c r="G7" s="12">
        <f t="shared" si="2"/>
        <v>0.14285714285714285</v>
      </c>
      <c r="H7" s="12">
        <f t="shared" si="3"/>
        <v>0</v>
      </c>
    </row>
    <row r="8" spans="1:8" x14ac:dyDescent="0.25">
      <c r="A8" t="s">
        <v>2081</v>
      </c>
      <c r="B8">
        <f>COUNTIFS(Outcome, "=successful",Goal,"&gt;=25000",Goal,"&lt;29999")</f>
        <v>11</v>
      </c>
      <c r="C8">
        <f>COUNTIFS(Outcome, "=failed",Goal,"&gt;=25000",Goal,"&lt;29999")</f>
        <v>3</v>
      </c>
      <c r="D8">
        <f>COUNTIFS(Outcome, "=canceled",Goal,"&gt;=25000",Goal,"&lt;29999")</f>
        <v>0</v>
      </c>
      <c r="E8">
        <f t="shared" si="0"/>
        <v>14</v>
      </c>
      <c r="F8" s="12">
        <f t="shared" si="1"/>
        <v>0.7857142857142857</v>
      </c>
      <c r="G8" s="12">
        <f t="shared" si="2"/>
        <v>0.21428571428571427</v>
      </c>
      <c r="H8" s="12">
        <f t="shared" si="3"/>
        <v>0</v>
      </c>
    </row>
    <row r="9" spans="1:8" x14ac:dyDescent="0.25">
      <c r="A9" t="s">
        <v>2082</v>
      </c>
      <c r="B9">
        <f>COUNTIFS(Outcome, "=successful",Goal,"&gt;=30000",Goal,"&lt;34999")</f>
        <v>7</v>
      </c>
      <c r="C9">
        <f>COUNTIFS(Outcome, "=Failed",Goal,"&gt;=30000",Goal,"&lt;34999")</f>
        <v>0</v>
      </c>
      <c r="D9">
        <f>COUNTIFS(Outcome, "=canceled",Goal,"&gt;=30000",Goal,"&lt;34999")</f>
        <v>0</v>
      </c>
      <c r="E9">
        <f t="shared" si="0"/>
        <v>7</v>
      </c>
      <c r="F9" s="12">
        <f t="shared" si="1"/>
        <v>1</v>
      </c>
      <c r="G9" s="12">
        <f t="shared" si="2"/>
        <v>0</v>
      </c>
      <c r="H9" s="12">
        <f t="shared" si="3"/>
        <v>0</v>
      </c>
    </row>
    <row r="10" spans="1:8" x14ac:dyDescent="0.25">
      <c r="A10" t="s">
        <v>2083</v>
      </c>
      <c r="B10">
        <f>COUNTIFS(Outcome, "=successful",Goal,"&gt;=35000",Goal,"&lt;39999")</f>
        <v>8</v>
      </c>
      <c r="C10">
        <f>COUNTIFS(Outcome, "=Failed",Goal,"&gt;=35000",Goal,"&lt;39999")</f>
        <v>3</v>
      </c>
      <c r="D10">
        <f>COUNTIFS(Outcome, "=canceled",Goal,"&gt;=35000",Goal,"&lt;39999")</f>
        <v>1</v>
      </c>
      <c r="E10">
        <f t="shared" si="0"/>
        <v>12</v>
      </c>
      <c r="F10" s="12">
        <f t="shared" si="1"/>
        <v>0.66666666666666663</v>
      </c>
      <c r="G10" s="12">
        <f t="shared" si="2"/>
        <v>0.25</v>
      </c>
      <c r="H10" s="12">
        <f t="shared" si="3"/>
        <v>8.3333333333333329E-2</v>
      </c>
    </row>
    <row r="11" spans="1:8" x14ac:dyDescent="0.25">
      <c r="A11" t="s">
        <v>2084</v>
      </c>
      <c r="B11">
        <f>COUNTIFS(Outcome, "=successful",Goal,"&gt;=40000",Goal,"&lt;44999")</f>
        <v>11</v>
      </c>
      <c r="C11">
        <f>COUNTIFS(Outcome, "=Failed",Goal,"&gt;=40000",Goal,"&lt;44999")</f>
        <v>3</v>
      </c>
      <c r="D11">
        <f>COUNTIFS(Outcome, "=canceled",Goal,"&gt;=40000",Goal,"&lt;44999")</f>
        <v>0</v>
      </c>
      <c r="E11">
        <f t="shared" si="0"/>
        <v>14</v>
      </c>
      <c r="F11" s="12">
        <f t="shared" si="1"/>
        <v>0.7857142857142857</v>
      </c>
      <c r="G11" s="12">
        <f t="shared" si="2"/>
        <v>0.21428571428571427</v>
      </c>
      <c r="H11" s="12">
        <f t="shared" si="3"/>
        <v>0</v>
      </c>
    </row>
    <row r="12" spans="1:8" x14ac:dyDescent="0.25">
      <c r="A12" t="s">
        <v>2085</v>
      </c>
      <c r="B12">
        <f>COUNTIFS(Outcome, "=successful",Goal,"&gt;=45000",Goal,"&lt;49999")</f>
        <v>8</v>
      </c>
      <c r="C12">
        <f>COUNTIFS(Outcome, "=Failed",Goal,"&gt;=45000",Goal,"&lt;49999")</f>
        <v>3</v>
      </c>
      <c r="D12">
        <f>COUNTIFS(Outcome, "=canceled",Goal,"&gt;=45000",Goal,"&lt;49999")</f>
        <v>0</v>
      </c>
      <c r="E12">
        <f t="shared" si="0"/>
        <v>11</v>
      </c>
      <c r="F12" s="12">
        <f t="shared" si="1"/>
        <v>0.72727272727272729</v>
      </c>
      <c r="G12" s="12">
        <f t="shared" si="2"/>
        <v>0.27272727272727271</v>
      </c>
      <c r="H12" s="12">
        <f t="shared" si="3"/>
        <v>0</v>
      </c>
    </row>
    <row r="13" spans="1:8" x14ac:dyDescent="0.25">
      <c r="A13" t="s">
        <v>2086</v>
      </c>
      <c r="B13">
        <f>COUNTIFS(Outcome, "=successful",Goal,"&gt;=50000")</f>
        <v>114</v>
      </c>
      <c r="C13">
        <f>COUNTIFS(Outcome, "=Failed",Goal,"&gt;=50000")</f>
        <v>163</v>
      </c>
      <c r="D13">
        <f>COUNTIFS(Outcome, "=canceled",Goal,"&gt;=50000")</f>
        <v>28</v>
      </c>
      <c r="E13">
        <f t="shared" si="0"/>
        <v>305</v>
      </c>
      <c r="F13" s="12">
        <f t="shared" si="1"/>
        <v>0.3737704918032787</v>
      </c>
      <c r="G13" s="12">
        <f t="shared" si="2"/>
        <v>0.53442622950819674</v>
      </c>
      <c r="H13" s="12">
        <f t="shared" si="3"/>
        <v>9.1803278688524587E-2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B6B24-3F32-471D-9CCA-B894D4299CC6}">
  <sheetPr codeName="Sheet6"/>
  <dimension ref="A1:P566"/>
  <sheetViews>
    <sheetView workbookViewId="0">
      <selection activeCell="O28" sqref="O28"/>
    </sheetView>
  </sheetViews>
  <sheetFormatPr defaultRowHeight="15.75" x14ac:dyDescent="0.25"/>
  <sheetData>
    <row r="1" spans="1:16" x14ac:dyDescent="0.25">
      <c r="B1" t="s">
        <v>2100</v>
      </c>
      <c r="C1" t="s">
        <v>2101</v>
      </c>
      <c r="E1" s="1" t="s">
        <v>4</v>
      </c>
      <c r="F1" s="1" t="s">
        <v>5</v>
      </c>
      <c r="G1" s="1" t="s">
        <v>4</v>
      </c>
      <c r="H1" s="1" t="s">
        <v>5</v>
      </c>
    </row>
    <row r="2" spans="1:16" x14ac:dyDescent="0.25">
      <c r="E2" t="s">
        <v>20</v>
      </c>
      <c r="F2">
        <v>158</v>
      </c>
      <c r="G2" t="s">
        <v>14</v>
      </c>
      <c r="H2">
        <v>0</v>
      </c>
      <c r="K2" t="s">
        <v>2103</v>
      </c>
      <c r="L2" t="s">
        <v>2102</v>
      </c>
      <c r="M2" t="s">
        <v>2095</v>
      </c>
      <c r="N2" t="s">
        <v>2104</v>
      </c>
      <c r="O2" t="s">
        <v>2105</v>
      </c>
      <c r="P2" t="s">
        <v>2094</v>
      </c>
    </row>
    <row r="3" spans="1:16" x14ac:dyDescent="0.25">
      <c r="A3" t="s">
        <v>2094</v>
      </c>
      <c r="B3">
        <f>AVERAGEIF([0]!Outcome,"Successful",Crowdfunding!G2:G1001)</f>
        <v>851.14690265486729</v>
      </c>
      <c r="C3">
        <f>AVERAGE(Failedbackers)</f>
        <v>585.61538461538464</v>
      </c>
      <c r="E3" t="s">
        <v>20</v>
      </c>
      <c r="F3">
        <v>1425</v>
      </c>
      <c r="G3" t="s">
        <v>14</v>
      </c>
      <c r="H3">
        <v>24</v>
      </c>
      <c r="J3" t="s">
        <v>2100</v>
      </c>
      <c r="K3">
        <f>MIN(successfulbackers)</f>
        <v>16</v>
      </c>
      <c r="L3">
        <f>_xlfn.QUARTILE.EXC(successfulbackers,1)</f>
        <v>127.5</v>
      </c>
      <c r="M3">
        <f>MEDIAN(successfulbackers)</f>
        <v>201</v>
      </c>
      <c r="N3">
        <f>_xlfn.QUARTILE.EXC(F2:F566,3)</f>
        <v>1288.5</v>
      </c>
      <c r="O3">
        <f>MAX(F2:F566)</f>
        <v>7295</v>
      </c>
      <c r="P3">
        <f>AVERAGE(successfulbackers)</f>
        <v>851.14690265486729</v>
      </c>
    </row>
    <row r="4" spans="1:16" x14ac:dyDescent="0.25">
      <c r="A4" t="s">
        <v>2095</v>
      </c>
      <c r="B4">
        <f>MEDIAN(successfulbackers)</f>
        <v>201</v>
      </c>
      <c r="C4">
        <f>MEDIAN(Failedbackers)</f>
        <v>114.5</v>
      </c>
      <c r="E4" t="s">
        <v>20</v>
      </c>
      <c r="F4">
        <v>174</v>
      </c>
      <c r="G4" t="s">
        <v>14</v>
      </c>
      <c r="H4">
        <v>53</v>
      </c>
      <c r="J4" t="s">
        <v>2101</v>
      </c>
      <c r="K4">
        <f>MIN(Failedbackers)</f>
        <v>0</v>
      </c>
      <c r="L4">
        <f>_xlfn.QUARTILE.EXC(Failedbackers,3)</f>
        <v>789.5</v>
      </c>
      <c r="M4">
        <f>MEDIAN(Failedbackers)</f>
        <v>114.5</v>
      </c>
      <c r="N4">
        <f>_xlfn.QUARTILE.EXC(Failedbackers,3)</f>
        <v>789.5</v>
      </c>
      <c r="O4">
        <f>MAX(H2:H365)</f>
        <v>6080</v>
      </c>
      <c r="P4">
        <f>AVERAGE(Failedbackers)</f>
        <v>585.61538461538464</v>
      </c>
    </row>
    <row r="5" spans="1:16" x14ac:dyDescent="0.25">
      <c r="A5" t="s">
        <v>2096</v>
      </c>
      <c r="B5">
        <f>MIN(successfulbackers)</f>
        <v>16</v>
      </c>
      <c r="C5">
        <f>MIN(Failedbackers)</f>
        <v>0</v>
      </c>
      <c r="E5" t="s">
        <v>20</v>
      </c>
      <c r="F5">
        <v>227</v>
      </c>
      <c r="G5" t="s">
        <v>14</v>
      </c>
      <c r="H5">
        <v>18</v>
      </c>
    </row>
    <row r="6" spans="1:16" x14ac:dyDescent="0.25">
      <c r="A6" t="s">
        <v>2097</v>
      </c>
      <c r="B6">
        <f>MAX(successfulbackers)</f>
        <v>7295</v>
      </c>
      <c r="C6">
        <f>MAX(Failedbackers)</f>
        <v>6080</v>
      </c>
      <c r="E6" t="s">
        <v>20</v>
      </c>
      <c r="F6">
        <v>220</v>
      </c>
      <c r="G6" t="s">
        <v>14</v>
      </c>
      <c r="H6">
        <v>44</v>
      </c>
    </row>
    <row r="7" spans="1:16" x14ac:dyDescent="0.25">
      <c r="A7" t="s">
        <v>2098</v>
      </c>
      <c r="B7">
        <f>_xlfn.VAR.S(F2:F566)</f>
        <v>1606216.5936295739</v>
      </c>
      <c r="C7">
        <f>_xlfn.VAR.S(H2:H365)</f>
        <v>924113.45496927318</v>
      </c>
      <c r="E7" t="s">
        <v>20</v>
      </c>
      <c r="F7">
        <v>98</v>
      </c>
      <c r="G7" t="s">
        <v>14</v>
      </c>
      <c r="H7">
        <v>27</v>
      </c>
    </row>
    <row r="8" spans="1:16" x14ac:dyDescent="0.25">
      <c r="A8" t="s">
        <v>2099</v>
      </c>
      <c r="B8">
        <f>_xlfn.STDEV.S(F2:F566)</f>
        <v>1267.366006183523</v>
      </c>
      <c r="C8">
        <f>_xlfn.STDEV.S(H2:H365)</f>
        <v>961.30819978260524</v>
      </c>
      <c r="E8" t="s">
        <v>20</v>
      </c>
      <c r="F8">
        <v>100</v>
      </c>
      <c r="G8" t="s">
        <v>14</v>
      </c>
      <c r="H8">
        <v>55</v>
      </c>
    </row>
    <row r="9" spans="1:16" x14ac:dyDescent="0.25">
      <c r="E9" t="s">
        <v>20</v>
      </c>
      <c r="F9">
        <v>1249</v>
      </c>
      <c r="G9" t="s">
        <v>14</v>
      </c>
      <c r="H9">
        <v>200</v>
      </c>
    </row>
    <row r="10" spans="1:16" x14ac:dyDescent="0.25">
      <c r="E10" t="s">
        <v>20</v>
      </c>
      <c r="F10">
        <v>1396</v>
      </c>
      <c r="G10" t="s">
        <v>14</v>
      </c>
      <c r="H10">
        <v>452</v>
      </c>
    </row>
    <row r="11" spans="1:16" x14ac:dyDescent="0.25">
      <c r="B11" t="s">
        <v>2100</v>
      </c>
      <c r="C11" t="s">
        <v>2101</v>
      </c>
      <c r="E11" t="s">
        <v>20</v>
      </c>
      <c r="F11">
        <v>890</v>
      </c>
      <c r="G11" t="s">
        <v>14</v>
      </c>
      <c r="H11">
        <v>674</v>
      </c>
    </row>
    <row r="12" spans="1:16" x14ac:dyDescent="0.25">
      <c r="A12" t="s">
        <v>2103</v>
      </c>
      <c r="B12">
        <f>MIN(F2:F566)</f>
        <v>16</v>
      </c>
      <c r="C12">
        <f>MIN(H2:H365)</f>
        <v>0</v>
      </c>
      <c r="E12" t="s">
        <v>20</v>
      </c>
      <c r="F12">
        <v>142</v>
      </c>
      <c r="G12" t="s">
        <v>14</v>
      </c>
      <c r="H12">
        <v>558</v>
      </c>
    </row>
    <row r="13" spans="1:16" x14ac:dyDescent="0.25">
      <c r="A13" t="s">
        <v>2102</v>
      </c>
      <c r="B13">
        <f>_xlfn.QUARTILE.EXC(F2:F566,1)</f>
        <v>127.5</v>
      </c>
      <c r="C13">
        <f>_xlfn.QUARTILE.EXC(H2:H365,1)</f>
        <v>38</v>
      </c>
      <c r="E13" t="s">
        <v>20</v>
      </c>
      <c r="F13">
        <v>2673</v>
      </c>
      <c r="G13" t="s">
        <v>14</v>
      </c>
      <c r="H13">
        <v>15</v>
      </c>
    </row>
    <row r="14" spans="1:16" x14ac:dyDescent="0.25">
      <c r="A14" t="s">
        <v>2095</v>
      </c>
      <c r="B14">
        <f>MEDIAN(F2:F566)</f>
        <v>201</v>
      </c>
      <c r="C14">
        <f>MEDIAN(H2:H365)</f>
        <v>114.5</v>
      </c>
      <c r="E14" t="s">
        <v>20</v>
      </c>
      <c r="F14">
        <v>163</v>
      </c>
      <c r="G14" t="s">
        <v>14</v>
      </c>
      <c r="H14">
        <v>2307</v>
      </c>
    </row>
    <row r="15" spans="1:16" x14ac:dyDescent="0.25">
      <c r="A15" t="s">
        <v>2104</v>
      </c>
      <c r="B15">
        <f>_xlfn.QUARTILE.EXC(F2:F566,3)</f>
        <v>1288.5</v>
      </c>
      <c r="C15">
        <f>_xlfn.QUARTILE.EXC(H2:H365,3)</f>
        <v>789.5</v>
      </c>
      <c r="E15" t="s">
        <v>20</v>
      </c>
      <c r="F15">
        <v>2220</v>
      </c>
      <c r="G15" t="s">
        <v>14</v>
      </c>
      <c r="H15">
        <v>88</v>
      </c>
    </row>
    <row r="16" spans="1:16" x14ac:dyDescent="0.25">
      <c r="A16" t="s">
        <v>2105</v>
      </c>
      <c r="B16">
        <f>MAX(F2:F566)</f>
        <v>7295</v>
      </c>
      <c r="C16">
        <f>MAX(H2:H365)</f>
        <v>6080</v>
      </c>
      <c r="E16" t="s">
        <v>20</v>
      </c>
      <c r="F16">
        <v>1606</v>
      </c>
      <c r="G16" t="s">
        <v>14</v>
      </c>
      <c r="H16">
        <v>48</v>
      </c>
    </row>
    <row r="17" spans="1:8" x14ac:dyDescent="0.25">
      <c r="A17" t="s">
        <v>2094</v>
      </c>
      <c r="B17">
        <f>AVERAGE(successfulbackers)</f>
        <v>851.14690265486729</v>
      </c>
      <c r="C17">
        <f>AVERAGE(Failedbackers)</f>
        <v>585.61538461538464</v>
      </c>
      <c r="E17" t="s">
        <v>20</v>
      </c>
      <c r="F17">
        <v>129</v>
      </c>
      <c r="G17" t="s">
        <v>14</v>
      </c>
      <c r="H17">
        <v>1</v>
      </c>
    </row>
    <row r="18" spans="1:8" x14ac:dyDescent="0.25">
      <c r="E18" t="s">
        <v>20</v>
      </c>
      <c r="F18">
        <v>226</v>
      </c>
      <c r="G18" t="s">
        <v>14</v>
      </c>
      <c r="H18">
        <v>1467</v>
      </c>
    </row>
    <row r="19" spans="1:8" x14ac:dyDescent="0.25">
      <c r="E19" t="s">
        <v>20</v>
      </c>
      <c r="F19">
        <v>5419</v>
      </c>
      <c r="G19" t="s">
        <v>14</v>
      </c>
      <c r="H19">
        <v>75</v>
      </c>
    </row>
    <row r="20" spans="1:8" x14ac:dyDescent="0.25">
      <c r="E20" t="s">
        <v>20</v>
      </c>
      <c r="F20">
        <v>165</v>
      </c>
      <c r="G20" t="s">
        <v>14</v>
      </c>
      <c r="H20">
        <v>120</v>
      </c>
    </row>
    <row r="21" spans="1:8" x14ac:dyDescent="0.25">
      <c r="E21" t="s">
        <v>20</v>
      </c>
      <c r="F21">
        <v>1965</v>
      </c>
      <c r="G21" t="s">
        <v>14</v>
      </c>
      <c r="H21">
        <v>2253</v>
      </c>
    </row>
    <row r="22" spans="1:8" x14ac:dyDescent="0.25">
      <c r="E22" t="s">
        <v>20</v>
      </c>
      <c r="F22">
        <v>16</v>
      </c>
      <c r="G22" t="s">
        <v>14</v>
      </c>
      <c r="H22">
        <v>5</v>
      </c>
    </row>
    <row r="23" spans="1:8" x14ac:dyDescent="0.25">
      <c r="E23" t="s">
        <v>20</v>
      </c>
      <c r="F23">
        <v>107</v>
      </c>
      <c r="G23" t="s">
        <v>14</v>
      </c>
      <c r="H23">
        <v>38</v>
      </c>
    </row>
    <row r="24" spans="1:8" x14ac:dyDescent="0.25">
      <c r="E24" t="s">
        <v>20</v>
      </c>
      <c r="F24">
        <v>134</v>
      </c>
      <c r="G24" t="s">
        <v>14</v>
      </c>
      <c r="H24">
        <v>12</v>
      </c>
    </row>
    <row r="25" spans="1:8" x14ac:dyDescent="0.25">
      <c r="E25" t="s">
        <v>20</v>
      </c>
      <c r="F25">
        <v>198</v>
      </c>
      <c r="G25" t="s">
        <v>14</v>
      </c>
      <c r="H25">
        <v>1684</v>
      </c>
    </row>
    <row r="26" spans="1:8" x14ac:dyDescent="0.25">
      <c r="E26" t="s">
        <v>20</v>
      </c>
      <c r="F26">
        <v>111</v>
      </c>
      <c r="G26" t="s">
        <v>14</v>
      </c>
      <c r="H26">
        <v>56</v>
      </c>
    </row>
    <row r="27" spans="1:8" x14ac:dyDescent="0.25">
      <c r="E27" t="s">
        <v>20</v>
      </c>
      <c r="F27">
        <v>222</v>
      </c>
      <c r="G27" t="s">
        <v>14</v>
      </c>
      <c r="H27">
        <v>838</v>
      </c>
    </row>
    <row r="28" spans="1:8" x14ac:dyDescent="0.25">
      <c r="E28" t="s">
        <v>20</v>
      </c>
      <c r="F28">
        <v>6212</v>
      </c>
      <c r="G28" t="s">
        <v>14</v>
      </c>
      <c r="H28">
        <v>1000</v>
      </c>
    </row>
    <row r="29" spans="1:8" x14ac:dyDescent="0.25">
      <c r="E29" t="s">
        <v>20</v>
      </c>
      <c r="F29">
        <v>98</v>
      </c>
      <c r="G29" t="s">
        <v>14</v>
      </c>
      <c r="H29">
        <v>1482</v>
      </c>
    </row>
    <row r="30" spans="1:8" x14ac:dyDescent="0.25">
      <c r="E30" t="s">
        <v>20</v>
      </c>
      <c r="F30">
        <v>92</v>
      </c>
      <c r="G30" t="s">
        <v>14</v>
      </c>
      <c r="H30">
        <v>106</v>
      </c>
    </row>
    <row r="31" spans="1:8" x14ac:dyDescent="0.25">
      <c r="E31" t="s">
        <v>20</v>
      </c>
      <c r="F31">
        <v>149</v>
      </c>
      <c r="G31" t="s">
        <v>14</v>
      </c>
      <c r="H31">
        <v>679</v>
      </c>
    </row>
    <row r="32" spans="1:8" x14ac:dyDescent="0.25">
      <c r="E32" t="s">
        <v>20</v>
      </c>
      <c r="F32">
        <v>2431</v>
      </c>
      <c r="G32" t="s">
        <v>14</v>
      </c>
      <c r="H32">
        <v>1220</v>
      </c>
    </row>
    <row r="33" spans="5:8" x14ac:dyDescent="0.25">
      <c r="E33" t="s">
        <v>20</v>
      </c>
      <c r="F33">
        <v>303</v>
      </c>
      <c r="G33" t="s">
        <v>14</v>
      </c>
      <c r="H33">
        <v>1</v>
      </c>
    </row>
    <row r="34" spans="5:8" x14ac:dyDescent="0.25">
      <c r="E34" t="s">
        <v>20</v>
      </c>
      <c r="F34">
        <v>209</v>
      </c>
      <c r="G34" t="s">
        <v>14</v>
      </c>
      <c r="H34">
        <v>37</v>
      </c>
    </row>
    <row r="35" spans="5:8" x14ac:dyDescent="0.25">
      <c r="E35" t="s">
        <v>20</v>
      </c>
      <c r="F35">
        <v>131</v>
      </c>
      <c r="G35" t="s">
        <v>14</v>
      </c>
      <c r="H35">
        <v>60</v>
      </c>
    </row>
    <row r="36" spans="5:8" x14ac:dyDescent="0.25">
      <c r="E36" t="s">
        <v>20</v>
      </c>
      <c r="F36">
        <v>164</v>
      </c>
      <c r="G36" t="s">
        <v>14</v>
      </c>
      <c r="H36">
        <v>296</v>
      </c>
    </row>
    <row r="37" spans="5:8" x14ac:dyDescent="0.25">
      <c r="E37" t="s">
        <v>20</v>
      </c>
      <c r="F37">
        <v>201</v>
      </c>
      <c r="G37" t="s">
        <v>14</v>
      </c>
      <c r="H37">
        <v>3304</v>
      </c>
    </row>
    <row r="38" spans="5:8" x14ac:dyDescent="0.25">
      <c r="E38" t="s">
        <v>20</v>
      </c>
      <c r="F38">
        <v>211</v>
      </c>
      <c r="G38" t="s">
        <v>14</v>
      </c>
      <c r="H38">
        <v>73</v>
      </c>
    </row>
    <row r="39" spans="5:8" x14ac:dyDescent="0.25">
      <c r="E39" t="s">
        <v>20</v>
      </c>
      <c r="F39">
        <v>128</v>
      </c>
      <c r="G39" t="s">
        <v>14</v>
      </c>
      <c r="H39">
        <v>3387</v>
      </c>
    </row>
    <row r="40" spans="5:8" x14ac:dyDescent="0.25">
      <c r="E40" t="s">
        <v>20</v>
      </c>
      <c r="F40">
        <v>1600</v>
      </c>
      <c r="G40" t="s">
        <v>14</v>
      </c>
      <c r="H40">
        <v>662</v>
      </c>
    </row>
    <row r="41" spans="5:8" x14ac:dyDescent="0.25">
      <c r="E41" t="s">
        <v>20</v>
      </c>
      <c r="F41">
        <v>249</v>
      </c>
      <c r="G41" t="s">
        <v>14</v>
      </c>
      <c r="H41">
        <v>774</v>
      </c>
    </row>
    <row r="42" spans="5:8" x14ac:dyDescent="0.25">
      <c r="E42" t="s">
        <v>20</v>
      </c>
      <c r="F42">
        <v>236</v>
      </c>
      <c r="G42" t="s">
        <v>14</v>
      </c>
      <c r="H42">
        <v>672</v>
      </c>
    </row>
    <row r="43" spans="5:8" x14ac:dyDescent="0.25">
      <c r="E43" t="s">
        <v>20</v>
      </c>
      <c r="F43">
        <v>4065</v>
      </c>
      <c r="G43" t="s">
        <v>14</v>
      </c>
      <c r="H43">
        <v>940</v>
      </c>
    </row>
    <row r="44" spans="5:8" x14ac:dyDescent="0.25">
      <c r="E44" t="s">
        <v>20</v>
      </c>
      <c r="F44">
        <v>246</v>
      </c>
      <c r="G44" t="s">
        <v>14</v>
      </c>
      <c r="H44">
        <v>117</v>
      </c>
    </row>
    <row r="45" spans="5:8" x14ac:dyDescent="0.25">
      <c r="E45" t="s">
        <v>20</v>
      </c>
      <c r="F45">
        <v>2475</v>
      </c>
      <c r="G45" t="s">
        <v>14</v>
      </c>
      <c r="H45">
        <v>115</v>
      </c>
    </row>
    <row r="46" spans="5:8" x14ac:dyDescent="0.25">
      <c r="E46" t="s">
        <v>20</v>
      </c>
      <c r="F46">
        <v>76</v>
      </c>
      <c r="G46" t="s">
        <v>14</v>
      </c>
      <c r="H46">
        <v>326</v>
      </c>
    </row>
    <row r="47" spans="5:8" x14ac:dyDescent="0.25">
      <c r="E47" t="s">
        <v>20</v>
      </c>
      <c r="F47">
        <v>54</v>
      </c>
      <c r="G47" t="s">
        <v>14</v>
      </c>
      <c r="H47">
        <v>1</v>
      </c>
    </row>
    <row r="48" spans="5:8" x14ac:dyDescent="0.25">
      <c r="E48" t="s">
        <v>20</v>
      </c>
      <c r="F48">
        <v>88</v>
      </c>
      <c r="G48" t="s">
        <v>14</v>
      </c>
      <c r="H48">
        <v>1467</v>
      </c>
    </row>
    <row r="49" spans="5:8" x14ac:dyDescent="0.25">
      <c r="E49" t="s">
        <v>20</v>
      </c>
      <c r="F49">
        <v>85</v>
      </c>
      <c r="G49" t="s">
        <v>14</v>
      </c>
      <c r="H49">
        <v>5681</v>
      </c>
    </row>
    <row r="50" spans="5:8" x14ac:dyDescent="0.25">
      <c r="E50" t="s">
        <v>20</v>
      </c>
      <c r="F50">
        <v>170</v>
      </c>
      <c r="G50" t="s">
        <v>14</v>
      </c>
      <c r="H50">
        <v>1059</v>
      </c>
    </row>
    <row r="51" spans="5:8" x14ac:dyDescent="0.25">
      <c r="E51" t="s">
        <v>20</v>
      </c>
      <c r="F51">
        <v>330</v>
      </c>
      <c r="G51" t="s">
        <v>14</v>
      </c>
      <c r="H51">
        <v>1194</v>
      </c>
    </row>
    <row r="52" spans="5:8" x14ac:dyDescent="0.25">
      <c r="E52" t="s">
        <v>20</v>
      </c>
      <c r="F52">
        <v>127</v>
      </c>
      <c r="G52" t="s">
        <v>14</v>
      </c>
      <c r="H52">
        <v>30</v>
      </c>
    </row>
    <row r="53" spans="5:8" x14ac:dyDescent="0.25">
      <c r="E53" t="s">
        <v>20</v>
      </c>
      <c r="F53">
        <v>411</v>
      </c>
      <c r="G53" t="s">
        <v>14</v>
      </c>
      <c r="H53">
        <v>75</v>
      </c>
    </row>
    <row r="54" spans="5:8" x14ac:dyDescent="0.25">
      <c r="E54" t="s">
        <v>20</v>
      </c>
      <c r="F54">
        <v>180</v>
      </c>
      <c r="G54" t="s">
        <v>14</v>
      </c>
      <c r="H54">
        <v>955</v>
      </c>
    </row>
    <row r="55" spans="5:8" x14ac:dyDescent="0.25">
      <c r="E55" t="s">
        <v>20</v>
      </c>
      <c r="F55">
        <v>374</v>
      </c>
      <c r="G55" t="s">
        <v>14</v>
      </c>
      <c r="H55">
        <v>67</v>
      </c>
    </row>
    <row r="56" spans="5:8" x14ac:dyDescent="0.25">
      <c r="E56" t="s">
        <v>20</v>
      </c>
      <c r="F56">
        <v>71</v>
      </c>
      <c r="G56" t="s">
        <v>14</v>
      </c>
      <c r="H56">
        <v>5</v>
      </c>
    </row>
    <row r="57" spans="5:8" x14ac:dyDescent="0.25">
      <c r="E57" t="s">
        <v>20</v>
      </c>
      <c r="F57">
        <v>203</v>
      </c>
      <c r="G57" t="s">
        <v>14</v>
      </c>
      <c r="H57">
        <v>26</v>
      </c>
    </row>
    <row r="58" spans="5:8" x14ac:dyDescent="0.25">
      <c r="E58" t="s">
        <v>20</v>
      </c>
      <c r="F58">
        <v>113</v>
      </c>
      <c r="G58" t="s">
        <v>14</v>
      </c>
      <c r="H58">
        <v>1130</v>
      </c>
    </row>
    <row r="59" spans="5:8" x14ac:dyDescent="0.25">
      <c r="E59" t="s">
        <v>20</v>
      </c>
      <c r="F59">
        <v>96</v>
      </c>
      <c r="G59" t="s">
        <v>14</v>
      </c>
      <c r="H59">
        <v>782</v>
      </c>
    </row>
    <row r="60" spans="5:8" x14ac:dyDescent="0.25">
      <c r="E60" t="s">
        <v>20</v>
      </c>
      <c r="F60">
        <v>498</v>
      </c>
      <c r="G60" t="s">
        <v>14</v>
      </c>
      <c r="H60">
        <v>210</v>
      </c>
    </row>
    <row r="61" spans="5:8" x14ac:dyDescent="0.25">
      <c r="E61" t="s">
        <v>20</v>
      </c>
      <c r="F61">
        <v>180</v>
      </c>
      <c r="G61" t="s">
        <v>14</v>
      </c>
      <c r="H61">
        <v>136</v>
      </c>
    </row>
    <row r="62" spans="5:8" x14ac:dyDescent="0.25">
      <c r="E62" t="s">
        <v>20</v>
      </c>
      <c r="F62">
        <v>27</v>
      </c>
      <c r="G62" t="s">
        <v>14</v>
      </c>
      <c r="H62">
        <v>86</v>
      </c>
    </row>
    <row r="63" spans="5:8" x14ac:dyDescent="0.25">
      <c r="E63" t="s">
        <v>20</v>
      </c>
      <c r="F63">
        <v>2331</v>
      </c>
      <c r="G63" t="s">
        <v>14</v>
      </c>
      <c r="H63">
        <v>19</v>
      </c>
    </row>
    <row r="64" spans="5:8" x14ac:dyDescent="0.25">
      <c r="E64" t="s">
        <v>20</v>
      </c>
      <c r="F64">
        <v>113</v>
      </c>
      <c r="G64" t="s">
        <v>14</v>
      </c>
      <c r="H64">
        <v>886</v>
      </c>
    </row>
    <row r="65" spans="5:8" x14ac:dyDescent="0.25">
      <c r="E65" t="s">
        <v>20</v>
      </c>
      <c r="F65">
        <v>164</v>
      </c>
      <c r="G65" t="s">
        <v>14</v>
      </c>
      <c r="H65">
        <v>35</v>
      </c>
    </row>
    <row r="66" spans="5:8" x14ac:dyDescent="0.25">
      <c r="E66" t="s">
        <v>20</v>
      </c>
      <c r="F66">
        <v>164</v>
      </c>
      <c r="G66" t="s">
        <v>14</v>
      </c>
      <c r="H66">
        <v>24</v>
      </c>
    </row>
    <row r="67" spans="5:8" x14ac:dyDescent="0.25">
      <c r="E67" t="s">
        <v>20</v>
      </c>
      <c r="F67">
        <v>336</v>
      </c>
      <c r="G67" t="s">
        <v>14</v>
      </c>
      <c r="H67">
        <v>86</v>
      </c>
    </row>
    <row r="68" spans="5:8" x14ac:dyDescent="0.25">
      <c r="E68" t="s">
        <v>20</v>
      </c>
      <c r="F68">
        <v>1917</v>
      </c>
      <c r="G68" t="s">
        <v>14</v>
      </c>
      <c r="H68">
        <v>243</v>
      </c>
    </row>
    <row r="69" spans="5:8" x14ac:dyDescent="0.25">
      <c r="E69" t="s">
        <v>20</v>
      </c>
      <c r="F69">
        <v>95</v>
      </c>
      <c r="G69" t="s">
        <v>14</v>
      </c>
      <c r="H69">
        <v>65</v>
      </c>
    </row>
    <row r="70" spans="5:8" x14ac:dyDescent="0.25">
      <c r="E70" t="s">
        <v>20</v>
      </c>
      <c r="F70">
        <v>147</v>
      </c>
      <c r="G70" t="s">
        <v>14</v>
      </c>
      <c r="H70">
        <v>100</v>
      </c>
    </row>
    <row r="71" spans="5:8" x14ac:dyDescent="0.25">
      <c r="E71" t="s">
        <v>20</v>
      </c>
      <c r="F71">
        <v>86</v>
      </c>
      <c r="G71" t="s">
        <v>14</v>
      </c>
      <c r="H71">
        <v>168</v>
      </c>
    </row>
    <row r="72" spans="5:8" x14ac:dyDescent="0.25">
      <c r="E72" t="s">
        <v>20</v>
      </c>
      <c r="F72">
        <v>83</v>
      </c>
      <c r="G72" t="s">
        <v>14</v>
      </c>
      <c r="H72">
        <v>13</v>
      </c>
    </row>
    <row r="73" spans="5:8" x14ac:dyDescent="0.25">
      <c r="E73" t="s">
        <v>20</v>
      </c>
      <c r="F73">
        <v>676</v>
      </c>
      <c r="G73" t="s">
        <v>14</v>
      </c>
      <c r="H73">
        <v>1</v>
      </c>
    </row>
    <row r="74" spans="5:8" x14ac:dyDescent="0.25">
      <c r="E74" t="s">
        <v>20</v>
      </c>
      <c r="F74">
        <v>361</v>
      </c>
      <c r="G74" t="s">
        <v>14</v>
      </c>
      <c r="H74">
        <v>40</v>
      </c>
    </row>
    <row r="75" spans="5:8" x14ac:dyDescent="0.25">
      <c r="E75" t="s">
        <v>20</v>
      </c>
      <c r="F75">
        <v>131</v>
      </c>
      <c r="G75" t="s">
        <v>14</v>
      </c>
      <c r="H75">
        <v>226</v>
      </c>
    </row>
    <row r="76" spans="5:8" x14ac:dyDescent="0.25">
      <c r="E76" t="s">
        <v>20</v>
      </c>
      <c r="F76">
        <v>126</v>
      </c>
      <c r="G76" t="s">
        <v>14</v>
      </c>
      <c r="H76">
        <v>1625</v>
      </c>
    </row>
    <row r="77" spans="5:8" x14ac:dyDescent="0.25">
      <c r="E77" t="s">
        <v>20</v>
      </c>
      <c r="F77">
        <v>275</v>
      </c>
      <c r="G77" t="s">
        <v>14</v>
      </c>
      <c r="H77">
        <v>143</v>
      </c>
    </row>
    <row r="78" spans="5:8" x14ac:dyDescent="0.25">
      <c r="E78" t="s">
        <v>20</v>
      </c>
      <c r="F78">
        <v>67</v>
      </c>
      <c r="G78" t="s">
        <v>14</v>
      </c>
      <c r="H78">
        <v>934</v>
      </c>
    </row>
    <row r="79" spans="5:8" x14ac:dyDescent="0.25">
      <c r="E79" t="s">
        <v>20</v>
      </c>
      <c r="F79">
        <v>154</v>
      </c>
      <c r="G79" t="s">
        <v>14</v>
      </c>
      <c r="H79">
        <v>17</v>
      </c>
    </row>
    <row r="80" spans="5:8" x14ac:dyDescent="0.25">
      <c r="E80" t="s">
        <v>20</v>
      </c>
      <c r="F80">
        <v>1782</v>
      </c>
      <c r="G80" t="s">
        <v>14</v>
      </c>
      <c r="H80">
        <v>2179</v>
      </c>
    </row>
    <row r="81" spans="5:8" x14ac:dyDescent="0.25">
      <c r="E81" t="s">
        <v>20</v>
      </c>
      <c r="F81">
        <v>903</v>
      </c>
      <c r="G81" t="s">
        <v>14</v>
      </c>
      <c r="H81">
        <v>931</v>
      </c>
    </row>
    <row r="82" spans="5:8" x14ac:dyDescent="0.25">
      <c r="E82" t="s">
        <v>20</v>
      </c>
      <c r="F82">
        <v>94</v>
      </c>
      <c r="G82" t="s">
        <v>14</v>
      </c>
      <c r="H82">
        <v>92</v>
      </c>
    </row>
    <row r="83" spans="5:8" x14ac:dyDescent="0.25">
      <c r="E83" t="s">
        <v>20</v>
      </c>
      <c r="F83">
        <v>180</v>
      </c>
      <c r="G83" t="s">
        <v>14</v>
      </c>
      <c r="H83">
        <v>57</v>
      </c>
    </row>
    <row r="84" spans="5:8" x14ac:dyDescent="0.25">
      <c r="E84" t="s">
        <v>20</v>
      </c>
      <c r="F84">
        <v>533</v>
      </c>
      <c r="G84" t="s">
        <v>14</v>
      </c>
      <c r="H84">
        <v>41</v>
      </c>
    </row>
    <row r="85" spans="5:8" x14ac:dyDescent="0.25">
      <c r="E85" t="s">
        <v>20</v>
      </c>
      <c r="F85">
        <v>2443</v>
      </c>
      <c r="G85" t="s">
        <v>14</v>
      </c>
      <c r="H85">
        <v>1</v>
      </c>
    </row>
    <row r="86" spans="5:8" x14ac:dyDescent="0.25">
      <c r="E86" t="s">
        <v>20</v>
      </c>
      <c r="F86">
        <v>89</v>
      </c>
      <c r="G86" t="s">
        <v>14</v>
      </c>
      <c r="H86">
        <v>101</v>
      </c>
    </row>
    <row r="87" spans="5:8" x14ac:dyDescent="0.25">
      <c r="E87" t="s">
        <v>20</v>
      </c>
      <c r="F87">
        <v>159</v>
      </c>
      <c r="G87" t="s">
        <v>14</v>
      </c>
      <c r="H87">
        <v>1335</v>
      </c>
    </row>
    <row r="88" spans="5:8" x14ac:dyDescent="0.25">
      <c r="E88" t="s">
        <v>20</v>
      </c>
      <c r="F88">
        <v>50</v>
      </c>
      <c r="G88" t="s">
        <v>14</v>
      </c>
      <c r="H88">
        <v>15</v>
      </c>
    </row>
    <row r="89" spans="5:8" x14ac:dyDescent="0.25">
      <c r="E89" t="s">
        <v>20</v>
      </c>
      <c r="F89">
        <v>186</v>
      </c>
      <c r="G89" t="s">
        <v>14</v>
      </c>
      <c r="H89">
        <v>454</v>
      </c>
    </row>
    <row r="90" spans="5:8" x14ac:dyDescent="0.25">
      <c r="E90" t="s">
        <v>20</v>
      </c>
      <c r="F90">
        <v>1071</v>
      </c>
      <c r="G90" t="s">
        <v>14</v>
      </c>
      <c r="H90">
        <v>3182</v>
      </c>
    </row>
    <row r="91" spans="5:8" x14ac:dyDescent="0.25">
      <c r="E91" t="s">
        <v>20</v>
      </c>
      <c r="F91">
        <v>117</v>
      </c>
      <c r="G91" t="s">
        <v>14</v>
      </c>
      <c r="H91">
        <v>15</v>
      </c>
    </row>
    <row r="92" spans="5:8" x14ac:dyDescent="0.25">
      <c r="E92" t="s">
        <v>20</v>
      </c>
      <c r="F92">
        <v>70</v>
      </c>
      <c r="G92" t="s">
        <v>14</v>
      </c>
      <c r="H92">
        <v>133</v>
      </c>
    </row>
    <row r="93" spans="5:8" x14ac:dyDescent="0.25">
      <c r="E93" t="s">
        <v>20</v>
      </c>
      <c r="F93">
        <v>135</v>
      </c>
      <c r="G93" t="s">
        <v>14</v>
      </c>
      <c r="H93">
        <v>2062</v>
      </c>
    </row>
    <row r="94" spans="5:8" x14ac:dyDescent="0.25">
      <c r="E94" t="s">
        <v>20</v>
      </c>
      <c r="F94">
        <v>768</v>
      </c>
      <c r="G94" t="s">
        <v>14</v>
      </c>
      <c r="H94">
        <v>29</v>
      </c>
    </row>
    <row r="95" spans="5:8" x14ac:dyDescent="0.25">
      <c r="E95" t="s">
        <v>20</v>
      </c>
      <c r="F95">
        <v>199</v>
      </c>
      <c r="G95" t="s">
        <v>14</v>
      </c>
      <c r="H95">
        <v>132</v>
      </c>
    </row>
    <row r="96" spans="5:8" x14ac:dyDescent="0.25">
      <c r="E96" t="s">
        <v>20</v>
      </c>
      <c r="F96">
        <v>107</v>
      </c>
      <c r="G96" t="s">
        <v>14</v>
      </c>
      <c r="H96">
        <v>137</v>
      </c>
    </row>
    <row r="97" spans="5:8" x14ac:dyDescent="0.25">
      <c r="E97" t="s">
        <v>20</v>
      </c>
      <c r="F97">
        <v>195</v>
      </c>
      <c r="G97" t="s">
        <v>14</v>
      </c>
      <c r="H97">
        <v>908</v>
      </c>
    </row>
    <row r="98" spans="5:8" x14ac:dyDescent="0.25">
      <c r="E98" t="s">
        <v>20</v>
      </c>
      <c r="F98">
        <v>3376</v>
      </c>
      <c r="G98" t="s">
        <v>14</v>
      </c>
      <c r="H98">
        <v>10</v>
      </c>
    </row>
    <row r="99" spans="5:8" x14ac:dyDescent="0.25">
      <c r="E99" t="s">
        <v>20</v>
      </c>
      <c r="F99">
        <v>41</v>
      </c>
      <c r="G99" t="s">
        <v>14</v>
      </c>
      <c r="H99">
        <v>1910</v>
      </c>
    </row>
    <row r="100" spans="5:8" x14ac:dyDescent="0.25">
      <c r="E100" t="s">
        <v>20</v>
      </c>
      <c r="F100">
        <v>1821</v>
      </c>
      <c r="G100" t="s">
        <v>14</v>
      </c>
      <c r="H100">
        <v>38</v>
      </c>
    </row>
    <row r="101" spans="5:8" x14ac:dyDescent="0.25">
      <c r="E101" t="s">
        <v>20</v>
      </c>
      <c r="F101">
        <v>164</v>
      </c>
      <c r="G101" t="s">
        <v>14</v>
      </c>
      <c r="H101">
        <v>104</v>
      </c>
    </row>
    <row r="102" spans="5:8" x14ac:dyDescent="0.25">
      <c r="E102" t="s">
        <v>20</v>
      </c>
      <c r="F102">
        <v>157</v>
      </c>
      <c r="G102" t="s">
        <v>14</v>
      </c>
      <c r="H102">
        <v>49</v>
      </c>
    </row>
    <row r="103" spans="5:8" x14ac:dyDescent="0.25">
      <c r="E103" t="s">
        <v>20</v>
      </c>
      <c r="F103">
        <v>246</v>
      </c>
      <c r="G103" t="s">
        <v>14</v>
      </c>
      <c r="H103">
        <v>1</v>
      </c>
    </row>
    <row r="104" spans="5:8" x14ac:dyDescent="0.25">
      <c r="E104" t="s">
        <v>20</v>
      </c>
      <c r="F104">
        <v>1396</v>
      </c>
      <c r="G104" t="s">
        <v>14</v>
      </c>
      <c r="H104">
        <v>245</v>
      </c>
    </row>
    <row r="105" spans="5:8" x14ac:dyDescent="0.25">
      <c r="E105" t="s">
        <v>20</v>
      </c>
      <c r="F105">
        <v>2506</v>
      </c>
      <c r="G105" t="s">
        <v>14</v>
      </c>
      <c r="H105">
        <v>32</v>
      </c>
    </row>
    <row r="106" spans="5:8" x14ac:dyDescent="0.25">
      <c r="E106" t="s">
        <v>20</v>
      </c>
      <c r="F106">
        <v>244</v>
      </c>
      <c r="G106" t="s">
        <v>14</v>
      </c>
      <c r="H106">
        <v>7</v>
      </c>
    </row>
    <row r="107" spans="5:8" x14ac:dyDescent="0.25">
      <c r="E107" t="s">
        <v>20</v>
      </c>
      <c r="F107">
        <v>146</v>
      </c>
      <c r="G107" t="s">
        <v>14</v>
      </c>
      <c r="H107">
        <v>803</v>
      </c>
    </row>
    <row r="108" spans="5:8" x14ac:dyDescent="0.25">
      <c r="E108" t="s">
        <v>20</v>
      </c>
      <c r="F108">
        <v>1267</v>
      </c>
      <c r="G108" t="s">
        <v>14</v>
      </c>
      <c r="H108">
        <v>16</v>
      </c>
    </row>
    <row r="109" spans="5:8" x14ac:dyDescent="0.25">
      <c r="E109" t="s">
        <v>20</v>
      </c>
      <c r="F109">
        <v>1561</v>
      </c>
      <c r="G109" t="s">
        <v>14</v>
      </c>
      <c r="H109">
        <v>31</v>
      </c>
    </row>
    <row r="110" spans="5:8" x14ac:dyDescent="0.25">
      <c r="E110" t="s">
        <v>20</v>
      </c>
      <c r="F110">
        <v>48</v>
      </c>
      <c r="G110" t="s">
        <v>14</v>
      </c>
      <c r="H110">
        <v>108</v>
      </c>
    </row>
    <row r="111" spans="5:8" x14ac:dyDescent="0.25">
      <c r="E111" t="s">
        <v>20</v>
      </c>
      <c r="F111">
        <v>2739</v>
      </c>
      <c r="G111" t="s">
        <v>14</v>
      </c>
      <c r="H111">
        <v>30</v>
      </c>
    </row>
    <row r="112" spans="5:8" x14ac:dyDescent="0.25">
      <c r="E112" t="s">
        <v>20</v>
      </c>
      <c r="F112">
        <v>3537</v>
      </c>
      <c r="G112" t="s">
        <v>14</v>
      </c>
      <c r="H112">
        <v>17</v>
      </c>
    </row>
    <row r="113" spans="5:8" x14ac:dyDescent="0.25">
      <c r="E113" t="s">
        <v>20</v>
      </c>
      <c r="F113">
        <v>2107</v>
      </c>
      <c r="G113" t="s">
        <v>14</v>
      </c>
      <c r="H113">
        <v>80</v>
      </c>
    </row>
    <row r="114" spans="5:8" x14ac:dyDescent="0.25">
      <c r="E114" t="s">
        <v>20</v>
      </c>
      <c r="F114">
        <v>3318</v>
      </c>
      <c r="G114" t="s">
        <v>14</v>
      </c>
      <c r="H114">
        <v>2468</v>
      </c>
    </row>
    <row r="115" spans="5:8" x14ac:dyDescent="0.25">
      <c r="E115" t="s">
        <v>20</v>
      </c>
      <c r="F115">
        <v>340</v>
      </c>
      <c r="G115" t="s">
        <v>14</v>
      </c>
      <c r="H115">
        <v>26</v>
      </c>
    </row>
    <row r="116" spans="5:8" x14ac:dyDescent="0.25">
      <c r="E116" t="s">
        <v>20</v>
      </c>
      <c r="F116">
        <v>1442</v>
      </c>
      <c r="G116" t="s">
        <v>14</v>
      </c>
      <c r="H116">
        <v>73</v>
      </c>
    </row>
    <row r="117" spans="5:8" x14ac:dyDescent="0.25">
      <c r="E117" t="s">
        <v>20</v>
      </c>
      <c r="F117">
        <v>126</v>
      </c>
      <c r="G117" t="s">
        <v>14</v>
      </c>
      <c r="H117">
        <v>128</v>
      </c>
    </row>
    <row r="118" spans="5:8" x14ac:dyDescent="0.25">
      <c r="E118" t="s">
        <v>20</v>
      </c>
      <c r="F118">
        <v>524</v>
      </c>
      <c r="G118" t="s">
        <v>14</v>
      </c>
      <c r="H118">
        <v>33</v>
      </c>
    </row>
    <row r="119" spans="5:8" x14ac:dyDescent="0.25">
      <c r="E119" t="s">
        <v>20</v>
      </c>
      <c r="F119">
        <v>1989</v>
      </c>
      <c r="G119" t="s">
        <v>14</v>
      </c>
      <c r="H119">
        <v>1072</v>
      </c>
    </row>
    <row r="120" spans="5:8" x14ac:dyDescent="0.25">
      <c r="E120" t="s">
        <v>20</v>
      </c>
      <c r="F120">
        <v>157</v>
      </c>
      <c r="G120" t="s">
        <v>14</v>
      </c>
      <c r="H120">
        <v>393</v>
      </c>
    </row>
    <row r="121" spans="5:8" x14ac:dyDescent="0.25">
      <c r="E121" t="s">
        <v>20</v>
      </c>
      <c r="F121">
        <v>4498</v>
      </c>
      <c r="G121" t="s">
        <v>14</v>
      </c>
      <c r="H121">
        <v>1257</v>
      </c>
    </row>
    <row r="122" spans="5:8" x14ac:dyDescent="0.25">
      <c r="E122" t="s">
        <v>20</v>
      </c>
      <c r="F122">
        <v>80</v>
      </c>
      <c r="G122" t="s">
        <v>14</v>
      </c>
      <c r="H122">
        <v>328</v>
      </c>
    </row>
    <row r="123" spans="5:8" x14ac:dyDescent="0.25">
      <c r="E123" t="s">
        <v>20</v>
      </c>
      <c r="F123">
        <v>43</v>
      </c>
      <c r="G123" t="s">
        <v>14</v>
      </c>
      <c r="H123">
        <v>147</v>
      </c>
    </row>
    <row r="124" spans="5:8" x14ac:dyDescent="0.25">
      <c r="E124" t="s">
        <v>20</v>
      </c>
      <c r="F124">
        <v>2053</v>
      </c>
      <c r="G124" t="s">
        <v>14</v>
      </c>
      <c r="H124">
        <v>830</v>
      </c>
    </row>
    <row r="125" spans="5:8" x14ac:dyDescent="0.25">
      <c r="E125" t="s">
        <v>20</v>
      </c>
      <c r="F125">
        <v>168</v>
      </c>
      <c r="G125" t="s">
        <v>14</v>
      </c>
      <c r="H125">
        <v>331</v>
      </c>
    </row>
    <row r="126" spans="5:8" x14ac:dyDescent="0.25">
      <c r="E126" t="s">
        <v>20</v>
      </c>
      <c r="F126">
        <v>4289</v>
      </c>
      <c r="G126" t="s">
        <v>14</v>
      </c>
      <c r="H126">
        <v>25</v>
      </c>
    </row>
    <row r="127" spans="5:8" x14ac:dyDescent="0.25">
      <c r="E127" t="s">
        <v>20</v>
      </c>
      <c r="F127">
        <v>165</v>
      </c>
      <c r="G127" t="s">
        <v>14</v>
      </c>
      <c r="H127">
        <v>3483</v>
      </c>
    </row>
    <row r="128" spans="5:8" x14ac:dyDescent="0.25">
      <c r="E128" t="s">
        <v>20</v>
      </c>
      <c r="F128">
        <v>1815</v>
      </c>
      <c r="G128" t="s">
        <v>14</v>
      </c>
      <c r="H128">
        <v>923</v>
      </c>
    </row>
    <row r="129" spans="5:8" x14ac:dyDescent="0.25">
      <c r="E129" t="s">
        <v>20</v>
      </c>
      <c r="F129">
        <v>397</v>
      </c>
      <c r="G129" t="s">
        <v>14</v>
      </c>
      <c r="H129">
        <v>1</v>
      </c>
    </row>
    <row r="130" spans="5:8" x14ac:dyDescent="0.25">
      <c r="E130" t="s">
        <v>20</v>
      </c>
      <c r="F130">
        <v>1539</v>
      </c>
      <c r="G130" t="s">
        <v>14</v>
      </c>
      <c r="H130">
        <v>33</v>
      </c>
    </row>
    <row r="131" spans="5:8" x14ac:dyDescent="0.25">
      <c r="E131" t="s">
        <v>20</v>
      </c>
      <c r="F131">
        <v>138</v>
      </c>
      <c r="G131" t="s">
        <v>14</v>
      </c>
      <c r="H131">
        <v>40</v>
      </c>
    </row>
    <row r="132" spans="5:8" x14ac:dyDescent="0.25">
      <c r="E132" t="s">
        <v>20</v>
      </c>
      <c r="F132">
        <v>3594</v>
      </c>
      <c r="G132" t="s">
        <v>14</v>
      </c>
      <c r="H132">
        <v>23</v>
      </c>
    </row>
    <row r="133" spans="5:8" x14ac:dyDescent="0.25">
      <c r="E133" t="s">
        <v>20</v>
      </c>
      <c r="F133">
        <v>5880</v>
      </c>
      <c r="G133" t="s">
        <v>14</v>
      </c>
      <c r="H133">
        <v>75</v>
      </c>
    </row>
    <row r="134" spans="5:8" x14ac:dyDescent="0.25">
      <c r="E134" t="s">
        <v>20</v>
      </c>
      <c r="F134">
        <v>112</v>
      </c>
      <c r="G134" t="s">
        <v>14</v>
      </c>
      <c r="H134">
        <v>2176</v>
      </c>
    </row>
    <row r="135" spans="5:8" x14ac:dyDescent="0.25">
      <c r="E135" t="s">
        <v>20</v>
      </c>
      <c r="F135">
        <v>943</v>
      </c>
      <c r="G135" t="s">
        <v>14</v>
      </c>
      <c r="H135">
        <v>441</v>
      </c>
    </row>
    <row r="136" spans="5:8" x14ac:dyDescent="0.25">
      <c r="E136" t="s">
        <v>20</v>
      </c>
      <c r="F136">
        <v>2468</v>
      </c>
      <c r="G136" t="s">
        <v>14</v>
      </c>
      <c r="H136">
        <v>25</v>
      </c>
    </row>
    <row r="137" spans="5:8" x14ac:dyDescent="0.25">
      <c r="E137" t="s">
        <v>20</v>
      </c>
      <c r="F137">
        <v>2551</v>
      </c>
      <c r="G137" t="s">
        <v>14</v>
      </c>
      <c r="H137">
        <v>127</v>
      </c>
    </row>
    <row r="138" spans="5:8" x14ac:dyDescent="0.25">
      <c r="E138" t="s">
        <v>20</v>
      </c>
      <c r="F138">
        <v>101</v>
      </c>
      <c r="G138" t="s">
        <v>14</v>
      </c>
      <c r="H138">
        <v>355</v>
      </c>
    </row>
    <row r="139" spans="5:8" x14ac:dyDescent="0.25">
      <c r="E139" t="s">
        <v>20</v>
      </c>
      <c r="F139">
        <v>92</v>
      </c>
      <c r="G139" t="s">
        <v>14</v>
      </c>
      <c r="H139">
        <v>44</v>
      </c>
    </row>
    <row r="140" spans="5:8" x14ac:dyDescent="0.25">
      <c r="E140" t="s">
        <v>20</v>
      </c>
      <c r="F140">
        <v>62</v>
      </c>
      <c r="G140" t="s">
        <v>14</v>
      </c>
      <c r="H140">
        <v>67</v>
      </c>
    </row>
    <row r="141" spans="5:8" x14ac:dyDescent="0.25">
      <c r="E141" t="s">
        <v>20</v>
      </c>
      <c r="F141">
        <v>149</v>
      </c>
      <c r="G141" t="s">
        <v>14</v>
      </c>
      <c r="H141">
        <v>1068</v>
      </c>
    </row>
    <row r="142" spans="5:8" x14ac:dyDescent="0.25">
      <c r="E142" t="s">
        <v>20</v>
      </c>
      <c r="F142">
        <v>329</v>
      </c>
      <c r="G142" t="s">
        <v>14</v>
      </c>
      <c r="H142">
        <v>424</v>
      </c>
    </row>
    <row r="143" spans="5:8" x14ac:dyDescent="0.25">
      <c r="E143" t="s">
        <v>20</v>
      </c>
      <c r="F143">
        <v>97</v>
      </c>
      <c r="G143" t="s">
        <v>14</v>
      </c>
      <c r="H143">
        <v>151</v>
      </c>
    </row>
    <row r="144" spans="5:8" x14ac:dyDescent="0.25">
      <c r="E144" t="s">
        <v>20</v>
      </c>
      <c r="F144">
        <v>1784</v>
      </c>
      <c r="G144" t="s">
        <v>14</v>
      </c>
      <c r="H144">
        <v>1608</v>
      </c>
    </row>
    <row r="145" spans="5:8" x14ac:dyDescent="0.25">
      <c r="E145" t="s">
        <v>20</v>
      </c>
      <c r="F145">
        <v>1684</v>
      </c>
      <c r="G145" t="s">
        <v>14</v>
      </c>
      <c r="H145">
        <v>941</v>
      </c>
    </row>
    <row r="146" spans="5:8" x14ac:dyDescent="0.25">
      <c r="E146" t="s">
        <v>20</v>
      </c>
      <c r="F146">
        <v>250</v>
      </c>
      <c r="G146" t="s">
        <v>14</v>
      </c>
      <c r="H146">
        <v>1</v>
      </c>
    </row>
    <row r="147" spans="5:8" x14ac:dyDescent="0.25">
      <c r="E147" t="s">
        <v>20</v>
      </c>
      <c r="F147">
        <v>238</v>
      </c>
      <c r="G147" t="s">
        <v>14</v>
      </c>
      <c r="H147">
        <v>40</v>
      </c>
    </row>
    <row r="148" spans="5:8" x14ac:dyDescent="0.25">
      <c r="E148" t="s">
        <v>20</v>
      </c>
      <c r="F148">
        <v>53</v>
      </c>
      <c r="G148" t="s">
        <v>14</v>
      </c>
      <c r="H148">
        <v>3015</v>
      </c>
    </row>
    <row r="149" spans="5:8" x14ac:dyDescent="0.25">
      <c r="E149" t="s">
        <v>20</v>
      </c>
      <c r="F149">
        <v>214</v>
      </c>
      <c r="G149" t="s">
        <v>14</v>
      </c>
      <c r="H149">
        <v>435</v>
      </c>
    </row>
    <row r="150" spans="5:8" x14ac:dyDescent="0.25">
      <c r="E150" t="s">
        <v>20</v>
      </c>
      <c r="F150">
        <v>222</v>
      </c>
      <c r="G150" t="s">
        <v>14</v>
      </c>
      <c r="H150">
        <v>714</v>
      </c>
    </row>
    <row r="151" spans="5:8" x14ac:dyDescent="0.25">
      <c r="E151" t="s">
        <v>20</v>
      </c>
      <c r="F151">
        <v>1884</v>
      </c>
      <c r="G151" t="s">
        <v>14</v>
      </c>
      <c r="H151">
        <v>5497</v>
      </c>
    </row>
    <row r="152" spans="5:8" x14ac:dyDescent="0.25">
      <c r="E152" t="s">
        <v>20</v>
      </c>
      <c r="F152">
        <v>218</v>
      </c>
      <c r="G152" t="s">
        <v>14</v>
      </c>
      <c r="H152">
        <v>418</v>
      </c>
    </row>
    <row r="153" spans="5:8" x14ac:dyDescent="0.25">
      <c r="E153" t="s">
        <v>20</v>
      </c>
      <c r="F153">
        <v>6465</v>
      </c>
      <c r="G153" t="s">
        <v>14</v>
      </c>
      <c r="H153">
        <v>1439</v>
      </c>
    </row>
    <row r="154" spans="5:8" x14ac:dyDescent="0.25">
      <c r="E154" t="s">
        <v>20</v>
      </c>
      <c r="F154">
        <v>59</v>
      </c>
      <c r="G154" t="s">
        <v>14</v>
      </c>
      <c r="H154">
        <v>15</v>
      </c>
    </row>
    <row r="155" spans="5:8" x14ac:dyDescent="0.25">
      <c r="E155" t="s">
        <v>20</v>
      </c>
      <c r="F155">
        <v>88</v>
      </c>
      <c r="G155" t="s">
        <v>14</v>
      </c>
      <c r="H155">
        <v>1999</v>
      </c>
    </row>
    <row r="156" spans="5:8" x14ac:dyDescent="0.25">
      <c r="E156" t="s">
        <v>20</v>
      </c>
      <c r="F156">
        <v>1697</v>
      </c>
      <c r="G156" t="s">
        <v>14</v>
      </c>
      <c r="H156">
        <v>118</v>
      </c>
    </row>
    <row r="157" spans="5:8" x14ac:dyDescent="0.25">
      <c r="E157" t="s">
        <v>20</v>
      </c>
      <c r="F157">
        <v>92</v>
      </c>
      <c r="G157" t="s">
        <v>14</v>
      </c>
      <c r="H157">
        <v>162</v>
      </c>
    </row>
    <row r="158" spans="5:8" x14ac:dyDescent="0.25">
      <c r="E158" t="s">
        <v>20</v>
      </c>
      <c r="F158">
        <v>186</v>
      </c>
      <c r="G158" t="s">
        <v>14</v>
      </c>
      <c r="H158">
        <v>83</v>
      </c>
    </row>
    <row r="159" spans="5:8" x14ac:dyDescent="0.25">
      <c r="E159" t="s">
        <v>20</v>
      </c>
      <c r="F159">
        <v>138</v>
      </c>
      <c r="G159" t="s">
        <v>14</v>
      </c>
      <c r="H159">
        <v>747</v>
      </c>
    </row>
    <row r="160" spans="5:8" x14ac:dyDescent="0.25">
      <c r="E160" t="s">
        <v>20</v>
      </c>
      <c r="F160">
        <v>261</v>
      </c>
      <c r="G160" t="s">
        <v>14</v>
      </c>
      <c r="H160">
        <v>84</v>
      </c>
    </row>
    <row r="161" spans="5:8" x14ac:dyDescent="0.25">
      <c r="E161" t="s">
        <v>20</v>
      </c>
      <c r="F161">
        <v>107</v>
      </c>
      <c r="G161" t="s">
        <v>14</v>
      </c>
      <c r="H161">
        <v>91</v>
      </c>
    </row>
    <row r="162" spans="5:8" x14ac:dyDescent="0.25">
      <c r="E162" t="s">
        <v>20</v>
      </c>
      <c r="F162">
        <v>199</v>
      </c>
      <c r="G162" t="s">
        <v>14</v>
      </c>
      <c r="H162">
        <v>792</v>
      </c>
    </row>
    <row r="163" spans="5:8" x14ac:dyDescent="0.25">
      <c r="E163" t="s">
        <v>20</v>
      </c>
      <c r="F163">
        <v>5512</v>
      </c>
      <c r="G163" t="s">
        <v>14</v>
      </c>
      <c r="H163">
        <v>32</v>
      </c>
    </row>
    <row r="164" spans="5:8" x14ac:dyDescent="0.25">
      <c r="E164" t="s">
        <v>20</v>
      </c>
      <c r="F164">
        <v>86</v>
      </c>
      <c r="G164" t="s">
        <v>14</v>
      </c>
      <c r="H164">
        <v>186</v>
      </c>
    </row>
    <row r="165" spans="5:8" x14ac:dyDescent="0.25">
      <c r="E165" t="s">
        <v>20</v>
      </c>
      <c r="F165">
        <v>2768</v>
      </c>
      <c r="G165" t="s">
        <v>14</v>
      </c>
      <c r="H165">
        <v>605</v>
      </c>
    </row>
    <row r="166" spans="5:8" x14ac:dyDescent="0.25">
      <c r="E166" t="s">
        <v>20</v>
      </c>
      <c r="F166">
        <v>48</v>
      </c>
      <c r="G166" t="s">
        <v>14</v>
      </c>
      <c r="H166">
        <v>1</v>
      </c>
    </row>
    <row r="167" spans="5:8" x14ac:dyDescent="0.25">
      <c r="E167" t="s">
        <v>20</v>
      </c>
      <c r="F167">
        <v>87</v>
      </c>
      <c r="G167" t="s">
        <v>14</v>
      </c>
      <c r="H167">
        <v>31</v>
      </c>
    </row>
    <row r="168" spans="5:8" x14ac:dyDescent="0.25">
      <c r="E168" t="s">
        <v>20</v>
      </c>
      <c r="F168">
        <v>1894</v>
      </c>
      <c r="G168" t="s">
        <v>14</v>
      </c>
      <c r="H168">
        <v>1181</v>
      </c>
    </row>
    <row r="169" spans="5:8" x14ac:dyDescent="0.25">
      <c r="E169" t="s">
        <v>20</v>
      </c>
      <c r="F169">
        <v>282</v>
      </c>
      <c r="G169" t="s">
        <v>14</v>
      </c>
      <c r="H169">
        <v>39</v>
      </c>
    </row>
    <row r="170" spans="5:8" x14ac:dyDescent="0.25">
      <c r="E170" t="s">
        <v>20</v>
      </c>
      <c r="F170">
        <v>116</v>
      </c>
      <c r="G170" t="s">
        <v>14</v>
      </c>
      <c r="H170">
        <v>46</v>
      </c>
    </row>
    <row r="171" spans="5:8" x14ac:dyDescent="0.25">
      <c r="E171" t="s">
        <v>20</v>
      </c>
      <c r="F171">
        <v>83</v>
      </c>
      <c r="G171" t="s">
        <v>14</v>
      </c>
      <c r="H171">
        <v>105</v>
      </c>
    </row>
    <row r="172" spans="5:8" x14ac:dyDescent="0.25">
      <c r="E172" t="s">
        <v>20</v>
      </c>
      <c r="F172">
        <v>91</v>
      </c>
      <c r="G172" t="s">
        <v>14</v>
      </c>
      <c r="H172">
        <v>535</v>
      </c>
    </row>
    <row r="173" spans="5:8" x14ac:dyDescent="0.25">
      <c r="E173" t="s">
        <v>20</v>
      </c>
      <c r="F173">
        <v>546</v>
      </c>
      <c r="G173" t="s">
        <v>14</v>
      </c>
      <c r="H173">
        <v>16</v>
      </c>
    </row>
    <row r="174" spans="5:8" x14ac:dyDescent="0.25">
      <c r="E174" t="s">
        <v>20</v>
      </c>
      <c r="F174">
        <v>393</v>
      </c>
      <c r="G174" t="s">
        <v>14</v>
      </c>
      <c r="H174">
        <v>575</v>
      </c>
    </row>
    <row r="175" spans="5:8" x14ac:dyDescent="0.25">
      <c r="E175" t="s">
        <v>20</v>
      </c>
      <c r="F175">
        <v>133</v>
      </c>
      <c r="G175" t="s">
        <v>14</v>
      </c>
      <c r="H175">
        <v>1120</v>
      </c>
    </row>
    <row r="176" spans="5:8" x14ac:dyDescent="0.25">
      <c r="E176" t="s">
        <v>20</v>
      </c>
      <c r="F176">
        <v>254</v>
      </c>
      <c r="G176" t="s">
        <v>14</v>
      </c>
      <c r="H176">
        <v>113</v>
      </c>
    </row>
    <row r="177" spans="5:8" x14ac:dyDescent="0.25">
      <c r="E177" t="s">
        <v>20</v>
      </c>
      <c r="F177">
        <v>176</v>
      </c>
      <c r="G177" t="s">
        <v>14</v>
      </c>
      <c r="H177">
        <v>1538</v>
      </c>
    </row>
    <row r="178" spans="5:8" x14ac:dyDescent="0.25">
      <c r="E178" t="s">
        <v>20</v>
      </c>
      <c r="F178">
        <v>337</v>
      </c>
      <c r="G178" t="s">
        <v>14</v>
      </c>
      <c r="H178">
        <v>9</v>
      </c>
    </row>
    <row r="179" spans="5:8" x14ac:dyDescent="0.25">
      <c r="E179" t="s">
        <v>20</v>
      </c>
      <c r="F179">
        <v>107</v>
      </c>
      <c r="G179" t="s">
        <v>14</v>
      </c>
      <c r="H179">
        <v>554</v>
      </c>
    </row>
    <row r="180" spans="5:8" x14ac:dyDescent="0.25">
      <c r="E180" t="s">
        <v>20</v>
      </c>
      <c r="F180">
        <v>183</v>
      </c>
      <c r="G180" t="s">
        <v>14</v>
      </c>
      <c r="H180">
        <v>648</v>
      </c>
    </row>
    <row r="181" spans="5:8" x14ac:dyDescent="0.25">
      <c r="E181" t="s">
        <v>20</v>
      </c>
      <c r="F181">
        <v>72</v>
      </c>
      <c r="G181" t="s">
        <v>14</v>
      </c>
      <c r="H181">
        <v>21</v>
      </c>
    </row>
    <row r="182" spans="5:8" x14ac:dyDescent="0.25">
      <c r="E182" t="s">
        <v>20</v>
      </c>
      <c r="F182">
        <v>295</v>
      </c>
      <c r="G182" t="s">
        <v>14</v>
      </c>
      <c r="H182">
        <v>54</v>
      </c>
    </row>
    <row r="183" spans="5:8" x14ac:dyDescent="0.25">
      <c r="E183" t="s">
        <v>20</v>
      </c>
      <c r="F183">
        <v>142</v>
      </c>
      <c r="G183" t="s">
        <v>14</v>
      </c>
      <c r="H183">
        <v>120</v>
      </c>
    </row>
    <row r="184" spans="5:8" x14ac:dyDescent="0.25">
      <c r="E184" t="s">
        <v>20</v>
      </c>
      <c r="F184">
        <v>85</v>
      </c>
      <c r="G184" t="s">
        <v>14</v>
      </c>
      <c r="H184">
        <v>579</v>
      </c>
    </row>
    <row r="185" spans="5:8" x14ac:dyDescent="0.25">
      <c r="E185" t="s">
        <v>20</v>
      </c>
      <c r="F185">
        <v>659</v>
      </c>
      <c r="G185" t="s">
        <v>14</v>
      </c>
      <c r="H185">
        <v>2072</v>
      </c>
    </row>
    <row r="186" spans="5:8" x14ac:dyDescent="0.25">
      <c r="E186" t="s">
        <v>20</v>
      </c>
      <c r="F186">
        <v>121</v>
      </c>
      <c r="G186" t="s">
        <v>14</v>
      </c>
      <c r="H186">
        <v>0</v>
      </c>
    </row>
    <row r="187" spans="5:8" x14ac:dyDescent="0.25">
      <c r="E187" t="s">
        <v>20</v>
      </c>
      <c r="F187">
        <v>3742</v>
      </c>
      <c r="G187" t="s">
        <v>14</v>
      </c>
      <c r="H187">
        <v>1796</v>
      </c>
    </row>
    <row r="188" spans="5:8" x14ac:dyDescent="0.25">
      <c r="E188" t="s">
        <v>20</v>
      </c>
      <c r="F188">
        <v>223</v>
      </c>
      <c r="G188" t="s">
        <v>14</v>
      </c>
      <c r="H188">
        <v>62</v>
      </c>
    </row>
    <row r="189" spans="5:8" x14ac:dyDescent="0.25">
      <c r="E189" t="s">
        <v>20</v>
      </c>
      <c r="F189">
        <v>133</v>
      </c>
      <c r="G189" t="s">
        <v>14</v>
      </c>
      <c r="H189">
        <v>347</v>
      </c>
    </row>
    <row r="190" spans="5:8" x14ac:dyDescent="0.25">
      <c r="E190" t="s">
        <v>20</v>
      </c>
      <c r="F190">
        <v>5168</v>
      </c>
      <c r="G190" t="s">
        <v>14</v>
      </c>
      <c r="H190">
        <v>19</v>
      </c>
    </row>
    <row r="191" spans="5:8" x14ac:dyDescent="0.25">
      <c r="E191" t="s">
        <v>20</v>
      </c>
      <c r="F191">
        <v>307</v>
      </c>
      <c r="G191" t="s">
        <v>14</v>
      </c>
      <c r="H191">
        <v>1258</v>
      </c>
    </row>
    <row r="192" spans="5:8" x14ac:dyDescent="0.25">
      <c r="E192" t="s">
        <v>20</v>
      </c>
      <c r="F192">
        <v>2441</v>
      </c>
      <c r="G192" t="s">
        <v>14</v>
      </c>
      <c r="H192">
        <v>362</v>
      </c>
    </row>
    <row r="193" spans="5:8" x14ac:dyDescent="0.25">
      <c r="E193" t="s">
        <v>20</v>
      </c>
      <c r="F193">
        <v>1385</v>
      </c>
      <c r="G193" t="s">
        <v>14</v>
      </c>
      <c r="H193">
        <v>133</v>
      </c>
    </row>
    <row r="194" spans="5:8" x14ac:dyDescent="0.25">
      <c r="E194" t="s">
        <v>20</v>
      </c>
      <c r="F194">
        <v>190</v>
      </c>
      <c r="G194" t="s">
        <v>14</v>
      </c>
      <c r="H194">
        <v>846</v>
      </c>
    </row>
    <row r="195" spans="5:8" x14ac:dyDescent="0.25">
      <c r="E195" t="s">
        <v>20</v>
      </c>
      <c r="F195">
        <v>470</v>
      </c>
      <c r="G195" t="s">
        <v>14</v>
      </c>
      <c r="H195">
        <v>10</v>
      </c>
    </row>
    <row r="196" spans="5:8" x14ac:dyDescent="0.25">
      <c r="E196" t="s">
        <v>20</v>
      </c>
      <c r="F196">
        <v>253</v>
      </c>
      <c r="G196" t="s">
        <v>14</v>
      </c>
      <c r="H196">
        <v>191</v>
      </c>
    </row>
    <row r="197" spans="5:8" x14ac:dyDescent="0.25">
      <c r="E197" t="s">
        <v>20</v>
      </c>
      <c r="F197">
        <v>1113</v>
      </c>
      <c r="G197" t="s">
        <v>14</v>
      </c>
      <c r="H197">
        <v>1979</v>
      </c>
    </row>
    <row r="198" spans="5:8" x14ac:dyDescent="0.25">
      <c r="E198" t="s">
        <v>20</v>
      </c>
      <c r="F198">
        <v>2283</v>
      </c>
      <c r="G198" t="s">
        <v>14</v>
      </c>
      <c r="H198">
        <v>63</v>
      </c>
    </row>
    <row r="199" spans="5:8" x14ac:dyDescent="0.25">
      <c r="E199" t="s">
        <v>20</v>
      </c>
      <c r="F199">
        <v>1095</v>
      </c>
      <c r="G199" t="s">
        <v>14</v>
      </c>
      <c r="H199">
        <v>6080</v>
      </c>
    </row>
    <row r="200" spans="5:8" x14ac:dyDescent="0.25">
      <c r="E200" t="s">
        <v>20</v>
      </c>
      <c r="F200">
        <v>1690</v>
      </c>
      <c r="G200" t="s">
        <v>14</v>
      </c>
      <c r="H200">
        <v>80</v>
      </c>
    </row>
    <row r="201" spans="5:8" x14ac:dyDescent="0.25">
      <c r="E201" t="s">
        <v>20</v>
      </c>
      <c r="F201">
        <v>191</v>
      </c>
      <c r="G201" t="s">
        <v>14</v>
      </c>
      <c r="H201">
        <v>9</v>
      </c>
    </row>
    <row r="202" spans="5:8" x14ac:dyDescent="0.25">
      <c r="E202" t="s">
        <v>20</v>
      </c>
      <c r="F202">
        <v>2013</v>
      </c>
      <c r="G202" t="s">
        <v>14</v>
      </c>
      <c r="H202">
        <v>1784</v>
      </c>
    </row>
    <row r="203" spans="5:8" x14ac:dyDescent="0.25">
      <c r="E203" t="s">
        <v>20</v>
      </c>
      <c r="F203">
        <v>1703</v>
      </c>
      <c r="G203" t="s">
        <v>14</v>
      </c>
      <c r="H203">
        <v>243</v>
      </c>
    </row>
    <row r="204" spans="5:8" x14ac:dyDescent="0.25">
      <c r="E204" t="s">
        <v>20</v>
      </c>
      <c r="F204">
        <v>80</v>
      </c>
      <c r="G204" t="s">
        <v>14</v>
      </c>
      <c r="H204">
        <v>1296</v>
      </c>
    </row>
    <row r="205" spans="5:8" x14ac:dyDescent="0.25">
      <c r="E205" t="s">
        <v>20</v>
      </c>
      <c r="F205">
        <v>41</v>
      </c>
      <c r="G205" t="s">
        <v>14</v>
      </c>
      <c r="H205">
        <v>77</v>
      </c>
    </row>
    <row r="206" spans="5:8" x14ac:dyDescent="0.25">
      <c r="E206" t="s">
        <v>20</v>
      </c>
      <c r="F206">
        <v>187</v>
      </c>
      <c r="G206" t="s">
        <v>14</v>
      </c>
      <c r="H206">
        <v>395</v>
      </c>
    </row>
    <row r="207" spans="5:8" x14ac:dyDescent="0.25">
      <c r="E207" t="s">
        <v>20</v>
      </c>
      <c r="F207">
        <v>2875</v>
      </c>
      <c r="G207" t="s">
        <v>14</v>
      </c>
      <c r="H207">
        <v>49</v>
      </c>
    </row>
    <row r="208" spans="5:8" x14ac:dyDescent="0.25">
      <c r="E208" t="s">
        <v>20</v>
      </c>
      <c r="F208">
        <v>88</v>
      </c>
      <c r="G208" t="s">
        <v>14</v>
      </c>
      <c r="H208">
        <v>180</v>
      </c>
    </row>
    <row r="209" spans="5:8" x14ac:dyDescent="0.25">
      <c r="E209" t="s">
        <v>20</v>
      </c>
      <c r="F209">
        <v>191</v>
      </c>
      <c r="G209" t="s">
        <v>14</v>
      </c>
      <c r="H209">
        <v>2690</v>
      </c>
    </row>
    <row r="210" spans="5:8" x14ac:dyDescent="0.25">
      <c r="E210" t="s">
        <v>20</v>
      </c>
      <c r="F210">
        <v>139</v>
      </c>
      <c r="G210" t="s">
        <v>14</v>
      </c>
      <c r="H210">
        <v>2779</v>
      </c>
    </row>
    <row r="211" spans="5:8" x14ac:dyDescent="0.25">
      <c r="E211" t="s">
        <v>20</v>
      </c>
      <c r="F211">
        <v>186</v>
      </c>
      <c r="G211" t="s">
        <v>14</v>
      </c>
      <c r="H211">
        <v>92</v>
      </c>
    </row>
    <row r="212" spans="5:8" x14ac:dyDescent="0.25">
      <c r="E212" t="s">
        <v>20</v>
      </c>
      <c r="F212">
        <v>112</v>
      </c>
      <c r="G212" t="s">
        <v>14</v>
      </c>
      <c r="H212">
        <v>1028</v>
      </c>
    </row>
    <row r="213" spans="5:8" x14ac:dyDescent="0.25">
      <c r="E213" t="s">
        <v>20</v>
      </c>
      <c r="F213">
        <v>101</v>
      </c>
      <c r="G213" t="s">
        <v>14</v>
      </c>
      <c r="H213">
        <v>26</v>
      </c>
    </row>
    <row r="214" spans="5:8" x14ac:dyDescent="0.25">
      <c r="E214" t="s">
        <v>20</v>
      </c>
      <c r="F214">
        <v>206</v>
      </c>
      <c r="G214" t="s">
        <v>14</v>
      </c>
      <c r="H214">
        <v>1790</v>
      </c>
    </row>
    <row r="215" spans="5:8" x14ac:dyDescent="0.25">
      <c r="E215" t="s">
        <v>20</v>
      </c>
      <c r="F215">
        <v>154</v>
      </c>
      <c r="G215" t="s">
        <v>14</v>
      </c>
      <c r="H215">
        <v>37</v>
      </c>
    </row>
    <row r="216" spans="5:8" x14ac:dyDescent="0.25">
      <c r="E216" t="s">
        <v>20</v>
      </c>
      <c r="F216">
        <v>5966</v>
      </c>
      <c r="G216" t="s">
        <v>14</v>
      </c>
      <c r="H216">
        <v>35</v>
      </c>
    </row>
    <row r="217" spans="5:8" x14ac:dyDescent="0.25">
      <c r="E217" t="s">
        <v>20</v>
      </c>
      <c r="F217">
        <v>169</v>
      </c>
      <c r="G217" t="s">
        <v>14</v>
      </c>
      <c r="H217">
        <v>558</v>
      </c>
    </row>
    <row r="218" spans="5:8" x14ac:dyDescent="0.25">
      <c r="E218" t="s">
        <v>20</v>
      </c>
      <c r="F218">
        <v>2106</v>
      </c>
      <c r="G218" t="s">
        <v>14</v>
      </c>
      <c r="H218">
        <v>64</v>
      </c>
    </row>
    <row r="219" spans="5:8" x14ac:dyDescent="0.25">
      <c r="E219" t="s">
        <v>20</v>
      </c>
      <c r="F219">
        <v>131</v>
      </c>
      <c r="G219" t="s">
        <v>14</v>
      </c>
      <c r="H219">
        <v>245</v>
      </c>
    </row>
    <row r="220" spans="5:8" x14ac:dyDescent="0.25">
      <c r="E220" t="s">
        <v>20</v>
      </c>
      <c r="F220">
        <v>84</v>
      </c>
      <c r="G220" t="s">
        <v>14</v>
      </c>
      <c r="H220">
        <v>71</v>
      </c>
    </row>
    <row r="221" spans="5:8" x14ac:dyDescent="0.25">
      <c r="E221" t="s">
        <v>20</v>
      </c>
      <c r="F221">
        <v>155</v>
      </c>
      <c r="G221" t="s">
        <v>14</v>
      </c>
      <c r="H221">
        <v>42</v>
      </c>
    </row>
    <row r="222" spans="5:8" x14ac:dyDescent="0.25">
      <c r="E222" t="s">
        <v>20</v>
      </c>
      <c r="F222">
        <v>189</v>
      </c>
      <c r="G222" t="s">
        <v>14</v>
      </c>
      <c r="H222">
        <v>156</v>
      </c>
    </row>
    <row r="223" spans="5:8" x14ac:dyDescent="0.25">
      <c r="E223" t="s">
        <v>20</v>
      </c>
      <c r="F223">
        <v>4799</v>
      </c>
      <c r="G223" t="s">
        <v>14</v>
      </c>
      <c r="H223">
        <v>1368</v>
      </c>
    </row>
    <row r="224" spans="5:8" x14ac:dyDescent="0.25">
      <c r="E224" t="s">
        <v>20</v>
      </c>
      <c r="F224">
        <v>1137</v>
      </c>
      <c r="G224" t="s">
        <v>14</v>
      </c>
      <c r="H224">
        <v>102</v>
      </c>
    </row>
    <row r="225" spans="5:8" x14ac:dyDescent="0.25">
      <c r="E225" t="s">
        <v>20</v>
      </c>
      <c r="F225">
        <v>1152</v>
      </c>
      <c r="G225" t="s">
        <v>14</v>
      </c>
      <c r="H225">
        <v>86</v>
      </c>
    </row>
    <row r="226" spans="5:8" x14ac:dyDescent="0.25">
      <c r="E226" t="s">
        <v>20</v>
      </c>
      <c r="F226">
        <v>50</v>
      </c>
      <c r="G226" t="s">
        <v>14</v>
      </c>
      <c r="H226">
        <v>253</v>
      </c>
    </row>
    <row r="227" spans="5:8" x14ac:dyDescent="0.25">
      <c r="E227" t="s">
        <v>20</v>
      </c>
      <c r="F227">
        <v>3059</v>
      </c>
      <c r="G227" t="s">
        <v>14</v>
      </c>
      <c r="H227">
        <v>157</v>
      </c>
    </row>
    <row r="228" spans="5:8" x14ac:dyDescent="0.25">
      <c r="E228" t="s">
        <v>20</v>
      </c>
      <c r="F228">
        <v>34</v>
      </c>
      <c r="G228" t="s">
        <v>14</v>
      </c>
      <c r="H228">
        <v>183</v>
      </c>
    </row>
    <row r="229" spans="5:8" x14ac:dyDescent="0.25">
      <c r="E229" t="s">
        <v>20</v>
      </c>
      <c r="F229">
        <v>220</v>
      </c>
      <c r="G229" t="s">
        <v>14</v>
      </c>
      <c r="H229">
        <v>82</v>
      </c>
    </row>
    <row r="230" spans="5:8" x14ac:dyDescent="0.25">
      <c r="E230" t="s">
        <v>20</v>
      </c>
      <c r="F230">
        <v>1604</v>
      </c>
      <c r="G230" t="s">
        <v>14</v>
      </c>
      <c r="H230">
        <v>1</v>
      </c>
    </row>
    <row r="231" spans="5:8" x14ac:dyDescent="0.25">
      <c r="E231" t="s">
        <v>20</v>
      </c>
      <c r="F231">
        <v>454</v>
      </c>
      <c r="G231" t="s">
        <v>14</v>
      </c>
      <c r="H231">
        <v>1198</v>
      </c>
    </row>
    <row r="232" spans="5:8" x14ac:dyDescent="0.25">
      <c r="E232" t="s">
        <v>20</v>
      </c>
      <c r="F232">
        <v>123</v>
      </c>
      <c r="G232" t="s">
        <v>14</v>
      </c>
      <c r="H232">
        <v>648</v>
      </c>
    </row>
    <row r="233" spans="5:8" x14ac:dyDescent="0.25">
      <c r="E233" t="s">
        <v>20</v>
      </c>
      <c r="F233">
        <v>299</v>
      </c>
      <c r="G233" t="s">
        <v>14</v>
      </c>
      <c r="H233">
        <v>64</v>
      </c>
    </row>
    <row r="234" spans="5:8" x14ac:dyDescent="0.25">
      <c r="E234" t="s">
        <v>20</v>
      </c>
      <c r="F234">
        <v>2237</v>
      </c>
      <c r="G234" t="s">
        <v>14</v>
      </c>
      <c r="H234">
        <v>62</v>
      </c>
    </row>
    <row r="235" spans="5:8" x14ac:dyDescent="0.25">
      <c r="E235" t="s">
        <v>20</v>
      </c>
      <c r="F235">
        <v>645</v>
      </c>
      <c r="G235" t="s">
        <v>14</v>
      </c>
      <c r="H235">
        <v>750</v>
      </c>
    </row>
    <row r="236" spans="5:8" x14ac:dyDescent="0.25">
      <c r="E236" t="s">
        <v>20</v>
      </c>
      <c r="F236">
        <v>484</v>
      </c>
      <c r="G236" t="s">
        <v>14</v>
      </c>
      <c r="H236">
        <v>105</v>
      </c>
    </row>
    <row r="237" spans="5:8" x14ac:dyDescent="0.25">
      <c r="E237" t="s">
        <v>20</v>
      </c>
      <c r="F237">
        <v>154</v>
      </c>
      <c r="G237" t="s">
        <v>14</v>
      </c>
      <c r="H237">
        <v>2604</v>
      </c>
    </row>
    <row r="238" spans="5:8" x14ac:dyDescent="0.25">
      <c r="E238" t="s">
        <v>20</v>
      </c>
      <c r="F238">
        <v>82</v>
      </c>
      <c r="G238" t="s">
        <v>14</v>
      </c>
      <c r="H238">
        <v>65</v>
      </c>
    </row>
    <row r="239" spans="5:8" x14ac:dyDescent="0.25">
      <c r="E239" t="s">
        <v>20</v>
      </c>
      <c r="F239">
        <v>134</v>
      </c>
      <c r="G239" t="s">
        <v>14</v>
      </c>
      <c r="H239">
        <v>94</v>
      </c>
    </row>
    <row r="240" spans="5:8" x14ac:dyDescent="0.25">
      <c r="E240" t="s">
        <v>20</v>
      </c>
      <c r="F240">
        <v>5203</v>
      </c>
      <c r="G240" t="s">
        <v>14</v>
      </c>
      <c r="H240">
        <v>257</v>
      </c>
    </row>
    <row r="241" spans="5:8" x14ac:dyDescent="0.25">
      <c r="E241" t="s">
        <v>20</v>
      </c>
      <c r="F241">
        <v>94</v>
      </c>
      <c r="G241" t="s">
        <v>14</v>
      </c>
      <c r="H241">
        <v>2928</v>
      </c>
    </row>
    <row r="242" spans="5:8" x14ac:dyDescent="0.25">
      <c r="E242" t="s">
        <v>20</v>
      </c>
      <c r="F242">
        <v>205</v>
      </c>
      <c r="G242" t="s">
        <v>14</v>
      </c>
      <c r="H242">
        <v>4697</v>
      </c>
    </row>
    <row r="243" spans="5:8" x14ac:dyDescent="0.25">
      <c r="E243" t="s">
        <v>20</v>
      </c>
      <c r="F243">
        <v>92</v>
      </c>
      <c r="G243" t="s">
        <v>14</v>
      </c>
      <c r="H243">
        <v>2915</v>
      </c>
    </row>
    <row r="244" spans="5:8" x14ac:dyDescent="0.25">
      <c r="E244" t="s">
        <v>20</v>
      </c>
      <c r="F244">
        <v>219</v>
      </c>
      <c r="G244" t="s">
        <v>14</v>
      </c>
      <c r="H244">
        <v>18</v>
      </c>
    </row>
    <row r="245" spans="5:8" x14ac:dyDescent="0.25">
      <c r="E245" t="s">
        <v>20</v>
      </c>
      <c r="F245">
        <v>2526</v>
      </c>
      <c r="G245" t="s">
        <v>14</v>
      </c>
      <c r="H245">
        <v>602</v>
      </c>
    </row>
    <row r="246" spans="5:8" x14ac:dyDescent="0.25">
      <c r="E246" t="s">
        <v>20</v>
      </c>
      <c r="F246">
        <v>94</v>
      </c>
      <c r="G246" t="s">
        <v>14</v>
      </c>
      <c r="H246">
        <v>1</v>
      </c>
    </row>
    <row r="247" spans="5:8" x14ac:dyDescent="0.25">
      <c r="E247" t="s">
        <v>20</v>
      </c>
      <c r="F247">
        <v>1713</v>
      </c>
      <c r="G247" t="s">
        <v>14</v>
      </c>
      <c r="H247">
        <v>3868</v>
      </c>
    </row>
    <row r="248" spans="5:8" x14ac:dyDescent="0.25">
      <c r="E248" t="s">
        <v>20</v>
      </c>
      <c r="F248">
        <v>249</v>
      </c>
      <c r="G248" t="s">
        <v>14</v>
      </c>
      <c r="H248">
        <v>504</v>
      </c>
    </row>
    <row r="249" spans="5:8" x14ac:dyDescent="0.25">
      <c r="E249" t="s">
        <v>20</v>
      </c>
      <c r="F249">
        <v>192</v>
      </c>
      <c r="G249" t="s">
        <v>14</v>
      </c>
      <c r="H249">
        <v>14</v>
      </c>
    </row>
    <row r="250" spans="5:8" x14ac:dyDescent="0.25">
      <c r="E250" t="s">
        <v>20</v>
      </c>
      <c r="F250">
        <v>247</v>
      </c>
      <c r="G250" t="s">
        <v>14</v>
      </c>
      <c r="H250">
        <v>750</v>
      </c>
    </row>
    <row r="251" spans="5:8" x14ac:dyDescent="0.25">
      <c r="E251" t="s">
        <v>20</v>
      </c>
      <c r="F251">
        <v>2293</v>
      </c>
      <c r="G251" t="s">
        <v>14</v>
      </c>
      <c r="H251">
        <v>77</v>
      </c>
    </row>
    <row r="252" spans="5:8" x14ac:dyDescent="0.25">
      <c r="E252" t="s">
        <v>20</v>
      </c>
      <c r="F252">
        <v>3131</v>
      </c>
      <c r="G252" t="s">
        <v>14</v>
      </c>
      <c r="H252">
        <v>752</v>
      </c>
    </row>
    <row r="253" spans="5:8" x14ac:dyDescent="0.25">
      <c r="E253" t="s">
        <v>20</v>
      </c>
      <c r="F253">
        <v>143</v>
      </c>
      <c r="G253" t="s">
        <v>14</v>
      </c>
      <c r="H253">
        <v>131</v>
      </c>
    </row>
    <row r="254" spans="5:8" x14ac:dyDescent="0.25">
      <c r="E254" t="s">
        <v>20</v>
      </c>
      <c r="F254">
        <v>296</v>
      </c>
      <c r="G254" t="s">
        <v>14</v>
      </c>
      <c r="H254">
        <v>87</v>
      </c>
    </row>
    <row r="255" spans="5:8" x14ac:dyDescent="0.25">
      <c r="E255" t="s">
        <v>20</v>
      </c>
      <c r="F255">
        <v>170</v>
      </c>
      <c r="G255" t="s">
        <v>14</v>
      </c>
      <c r="H255">
        <v>1063</v>
      </c>
    </row>
    <row r="256" spans="5:8" x14ac:dyDescent="0.25">
      <c r="E256" t="s">
        <v>20</v>
      </c>
      <c r="F256">
        <v>86</v>
      </c>
      <c r="G256" t="s">
        <v>14</v>
      </c>
      <c r="H256">
        <v>76</v>
      </c>
    </row>
    <row r="257" spans="5:8" x14ac:dyDescent="0.25">
      <c r="E257" t="s">
        <v>20</v>
      </c>
      <c r="F257">
        <v>6286</v>
      </c>
      <c r="G257" t="s">
        <v>14</v>
      </c>
      <c r="H257">
        <v>4428</v>
      </c>
    </row>
    <row r="258" spans="5:8" x14ac:dyDescent="0.25">
      <c r="E258" t="s">
        <v>20</v>
      </c>
      <c r="F258">
        <v>3727</v>
      </c>
      <c r="G258" t="s">
        <v>14</v>
      </c>
      <c r="H258">
        <v>58</v>
      </c>
    </row>
    <row r="259" spans="5:8" x14ac:dyDescent="0.25">
      <c r="E259" t="s">
        <v>20</v>
      </c>
      <c r="F259">
        <v>1605</v>
      </c>
      <c r="G259" t="s">
        <v>14</v>
      </c>
      <c r="H259">
        <v>111</v>
      </c>
    </row>
    <row r="260" spans="5:8" x14ac:dyDescent="0.25">
      <c r="E260" t="s">
        <v>20</v>
      </c>
      <c r="F260">
        <v>2120</v>
      </c>
      <c r="G260" t="s">
        <v>14</v>
      </c>
      <c r="H260">
        <v>2955</v>
      </c>
    </row>
    <row r="261" spans="5:8" x14ac:dyDescent="0.25">
      <c r="E261" t="s">
        <v>20</v>
      </c>
      <c r="F261">
        <v>50</v>
      </c>
      <c r="G261" t="s">
        <v>14</v>
      </c>
      <c r="H261">
        <v>1657</v>
      </c>
    </row>
    <row r="262" spans="5:8" x14ac:dyDescent="0.25">
      <c r="E262" t="s">
        <v>20</v>
      </c>
      <c r="F262">
        <v>2080</v>
      </c>
      <c r="G262" t="s">
        <v>14</v>
      </c>
      <c r="H262">
        <v>926</v>
      </c>
    </row>
    <row r="263" spans="5:8" x14ac:dyDescent="0.25">
      <c r="E263" t="s">
        <v>20</v>
      </c>
      <c r="F263">
        <v>2105</v>
      </c>
      <c r="G263" t="s">
        <v>14</v>
      </c>
      <c r="H263">
        <v>77</v>
      </c>
    </row>
    <row r="264" spans="5:8" x14ac:dyDescent="0.25">
      <c r="E264" t="s">
        <v>20</v>
      </c>
      <c r="F264">
        <v>2436</v>
      </c>
      <c r="G264" t="s">
        <v>14</v>
      </c>
      <c r="H264">
        <v>1748</v>
      </c>
    </row>
    <row r="265" spans="5:8" x14ac:dyDescent="0.25">
      <c r="E265" t="s">
        <v>20</v>
      </c>
      <c r="F265">
        <v>80</v>
      </c>
      <c r="G265" t="s">
        <v>14</v>
      </c>
      <c r="H265">
        <v>79</v>
      </c>
    </row>
    <row r="266" spans="5:8" x14ac:dyDescent="0.25">
      <c r="E266" t="s">
        <v>20</v>
      </c>
      <c r="F266">
        <v>42</v>
      </c>
      <c r="G266" t="s">
        <v>14</v>
      </c>
      <c r="H266">
        <v>889</v>
      </c>
    </row>
    <row r="267" spans="5:8" x14ac:dyDescent="0.25">
      <c r="E267" t="s">
        <v>20</v>
      </c>
      <c r="F267">
        <v>139</v>
      </c>
      <c r="G267" t="s">
        <v>14</v>
      </c>
      <c r="H267">
        <v>56</v>
      </c>
    </row>
    <row r="268" spans="5:8" x14ac:dyDescent="0.25">
      <c r="E268" t="s">
        <v>20</v>
      </c>
      <c r="F268">
        <v>159</v>
      </c>
      <c r="G268" t="s">
        <v>14</v>
      </c>
      <c r="H268">
        <v>1</v>
      </c>
    </row>
    <row r="269" spans="5:8" x14ac:dyDescent="0.25">
      <c r="E269" t="s">
        <v>20</v>
      </c>
      <c r="F269">
        <v>381</v>
      </c>
      <c r="G269" t="s">
        <v>14</v>
      </c>
      <c r="H269">
        <v>83</v>
      </c>
    </row>
    <row r="270" spans="5:8" x14ac:dyDescent="0.25">
      <c r="E270" t="s">
        <v>20</v>
      </c>
      <c r="F270">
        <v>194</v>
      </c>
      <c r="G270" t="s">
        <v>14</v>
      </c>
      <c r="H270">
        <v>2025</v>
      </c>
    </row>
    <row r="271" spans="5:8" x14ac:dyDescent="0.25">
      <c r="E271" t="s">
        <v>20</v>
      </c>
      <c r="F271">
        <v>106</v>
      </c>
      <c r="G271" t="s">
        <v>14</v>
      </c>
      <c r="H271">
        <v>14</v>
      </c>
    </row>
    <row r="272" spans="5:8" x14ac:dyDescent="0.25">
      <c r="E272" t="s">
        <v>20</v>
      </c>
      <c r="F272">
        <v>142</v>
      </c>
      <c r="G272" t="s">
        <v>14</v>
      </c>
      <c r="H272">
        <v>656</v>
      </c>
    </row>
    <row r="273" spans="5:8" x14ac:dyDescent="0.25">
      <c r="E273" t="s">
        <v>20</v>
      </c>
      <c r="F273">
        <v>211</v>
      </c>
      <c r="G273" t="s">
        <v>14</v>
      </c>
      <c r="H273">
        <v>1596</v>
      </c>
    </row>
    <row r="274" spans="5:8" x14ac:dyDescent="0.25">
      <c r="E274" t="s">
        <v>20</v>
      </c>
      <c r="F274">
        <v>2756</v>
      </c>
      <c r="G274" t="s">
        <v>14</v>
      </c>
      <c r="H274">
        <v>10</v>
      </c>
    </row>
    <row r="275" spans="5:8" x14ac:dyDescent="0.25">
      <c r="E275" t="s">
        <v>20</v>
      </c>
      <c r="F275">
        <v>173</v>
      </c>
      <c r="G275" t="s">
        <v>14</v>
      </c>
      <c r="H275">
        <v>1121</v>
      </c>
    </row>
    <row r="276" spans="5:8" x14ac:dyDescent="0.25">
      <c r="E276" t="s">
        <v>20</v>
      </c>
      <c r="F276">
        <v>87</v>
      </c>
      <c r="G276" t="s">
        <v>14</v>
      </c>
      <c r="H276">
        <v>15</v>
      </c>
    </row>
    <row r="277" spans="5:8" x14ac:dyDescent="0.25">
      <c r="E277" t="s">
        <v>20</v>
      </c>
      <c r="F277">
        <v>1572</v>
      </c>
      <c r="G277" t="s">
        <v>14</v>
      </c>
      <c r="H277">
        <v>191</v>
      </c>
    </row>
    <row r="278" spans="5:8" x14ac:dyDescent="0.25">
      <c r="E278" t="s">
        <v>20</v>
      </c>
      <c r="F278">
        <v>2346</v>
      </c>
      <c r="G278" t="s">
        <v>14</v>
      </c>
      <c r="H278">
        <v>16</v>
      </c>
    </row>
    <row r="279" spans="5:8" x14ac:dyDescent="0.25">
      <c r="E279" t="s">
        <v>20</v>
      </c>
      <c r="F279">
        <v>115</v>
      </c>
      <c r="G279" t="s">
        <v>14</v>
      </c>
      <c r="H279">
        <v>17</v>
      </c>
    </row>
    <row r="280" spans="5:8" x14ac:dyDescent="0.25">
      <c r="E280" t="s">
        <v>20</v>
      </c>
      <c r="F280">
        <v>85</v>
      </c>
      <c r="G280" t="s">
        <v>14</v>
      </c>
      <c r="H280">
        <v>34</v>
      </c>
    </row>
    <row r="281" spans="5:8" x14ac:dyDescent="0.25">
      <c r="E281" t="s">
        <v>20</v>
      </c>
      <c r="F281">
        <v>144</v>
      </c>
      <c r="G281" t="s">
        <v>14</v>
      </c>
      <c r="H281">
        <v>1</v>
      </c>
    </row>
    <row r="282" spans="5:8" x14ac:dyDescent="0.25">
      <c r="E282" t="s">
        <v>20</v>
      </c>
      <c r="F282">
        <v>2443</v>
      </c>
      <c r="G282" t="s">
        <v>14</v>
      </c>
      <c r="H282">
        <v>1274</v>
      </c>
    </row>
    <row r="283" spans="5:8" x14ac:dyDescent="0.25">
      <c r="E283" t="s">
        <v>20</v>
      </c>
      <c r="F283">
        <v>64</v>
      </c>
      <c r="G283" t="s">
        <v>14</v>
      </c>
      <c r="H283">
        <v>210</v>
      </c>
    </row>
    <row r="284" spans="5:8" x14ac:dyDescent="0.25">
      <c r="E284" t="s">
        <v>20</v>
      </c>
      <c r="F284">
        <v>268</v>
      </c>
      <c r="G284" t="s">
        <v>14</v>
      </c>
      <c r="H284">
        <v>248</v>
      </c>
    </row>
    <row r="285" spans="5:8" x14ac:dyDescent="0.25">
      <c r="E285" t="s">
        <v>20</v>
      </c>
      <c r="F285">
        <v>195</v>
      </c>
      <c r="G285" t="s">
        <v>14</v>
      </c>
      <c r="H285">
        <v>513</v>
      </c>
    </row>
    <row r="286" spans="5:8" x14ac:dyDescent="0.25">
      <c r="E286" t="s">
        <v>20</v>
      </c>
      <c r="F286">
        <v>186</v>
      </c>
      <c r="G286" t="s">
        <v>14</v>
      </c>
      <c r="H286">
        <v>3410</v>
      </c>
    </row>
    <row r="287" spans="5:8" x14ac:dyDescent="0.25">
      <c r="E287" t="s">
        <v>20</v>
      </c>
      <c r="F287">
        <v>460</v>
      </c>
      <c r="G287" t="s">
        <v>14</v>
      </c>
      <c r="H287">
        <v>10</v>
      </c>
    </row>
    <row r="288" spans="5:8" x14ac:dyDescent="0.25">
      <c r="E288" t="s">
        <v>20</v>
      </c>
      <c r="F288">
        <v>2528</v>
      </c>
      <c r="G288" t="s">
        <v>14</v>
      </c>
      <c r="H288">
        <v>2201</v>
      </c>
    </row>
    <row r="289" spans="5:8" x14ac:dyDescent="0.25">
      <c r="E289" t="s">
        <v>20</v>
      </c>
      <c r="F289">
        <v>3657</v>
      </c>
      <c r="G289" t="s">
        <v>14</v>
      </c>
      <c r="H289">
        <v>676</v>
      </c>
    </row>
    <row r="290" spans="5:8" x14ac:dyDescent="0.25">
      <c r="E290" t="s">
        <v>20</v>
      </c>
      <c r="F290">
        <v>131</v>
      </c>
      <c r="G290" t="s">
        <v>14</v>
      </c>
      <c r="H290">
        <v>831</v>
      </c>
    </row>
    <row r="291" spans="5:8" x14ac:dyDescent="0.25">
      <c r="E291" t="s">
        <v>20</v>
      </c>
      <c r="F291">
        <v>239</v>
      </c>
      <c r="G291" t="s">
        <v>14</v>
      </c>
      <c r="H291">
        <v>859</v>
      </c>
    </row>
    <row r="292" spans="5:8" x14ac:dyDescent="0.25">
      <c r="E292" t="s">
        <v>20</v>
      </c>
      <c r="F292">
        <v>78</v>
      </c>
      <c r="G292" t="s">
        <v>14</v>
      </c>
      <c r="H292">
        <v>45</v>
      </c>
    </row>
    <row r="293" spans="5:8" x14ac:dyDescent="0.25">
      <c r="E293" t="s">
        <v>20</v>
      </c>
      <c r="F293">
        <v>1773</v>
      </c>
      <c r="G293" t="s">
        <v>14</v>
      </c>
      <c r="H293">
        <v>6</v>
      </c>
    </row>
    <row r="294" spans="5:8" x14ac:dyDescent="0.25">
      <c r="E294" t="s">
        <v>20</v>
      </c>
      <c r="F294">
        <v>32</v>
      </c>
      <c r="G294" t="s">
        <v>14</v>
      </c>
      <c r="H294">
        <v>7</v>
      </c>
    </row>
    <row r="295" spans="5:8" x14ac:dyDescent="0.25">
      <c r="E295" t="s">
        <v>20</v>
      </c>
      <c r="F295">
        <v>369</v>
      </c>
      <c r="G295" t="s">
        <v>14</v>
      </c>
      <c r="H295">
        <v>31</v>
      </c>
    </row>
    <row r="296" spans="5:8" x14ac:dyDescent="0.25">
      <c r="E296" t="s">
        <v>20</v>
      </c>
      <c r="F296">
        <v>89</v>
      </c>
      <c r="G296" t="s">
        <v>14</v>
      </c>
      <c r="H296">
        <v>78</v>
      </c>
    </row>
    <row r="297" spans="5:8" x14ac:dyDescent="0.25">
      <c r="E297" t="s">
        <v>20</v>
      </c>
      <c r="F297">
        <v>147</v>
      </c>
      <c r="G297" t="s">
        <v>14</v>
      </c>
      <c r="H297">
        <v>1225</v>
      </c>
    </row>
    <row r="298" spans="5:8" x14ac:dyDescent="0.25">
      <c r="E298" t="s">
        <v>20</v>
      </c>
      <c r="F298">
        <v>126</v>
      </c>
      <c r="G298" t="s">
        <v>14</v>
      </c>
      <c r="H298">
        <v>1</v>
      </c>
    </row>
    <row r="299" spans="5:8" x14ac:dyDescent="0.25">
      <c r="E299" t="s">
        <v>20</v>
      </c>
      <c r="F299">
        <v>2218</v>
      </c>
      <c r="G299" t="s">
        <v>14</v>
      </c>
      <c r="H299">
        <v>67</v>
      </c>
    </row>
    <row r="300" spans="5:8" x14ac:dyDescent="0.25">
      <c r="E300" t="s">
        <v>20</v>
      </c>
      <c r="F300">
        <v>202</v>
      </c>
      <c r="G300" t="s">
        <v>14</v>
      </c>
      <c r="H300">
        <v>19</v>
      </c>
    </row>
    <row r="301" spans="5:8" x14ac:dyDescent="0.25">
      <c r="E301" t="s">
        <v>20</v>
      </c>
      <c r="F301">
        <v>140</v>
      </c>
      <c r="G301" t="s">
        <v>14</v>
      </c>
      <c r="H301">
        <v>2108</v>
      </c>
    </row>
    <row r="302" spans="5:8" x14ac:dyDescent="0.25">
      <c r="E302" t="s">
        <v>20</v>
      </c>
      <c r="F302">
        <v>1052</v>
      </c>
      <c r="G302" t="s">
        <v>14</v>
      </c>
      <c r="H302">
        <v>679</v>
      </c>
    </row>
    <row r="303" spans="5:8" x14ac:dyDescent="0.25">
      <c r="E303" t="s">
        <v>20</v>
      </c>
      <c r="F303">
        <v>247</v>
      </c>
      <c r="G303" t="s">
        <v>14</v>
      </c>
      <c r="H303">
        <v>36</v>
      </c>
    </row>
    <row r="304" spans="5:8" x14ac:dyDescent="0.25">
      <c r="E304" t="s">
        <v>20</v>
      </c>
      <c r="F304">
        <v>84</v>
      </c>
      <c r="G304" t="s">
        <v>14</v>
      </c>
      <c r="H304">
        <v>47</v>
      </c>
    </row>
    <row r="305" spans="5:8" x14ac:dyDescent="0.25">
      <c r="E305" t="s">
        <v>20</v>
      </c>
      <c r="F305">
        <v>88</v>
      </c>
      <c r="G305" t="s">
        <v>14</v>
      </c>
      <c r="H305">
        <v>70</v>
      </c>
    </row>
    <row r="306" spans="5:8" x14ac:dyDescent="0.25">
      <c r="E306" t="s">
        <v>20</v>
      </c>
      <c r="F306">
        <v>156</v>
      </c>
      <c r="G306" t="s">
        <v>14</v>
      </c>
      <c r="H306">
        <v>154</v>
      </c>
    </row>
    <row r="307" spans="5:8" x14ac:dyDescent="0.25">
      <c r="E307" t="s">
        <v>20</v>
      </c>
      <c r="F307">
        <v>2985</v>
      </c>
      <c r="G307" t="s">
        <v>14</v>
      </c>
      <c r="H307">
        <v>22</v>
      </c>
    </row>
    <row r="308" spans="5:8" x14ac:dyDescent="0.25">
      <c r="E308" t="s">
        <v>20</v>
      </c>
      <c r="F308">
        <v>762</v>
      </c>
      <c r="G308" t="s">
        <v>14</v>
      </c>
      <c r="H308">
        <v>1758</v>
      </c>
    </row>
    <row r="309" spans="5:8" x14ac:dyDescent="0.25">
      <c r="E309" t="s">
        <v>20</v>
      </c>
      <c r="F309">
        <v>554</v>
      </c>
      <c r="G309" t="s">
        <v>14</v>
      </c>
      <c r="H309">
        <v>94</v>
      </c>
    </row>
    <row r="310" spans="5:8" x14ac:dyDescent="0.25">
      <c r="E310" t="s">
        <v>20</v>
      </c>
      <c r="F310">
        <v>135</v>
      </c>
      <c r="G310" t="s">
        <v>14</v>
      </c>
      <c r="H310">
        <v>33</v>
      </c>
    </row>
    <row r="311" spans="5:8" x14ac:dyDescent="0.25">
      <c r="E311" t="s">
        <v>20</v>
      </c>
      <c r="F311">
        <v>122</v>
      </c>
      <c r="G311" t="s">
        <v>14</v>
      </c>
      <c r="H311">
        <v>1</v>
      </c>
    </row>
    <row r="312" spans="5:8" x14ac:dyDescent="0.25">
      <c r="E312" t="s">
        <v>20</v>
      </c>
      <c r="F312">
        <v>221</v>
      </c>
      <c r="G312" t="s">
        <v>14</v>
      </c>
      <c r="H312">
        <v>31</v>
      </c>
    </row>
    <row r="313" spans="5:8" x14ac:dyDescent="0.25">
      <c r="E313" t="s">
        <v>20</v>
      </c>
      <c r="F313">
        <v>126</v>
      </c>
      <c r="G313" t="s">
        <v>14</v>
      </c>
      <c r="H313">
        <v>35</v>
      </c>
    </row>
    <row r="314" spans="5:8" x14ac:dyDescent="0.25">
      <c r="E314" t="s">
        <v>20</v>
      </c>
      <c r="F314">
        <v>1022</v>
      </c>
      <c r="G314" t="s">
        <v>14</v>
      </c>
      <c r="H314">
        <v>63</v>
      </c>
    </row>
    <row r="315" spans="5:8" x14ac:dyDescent="0.25">
      <c r="E315" t="s">
        <v>20</v>
      </c>
      <c r="F315">
        <v>3177</v>
      </c>
      <c r="G315" t="s">
        <v>14</v>
      </c>
      <c r="H315">
        <v>526</v>
      </c>
    </row>
    <row r="316" spans="5:8" x14ac:dyDescent="0.25">
      <c r="E316" t="s">
        <v>20</v>
      </c>
      <c r="F316">
        <v>198</v>
      </c>
      <c r="G316" t="s">
        <v>14</v>
      </c>
      <c r="H316">
        <v>121</v>
      </c>
    </row>
    <row r="317" spans="5:8" x14ac:dyDescent="0.25">
      <c r="E317" t="s">
        <v>20</v>
      </c>
      <c r="F317">
        <v>85</v>
      </c>
      <c r="G317" t="s">
        <v>14</v>
      </c>
      <c r="H317">
        <v>67</v>
      </c>
    </row>
    <row r="318" spans="5:8" x14ac:dyDescent="0.25">
      <c r="E318" t="s">
        <v>20</v>
      </c>
      <c r="F318">
        <v>3596</v>
      </c>
      <c r="G318" t="s">
        <v>14</v>
      </c>
      <c r="H318">
        <v>57</v>
      </c>
    </row>
    <row r="319" spans="5:8" x14ac:dyDescent="0.25">
      <c r="E319" t="s">
        <v>20</v>
      </c>
      <c r="F319">
        <v>244</v>
      </c>
      <c r="G319" t="s">
        <v>14</v>
      </c>
      <c r="H319">
        <v>1229</v>
      </c>
    </row>
    <row r="320" spans="5:8" x14ac:dyDescent="0.25">
      <c r="E320" t="s">
        <v>20</v>
      </c>
      <c r="F320">
        <v>5180</v>
      </c>
      <c r="G320" t="s">
        <v>14</v>
      </c>
      <c r="H320">
        <v>12</v>
      </c>
    </row>
    <row r="321" spans="5:8" x14ac:dyDescent="0.25">
      <c r="E321" t="s">
        <v>20</v>
      </c>
      <c r="F321">
        <v>589</v>
      </c>
      <c r="G321" t="s">
        <v>14</v>
      </c>
      <c r="H321">
        <v>452</v>
      </c>
    </row>
    <row r="322" spans="5:8" x14ac:dyDescent="0.25">
      <c r="E322" t="s">
        <v>20</v>
      </c>
      <c r="F322">
        <v>2725</v>
      </c>
      <c r="G322" t="s">
        <v>14</v>
      </c>
      <c r="H322">
        <v>1886</v>
      </c>
    </row>
    <row r="323" spans="5:8" x14ac:dyDescent="0.25">
      <c r="E323" t="s">
        <v>20</v>
      </c>
      <c r="F323">
        <v>300</v>
      </c>
      <c r="G323" t="s">
        <v>14</v>
      </c>
      <c r="H323">
        <v>1825</v>
      </c>
    </row>
    <row r="324" spans="5:8" x14ac:dyDescent="0.25">
      <c r="E324" t="s">
        <v>20</v>
      </c>
      <c r="F324">
        <v>144</v>
      </c>
      <c r="G324" t="s">
        <v>14</v>
      </c>
      <c r="H324">
        <v>31</v>
      </c>
    </row>
    <row r="325" spans="5:8" x14ac:dyDescent="0.25">
      <c r="E325" t="s">
        <v>20</v>
      </c>
      <c r="F325">
        <v>87</v>
      </c>
      <c r="G325" t="s">
        <v>14</v>
      </c>
      <c r="H325">
        <v>107</v>
      </c>
    </row>
    <row r="326" spans="5:8" x14ac:dyDescent="0.25">
      <c r="E326" t="s">
        <v>20</v>
      </c>
      <c r="F326">
        <v>3116</v>
      </c>
      <c r="G326" t="s">
        <v>14</v>
      </c>
      <c r="H326">
        <v>27</v>
      </c>
    </row>
    <row r="327" spans="5:8" x14ac:dyDescent="0.25">
      <c r="E327" t="s">
        <v>20</v>
      </c>
      <c r="F327">
        <v>909</v>
      </c>
      <c r="G327" t="s">
        <v>14</v>
      </c>
      <c r="H327">
        <v>1221</v>
      </c>
    </row>
    <row r="328" spans="5:8" x14ac:dyDescent="0.25">
      <c r="E328" t="s">
        <v>20</v>
      </c>
      <c r="F328">
        <v>1613</v>
      </c>
      <c r="G328" t="s">
        <v>14</v>
      </c>
      <c r="H328">
        <v>1</v>
      </c>
    </row>
    <row r="329" spans="5:8" x14ac:dyDescent="0.25">
      <c r="E329" t="s">
        <v>20</v>
      </c>
      <c r="F329">
        <v>136</v>
      </c>
      <c r="G329" t="s">
        <v>14</v>
      </c>
      <c r="H329">
        <v>16</v>
      </c>
    </row>
    <row r="330" spans="5:8" x14ac:dyDescent="0.25">
      <c r="E330" t="s">
        <v>20</v>
      </c>
      <c r="F330">
        <v>130</v>
      </c>
      <c r="G330" t="s">
        <v>14</v>
      </c>
      <c r="H330">
        <v>41</v>
      </c>
    </row>
    <row r="331" spans="5:8" x14ac:dyDescent="0.25">
      <c r="E331" t="s">
        <v>20</v>
      </c>
      <c r="F331">
        <v>102</v>
      </c>
      <c r="G331" t="s">
        <v>14</v>
      </c>
      <c r="H331">
        <v>523</v>
      </c>
    </row>
    <row r="332" spans="5:8" x14ac:dyDescent="0.25">
      <c r="E332" t="s">
        <v>20</v>
      </c>
      <c r="F332">
        <v>4006</v>
      </c>
      <c r="G332" t="s">
        <v>14</v>
      </c>
      <c r="H332">
        <v>141</v>
      </c>
    </row>
    <row r="333" spans="5:8" x14ac:dyDescent="0.25">
      <c r="E333" t="s">
        <v>20</v>
      </c>
      <c r="F333">
        <v>1629</v>
      </c>
      <c r="G333" t="s">
        <v>14</v>
      </c>
      <c r="H333">
        <v>52</v>
      </c>
    </row>
    <row r="334" spans="5:8" x14ac:dyDescent="0.25">
      <c r="E334" t="s">
        <v>20</v>
      </c>
      <c r="F334">
        <v>2188</v>
      </c>
      <c r="G334" t="s">
        <v>14</v>
      </c>
      <c r="H334">
        <v>225</v>
      </c>
    </row>
    <row r="335" spans="5:8" x14ac:dyDescent="0.25">
      <c r="E335" t="s">
        <v>20</v>
      </c>
      <c r="F335">
        <v>2409</v>
      </c>
      <c r="G335" t="s">
        <v>14</v>
      </c>
      <c r="H335">
        <v>38</v>
      </c>
    </row>
    <row r="336" spans="5:8" x14ac:dyDescent="0.25">
      <c r="E336" t="s">
        <v>20</v>
      </c>
      <c r="F336">
        <v>194</v>
      </c>
      <c r="G336" t="s">
        <v>14</v>
      </c>
      <c r="H336">
        <v>15</v>
      </c>
    </row>
    <row r="337" spans="5:8" x14ac:dyDescent="0.25">
      <c r="E337" t="s">
        <v>20</v>
      </c>
      <c r="F337">
        <v>1140</v>
      </c>
      <c r="G337" t="s">
        <v>14</v>
      </c>
      <c r="H337">
        <v>37</v>
      </c>
    </row>
    <row r="338" spans="5:8" x14ac:dyDescent="0.25">
      <c r="E338" t="s">
        <v>20</v>
      </c>
      <c r="F338">
        <v>102</v>
      </c>
      <c r="G338" t="s">
        <v>14</v>
      </c>
      <c r="H338">
        <v>112</v>
      </c>
    </row>
    <row r="339" spans="5:8" x14ac:dyDescent="0.25">
      <c r="E339" t="s">
        <v>20</v>
      </c>
      <c r="F339">
        <v>2857</v>
      </c>
      <c r="G339" t="s">
        <v>14</v>
      </c>
      <c r="H339">
        <v>21</v>
      </c>
    </row>
    <row r="340" spans="5:8" x14ac:dyDescent="0.25">
      <c r="E340" t="s">
        <v>20</v>
      </c>
      <c r="F340">
        <v>107</v>
      </c>
      <c r="G340" t="s">
        <v>14</v>
      </c>
      <c r="H340">
        <v>67</v>
      </c>
    </row>
    <row r="341" spans="5:8" x14ac:dyDescent="0.25">
      <c r="E341" t="s">
        <v>20</v>
      </c>
      <c r="F341">
        <v>160</v>
      </c>
      <c r="G341" t="s">
        <v>14</v>
      </c>
      <c r="H341">
        <v>78</v>
      </c>
    </row>
    <row r="342" spans="5:8" x14ac:dyDescent="0.25">
      <c r="E342" t="s">
        <v>20</v>
      </c>
      <c r="F342">
        <v>2230</v>
      </c>
      <c r="G342" t="s">
        <v>14</v>
      </c>
      <c r="H342">
        <v>67</v>
      </c>
    </row>
    <row r="343" spans="5:8" x14ac:dyDescent="0.25">
      <c r="E343" t="s">
        <v>20</v>
      </c>
      <c r="F343">
        <v>316</v>
      </c>
      <c r="G343" t="s">
        <v>14</v>
      </c>
      <c r="H343">
        <v>263</v>
      </c>
    </row>
    <row r="344" spans="5:8" x14ac:dyDescent="0.25">
      <c r="E344" t="s">
        <v>20</v>
      </c>
      <c r="F344">
        <v>117</v>
      </c>
      <c r="G344" t="s">
        <v>14</v>
      </c>
      <c r="H344">
        <v>1691</v>
      </c>
    </row>
    <row r="345" spans="5:8" x14ac:dyDescent="0.25">
      <c r="E345" t="s">
        <v>20</v>
      </c>
      <c r="F345">
        <v>6406</v>
      </c>
      <c r="G345" t="s">
        <v>14</v>
      </c>
      <c r="H345">
        <v>181</v>
      </c>
    </row>
    <row r="346" spans="5:8" x14ac:dyDescent="0.25">
      <c r="E346" t="s">
        <v>20</v>
      </c>
      <c r="F346">
        <v>192</v>
      </c>
      <c r="G346" t="s">
        <v>14</v>
      </c>
      <c r="H346">
        <v>13</v>
      </c>
    </row>
    <row r="347" spans="5:8" x14ac:dyDescent="0.25">
      <c r="E347" t="s">
        <v>20</v>
      </c>
      <c r="F347">
        <v>26</v>
      </c>
      <c r="G347" t="s">
        <v>14</v>
      </c>
      <c r="H347">
        <v>1</v>
      </c>
    </row>
    <row r="348" spans="5:8" x14ac:dyDescent="0.25">
      <c r="E348" t="s">
        <v>20</v>
      </c>
      <c r="F348">
        <v>723</v>
      </c>
      <c r="G348" t="s">
        <v>14</v>
      </c>
      <c r="H348">
        <v>21</v>
      </c>
    </row>
    <row r="349" spans="5:8" x14ac:dyDescent="0.25">
      <c r="E349" t="s">
        <v>20</v>
      </c>
      <c r="F349">
        <v>170</v>
      </c>
      <c r="G349" t="s">
        <v>14</v>
      </c>
      <c r="H349">
        <v>830</v>
      </c>
    </row>
    <row r="350" spans="5:8" x14ac:dyDescent="0.25">
      <c r="E350" t="s">
        <v>20</v>
      </c>
      <c r="F350">
        <v>238</v>
      </c>
      <c r="G350" t="s">
        <v>14</v>
      </c>
      <c r="H350">
        <v>130</v>
      </c>
    </row>
    <row r="351" spans="5:8" x14ac:dyDescent="0.25">
      <c r="E351" t="s">
        <v>20</v>
      </c>
      <c r="F351">
        <v>55</v>
      </c>
      <c r="G351" t="s">
        <v>14</v>
      </c>
      <c r="H351">
        <v>55</v>
      </c>
    </row>
    <row r="352" spans="5:8" x14ac:dyDescent="0.25">
      <c r="E352" t="s">
        <v>20</v>
      </c>
      <c r="F352">
        <v>128</v>
      </c>
      <c r="G352" t="s">
        <v>14</v>
      </c>
      <c r="H352">
        <v>114</v>
      </c>
    </row>
    <row r="353" spans="5:8" x14ac:dyDescent="0.25">
      <c r="E353" t="s">
        <v>20</v>
      </c>
      <c r="F353">
        <v>2144</v>
      </c>
      <c r="G353" t="s">
        <v>14</v>
      </c>
      <c r="H353">
        <v>594</v>
      </c>
    </row>
    <row r="354" spans="5:8" x14ac:dyDescent="0.25">
      <c r="E354" t="s">
        <v>20</v>
      </c>
      <c r="F354">
        <v>2693</v>
      </c>
      <c r="G354" t="s">
        <v>14</v>
      </c>
      <c r="H354">
        <v>24</v>
      </c>
    </row>
    <row r="355" spans="5:8" x14ac:dyDescent="0.25">
      <c r="E355" t="s">
        <v>20</v>
      </c>
      <c r="F355">
        <v>432</v>
      </c>
      <c r="G355" t="s">
        <v>14</v>
      </c>
      <c r="H355">
        <v>252</v>
      </c>
    </row>
    <row r="356" spans="5:8" x14ac:dyDescent="0.25">
      <c r="E356" t="s">
        <v>20</v>
      </c>
      <c r="F356">
        <v>189</v>
      </c>
      <c r="G356" t="s">
        <v>14</v>
      </c>
      <c r="H356">
        <v>67</v>
      </c>
    </row>
    <row r="357" spans="5:8" x14ac:dyDescent="0.25">
      <c r="E357" t="s">
        <v>20</v>
      </c>
      <c r="F357">
        <v>154</v>
      </c>
      <c r="G357" t="s">
        <v>14</v>
      </c>
      <c r="H357">
        <v>742</v>
      </c>
    </row>
    <row r="358" spans="5:8" x14ac:dyDescent="0.25">
      <c r="E358" t="s">
        <v>20</v>
      </c>
      <c r="F358">
        <v>96</v>
      </c>
      <c r="G358" t="s">
        <v>14</v>
      </c>
      <c r="H358">
        <v>75</v>
      </c>
    </row>
    <row r="359" spans="5:8" x14ac:dyDescent="0.25">
      <c r="E359" t="s">
        <v>20</v>
      </c>
      <c r="F359">
        <v>3063</v>
      </c>
      <c r="G359" t="s">
        <v>14</v>
      </c>
      <c r="H359">
        <v>4405</v>
      </c>
    </row>
    <row r="360" spans="5:8" x14ac:dyDescent="0.25">
      <c r="E360" t="s">
        <v>20</v>
      </c>
      <c r="F360">
        <v>2266</v>
      </c>
      <c r="G360" t="s">
        <v>14</v>
      </c>
      <c r="H360">
        <v>92</v>
      </c>
    </row>
    <row r="361" spans="5:8" x14ac:dyDescent="0.25">
      <c r="E361" t="s">
        <v>20</v>
      </c>
      <c r="F361">
        <v>194</v>
      </c>
      <c r="G361" t="s">
        <v>14</v>
      </c>
      <c r="H361">
        <v>64</v>
      </c>
    </row>
    <row r="362" spans="5:8" x14ac:dyDescent="0.25">
      <c r="E362" t="s">
        <v>20</v>
      </c>
      <c r="F362">
        <v>129</v>
      </c>
      <c r="G362" t="s">
        <v>14</v>
      </c>
      <c r="H362">
        <v>64</v>
      </c>
    </row>
    <row r="363" spans="5:8" x14ac:dyDescent="0.25">
      <c r="E363" t="s">
        <v>20</v>
      </c>
      <c r="F363">
        <v>375</v>
      </c>
      <c r="G363" t="s">
        <v>14</v>
      </c>
      <c r="H363">
        <v>842</v>
      </c>
    </row>
    <row r="364" spans="5:8" x14ac:dyDescent="0.25">
      <c r="E364" t="s">
        <v>20</v>
      </c>
      <c r="F364">
        <v>409</v>
      </c>
      <c r="G364" t="s">
        <v>14</v>
      </c>
      <c r="H364">
        <v>112</v>
      </c>
    </row>
    <row r="365" spans="5:8" x14ac:dyDescent="0.25">
      <c r="E365" t="s">
        <v>20</v>
      </c>
      <c r="F365">
        <v>234</v>
      </c>
      <c r="G365" t="s">
        <v>14</v>
      </c>
      <c r="H365">
        <v>374</v>
      </c>
    </row>
    <row r="366" spans="5:8" x14ac:dyDescent="0.25">
      <c r="E366" t="s">
        <v>20</v>
      </c>
      <c r="F366">
        <v>3016</v>
      </c>
    </row>
    <row r="367" spans="5:8" x14ac:dyDescent="0.25">
      <c r="E367" t="s">
        <v>20</v>
      </c>
      <c r="F367">
        <v>264</v>
      </c>
    </row>
    <row r="368" spans="5:8" x14ac:dyDescent="0.25">
      <c r="E368" t="s">
        <v>20</v>
      </c>
      <c r="F368">
        <v>272</v>
      </c>
    </row>
    <row r="369" spans="5:6" x14ac:dyDescent="0.25">
      <c r="E369" t="s">
        <v>20</v>
      </c>
      <c r="F369">
        <v>419</v>
      </c>
    </row>
    <row r="370" spans="5:6" x14ac:dyDescent="0.25">
      <c r="E370" t="s">
        <v>20</v>
      </c>
      <c r="F370">
        <v>1621</v>
      </c>
    </row>
    <row r="371" spans="5:6" x14ac:dyDescent="0.25">
      <c r="E371" t="s">
        <v>20</v>
      </c>
      <c r="F371">
        <v>1101</v>
      </c>
    </row>
    <row r="372" spans="5:6" x14ac:dyDescent="0.25">
      <c r="E372" t="s">
        <v>20</v>
      </c>
      <c r="F372">
        <v>1073</v>
      </c>
    </row>
    <row r="373" spans="5:6" x14ac:dyDescent="0.25">
      <c r="E373" t="s">
        <v>20</v>
      </c>
      <c r="F373">
        <v>331</v>
      </c>
    </row>
    <row r="374" spans="5:6" x14ac:dyDescent="0.25">
      <c r="E374" t="s">
        <v>20</v>
      </c>
      <c r="F374">
        <v>1170</v>
      </c>
    </row>
    <row r="375" spans="5:6" x14ac:dyDescent="0.25">
      <c r="E375" t="s">
        <v>20</v>
      </c>
      <c r="F375">
        <v>363</v>
      </c>
    </row>
    <row r="376" spans="5:6" x14ac:dyDescent="0.25">
      <c r="E376" t="s">
        <v>20</v>
      </c>
      <c r="F376">
        <v>103</v>
      </c>
    </row>
    <row r="377" spans="5:6" x14ac:dyDescent="0.25">
      <c r="E377" t="s">
        <v>20</v>
      </c>
      <c r="F377">
        <v>147</v>
      </c>
    </row>
    <row r="378" spans="5:6" x14ac:dyDescent="0.25">
      <c r="E378" t="s">
        <v>20</v>
      </c>
      <c r="F378">
        <v>110</v>
      </c>
    </row>
    <row r="379" spans="5:6" x14ac:dyDescent="0.25">
      <c r="E379" t="s">
        <v>20</v>
      </c>
      <c r="F379">
        <v>134</v>
      </c>
    </row>
    <row r="380" spans="5:6" x14ac:dyDescent="0.25">
      <c r="E380" t="s">
        <v>20</v>
      </c>
      <c r="F380">
        <v>269</v>
      </c>
    </row>
    <row r="381" spans="5:6" x14ac:dyDescent="0.25">
      <c r="E381" t="s">
        <v>20</v>
      </c>
      <c r="F381">
        <v>175</v>
      </c>
    </row>
    <row r="382" spans="5:6" x14ac:dyDescent="0.25">
      <c r="E382" t="s">
        <v>20</v>
      </c>
      <c r="F382">
        <v>69</v>
      </c>
    </row>
    <row r="383" spans="5:6" x14ac:dyDescent="0.25">
      <c r="E383" t="s">
        <v>20</v>
      </c>
      <c r="F383">
        <v>190</v>
      </c>
    </row>
    <row r="384" spans="5:6" x14ac:dyDescent="0.25">
      <c r="E384" t="s">
        <v>20</v>
      </c>
      <c r="F384">
        <v>237</v>
      </c>
    </row>
    <row r="385" spans="5:6" x14ac:dyDescent="0.25">
      <c r="E385" t="s">
        <v>20</v>
      </c>
      <c r="F385">
        <v>196</v>
      </c>
    </row>
    <row r="386" spans="5:6" x14ac:dyDescent="0.25">
      <c r="E386" t="s">
        <v>20</v>
      </c>
      <c r="F386">
        <v>7295</v>
      </c>
    </row>
    <row r="387" spans="5:6" x14ac:dyDescent="0.25">
      <c r="E387" t="s">
        <v>20</v>
      </c>
      <c r="F387">
        <v>2893</v>
      </c>
    </row>
    <row r="388" spans="5:6" x14ac:dyDescent="0.25">
      <c r="E388" t="s">
        <v>20</v>
      </c>
      <c r="F388">
        <v>820</v>
      </c>
    </row>
    <row r="389" spans="5:6" x14ac:dyDescent="0.25">
      <c r="E389" t="s">
        <v>20</v>
      </c>
      <c r="F389">
        <v>2038</v>
      </c>
    </row>
    <row r="390" spans="5:6" x14ac:dyDescent="0.25">
      <c r="E390" t="s">
        <v>20</v>
      </c>
      <c r="F390">
        <v>116</v>
      </c>
    </row>
    <row r="391" spans="5:6" x14ac:dyDescent="0.25">
      <c r="E391" t="s">
        <v>20</v>
      </c>
      <c r="F391">
        <v>1345</v>
      </c>
    </row>
    <row r="392" spans="5:6" x14ac:dyDescent="0.25">
      <c r="E392" t="s">
        <v>20</v>
      </c>
      <c r="F392">
        <v>168</v>
      </c>
    </row>
    <row r="393" spans="5:6" x14ac:dyDescent="0.25">
      <c r="E393" t="s">
        <v>20</v>
      </c>
      <c r="F393">
        <v>137</v>
      </c>
    </row>
    <row r="394" spans="5:6" x14ac:dyDescent="0.25">
      <c r="E394" t="s">
        <v>20</v>
      </c>
      <c r="F394">
        <v>186</v>
      </c>
    </row>
    <row r="395" spans="5:6" x14ac:dyDescent="0.25">
      <c r="E395" t="s">
        <v>20</v>
      </c>
      <c r="F395">
        <v>125</v>
      </c>
    </row>
    <row r="396" spans="5:6" x14ac:dyDescent="0.25">
      <c r="E396" t="s">
        <v>20</v>
      </c>
      <c r="F396">
        <v>202</v>
      </c>
    </row>
    <row r="397" spans="5:6" x14ac:dyDescent="0.25">
      <c r="E397" t="s">
        <v>20</v>
      </c>
      <c r="F397">
        <v>103</v>
      </c>
    </row>
    <row r="398" spans="5:6" x14ac:dyDescent="0.25">
      <c r="E398" t="s">
        <v>20</v>
      </c>
      <c r="F398">
        <v>1785</v>
      </c>
    </row>
    <row r="399" spans="5:6" x14ac:dyDescent="0.25">
      <c r="E399" t="s">
        <v>20</v>
      </c>
      <c r="F399">
        <v>157</v>
      </c>
    </row>
    <row r="400" spans="5:6" x14ac:dyDescent="0.25">
      <c r="E400" t="s">
        <v>20</v>
      </c>
      <c r="F400">
        <v>555</v>
      </c>
    </row>
    <row r="401" spans="5:6" x14ac:dyDescent="0.25">
      <c r="E401" t="s">
        <v>20</v>
      </c>
      <c r="F401">
        <v>297</v>
      </c>
    </row>
    <row r="402" spans="5:6" x14ac:dyDescent="0.25">
      <c r="E402" t="s">
        <v>20</v>
      </c>
      <c r="F402">
        <v>123</v>
      </c>
    </row>
    <row r="403" spans="5:6" x14ac:dyDescent="0.25">
      <c r="E403" t="s">
        <v>20</v>
      </c>
      <c r="F403">
        <v>3036</v>
      </c>
    </row>
    <row r="404" spans="5:6" x14ac:dyDescent="0.25">
      <c r="E404" t="s">
        <v>20</v>
      </c>
      <c r="F404">
        <v>144</v>
      </c>
    </row>
    <row r="405" spans="5:6" x14ac:dyDescent="0.25">
      <c r="E405" t="s">
        <v>20</v>
      </c>
      <c r="F405">
        <v>121</v>
      </c>
    </row>
    <row r="406" spans="5:6" x14ac:dyDescent="0.25">
      <c r="E406" t="s">
        <v>20</v>
      </c>
      <c r="F406">
        <v>181</v>
      </c>
    </row>
    <row r="407" spans="5:6" x14ac:dyDescent="0.25">
      <c r="E407" t="s">
        <v>20</v>
      </c>
      <c r="F407">
        <v>122</v>
      </c>
    </row>
    <row r="408" spans="5:6" x14ac:dyDescent="0.25">
      <c r="E408" t="s">
        <v>20</v>
      </c>
      <c r="F408">
        <v>1071</v>
      </c>
    </row>
    <row r="409" spans="5:6" x14ac:dyDescent="0.25">
      <c r="E409" t="s">
        <v>20</v>
      </c>
      <c r="F409">
        <v>980</v>
      </c>
    </row>
    <row r="410" spans="5:6" x14ac:dyDescent="0.25">
      <c r="E410" t="s">
        <v>20</v>
      </c>
      <c r="F410">
        <v>536</v>
      </c>
    </row>
    <row r="411" spans="5:6" x14ac:dyDescent="0.25">
      <c r="E411" t="s">
        <v>20</v>
      </c>
      <c r="F411">
        <v>1991</v>
      </c>
    </row>
    <row r="412" spans="5:6" x14ac:dyDescent="0.25">
      <c r="E412" t="s">
        <v>20</v>
      </c>
      <c r="F412">
        <v>180</v>
      </c>
    </row>
    <row r="413" spans="5:6" x14ac:dyDescent="0.25">
      <c r="E413" t="s">
        <v>20</v>
      </c>
      <c r="F413">
        <v>130</v>
      </c>
    </row>
    <row r="414" spans="5:6" x14ac:dyDescent="0.25">
      <c r="E414" t="s">
        <v>20</v>
      </c>
      <c r="F414">
        <v>122</v>
      </c>
    </row>
    <row r="415" spans="5:6" x14ac:dyDescent="0.25">
      <c r="E415" t="s">
        <v>20</v>
      </c>
      <c r="F415">
        <v>140</v>
      </c>
    </row>
    <row r="416" spans="5:6" x14ac:dyDescent="0.25">
      <c r="E416" t="s">
        <v>20</v>
      </c>
      <c r="F416">
        <v>3388</v>
      </c>
    </row>
    <row r="417" spans="5:6" x14ac:dyDescent="0.25">
      <c r="E417" t="s">
        <v>20</v>
      </c>
      <c r="F417">
        <v>280</v>
      </c>
    </row>
    <row r="418" spans="5:6" x14ac:dyDescent="0.25">
      <c r="E418" t="s">
        <v>20</v>
      </c>
      <c r="F418">
        <v>366</v>
      </c>
    </row>
    <row r="419" spans="5:6" x14ac:dyDescent="0.25">
      <c r="E419" t="s">
        <v>20</v>
      </c>
      <c r="F419">
        <v>270</v>
      </c>
    </row>
    <row r="420" spans="5:6" x14ac:dyDescent="0.25">
      <c r="E420" t="s">
        <v>20</v>
      </c>
      <c r="F420">
        <v>137</v>
      </c>
    </row>
    <row r="421" spans="5:6" x14ac:dyDescent="0.25">
      <c r="E421" t="s">
        <v>20</v>
      </c>
      <c r="F421">
        <v>3205</v>
      </c>
    </row>
    <row r="422" spans="5:6" x14ac:dyDescent="0.25">
      <c r="E422" t="s">
        <v>20</v>
      </c>
      <c r="F422">
        <v>288</v>
      </c>
    </row>
    <row r="423" spans="5:6" x14ac:dyDescent="0.25">
      <c r="E423" t="s">
        <v>20</v>
      </c>
      <c r="F423">
        <v>148</v>
      </c>
    </row>
    <row r="424" spans="5:6" x14ac:dyDescent="0.25">
      <c r="E424" t="s">
        <v>20</v>
      </c>
      <c r="F424">
        <v>114</v>
      </c>
    </row>
    <row r="425" spans="5:6" x14ac:dyDescent="0.25">
      <c r="E425" t="s">
        <v>20</v>
      </c>
      <c r="F425">
        <v>1518</v>
      </c>
    </row>
    <row r="426" spans="5:6" x14ac:dyDescent="0.25">
      <c r="E426" t="s">
        <v>20</v>
      </c>
      <c r="F426">
        <v>166</v>
      </c>
    </row>
    <row r="427" spans="5:6" x14ac:dyDescent="0.25">
      <c r="E427" t="s">
        <v>20</v>
      </c>
      <c r="F427">
        <v>100</v>
      </c>
    </row>
    <row r="428" spans="5:6" x14ac:dyDescent="0.25">
      <c r="E428" t="s">
        <v>20</v>
      </c>
      <c r="F428">
        <v>235</v>
      </c>
    </row>
    <row r="429" spans="5:6" x14ac:dyDescent="0.25">
      <c r="E429" t="s">
        <v>20</v>
      </c>
      <c r="F429">
        <v>148</v>
      </c>
    </row>
    <row r="430" spans="5:6" x14ac:dyDescent="0.25">
      <c r="E430" t="s">
        <v>20</v>
      </c>
      <c r="F430">
        <v>198</v>
      </c>
    </row>
    <row r="431" spans="5:6" x14ac:dyDescent="0.25">
      <c r="E431" t="s">
        <v>20</v>
      </c>
      <c r="F431">
        <v>150</v>
      </c>
    </row>
    <row r="432" spans="5:6" x14ac:dyDescent="0.25">
      <c r="E432" t="s">
        <v>20</v>
      </c>
      <c r="F432">
        <v>216</v>
      </c>
    </row>
    <row r="433" spans="5:6" x14ac:dyDescent="0.25">
      <c r="E433" t="s">
        <v>20</v>
      </c>
      <c r="F433">
        <v>5139</v>
      </c>
    </row>
    <row r="434" spans="5:6" x14ac:dyDescent="0.25">
      <c r="E434" t="s">
        <v>20</v>
      </c>
      <c r="F434">
        <v>2353</v>
      </c>
    </row>
    <row r="435" spans="5:6" x14ac:dyDescent="0.25">
      <c r="E435" t="s">
        <v>20</v>
      </c>
      <c r="F435">
        <v>78</v>
      </c>
    </row>
    <row r="436" spans="5:6" x14ac:dyDescent="0.25">
      <c r="E436" t="s">
        <v>20</v>
      </c>
      <c r="F436">
        <v>174</v>
      </c>
    </row>
    <row r="437" spans="5:6" x14ac:dyDescent="0.25">
      <c r="E437" t="s">
        <v>20</v>
      </c>
      <c r="F437">
        <v>164</v>
      </c>
    </row>
    <row r="438" spans="5:6" x14ac:dyDescent="0.25">
      <c r="E438" t="s">
        <v>20</v>
      </c>
      <c r="F438">
        <v>161</v>
      </c>
    </row>
    <row r="439" spans="5:6" x14ac:dyDescent="0.25">
      <c r="E439" t="s">
        <v>20</v>
      </c>
      <c r="F439">
        <v>138</v>
      </c>
    </row>
    <row r="440" spans="5:6" x14ac:dyDescent="0.25">
      <c r="E440" t="s">
        <v>20</v>
      </c>
      <c r="F440">
        <v>3308</v>
      </c>
    </row>
    <row r="441" spans="5:6" x14ac:dyDescent="0.25">
      <c r="E441" t="s">
        <v>20</v>
      </c>
      <c r="F441">
        <v>127</v>
      </c>
    </row>
    <row r="442" spans="5:6" x14ac:dyDescent="0.25">
      <c r="E442" t="s">
        <v>20</v>
      </c>
      <c r="F442">
        <v>207</v>
      </c>
    </row>
    <row r="443" spans="5:6" x14ac:dyDescent="0.25">
      <c r="E443" t="s">
        <v>20</v>
      </c>
      <c r="F443">
        <v>181</v>
      </c>
    </row>
    <row r="444" spans="5:6" x14ac:dyDescent="0.25">
      <c r="E444" t="s">
        <v>20</v>
      </c>
      <c r="F444">
        <v>110</v>
      </c>
    </row>
    <row r="445" spans="5:6" x14ac:dyDescent="0.25">
      <c r="E445" t="s">
        <v>20</v>
      </c>
      <c r="F445">
        <v>185</v>
      </c>
    </row>
    <row r="446" spans="5:6" x14ac:dyDescent="0.25">
      <c r="E446" t="s">
        <v>20</v>
      </c>
      <c r="F446">
        <v>121</v>
      </c>
    </row>
    <row r="447" spans="5:6" x14ac:dyDescent="0.25">
      <c r="E447" t="s">
        <v>20</v>
      </c>
      <c r="F447">
        <v>106</v>
      </c>
    </row>
    <row r="448" spans="5:6" x14ac:dyDescent="0.25">
      <c r="E448" t="s">
        <v>20</v>
      </c>
      <c r="F448">
        <v>142</v>
      </c>
    </row>
    <row r="449" spans="5:6" x14ac:dyDescent="0.25">
      <c r="E449" t="s">
        <v>20</v>
      </c>
      <c r="F449">
        <v>233</v>
      </c>
    </row>
    <row r="450" spans="5:6" x14ac:dyDescent="0.25">
      <c r="E450" t="s">
        <v>20</v>
      </c>
      <c r="F450">
        <v>218</v>
      </c>
    </row>
    <row r="451" spans="5:6" x14ac:dyDescent="0.25">
      <c r="E451" t="s">
        <v>20</v>
      </c>
      <c r="F451">
        <v>76</v>
      </c>
    </row>
    <row r="452" spans="5:6" x14ac:dyDescent="0.25">
      <c r="E452" t="s">
        <v>20</v>
      </c>
      <c r="F452">
        <v>43</v>
      </c>
    </row>
    <row r="453" spans="5:6" x14ac:dyDescent="0.25">
      <c r="E453" t="s">
        <v>20</v>
      </c>
      <c r="F453">
        <v>221</v>
      </c>
    </row>
    <row r="454" spans="5:6" x14ac:dyDescent="0.25">
      <c r="E454" t="s">
        <v>20</v>
      </c>
      <c r="F454">
        <v>2805</v>
      </c>
    </row>
    <row r="455" spans="5:6" x14ac:dyDescent="0.25">
      <c r="E455" t="s">
        <v>20</v>
      </c>
      <c r="F455">
        <v>68</v>
      </c>
    </row>
    <row r="456" spans="5:6" x14ac:dyDescent="0.25">
      <c r="E456" t="s">
        <v>20</v>
      </c>
      <c r="F456">
        <v>183</v>
      </c>
    </row>
    <row r="457" spans="5:6" x14ac:dyDescent="0.25">
      <c r="E457" t="s">
        <v>20</v>
      </c>
      <c r="F457">
        <v>133</v>
      </c>
    </row>
    <row r="458" spans="5:6" x14ac:dyDescent="0.25">
      <c r="E458" t="s">
        <v>20</v>
      </c>
      <c r="F458">
        <v>2489</v>
      </c>
    </row>
    <row r="459" spans="5:6" x14ac:dyDescent="0.25">
      <c r="E459" t="s">
        <v>20</v>
      </c>
      <c r="F459">
        <v>69</v>
      </c>
    </row>
    <row r="460" spans="5:6" x14ac:dyDescent="0.25">
      <c r="E460" t="s">
        <v>20</v>
      </c>
      <c r="F460">
        <v>279</v>
      </c>
    </row>
    <row r="461" spans="5:6" x14ac:dyDescent="0.25">
      <c r="E461" t="s">
        <v>20</v>
      </c>
      <c r="F461">
        <v>210</v>
      </c>
    </row>
    <row r="462" spans="5:6" x14ac:dyDescent="0.25">
      <c r="E462" t="s">
        <v>20</v>
      </c>
      <c r="F462">
        <v>2100</v>
      </c>
    </row>
    <row r="463" spans="5:6" x14ac:dyDescent="0.25">
      <c r="E463" t="s">
        <v>20</v>
      </c>
      <c r="F463">
        <v>252</v>
      </c>
    </row>
    <row r="464" spans="5:6" x14ac:dyDescent="0.25">
      <c r="E464" t="s">
        <v>20</v>
      </c>
      <c r="F464">
        <v>1280</v>
      </c>
    </row>
    <row r="465" spans="5:6" x14ac:dyDescent="0.25">
      <c r="E465" t="s">
        <v>20</v>
      </c>
      <c r="F465">
        <v>157</v>
      </c>
    </row>
    <row r="466" spans="5:6" x14ac:dyDescent="0.25">
      <c r="E466" t="s">
        <v>20</v>
      </c>
      <c r="F466">
        <v>194</v>
      </c>
    </row>
    <row r="467" spans="5:6" x14ac:dyDescent="0.25">
      <c r="E467" t="s">
        <v>20</v>
      </c>
      <c r="F467">
        <v>82</v>
      </c>
    </row>
    <row r="468" spans="5:6" x14ac:dyDescent="0.25">
      <c r="E468" t="s">
        <v>20</v>
      </c>
      <c r="F468">
        <v>4233</v>
      </c>
    </row>
    <row r="469" spans="5:6" x14ac:dyDescent="0.25">
      <c r="E469" t="s">
        <v>20</v>
      </c>
      <c r="F469">
        <v>1297</v>
      </c>
    </row>
    <row r="470" spans="5:6" x14ac:dyDescent="0.25">
      <c r="E470" t="s">
        <v>20</v>
      </c>
      <c r="F470">
        <v>165</v>
      </c>
    </row>
    <row r="471" spans="5:6" x14ac:dyDescent="0.25">
      <c r="E471" t="s">
        <v>20</v>
      </c>
      <c r="F471">
        <v>119</v>
      </c>
    </row>
    <row r="472" spans="5:6" x14ac:dyDescent="0.25">
      <c r="E472" t="s">
        <v>20</v>
      </c>
      <c r="F472">
        <v>1797</v>
      </c>
    </row>
    <row r="473" spans="5:6" x14ac:dyDescent="0.25">
      <c r="E473" t="s">
        <v>20</v>
      </c>
      <c r="F473">
        <v>261</v>
      </c>
    </row>
    <row r="474" spans="5:6" x14ac:dyDescent="0.25">
      <c r="E474" t="s">
        <v>20</v>
      </c>
      <c r="F474">
        <v>157</v>
      </c>
    </row>
    <row r="475" spans="5:6" x14ac:dyDescent="0.25">
      <c r="E475" t="s">
        <v>20</v>
      </c>
      <c r="F475">
        <v>3533</v>
      </c>
    </row>
    <row r="476" spans="5:6" x14ac:dyDescent="0.25">
      <c r="E476" t="s">
        <v>20</v>
      </c>
      <c r="F476">
        <v>155</v>
      </c>
    </row>
    <row r="477" spans="5:6" x14ac:dyDescent="0.25">
      <c r="E477" t="s">
        <v>20</v>
      </c>
      <c r="F477">
        <v>132</v>
      </c>
    </row>
    <row r="478" spans="5:6" x14ac:dyDescent="0.25">
      <c r="E478" t="s">
        <v>20</v>
      </c>
      <c r="F478">
        <v>1354</v>
      </c>
    </row>
    <row r="479" spans="5:6" x14ac:dyDescent="0.25">
      <c r="E479" t="s">
        <v>20</v>
      </c>
      <c r="F479">
        <v>48</v>
      </c>
    </row>
    <row r="480" spans="5:6" x14ac:dyDescent="0.25">
      <c r="E480" t="s">
        <v>20</v>
      </c>
      <c r="F480">
        <v>110</v>
      </c>
    </row>
    <row r="481" spans="5:6" x14ac:dyDescent="0.25">
      <c r="E481" t="s">
        <v>20</v>
      </c>
      <c r="F481">
        <v>172</v>
      </c>
    </row>
    <row r="482" spans="5:6" x14ac:dyDescent="0.25">
      <c r="E482" t="s">
        <v>20</v>
      </c>
      <c r="F482">
        <v>307</v>
      </c>
    </row>
    <row r="483" spans="5:6" x14ac:dyDescent="0.25">
      <c r="E483" t="s">
        <v>20</v>
      </c>
      <c r="F483">
        <v>160</v>
      </c>
    </row>
    <row r="484" spans="5:6" x14ac:dyDescent="0.25">
      <c r="E484" t="s">
        <v>20</v>
      </c>
      <c r="F484">
        <v>1467</v>
      </c>
    </row>
    <row r="485" spans="5:6" x14ac:dyDescent="0.25">
      <c r="E485" t="s">
        <v>20</v>
      </c>
      <c r="F485">
        <v>2662</v>
      </c>
    </row>
    <row r="486" spans="5:6" x14ac:dyDescent="0.25">
      <c r="E486" t="s">
        <v>20</v>
      </c>
      <c r="F486">
        <v>452</v>
      </c>
    </row>
    <row r="487" spans="5:6" x14ac:dyDescent="0.25">
      <c r="E487" t="s">
        <v>20</v>
      </c>
      <c r="F487">
        <v>158</v>
      </c>
    </row>
    <row r="488" spans="5:6" x14ac:dyDescent="0.25">
      <c r="E488" t="s">
        <v>20</v>
      </c>
      <c r="F488">
        <v>225</v>
      </c>
    </row>
    <row r="489" spans="5:6" x14ac:dyDescent="0.25">
      <c r="E489" t="s">
        <v>20</v>
      </c>
      <c r="F489">
        <v>65</v>
      </c>
    </row>
    <row r="490" spans="5:6" x14ac:dyDescent="0.25">
      <c r="E490" t="s">
        <v>20</v>
      </c>
      <c r="F490">
        <v>163</v>
      </c>
    </row>
    <row r="491" spans="5:6" x14ac:dyDescent="0.25">
      <c r="E491" t="s">
        <v>20</v>
      </c>
      <c r="F491">
        <v>85</v>
      </c>
    </row>
    <row r="492" spans="5:6" x14ac:dyDescent="0.25">
      <c r="E492" t="s">
        <v>20</v>
      </c>
      <c r="F492">
        <v>217</v>
      </c>
    </row>
    <row r="493" spans="5:6" x14ac:dyDescent="0.25">
      <c r="E493" t="s">
        <v>20</v>
      </c>
      <c r="F493">
        <v>150</v>
      </c>
    </row>
    <row r="494" spans="5:6" x14ac:dyDescent="0.25">
      <c r="E494" t="s">
        <v>20</v>
      </c>
      <c r="F494">
        <v>3272</v>
      </c>
    </row>
    <row r="495" spans="5:6" x14ac:dyDescent="0.25">
      <c r="E495" t="s">
        <v>20</v>
      </c>
      <c r="F495">
        <v>300</v>
      </c>
    </row>
    <row r="496" spans="5:6" x14ac:dyDescent="0.25">
      <c r="E496" t="s">
        <v>20</v>
      </c>
      <c r="F496">
        <v>126</v>
      </c>
    </row>
    <row r="497" spans="5:6" x14ac:dyDescent="0.25">
      <c r="E497" t="s">
        <v>20</v>
      </c>
      <c r="F497">
        <v>2320</v>
      </c>
    </row>
    <row r="498" spans="5:6" x14ac:dyDescent="0.25">
      <c r="E498" t="s">
        <v>20</v>
      </c>
      <c r="F498">
        <v>81</v>
      </c>
    </row>
    <row r="499" spans="5:6" x14ac:dyDescent="0.25">
      <c r="E499" t="s">
        <v>20</v>
      </c>
      <c r="F499">
        <v>1887</v>
      </c>
    </row>
    <row r="500" spans="5:6" x14ac:dyDescent="0.25">
      <c r="E500" t="s">
        <v>20</v>
      </c>
      <c r="F500">
        <v>4358</v>
      </c>
    </row>
    <row r="501" spans="5:6" x14ac:dyDescent="0.25">
      <c r="E501" t="s">
        <v>20</v>
      </c>
      <c r="F501">
        <v>53</v>
      </c>
    </row>
    <row r="502" spans="5:6" x14ac:dyDescent="0.25">
      <c r="E502" t="s">
        <v>20</v>
      </c>
      <c r="F502">
        <v>2414</v>
      </c>
    </row>
    <row r="503" spans="5:6" x14ac:dyDescent="0.25">
      <c r="E503" t="s">
        <v>20</v>
      </c>
      <c r="F503">
        <v>80</v>
      </c>
    </row>
    <row r="504" spans="5:6" x14ac:dyDescent="0.25">
      <c r="E504" t="s">
        <v>20</v>
      </c>
      <c r="F504">
        <v>193</v>
      </c>
    </row>
    <row r="505" spans="5:6" x14ac:dyDescent="0.25">
      <c r="E505" t="s">
        <v>20</v>
      </c>
      <c r="F505">
        <v>52</v>
      </c>
    </row>
    <row r="506" spans="5:6" x14ac:dyDescent="0.25">
      <c r="E506" t="s">
        <v>20</v>
      </c>
      <c r="F506">
        <v>290</v>
      </c>
    </row>
    <row r="507" spans="5:6" x14ac:dyDescent="0.25">
      <c r="E507" t="s">
        <v>20</v>
      </c>
      <c r="F507">
        <v>122</v>
      </c>
    </row>
    <row r="508" spans="5:6" x14ac:dyDescent="0.25">
      <c r="E508" t="s">
        <v>20</v>
      </c>
      <c r="F508">
        <v>1470</v>
      </c>
    </row>
    <row r="509" spans="5:6" x14ac:dyDescent="0.25">
      <c r="E509" t="s">
        <v>20</v>
      </c>
      <c r="F509">
        <v>165</v>
      </c>
    </row>
    <row r="510" spans="5:6" x14ac:dyDescent="0.25">
      <c r="E510" t="s">
        <v>20</v>
      </c>
      <c r="F510">
        <v>182</v>
      </c>
    </row>
    <row r="511" spans="5:6" x14ac:dyDescent="0.25">
      <c r="E511" t="s">
        <v>20</v>
      </c>
      <c r="F511">
        <v>199</v>
      </c>
    </row>
    <row r="512" spans="5:6" x14ac:dyDescent="0.25">
      <c r="E512" t="s">
        <v>20</v>
      </c>
      <c r="F512">
        <v>56</v>
      </c>
    </row>
    <row r="513" spans="5:6" x14ac:dyDescent="0.25">
      <c r="E513" t="s">
        <v>20</v>
      </c>
      <c r="F513">
        <v>1460</v>
      </c>
    </row>
    <row r="514" spans="5:6" x14ac:dyDescent="0.25">
      <c r="E514" t="s">
        <v>20</v>
      </c>
      <c r="F514">
        <v>123</v>
      </c>
    </row>
    <row r="515" spans="5:6" x14ac:dyDescent="0.25">
      <c r="E515" t="s">
        <v>20</v>
      </c>
      <c r="F515">
        <v>159</v>
      </c>
    </row>
    <row r="516" spans="5:6" x14ac:dyDescent="0.25">
      <c r="E516" t="s">
        <v>20</v>
      </c>
      <c r="F516">
        <v>110</v>
      </c>
    </row>
    <row r="517" spans="5:6" x14ac:dyDescent="0.25">
      <c r="E517" t="s">
        <v>20</v>
      </c>
      <c r="F517">
        <v>236</v>
      </c>
    </row>
    <row r="518" spans="5:6" x14ac:dyDescent="0.25">
      <c r="E518" t="s">
        <v>20</v>
      </c>
      <c r="F518">
        <v>191</v>
      </c>
    </row>
    <row r="519" spans="5:6" x14ac:dyDescent="0.25">
      <c r="E519" t="s">
        <v>20</v>
      </c>
      <c r="F519">
        <v>3934</v>
      </c>
    </row>
    <row r="520" spans="5:6" x14ac:dyDescent="0.25">
      <c r="E520" t="s">
        <v>20</v>
      </c>
      <c r="F520">
        <v>80</v>
      </c>
    </row>
    <row r="521" spans="5:6" x14ac:dyDescent="0.25">
      <c r="E521" t="s">
        <v>20</v>
      </c>
      <c r="F521">
        <v>462</v>
      </c>
    </row>
    <row r="522" spans="5:6" x14ac:dyDescent="0.25">
      <c r="E522" t="s">
        <v>20</v>
      </c>
      <c r="F522">
        <v>179</v>
      </c>
    </row>
    <row r="523" spans="5:6" x14ac:dyDescent="0.25">
      <c r="E523" t="s">
        <v>20</v>
      </c>
      <c r="F523">
        <v>1866</v>
      </c>
    </row>
    <row r="524" spans="5:6" x14ac:dyDescent="0.25">
      <c r="E524" t="s">
        <v>20</v>
      </c>
      <c r="F524">
        <v>156</v>
      </c>
    </row>
    <row r="525" spans="5:6" x14ac:dyDescent="0.25">
      <c r="E525" t="s">
        <v>20</v>
      </c>
      <c r="F525">
        <v>255</v>
      </c>
    </row>
    <row r="526" spans="5:6" x14ac:dyDescent="0.25">
      <c r="E526" t="s">
        <v>20</v>
      </c>
      <c r="F526">
        <v>2261</v>
      </c>
    </row>
    <row r="527" spans="5:6" x14ac:dyDescent="0.25">
      <c r="E527" t="s">
        <v>20</v>
      </c>
      <c r="F527">
        <v>40</v>
      </c>
    </row>
    <row r="528" spans="5:6" x14ac:dyDescent="0.25">
      <c r="E528" t="s">
        <v>20</v>
      </c>
      <c r="F528">
        <v>2289</v>
      </c>
    </row>
    <row r="529" spans="5:6" x14ac:dyDescent="0.25">
      <c r="E529" t="s">
        <v>20</v>
      </c>
      <c r="F529">
        <v>65</v>
      </c>
    </row>
    <row r="530" spans="5:6" x14ac:dyDescent="0.25">
      <c r="E530" t="s">
        <v>20</v>
      </c>
      <c r="F530">
        <v>3777</v>
      </c>
    </row>
    <row r="531" spans="5:6" x14ac:dyDescent="0.25">
      <c r="E531" t="s">
        <v>20</v>
      </c>
      <c r="F531">
        <v>184</v>
      </c>
    </row>
    <row r="532" spans="5:6" x14ac:dyDescent="0.25">
      <c r="E532" t="s">
        <v>20</v>
      </c>
      <c r="F532">
        <v>85</v>
      </c>
    </row>
    <row r="533" spans="5:6" x14ac:dyDescent="0.25">
      <c r="E533" t="s">
        <v>20</v>
      </c>
      <c r="F533">
        <v>144</v>
      </c>
    </row>
    <row r="534" spans="5:6" x14ac:dyDescent="0.25">
      <c r="E534" t="s">
        <v>20</v>
      </c>
      <c r="F534">
        <v>1902</v>
      </c>
    </row>
    <row r="535" spans="5:6" x14ac:dyDescent="0.25">
      <c r="E535" t="s">
        <v>20</v>
      </c>
      <c r="F535">
        <v>105</v>
      </c>
    </row>
    <row r="536" spans="5:6" x14ac:dyDescent="0.25">
      <c r="E536" t="s">
        <v>20</v>
      </c>
      <c r="F536">
        <v>132</v>
      </c>
    </row>
    <row r="537" spans="5:6" x14ac:dyDescent="0.25">
      <c r="E537" t="s">
        <v>20</v>
      </c>
      <c r="F537">
        <v>96</v>
      </c>
    </row>
    <row r="538" spans="5:6" x14ac:dyDescent="0.25">
      <c r="E538" t="s">
        <v>20</v>
      </c>
      <c r="F538">
        <v>114</v>
      </c>
    </row>
    <row r="539" spans="5:6" x14ac:dyDescent="0.25">
      <c r="E539" t="s">
        <v>20</v>
      </c>
      <c r="F539">
        <v>203</v>
      </c>
    </row>
    <row r="540" spans="5:6" x14ac:dyDescent="0.25">
      <c r="E540" t="s">
        <v>20</v>
      </c>
      <c r="F540">
        <v>1559</v>
      </c>
    </row>
    <row r="541" spans="5:6" x14ac:dyDescent="0.25">
      <c r="E541" t="s">
        <v>20</v>
      </c>
      <c r="F541">
        <v>1548</v>
      </c>
    </row>
    <row r="542" spans="5:6" x14ac:dyDescent="0.25">
      <c r="E542" t="s">
        <v>20</v>
      </c>
      <c r="F542">
        <v>80</v>
      </c>
    </row>
    <row r="543" spans="5:6" x14ac:dyDescent="0.25">
      <c r="E543" t="s">
        <v>20</v>
      </c>
      <c r="F543">
        <v>131</v>
      </c>
    </row>
    <row r="544" spans="5:6" x14ac:dyDescent="0.25">
      <c r="E544" t="s">
        <v>20</v>
      </c>
      <c r="F544">
        <v>112</v>
      </c>
    </row>
    <row r="545" spans="5:6" x14ac:dyDescent="0.25">
      <c r="E545" t="s">
        <v>20</v>
      </c>
      <c r="F545">
        <v>155</v>
      </c>
    </row>
    <row r="546" spans="5:6" x14ac:dyDescent="0.25">
      <c r="E546" t="s">
        <v>20</v>
      </c>
      <c r="F546">
        <v>266</v>
      </c>
    </row>
    <row r="547" spans="5:6" x14ac:dyDescent="0.25">
      <c r="E547" t="s">
        <v>20</v>
      </c>
      <c r="F547">
        <v>155</v>
      </c>
    </row>
    <row r="548" spans="5:6" x14ac:dyDescent="0.25">
      <c r="E548" t="s">
        <v>20</v>
      </c>
      <c r="F548">
        <v>207</v>
      </c>
    </row>
    <row r="549" spans="5:6" x14ac:dyDescent="0.25">
      <c r="E549" t="s">
        <v>20</v>
      </c>
      <c r="F549">
        <v>245</v>
      </c>
    </row>
    <row r="550" spans="5:6" x14ac:dyDescent="0.25">
      <c r="E550" t="s">
        <v>20</v>
      </c>
      <c r="F550">
        <v>1573</v>
      </c>
    </row>
    <row r="551" spans="5:6" x14ac:dyDescent="0.25">
      <c r="E551" t="s">
        <v>20</v>
      </c>
      <c r="F551">
        <v>114</v>
      </c>
    </row>
    <row r="552" spans="5:6" x14ac:dyDescent="0.25">
      <c r="E552" t="s">
        <v>20</v>
      </c>
      <c r="F552">
        <v>93</v>
      </c>
    </row>
    <row r="553" spans="5:6" x14ac:dyDescent="0.25">
      <c r="E553" t="s">
        <v>20</v>
      </c>
      <c r="F553">
        <v>1681</v>
      </c>
    </row>
    <row r="554" spans="5:6" x14ac:dyDescent="0.25">
      <c r="E554" t="s">
        <v>20</v>
      </c>
      <c r="F554">
        <v>32</v>
      </c>
    </row>
    <row r="555" spans="5:6" x14ac:dyDescent="0.25">
      <c r="E555" t="s">
        <v>20</v>
      </c>
      <c r="F555">
        <v>135</v>
      </c>
    </row>
    <row r="556" spans="5:6" x14ac:dyDescent="0.25">
      <c r="E556" t="s">
        <v>20</v>
      </c>
      <c r="F556">
        <v>140</v>
      </c>
    </row>
    <row r="557" spans="5:6" x14ac:dyDescent="0.25">
      <c r="E557" t="s">
        <v>20</v>
      </c>
      <c r="F557">
        <v>92</v>
      </c>
    </row>
    <row r="558" spans="5:6" x14ac:dyDescent="0.25">
      <c r="E558" t="s">
        <v>20</v>
      </c>
      <c r="F558">
        <v>1015</v>
      </c>
    </row>
    <row r="559" spans="5:6" x14ac:dyDescent="0.25">
      <c r="E559" t="s">
        <v>20</v>
      </c>
      <c r="F559">
        <v>323</v>
      </c>
    </row>
    <row r="560" spans="5:6" x14ac:dyDescent="0.25">
      <c r="E560" t="s">
        <v>20</v>
      </c>
      <c r="F560">
        <v>2326</v>
      </c>
    </row>
    <row r="561" spans="5:6" x14ac:dyDescent="0.25">
      <c r="E561" t="s">
        <v>20</v>
      </c>
      <c r="F561">
        <v>381</v>
      </c>
    </row>
    <row r="562" spans="5:6" x14ac:dyDescent="0.25">
      <c r="E562" t="s">
        <v>20</v>
      </c>
      <c r="F562">
        <v>480</v>
      </c>
    </row>
    <row r="563" spans="5:6" x14ac:dyDescent="0.25">
      <c r="E563" t="s">
        <v>20</v>
      </c>
      <c r="F563">
        <v>226</v>
      </c>
    </row>
    <row r="564" spans="5:6" x14ac:dyDescent="0.25">
      <c r="E564" t="s">
        <v>20</v>
      </c>
      <c r="F564">
        <v>241</v>
      </c>
    </row>
    <row r="565" spans="5:6" x14ac:dyDescent="0.25">
      <c r="E565" t="s">
        <v>20</v>
      </c>
      <c r="F565">
        <v>132</v>
      </c>
    </row>
    <row r="566" spans="5:6" x14ac:dyDescent="0.25">
      <c r="E566" t="s">
        <v>20</v>
      </c>
      <c r="F566">
        <v>2043</v>
      </c>
    </row>
  </sheetData>
  <conditionalFormatting sqref="E1:E1048141">
    <cfRule type="containsText" dxfId="9" priority="6" operator="containsText" text="Canceled">
      <formula>NOT(ISERROR(SEARCH("Canceled",E1)))</formula>
    </cfRule>
    <cfRule type="containsText" dxfId="8" priority="7" operator="containsText" text="Live">
      <formula>NOT(ISERROR(SEARCH("Live",E1)))</formula>
    </cfRule>
    <cfRule type="containsText" dxfId="7" priority="8" operator="containsText" text="Failed">
      <formula>NOT(ISERROR(SEARCH("Failed",E1)))</formula>
    </cfRule>
    <cfRule type="containsText" dxfId="6" priority="9" operator="containsText" text="Successful">
      <formula>NOT(ISERROR(SEARCH("Successful",E1)))</formula>
    </cfRule>
    <cfRule type="containsText" dxfId="5" priority="10" operator="containsText" text="successful">
      <formula>NOT(ISERROR(SEARCH("successful",E1)))</formula>
    </cfRule>
  </conditionalFormatting>
  <conditionalFormatting sqref="G1:G365">
    <cfRule type="containsText" dxfId="4" priority="1" operator="containsText" text="Canceled">
      <formula>NOT(ISERROR(SEARCH("Canceled",G1)))</formula>
    </cfRule>
    <cfRule type="containsText" dxfId="3" priority="2" operator="containsText" text="Live">
      <formula>NOT(ISERROR(SEARCH("Live",G1)))</formula>
    </cfRule>
    <cfRule type="containsText" dxfId="2" priority="3" operator="containsText" text="Failed">
      <formula>NOT(ISERROR(SEARCH("Failed",G1)))</formula>
    </cfRule>
    <cfRule type="containsText" dxfId="1" priority="4" operator="containsText" text="Successful">
      <formula>NOT(ISERROR(SEARCH("Successful",G1)))</formula>
    </cfRule>
    <cfRule type="containsText" dxfId="0" priority="5" operator="containsText" text="successful">
      <formula>NOT(ISERROR(SEARCH("successful",G1)))</formula>
    </cfRule>
  </conditionalFormatting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k p t y V k i y 5 f i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6 i J Y 5 X D F N O Z s h z A 1 + B T X u f 7 Q / k 6 6 F x Q 6 + F h n B X c D J H T t 4 f x A N Q S w M E F A A C A A g A k p t y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K b c l Y o i k e 4 D g A A A B E A A A A T A B w A R m 9 y b X V s Y X M v U 2 V j d G l v b j E u b S C i G A A o o B Q A A A A A A A A A A A A A A A A A A A A A A A A A A A A r T k 0 u y c z P U w i G 0 I b W A F B L A Q I t A B Q A A g A I A J K b c l Z I s u X 4 p A A A A P Y A A A A S A A A A A A A A A A A A A A A A A A A A A A B D b 2 5 m a W c v U G F j a 2 F n Z S 5 4 b W x Q S w E C L Q A U A A I A C A C S m 3 J W D 8 r p q 6 Q A A A D p A A A A E w A A A A A A A A A A A A A A A A D w A A A A W 0 N v b n R l b n R f V H l w Z X N d L n h t b F B L A Q I t A B Q A A g A I A J K b c l Y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k B A A A A A A A A N w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L T 3 y 7 y g U b k a C p j u s I M C j z Q A A A A A C A A A A A A A Q Z g A A A A E A A C A A A A C c F j H 3 j J y 2 1 G e N K J 8 l m B e P h C 5 i d K H 0 J a w r d 5 Y N 8 R n g t w A A A A A O g A A A A A I A A C A A A A D G d 0 Q 4 8 5 y G y H f I Z 8 K n 4 e h x p i 4 i e x v 6 6 X 3 c o E b 1 T s Q W o V A A A A D W I s r b + d B o 8 R 5 K L O w r 7 / I I J c c N i 4 u A g c P H 2 R L e y d 5 t X W W L e Y M I 3 u 8 8 0 8 C 7 4 C x 4 2 J p f 4 9 z o o o V Z 3 T F V f R U L / 3 I f 1 0 v S s c m G 2 Y h B M G C L l t h E m U A A A A A z B i F 0 X L C r f i 1 s e x 3 D D W y F U D y 3 u I 9 l 2 Z W l n q U n m B u f n U 3 M x O T d g e Y c T 5 k m G l d b q C q V N N M d X w r r C t S 1 r j X + z W 7 W < / D a t a M a s h u p > 
</file>

<file path=customXml/itemProps1.xml><?xml version="1.0" encoding="utf-8"?>
<ds:datastoreItem xmlns:ds="http://schemas.openxmlformats.org/officeDocument/2006/customXml" ds:itemID="{5020C5A6-19A8-4E82-9950-B191AE69B5D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13</vt:i4>
      </vt:variant>
    </vt:vector>
  </HeadingPairs>
  <TitlesOfParts>
    <vt:vector size="19" baseType="lpstr">
      <vt:lpstr>Crowdfunding</vt:lpstr>
      <vt:lpstr>Category Stats</vt:lpstr>
      <vt:lpstr>Subcategory Stats</vt:lpstr>
      <vt:lpstr>Outcomes Launch Date</vt:lpstr>
      <vt:lpstr>Bonus -Goal Outcomes</vt:lpstr>
      <vt:lpstr>Bonus - Statistical Analysis</vt:lpstr>
      <vt:lpstr>Backers</vt:lpstr>
      <vt:lpstr>Backerscount</vt:lpstr>
      <vt:lpstr>DateCreatedConversion</vt:lpstr>
      <vt:lpstr>EndedConversion</vt:lpstr>
      <vt:lpstr>Failedbackers</vt:lpstr>
      <vt:lpstr>Failedoutcome</vt:lpstr>
      <vt:lpstr>Failerbackers</vt:lpstr>
      <vt:lpstr>Goal</vt:lpstr>
      <vt:lpstr>Outcome</vt:lpstr>
      <vt:lpstr>outcomesuccessful</vt:lpstr>
      <vt:lpstr>successfulbackers</vt:lpstr>
      <vt:lpstr>successfuloutcome</vt:lpstr>
      <vt:lpstr>Unsuccessful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Joyce Smith</cp:lastModifiedBy>
  <dcterms:created xsi:type="dcterms:W3CDTF">2021-09-29T18:52:28Z</dcterms:created>
  <dcterms:modified xsi:type="dcterms:W3CDTF">2023-03-23T20:07:14Z</dcterms:modified>
</cp:coreProperties>
</file>