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1" authorId="0">
      <text>
        <r>
          <rPr>
            <sz val="10"/>
            <color rgb="FF000000"/>
            <rFont val="Arial"/>
            <family val="2"/>
            <charset val="1"/>
          </rPr>
          <t xml:space="preserve">looks like these 2 rows got mixed up, you guys should verify that it's correct now! (it matches my data, unless I wrote things down wrong!)
	-Johnny Pribyl</t>
        </r>
      </text>
    </comment>
    <comment ref="O9" authorId="0">
      <text>
        <r>
          <rPr>
            <sz val="10"/>
            <color rgb="FF000000"/>
            <rFont val="Arial"/>
            <family val="2"/>
            <charset val="1"/>
          </rPr>
          <t xml:space="preserve">calculated with values from:
https://www.gemstonemagnetism.com/uploads/Magnetic_Susceptibilities_of_the_Elements.pdf
and using formula:
Xsivol = Xcgsmol / (cgsmolarmass / cgsdens) 4 Pi
	-Johnny Pribyl</t>
        </r>
      </text>
    </comment>
  </commentList>
</comments>
</file>

<file path=xl/sharedStrings.xml><?xml version="1.0" encoding="utf-8"?>
<sst xmlns="http://schemas.openxmlformats.org/spreadsheetml/2006/main" count="42" uniqueCount="42">
  <si>
    <t xml:space="preserve">sample_name</t>
  </si>
  <si>
    <t xml:space="preserve">sample_mass</t>
  </si>
  <si>
    <t xml:space="preserve">sample_mag</t>
  </si>
  <si>
    <t xml:space="preserve">mass_error </t>
  </si>
  <si>
    <t xml:space="preserve">scale_mass</t>
  </si>
  <si>
    <t xml:space="preserve">area_param_1</t>
  </si>
  <si>
    <t xml:space="preserve">area_param_2</t>
  </si>
  <si>
    <t xml:space="preserve">height_sample</t>
  </si>
  <si>
    <t xml:space="preserve">len_error</t>
  </si>
  <si>
    <t xml:space="preserve">area_m</t>
  </si>
  <si>
    <t xml:space="preserve">sample_mass_si</t>
  </si>
  <si>
    <t xml:space="preserve">sample_magnet_si</t>
  </si>
  <si>
    <t xml:space="preserve">scale_mass_si</t>
  </si>
  <si>
    <t xml:space="preserve">density_kg_m</t>
  </si>
  <si>
    <t xml:space="preserve">lit_xm</t>
  </si>
  <si>
    <t xml:space="preserve">height_err</t>
  </si>
  <si>
    <t xml:space="preserve">vile_weights</t>
  </si>
  <si>
    <t xml:space="preserve">Magnetic field measurments</t>
  </si>
  <si>
    <t xml:space="preserve">scale_no_mag</t>
  </si>
  <si>
    <t xml:space="preserve">scale_with_mag</t>
  </si>
  <si>
    <t xml:space="preserve">current</t>
  </si>
  <si>
    <t xml:space="preserve">scale_no_mag_si</t>
  </si>
  <si>
    <t xml:space="preserve">scale_with_mag_si</t>
  </si>
  <si>
    <t xml:space="preserve">Cu_110_Alloy        </t>
  </si>
  <si>
    <t xml:space="preserve">Al_1100_Alloy       </t>
  </si>
  <si>
    <t xml:space="preserve">Ti_Grade_2          </t>
  </si>
  <si>
    <t xml:space="preserve">Bi_Pellets          </t>
  </si>
  <si>
    <t xml:space="preserve">co</t>
  </si>
  <si>
    <t xml:space="preserve">grap</t>
  </si>
  <si>
    <t xml:space="preserve">NdCI_3              </t>
  </si>
  <si>
    <t xml:space="preserve">Gd_2_O3             </t>
  </si>
  <si>
    <t xml:space="preserve">Er_2_O_3            </t>
  </si>
  <si>
    <t xml:space="preserve">NH42FeSO46H2O</t>
  </si>
  <si>
    <t xml:space="preserve">Iron Alum           </t>
  </si>
  <si>
    <t xml:space="preserve">Cu_Sulphate          </t>
  </si>
  <si>
    <t xml:space="preserve">Cu_Acetate          </t>
  </si>
  <si>
    <t xml:space="preserve">Mn_Oxide           </t>
  </si>
  <si>
    <t xml:space="preserve">Mn Chloride         </t>
  </si>
  <si>
    <t xml:space="preserve">Ni_Zn              </t>
  </si>
  <si>
    <t xml:space="preserve">h2o_distilled</t>
  </si>
  <si>
    <t xml:space="preserve">stainless_steel</t>
  </si>
  <si>
    <t xml:space="preserve">soda_lime_glass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</si>
</sst>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5.75"/>
  <cols>
    <col collapsed="false" hidden="false" max="1" min="1" style="0" width="25.2448979591837"/>
    <col collapsed="false" hidden="false" max="2" min="2" style="0" width="23.4897959183673"/>
    <col collapsed="false" hidden="false" max="3" min="3" style="0" width="15.6581632653061"/>
    <col collapsed="false" hidden="false" max="5" min="4" style="0" width="15.3877551020408"/>
    <col collapsed="false" hidden="false" max="6" min="6" style="0" width="15.7959183673469"/>
    <col collapsed="false" hidden="false" max="7" min="7" style="0" width="16.6020408163265"/>
    <col collapsed="false" hidden="false" max="8" min="8" style="0" width="13.3622448979592"/>
    <col collapsed="false" hidden="false" max="10" min="9" style="0" width="19.1683673469388"/>
    <col collapsed="false" hidden="false" max="11" min="11" style="0" width="14.4438775510204"/>
    <col collapsed="false" hidden="false" max="12" min="12" style="0" width="16.1989795918367"/>
    <col collapsed="false" hidden="false" max="16" min="13" style="0" width="13.9030612244898"/>
    <col collapsed="false" hidden="false" max="18" min="17" style="0" width="16.6020408163265"/>
    <col collapsed="false" hidden="false" max="1025" min="19" style="0" width="13.903061224489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/>
      <c r="S1" s="3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</row>
    <row r="2" customFormat="false" ht="16.5" hidden="false" customHeight="false" outlineLevel="0" collapsed="false">
      <c r="A2" s="1" t="s">
        <v>23</v>
      </c>
      <c r="B2" s="5" t="n">
        <v>27.905</v>
      </c>
      <c r="C2" s="1" t="n">
        <v>180.74</v>
      </c>
      <c r="D2" s="1" t="n">
        <v>0.001</v>
      </c>
      <c r="E2" s="1" t="n">
        <v>180.731</v>
      </c>
      <c r="F2" s="1" t="n">
        <v>0.00949</v>
      </c>
      <c r="G2" s="1" t="n">
        <v>0.0095</v>
      </c>
      <c r="H2" s="1" t="n">
        <v>0.03121</v>
      </c>
      <c r="I2" s="1" t="n">
        <v>1E-005</v>
      </c>
      <c r="J2" s="0" t="n">
        <f aca="false">PRODUCT(F2,G2)</f>
        <v>9.0155E-005</v>
      </c>
      <c r="K2" s="5" t="n">
        <f aca="false">PRODUCT(B2/1000)</f>
        <v>0.027905</v>
      </c>
      <c r="L2" s="1" t="n">
        <f aca="false">C2/1000</f>
        <v>0.18074</v>
      </c>
      <c r="M2" s="0" t="n">
        <f aca="false">E2/1000</f>
        <v>0.180731</v>
      </c>
      <c r="N2" s="1" t="n">
        <v>8920</v>
      </c>
      <c r="O2" s="1" t="n">
        <f aca="false">PRODUCT(-9.63, POWER(10,-6))</f>
        <v>-9.63E-006</v>
      </c>
      <c r="P2" s="6" t="n">
        <v>0.0001</v>
      </c>
      <c r="Q2" s="1" t="n">
        <f aca="false">2.621/1000</f>
        <v>0.002621</v>
      </c>
      <c r="R2" s="1"/>
      <c r="T2" s="1" t="n">
        <v>180.727</v>
      </c>
      <c r="U2" s="1" t="n">
        <v>179.868</v>
      </c>
      <c r="V2" s="1" t="n">
        <v>2.0018</v>
      </c>
      <c r="W2" s="0" t="n">
        <f aca="false">T2/1000</f>
        <v>0.180727</v>
      </c>
      <c r="X2" s="0" t="n">
        <f aca="false">U2/1000</f>
        <v>0.179868</v>
      </c>
    </row>
    <row r="3" customFormat="false" ht="16.5" hidden="false" customHeight="false" outlineLevel="0" collapsed="false">
      <c r="A3" s="1" t="s">
        <v>24</v>
      </c>
      <c r="B3" s="5" t="n">
        <v>10.3</v>
      </c>
      <c r="C3" s="1" t="n">
        <v>180.723</v>
      </c>
      <c r="D3" s="1" t="n">
        <v>0.001</v>
      </c>
      <c r="E3" s="1" t="n">
        <v>180.733</v>
      </c>
      <c r="F3" s="1" t="n">
        <v>0.00944</v>
      </c>
      <c r="G3" s="1" t="n">
        <v>0.00948</v>
      </c>
      <c r="H3" s="1" t="n">
        <v>0.03083</v>
      </c>
      <c r="I3" s="1" t="n">
        <v>1E-005</v>
      </c>
      <c r="J3" s="0" t="n">
        <f aca="false">PRODUCT(F3,G3)</f>
        <v>8.94912E-005</v>
      </c>
      <c r="K3" s="5" t="n">
        <f aca="false">PRODUCT(B3/1000)</f>
        <v>0.0103</v>
      </c>
      <c r="L3" s="1" t="n">
        <f aca="false">C3/1000</f>
        <v>0.180723</v>
      </c>
      <c r="M3" s="0" t="n">
        <f aca="false">E3/1000</f>
        <v>0.180733</v>
      </c>
      <c r="N3" s="1" t="n">
        <v>2700</v>
      </c>
      <c r="O3" s="4" t="n">
        <v>2.11E-005</v>
      </c>
      <c r="P3" s="6" t="n">
        <v>0.0001</v>
      </c>
      <c r="Q3" s="1" t="n">
        <f aca="false">2.625/1000</f>
        <v>0.002625</v>
      </c>
      <c r="R3" s="1"/>
      <c r="T3" s="1" t="n">
        <v>180.728</v>
      </c>
      <c r="U3" s="1" t="n">
        <v>179.974</v>
      </c>
      <c r="V3" s="1" t="n">
        <v>1.7499</v>
      </c>
      <c r="W3" s="0" t="n">
        <f aca="false">T3/1000</f>
        <v>0.180728</v>
      </c>
      <c r="X3" s="0" t="n">
        <f aca="false">U3/1000</f>
        <v>0.179974</v>
      </c>
    </row>
    <row r="4" customFormat="false" ht="16.5" hidden="false" customHeight="false" outlineLevel="0" collapsed="false">
      <c r="A4" s="1" t="s">
        <v>25</v>
      </c>
      <c r="B4" s="5" t="n">
        <v>15.571</v>
      </c>
      <c r="C4" s="1" t="n">
        <v>180.617</v>
      </c>
      <c r="D4" s="1" t="n">
        <v>0.001</v>
      </c>
      <c r="E4" s="1" t="n">
        <v>180.733</v>
      </c>
      <c r="F4" s="1" t="n">
        <v>0.0095</v>
      </c>
      <c r="G4" s="1" t="n">
        <v>0.00955</v>
      </c>
      <c r="H4" s="1" t="n">
        <v>0.03102</v>
      </c>
      <c r="I4" s="1" t="n">
        <v>1E-005</v>
      </c>
      <c r="J4" s="0" t="n">
        <f aca="false">PRODUCT(F4,G4)</f>
        <v>9.0725E-005</v>
      </c>
      <c r="K4" s="5" t="n">
        <f aca="false">PRODUCT(B4/1000)</f>
        <v>0.015571</v>
      </c>
      <c r="L4" s="1" t="n">
        <f aca="false">C4/1000</f>
        <v>0.180617</v>
      </c>
      <c r="M4" s="0" t="n">
        <f aca="false">E4/1000</f>
        <v>0.180733</v>
      </c>
      <c r="N4" s="1" t="n">
        <v>4510</v>
      </c>
      <c r="O4" s="4" t="n">
        <v>0.0001807</v>
      </c>
      <c r="P4" s="6" t="n">
        <v>0.0001</v>
      </c>
      <c r="Q4" s="1" t="n">
        <f aca="false">2.625/1000</f>
        <v>0.002625</v>
      </c>
      <c r="R4" s="1"/>
      <c r="T4" s="1" t="n">
        <v>180.727</v>
      </c>
      <c r="U4" s="1" t="n">
        <v>180.083</v>
      </c>
      <c r="V4" s="1" t="n">
        <v>1.4998</v>
      </c>
      <c r="W4" s="0" t="n">
        <f aca="false">T4/1000</f>
        <v>0.180727</v>
      </c>
      <c r="X4" s="0" t="n">
        <f aca="false">U4/1000</f>
        <v>0.180083</v>
      </c>
    </row>
    <row r="5" customFormat="false" ht="16.5" hidden="false" customHeight="false" outlineLevel="0" collapsed="false">
      <c r="A5" s="1" t="s">
        <v>26</v>
      </c>
      <c r="B5" s="5" t="n">
        <v>20.873</v>
      </c>
      <c r="C5" s="1" t="n">
        <v>180.799</v>
      </c>
      <c r="D5" s="1" t="n">
        <v>0.001</v>
      </c>
      <c r="E5" s="1" t="n">
        <v>180.734</v>
      </c>
      <c r="F5" s="1" t="n">
        <v>0.01002</v>
      </c>
      <c r="G5" s="1" t="n">
        <v>0.01004</v>
      </c>
      <c r="H5" s="1" t="n">
        <v>0.03259</v>
      </c>
      <c r="I5" s="1" t="n">
        <v>1E-005</v>
      </c>
      <c r="J5" s="0" t="n">
        <f aca="false">PRODUCT(F5,G5)</f>
        <v>0.0001006008</v>
      </c>
      <c r="K5" s="5" t="n">
        <f aca="false">PRODUCT(B5/1000)</f>
        <v>0.020873</v>
      </c>
      <c r="L5" s="1" t="n">
        <f aca="false">C5/1000</f>
        <v>0.180799</v>
      </c>
      <c r="M5" s="0" t="n">
        <f aca="false">E5/1000</f>
        <v>0.180734</v>
      </c>
      <c r="N5" s="1" t="n">
        <v>9780</v>
      </c>
      <c r="O5" s="4" t="n">
        <v>-0.00017</v>
      </c>
      <c r="P5" s="6" t="n">
        <v>0.0001</v>
      </c>
      <c r="Q5" s="1" t="n">
        <f aca="false">2.63/1000</f>
        <v>0.00263</v>
      </c>
      <c r="R5" s="1"/>
      <c r="T5" s="1" t="n">
        <v>180.728</v>
      </c>
      <c r="U5" s="1" t="n">
        <v>180.191</v>
      </c>
      <c r="V5" s="1" t="n">
        <v>1.2501</v>
      </c>
      <c r="W5" s="0" t="n">
        <f aca="false">T5/1000</f>
        <v>0.180728</v>
      </c>
      <c r="X5" s="0" t="n">
        <f aca="false">U5/1000</f>
        <v>0.180191</v>
      </c>
    </row>
    <row r="6" customFormat="false" ht="13.8" hidden="false" customHeight="false" outlineLevel="0" collapsed="false">
      <c r="A6" s="1" t="s">
        <v>27</v>
      </c>
      <c r="B6" s="1" t="n">
        <f aca="false">J6*H6*N6*1000</f>
        <v>0.00360775725164526</v>
      </c>
      <c r="C6" s="1" t="n">
        <v>180.53</v>
      </c>
      <c r="D6" s="1" t="n">
        <v>0.001</v>
      </c>
      <c r="E6" s="1" t="n">
        <v>180.731</v>
      </c>
      <c r="F6" s="1" t="n">
        <f aca="false">PI()</f>
        <v>3.141592654</v>
      </c>
      <c r="G6" s="1" t="n">
        <f aca="false">((127*10^-6)/2)^2</f>
        <v>4.03225E-009</v>
      </c>
      <c r="H6" s="1" t="n">
        <v>0.032</v>
      </c>
      <c r="I6" s="1" t="n">
        <v>1E-005</v>
      </c>
      <c r="J6" s="0" t="n">
        <f aca="false">PRODUCT(F6,G6)</f>
        <v>1.26676869790915E-008</v>
      </c>
      <c r="K6" s="1" t="n">
        <f aca="false">J6*H6*N6</f>
        <v>3.60775725164526E-006</v>
      </c>
      <c r="L6" s="1" t="n">
        <f aca="false">C6/1000</f>
        <v>0.18053</v>
      </c>
      <c r="M6" s="0" t="n">
        <f aca="false">E6/1000</f>
        <v>0.180731</v>
      </c>
      <c r="N6" s="1" t="n">
        <v>8900</v>
      </c>
      <c r="O6" s="7"/>
      <c r="P6" s="6" t="n">
        <v>0.0001</v>
      </c>
      <c r="R6" s="1"/>
      <c r="T6" s="1" t="n">
        <v>180.729</v>
      </c>
      <c r="U6" s="1" t="n">
        <v>180.302</v>
      </c>
      <c r="V6" s="1" t="n">
        <v>0.9999</v>
      </c>
      <c r="W6" s="0" t="n">
        <f aca="false">T6/1000</f>
        <v>0.180729</v>
      </c>
      <c r="X6" s="0" t="n">
        <f aca="false">U6/1000</f>
        <v>0.180302</v>
      </c>
    </row>
    <row r="7" customFormat="false" ht="16.5" hidden="false" customHeight="false" outlineLevel="0" collapsed="false">
      <c r="A7" s="1" t="s">
        <v>28</v>
      </c>
      <c r="B7" s="1" t="n">
        <f aca="false">J7*H7*N7*1000</f>
        <v>0.8136</v>
      </c>
      <c r="C7" s="1" t="n">
        <v>180.8</v>
      </c>
      <c r="D7" s="1" t="n">
        <v>0.001</v>
      </c>
      <c r="E7" s="1" t="n">
        <v>180.731</v>
      </c>
      <c r="F7" s="1" t="n">
        <f aca="false">0.0075*2</f>
        <v>0.015</v>
      </c>
      <c r="G7" s="1" t="n">
        <f aca="false">(3/4)/1000</f>
        <v>0.00075</v>
      </c>
      <c r="H7" s="1" t="n">
        <v>0.032</v>
      </c>
      <c r="I7" s="1" t="n">
        <v>1E-005</v>
      </c>
      <c r="J7" s="0" t="n">
        <f aca="false">PRODUCT(F7,G7)</f>
        <v>1.125E-005</v>
      </c>
      <c r="K7" s="5" t="n">
        <f aca="false">J7*H7*N7</f>
        <v>0.0008136</v>
      </c>
      <c r="L7" s="1" t="n">
        <f aca="false">C7/1000</f>
        <v>0.1808</v>
      </c>
      <c r="M7" s="0" t="n">
        <f aca="false">E7/1000</f>
        <v>0.180731</v>
      </c>
      <c r="N7" s="1" t="n">
        <v>2260</v>
      </c>
      <c r="O7" s="1" t="n">
        <f aca="false">PRODUCT(-8, POWER(10, -4))</f>
        <v>-0.0008</v>
      </c>
      <c r="P7" s="6" t="n">
        <v>0.0001</v>
      </c>
      <c r="R7" s="1"/>
      <c r="T7" s="1" t="n">
        <v>180.73</v>
      </c>
      <c r="U7" s="1" t="n">
        <v>180.409</v>
      </c>
      <c r="V7" s="1" t="n">
        <v>0.7499</v>
      </c>
      <c r="W7" s="0" t="n">
        <f aca="false">T7/1000</f>
        <v>0.18073</v>
      </c>
      <c r="X7" s="0" t="n">
        <f aca="false">U7/1000</f>
        <v>0.180409</v>
      </c>
    </row>
    <row r="8" customFormat="false" ht="16.5" hidden="false" customHeight="false" outlineLevel="0" collapsed="false">
      <c r="A8" s="1" t="s">
        <v>29</v>
      </c>
      <c r="B8" s="5" t="n">
        <v>7.202</v>
      </c>
      <c r="C8" s="1" t="n">
        <v>180.542</v>
      </c>
      <c r="D8" s="1" t="n">
        <v>0.001</v>
      </c>
      <c r="E8" s="1" t="n">
        <v>180.728</v>
      </c>
      <c r="F8" s="1" t="n">
        <v>0.01002</v>
      </c>
      <c r="G8" s="1" t="n">
        <v>0.01004</v>
      </c>
      <c r="H8" s="1" t="n">
        <v>0.03169</v>
      </c>
      <c r="I8" s="1" t="n">
        <v>1E-005</v>
      </c>
      <c r="J8" s="0" t="n">
        <f aca="false">PRODUCT(F8,G8)</f>
        <v>0.0001006008</v>
      </c>
      <c r="K8" s="5" t="n">
        <f aca="false">PRODUCT(B8/1000)</f>
        <v>0.007202</v>
      </c>
      <c r="L8" s="1" t="n">
        <f aca="false">C8/1000</f>
        <v>0.180542</v>
      </c>
      <c r="M8" s="0" t="n">
        <f aca="false">E8/1000</f>
        <v>0.180728</v>
      </c>
      <c r="N8" s="1" t="n">
        <v>4130</v>
      </c>
      <c r="P8" s="6" t="n">
        <v>0.0001</v>
      </c>
      <c r="R8" s="1"/>
      <c r="T8" s="1" t="n">
        <v>180.73</v>
      </c>
      <c r="U8" s="1" t="n">
        <v>180.518</v>
      </c>
      <c r="V8" s="1" t="n">
        <v>0.5006</v>
      </c>
      <c r="W8" s="0" t="n">
        <f aca="false">T8/1000</f>
        <v>0.18073</v>
      </c>
      <c r="X8" s="0" t="n">
        <f aca="false">U8/1000</f>
        <v>0.180518</v>
      </c>
    </row>
    <row r="9" customFormat="false" ht="16.5" hidden="false" customHeight="false" outlineLevel="0" collapsed="false">
      <c r="A9" s="1" t="s">
        <v>30</v>
      </c>
      <c r="B9" s="5" t="n">
        <v>9.042</v>
      </c>
      <c r="C9" s="1" t="n">
        <v>178.385</v>
      </c>
      <c r="D9" s="1" t="n">
        <v>0.001</v>
      </c>
      <c r="E9" s="1" t="n">
        <v>180.731</v>
      </c>
      <c r="F9" s="1" t="n">
        <v>0.01002</v>
      </c>
      <c r="G9" s="1" t="n">
        <v>0.01004</v>
      </c>
      <c r="H9" s="1" t="n">
        <v>0.03377</v>
      </c>
      <c r="I9" s="1" t="n">
        <v>1E-005</v>
      </c>
      <c r="J9" s="0" t="n">
        <f aca="false">PRODUCT(F9,G9)</f>
        <v>0.0001006008</v>
      </c>
      <c r="K9" s="5" t="n">
        <f aca="false">PRODUCT(B9/1000)</f>
        <v>0.009042</v>
      </c>
      <c r="L9" s="1" t="n">
        <f aca="false">C9/1000</f>
        <v>0.178385</v>
      </c>
      <c r="M9" s="0" t="n">
        <f aca="false">E9/1000</f>
        <v>0.180731</v>
      </c>
      <c r="N9" s="1" t="n">
        <v>7410</v>
      </c>
      <c r="O9" s="1" t="n">
        <v>0.0136657</v>
      </c>
      <c r="P9" s="6" t="n">
        <v>0.0001</v>
      </c>
      <c r="R9" s="1"/>
      <c r="T9" s="1" t="n">
        <v>180.731</v>
      </c>
      <c r="U9" s="1" t="n">
        <v>180.628</v>
      </c>
      <c r="V9" s="1" t="n">
        <v>0.2492</v>
      </c>
      <c r="W9" s="0" t="n">
        <f aca="false">T9/1000</f>
        <v>0.180731</v>
      </c>
      <c r="X9" s="0" t="n">
        <f aca="false">U9/1000</f>
        <v>0.180628</v>
      </c>
    </row>
    <row r="10" customFormat="false" ht="16.5" hidden="false" customHeight="false" outlineLevel="0" collapsed="false">
      <c r="A10" s="1" t="s">
        <v>31</v>
      </c>
      <c r="B10" s="5" t="n">
        <v>11.945</v>
      </c>
      <c r="C10" s="1" t="n">
        <v>175.519</v>
      </c>
      <c r="D10" s="1" t="n">
        <v>0.001</v>
      </c>
      <c r="E10" s="1" t="n">
        <v>180.731</v>
      </c>
      <c r="F10" s="1" t="n">
        <v>0.01002</v>
      </c>
      <c r="G10" s="1" t="n">
        <v>0.01004</v>
      </c>
      <c r="H10" s="1" t="n">
        <v>0.03191</v>
      </c>
      <c r="I10" s="1" t="n">
        <v>1E-005</v>
      </c>
      <c r="J10" s="0" t="n">
        <f aca="false">PRODUCT(F10,G10)</f>
        <v>0.0001006008</v>
      </c>
      <c r="K10" s="5" t="n">
        <f aca="false">PRODUCT(B10/1000)</f>
        <v>0.011945</v>
      </c>
      <c r="L10" s="1" t="n">
        <f aca="false">C10/1000</f>
        <v>0.175519</v>
      </c>
      <c r="M10" s="0" t="n">
        <f aca="false">E10/1000</f>
        <v>0.180731</v>
      </c>
      <c r="N10" s="1" t="n">
        <v>8640</v>
      </c>
      <c r="O10" s="1" t="n">
        <v>0.0209823</v>
      </c>
      <c r="P10" s="6" t="n">
        <v>0.0001</v>
      </c>
      <c r="R10" s="1"/>
    </row>
    <row r="11" customFormat="false" ht="16.5" hidden="false" customHeight="false" outlineLevel="0" collapsed="false">
      <c r="A11" s="1" t="s">
        <v>32</v>
      </c>
      <c r="B11" s="5" t="n">
        <v>6.68</v>
      </c>
      <c r="C11" s="1" t="n">
        <v>180.39</v>
      </c>
      <c r="D11" s="1" t="n">
        <v>0.001</v>
      </c>
      <c r="E11" s="1" t="n">
        <v>180.731</v>
      </c>
      <c r="F11" s="1" t="n">
        <v>0.01002</v>
      </c>
      <c r="G11" s="1" t="n">
        <v>0.01004</v>
      </c>
      <c r="H11" s="1" t="n">
        <v>0.03424</v>
      </c>
      <c r="I11" s="1" t="n">
        <v>1E-005</v>
      </c>
      <c r="J11" s="0" t="n">
        <f aca="false">PRODUCT(F11,G11)</f>
        <v>0.0001006008</v>
      </c>
      <c r="K11" s="5" t="n">
        <f aca="false">PRODUCT(B11/1000)</f>
        <v>0.00668</v>
      </c>
      <c r="L11" s="1" t="n">
        <f aca="false">C11/1000</f>
        <v>0.18039</v>
      </c>
      <c r="M11" s="0" t="n">
        <f aca="false">E11/1000</f>
        <v>0.180731</v>
      </c>
      <c r="N11" s="1" t="n">
        <v>1860</v>
      </c>
      <c r="O11" s="1"/>
      <c r="P11" s="6" t="n">
        <v>0.0001</v>
      </c>
      <c r="R11" s="1"/>
    </row>
    <row r="12" customFormat="false" ht="16.5" hidden="false" customHeight="false" outlineLevel="0" collapsed="false">
      <c r="A12" s="1" t="s">
        <v>33</v>
      </c>
      <c r="B12" s="5" t="n">
        <v>5.683</v>
      </c>
      <c r="C12" s="1" t="n">
        <v>180.456</v>
      </c>
      <c r="D12" s="1" t="n">
        <v>0.001</v>
      </c>
      <c r="E12" s="1" t="n">
        <v>180.731</v>
      </c>
      <c r="F12" s="1" t="n">
        <v>0.01002</v>
      </c>
      <c r="G12" s="1" t="n">
        <v>0.01004</v>
      </c>
      <c r="H12" s="1" t="n">
        <v>0.03227</v>
      </c>
      <c r="I12" s="1" t="n">
        <v>1E-005</v>
      </c>
      <c r="J12" s="0" t="n">
        <f aca="false">PRODUCT(F12,G12)</f>
        <v>0.0001006008</v>
      </c>
      <c r="K12" s="5" t="n">
        <f aca="false">PRODUCT(B12/1000)</f>
        <v>0.005683</v>
      </c>
      <c r="L12" s="1" t="n">
        <f aca="false">C12/1000</f>
        <v>0.180456</v>
      </c>
      <c r="M12" s="0" t="n">
        <f aca="false">E12/1000</f>
        <v>0.180731</v>
      </c>
      <c r="N12" s="1" t="n">
        <v>1710</v>
      </c>
      <c r="O12" s="1"/>
      <c r="P12" s="6" t="n">
        <v>0.0001</v>
      </c>
      <c r="R12" s="1"/>
    </row>
    <row r="13" customFormat="false" ht="16.5" hidden="false" customHeight="false" outlineLevel="0" collapsed="false">
      <c r="A13" s="1" t="s">
        <v>34</v>
      </c>
      <c r="B13" s="5" t="n">
        <v>7.282</v>
      </c>
      <c r="C13" s="1" t="n">
        <v>180.666</v>
      </c>
      <c r="D13" s="1" t="n">
        <v>0.001</v>
      </c>
      <c r="E13" s="1" t="n">
        <v>180.731</v>
      </c>
      <c r="F13" s="1" t="n">
        <v>0.01002</v>
      </c>
      <c r="G13" s="1" t="n">
        <v>0.01004</v>
      </c>
      <c r="H13" s="1" t="n">
        <v>0.03213</v>
      </c>
      <c r="I13" s="1" t="n">
        <v>1E-005</v>
      </c>
      <c r="J13" s="0" t="n">
        <f aca="false">PRODUCT(F13,G13)</f>
        <v>0.0001006008</v>
      </c>
      <c r="K13" s="5" t="n">
        <f aca="false">PRODUCT(B13/1000)</f>
        <v>0.007282</v>
      </c>
      <c r="L13" s="1" t="n">
        <f aca="false">C13/1000</f>
        <v>0.180666</v>
      </c>
      <c r="M13" s="0" t="n">
        <f aca="false">E13/1000</f>
        <v>0.180731</v>
      </c>
      <c r="N13" s="1" t="n">
        <v>2286</v>
      </c>
      <c r="O13" s="1" t="n">
        <v>0.000335958</v>
      </c>
      <c r="P13" s="6" t="n">
        <v>0.0001</v>
      </c>
      <c r="R13" s="1"/>
    </row>
    <row r="14" customFormat="false" ht="16.5" hidden="false" customHeight="false" outlineLevel="0" collapsed="false">
      <c r="A14" s="1" t="s">
        <v>35</v>
      </c>
      <c r="B14" s="5" t="n">
        <v>6.118</v>
      </c>
      <c r="C14" s="1" t="n">
        <v>180.706</v>
      </c>
      <c r="D14" s="1" t="n">
        <v>0.001</v>
      </c>
      <c r="E14" s="1" t="n">
        <v>180.731</v>
      </c>
      <c r="F14" s="1" t="n">
        <v>0.01002</v>
      </c>
      <c r="G14" s="1" t="n">
        <v>0.01004</v>
      </c>
      <c r="H14" s="1" t="n">
        <v>0.03211</v>
      </c>
      <c r="I14" s="1" t="n">
        <v>1E-005</v>
      </c>
      <c r="J14" s="0" t="n">
        <f aca="false">PRODUCT(F14,G14)</f>
        <v>0.0001006008</v>
      </c>
      <c r="K14" s="5" t="n">
        <f aca="false">PRODUCT(B14/1000)</f>
        <v>0.006118</v>
      </c>
      <c r="L14" s="1" t="n">
        <f aca="false">C14/1000</f>
        <v>0.180706</v>
      </c>
      <c r="M14" s="0" t="n">
        <f aca="false">E14/1000</f>
        <v>0.180731</v>
      </c>
      <c r="N14" s="1" t="n">
        <v>1882</v>
      </c>
      <c r="O14" s="1"/>
      <c r="P14" s="6" t="n">
        <v>0.0001</v>
      </c>
      <c r="R14" s="1"/>
    </row>
    <row r="15" customFormat="false" ht="16.5" hidden="false" customHeight="false" outlineLevel="0" collapsed="false">
      <c r="A15" s="1" t="s">
        <v>36</v>
      </c>
      <c r="B15" s="5" t="n">
        <v>7.799</v>
      </c>
      <c r="C15" s="1" t="n">
        <v>179.498</v>
      </c>
      <c r="D15" s="1" t="n">
        <v>0.001</v>
      </c>
      <c r="E15" s="1" t="n">
        <v>180.731</v>
      </c>
      <c r="F15" s="1" t="n">
        <v>0.01002</v>
      </c>
      <c r="G15" s="1" t="n">
        <v>0.01004</v>
      </c>
      <c r="H15" s="1" t="n">
        <v>0.02666</v>
      </c>
      <c r="I15" s="1" t="n">
        <v>1E-005</v>
      </c>
      <c r="J15" s="0" t="n">
        <f aca="false">PRODUCT(F15,G15)</f>
        <v>0.0001006008</v>
      </c>
      <c r="K15" s="5" t="n">
        <f aca="false">PRODUCT(B15/1000)</f>
        <v>0.007799</v>
      </c>
      <c r="L15" s="1" t="n">
        <f aca="false">C15/1000</f>
        <v>0.179498</v>
      </c>
      <c r="M15" s="0" t="n">
        <f aca="false">E15/1000</f>
        <v>0.180731</v>
      </c>
      <c r="N15" s="1" t="n">
        <v>5030</v>
      </c>
      <c r="O15" s="1" t="n">
        <v>0.0070531</v>
      </c>
      <c r="P15" s="6" t="n">
        <v>0.0001</v>
      </c>
      <c r="R15" s="1"/>
    </row>
    <row r="16" customFormat="false" ht="16.5" hidden="false" customHeight="false" outlineLevel="0" collapsed="false">
      <c r="A16" s="1" t="s">
        <v>37</v>
      </c>
      <c r="B16" s="5" t="n">
        <v>6.556</v>
      </c>
      <c r="C16" s="1" t="n">
        <v>179.897</v>
      </c>
      <c r="D16" s="1" t="n">
        <v>0.001</v>
      </c>
      <c r="E16" s="1" t="n">
        <v>180.731</v>
      </c>
      <c r="F16" s="1" t="n">
        <v>0.01002</v>
      </c>
      <c r="G16" s="1" t="n">
        <v>0.01004</v>
      </c>
      <c r="H16" s="1" t="n">
        <v>0.03223</v>
      </c>
      <c r="I16" s="1" t="n">
        <v>1E-005</v>
      </c>
      <c r="J16" s="0" t="n">
        <f aca="false">PRODUCT(F16,G16)</f>
        <v>0.0001006008</v>
      </c>
      <c r="K16" s="5" t="n">
        <f aca="false">PRODUCT(B16/1000)</f>
        <v>0.006556</v>
      </c>
      <c r="L16" s="1" t="n">
        <f aca="false">C16/1000</f>
        <v>0.179897</v>
      </c>
      <c r="M16" s="0" t="n">
        <f aca="false">E16/1000</f>
        <v>0.180731</v>
      </c>
      <c r="N16" s="1" t="n">
        <v>2270</v>
      </c>
      <c r="O16" s="1" t="n">
        <v>0.00252887</v>
      </c>
      <c r="P16" s="6" t="n">
        <v>0.0001</v>
      </c>
      <c r="R16" s="1"/>
    </row>
    <row r="17" customFormat="false" ht="16.5" hidden="false" customHeight="false" outlineLevel="0" collapsed="false">
      <c r="A17" s="1" t="s">
        <v>38</v>
      </c>
      <c r="B17" s="5" t="n">
        <v>8.102</v>
      </c>
      <c r="C17" s="1" t="n">
        <v>179.749</v>
      </c>
      <c r="D17" s="1" t="n">
        <v>0.001</v>
      </c>
      <c r="E17" s="1" t="n">
        <v>180.731</v>
      </c>
      <c r="F17" s="1" t="n">
        <v>0.01002</v>
      </c>
      <c r="G17" s="1" t="n">
        <v>0.01004</v>
      </c>
      <c r="H17" s="1" t="n">
        <v>0.03411</v>
      </c>
      <c r="I17" s="1" t="n">
        <v>1E-005</v>
      </c>
      <c r="J17" s="0" t="n">
        <f aca="false">PRODUCT(F17,G17)</f>
        <v>0.0001006008</v>
      </c>
      <c r="K17" s="5" t="n">
        <f aca="false">PRODUCT(B17/1000)</f>
        <v>0.008102</v>
      </c>
      <c r="L17" s="1" t="n">
        <f aca="false">C17/1000</f>
        <v>0.179749</v>
      </c>
      <c r="M17" s="0" t="n">
        <f aca="false">E17/1000</f>
        <v>0.180731</v>
      </c>
      <c r="N17" s="1" t="n">
        <v>4400</v>
      </c>
      <c r="P17" s="6" t="n">
        <v>0.0001</v>
      </c>
      <c r="R17" s="1"/>
    </row>
    <row r="18" customFormat="false" ht="16.5" hidden="false" customHeight="false" outlineLevel="0" collapsed="false">
      <c r="A18" s="1" t="s">
        <v>39</v>
      </c>
      <c r="B18" s="1" t="n">
        <v>5.936</v>
      </c>
      <c r="C18" s="1" t="n">
        <v>180.714</v>
      </c>
      <c r="D18" s="1" t="n">
        <v>0.001</v>
      </c>
      <c r="E18" s="1" t="n">
        <v>180.731</v>
      </c>
      <c r="F18" s="1" t="n">
        <v>0.01002</v>
      </c>
      <c r="G18" s="1" t="n">
        <v>0.01004</v>
      </c>
      <c r="H18" s="1" t="n">
        <v>0.03322</v>
      </c>
      <c r="I18" s="1" t="n">
        <v>1E-005</v>
      </c>
      <c r="J18" s="0" t="n">
        <f aca="false">PRODUCT(F18,G18)</f>
        <v>0.0001006008</v>
      </c>
      <c r="K18" s="5" t="n">
        <f aca="false">PRODUCT(B18/1000)</f>
        <v>0.005936</v>
      </c>
      <c r="L18" s="1" t="n">
        <f aca="false">C18/1000</f>
        <v>0.180714</v>
      </c>
      <c r="M18" s="0" t="n">
        <f aca="false">E18/1000</f>
        <v>0.180731</v>
      </c>
      <c r="N18" s="1" t="n">
        <v>1000</v>
      </c>
      <c r="O18" s="8" t="n">
        <f aca="false">-9.035*10^-6</f>
        <v>-9.035E-006</v>
      </c>
      <c r="P18" s="6" t="n">
        <v>0.0001</v>
      </c>
      <c r="R18" s="1"/>
    </row>
    <row r="19" customFormat="false" ht="16.5" hidden="false" customHeight="false" outlineLevel="0" collapsed="false">
      <c r="A19" s="1" t="s">
        <v>40</v>
      </c>
      <c r="B19" s="1" t="n">
        <v>7.679</v>
      </c>
      <c r="C19" s="1" t="n">
        <v>179.636</v>
      </c>
      <c r="D19" s="1" t="n">
        <v>0.001</v>
      </c>
      <c r="E19" s="1" t="n">
        <v>180.731</v>
      </c>
      <c r="F19" s="0" t="n">
        <f aca="false">PI()</f>
        <v>3.141592654</v>
      </c>
      <c r="G19" s="0" t="n">
        <f aca="false">(0.00596/2)^2</f>
        <v>8.8804E-006</v>
      </c>
      <c r="H19" s="1" t="n">
        <v>0.03581</v>
      </c>
      <c r="I19" s="1" t="n">
        <v>1E-005</v>
      </c>
      <c r="J19" s="1" t="n">
        <f aca="false">PRODUCT(G19*F19)</f>
        <v>2.78985994E-005</v>
      </c>
      <c r="K19" s="5" t="n">
        <f aca="false">PRODUCT(B19/1000)</f>
        <v>0.007679</v>
      </c>
      <c r="L19" s="1" t="n">
        <f aca="false">C19/1000</f>
        <v>0.179636</v>
      </c>
      <c r="M19" s="0" t="n">
        <f aca="false">E19/1000</f>
        <v>0.180731</v>
      </c>
      <c r="N19" s="1" t="n">
        <v>7700</v>
      </c>
      <c r="P19" s="6" t="n">
        <v>0.0001</v>
      </c>
      <c r="R19" s="1"/>
    </row>
    <row r="20" customFormat="false" ht="16.5" hidden="false" customHeight="false" outlineLevel="0" collapsed="false">
      <c r="A20" s="1" t="s">
        <v>41</v>
      </c>
      <c r="B20" s="1" t="n">
        <v>7.559</v>
      </c>
      <c r="C20" s="1" t="n">
        <v>180.718</v>
      </c>
      <c r="D20" s="1" t="n">
        <v>0.001</v>
      </c>
      <c r="E20" s="1" t="n">
        <v>180.731</v>
      </c>
      <c r="F20" s="1" t="n">
        <v>0.01002</v>
      </c>
      <c r="G20" s="1" t="n">
        <v>0.01004</v>
      </c>
      <c r="H20" s="1" t="n">
        <v>0.0335</v>
      </c>
      <c r="I20" s="1" t="n">
        <v>1E-005</v>
      </c>
      <c r="J20" s="0" t="n">
        <f aca="false">PRODUCT(F20,G20)</f>
        <v>0.0001006008</v>
      </c>
      <c r="K20" s="5" t="n">
        <f aca="false">PRODUCT(B20/1000)</f>
        <v>0.007559</v>
      </c>
      <c r="L20" s="1" t="n">
        <f aca="false">C20/1000</f>
        <v>0.180718</v>
      </c>
      <c r="M20" s="0" t="n">
        <f aca="false">E20/1000</f>
        <v>0.180731</v>
      </c>
      <c r="N20" s="1" t="n">
        <v>2650</v>
      </c>
      <c r="O20" s="0" t="n">
        <f aca="false">PRODUCT(-1.13, POWER(10,-5))</f>
        <v>-1.13E-005</v>
      </c>
      <c r="P20" s="6" t="n">
        <v>0.0001</v>
      </c>
      <c r="R20" s="1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n">
        <f aca="false">7.5/1000</f>
        <v>0.0075</v>
      </c>
      <c r="B1" s="0" t="n">
        <f aca="false">(3/4)/1000</f>
        <v>0.00075</v>
      </c>
      <c r="C1" s="0" t="n">
        <f aca="false">32/1000</f>
        <v>0.032</v>
      </c>
      <c r="E1" s="0" t="n">
        <f aca="false">(A1*B1*C1*2.2*2)*10^(-3)</f>
        <v>7.92E-010</v>
      </c>
      <c r="H1" s="0" t="n">
        <f aca="false">Sheet2!B1*Sheet2!C1*Sheet2!A1*2*(-204.4)</f>
        <v>-7.3584E-005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2018-02-07T14:02:25Z</dcterms:modified>
  <cp:revision>2</cp:revision>
  <dc:subject/>
  <dc:title/>
</cp:coreProperties>
</file>