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3">
      <text>
        <t xml:space="preserve">I moved these equations to a new sheet so that I could download this one as a csv!
	-Johnny Pribyl</t>
      </text>
    </comment>
    <comment authorId="0" ref="O9">
      <text>
        <t xml:space="preserve">calculated with values from:
https://www.gemstonemagnetism.com/uploads/Magnetic_Susceptibilities_of_the_Elements.pdf
and using formula:
Xsivol = Xcgsmol / (cgsmolarmass / cgsdens) 4 Pi
	-Johnny Pribyl</t>
      </text>
    </comment>
    <comment authorId="0" ref="A11">
      <text>
        <t xml:space="preserve">looks like these 2 rows got mixed up, you guys should verify that it's correct now! (it matches my data, unless I wrote things down wrong!)
	-Johnny Pribyl</t>
      </text>
    </comment>
  </commentList>
</comments>
</file>

<file path=xl/sharedStrings.xml><?xml version="1.0" encoding="utf-8"?>
<sst xmlns="http://schemas.openxmlformats.org/spreadsheetml/2006/main" count="40" uniqueCount="40">
  <si>
    <t>sample_name</t>
  </si>
  <si>
    <t>sample_mass</t>
  </si>
  <si>
    <t>sample_mag</t>
  </si>
  <si>
    <t xml:space="preserve">mass_error </t>
  </si>
  <si>
    <t>scale_mass</t>
  </si>
  <si>
    <t>area_param_1</t>
  </si>
  <si>
    <t>area_param_2</t>
  </si>
  <si>
    <t>height_sample</t>
  </si>
  <si>
    <t>len_error</t>
  </si>
  <si>
    <t>area_m</t>
  </si>
  <si>
    <t>sample_mass_si</t>
  </si>
  <si>
    <t>sample_magnet_si</t>
  </si>
  <si>
    <t>scale_mass_si</t>
  </si>
  <si>
    <t>density_kg_m</t>
  </si>
  <si>
    <t>lit_xm</t>
  </si>
  <si>
    <t>Magnetic field measurments</t>
  </si>
  <si>
    <t>scale_no_mag</t>
  </si>
  <si>
    <t>scale_with_mag</t>
  </si>
  <si>
    <t>current</t>
  </si>
  <si>
    <t>scale_no_mag_si</t>
  </si>
  <si>
    <t>scale_with_mag_si</t>
  </si>
  <si>
    <t xml:space="preserve">Cu_110_Alloy        </t>
  </si>
  <si>
    <t xml:space="preserve">Al_1100_Alloy       </t>
  </si>
  <si>
    <t xml:space="preserve">Ti_Grade_2          </t>
  </si>
  <si>
    <t xml:space="preserve">Bi_Pellets          </t>
  </si>
  <si>
    <t>co</t>
  </si>
  <si>
    <t>grap</t>
  </si>
  <si>
    <t xml:space="preserve">NdCI_3              </t>
  </si>
  <si>
    <t xml:space="preserve">Gd_2_O3             </t>
  </si>
  <si>
    <t xml:space="preserve">Er_2_O_3            </t>
  </si>
  <si>
    <t>NH42FeSO46H2O</t>
  </si>
  <si>
    <t xml:space="preserve">Iron Alum           </t>
  </si>
  <si>
    <t xml:space="preserve">Cu_Sulphate          </t>
  </si>
  <si>
    <t xml:space="preserve">Cu_Acetate          </t>
  </si>
  <si>
    <t xml:space="preserve">Mn_Oxide           </t>
  </si>
  <si>
    <t xml:space="preserve">Mn Chloride         </t>
  </si>
  <si>
    <t xml:space="preserve">Ni_Zn              </t>
  </si>
  <si>
    <t>h2o_distilled</t>
  </si>
  <si>
    <t>stainless_steel</t>
  </si>
  <si>
    <t>soda_lime_glass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</si>
</sst>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b/>
      <u/>
    </font>
    <font>
      <name val="Arial"/>
    </font>
    <font>
      <color rgb="FF000000"/>
      <name val="Arial"/>
    </font>
    <font>
      <sz val="11.0"/>
      <color rgb="FF222222"/>
      <name val="Sans-seri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2" fontId="4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3" fontId="5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86"/>
    <col customWidth="1" min="2" max="2" width="24.29"/>
    <col customWidth="1" min="3" max="3" width="16.0"/>
    <col customWidth="1" min="4" max="5" width="15.71"/>
    <col customWidth="1" min="6" max="6" width="16.29"/>
    <col customWidth="1" min="7" max="7" width="17.14"/>
    <col customWidth="1" min="8" max="8" width="13.86"/>
    <col customWidth="1" min="9" max="10" width="19.71"/>
    <col customWidth="1" min="11" max="11" width="15.0"/>
    <col customWidth="1" min="12" max="12" width="16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3" t="s">
        <v>19</v>
      </c>
      <c r="V1" s="3" t="s">
        <v>20</v>
      </c>
    </row>
    <row r="2">
      <c r="A2" s="1" t="s">
        <v>21</v>
      </c>
      <c r="B2" s="4">
        <v>27.905</v>
      </c>
      <c r="C2" s="1">
        <v>180.74</v>
      </c>
      <c r="D2" s="1">
        <v>0.001</v>
      </c>
      <c r="E2" s="1">
        <v>180.731</v>
      </c>
      <c r="F2" s="1">
        <v>0.00949</v>
      </c>
      <c r="G2" s="1">
        <v>0.0095</v>
      </c>
      <c r="H2" s="1">
        <v>0.03121</v>
      </c>
      <c r="I2" s="1">
        <v>1.0E-5</v>
      </c>
      <c r="J2">
        <f t="shared" ref="J2:J18" si="2">Product(F2,G2)</f>
        <v>0.000090155</v>
      </c>
      <c r="K2" s="4">
        <f t="shared" ref="K2:K5" si="3">PRODUCT(B2/1000)</f>
        <v>0.027905</v>
      </c>
      <c r="L2" s="1">
        <f t="shared" ref="L2:L20" si="4">C2/1000</f>
        <v>0.18074</v>
      </c>
      <c r="M2">
        <f t="shared" ref="M2:M20" si="5">E2/1000</f>
        <v>0.180731</v>
      </c>
      <c r="N2" s="1">
        <v>8920.0</v>
      </c>
      <c r="O2" s="1">
        <f>PRODUCT(-9.63, POWER(10,-6))</f>
        <v>-0.00000963</v>
      </c>
      <c r="R2" s="1">
        <v>180.727</v>
      </c>
      <c r="S2" s="1">
        <v>179.868</v>
      </c>
      <c r="T2" s="1">
        <v>2.0018</v>
      </c>
      <c r="U2">
        <f t="shared" ref="U2:V2" si="1">R2/1000</f>
        <v>0.180727</v>
      </c>
      <c r="V2">
        <f t="shared" si="1"/>
        <v>0.179868</v>
      </c>
    </row>
    <row r="3">
      <c r="A3" s="1" t="s">
        <v>22</v>
      </c>
      <c r="B3" s="4">
        <v>10.3</v>
      </c>
      <c r="C3" s="1">
        <v>180.723</v>
      </c>
      <c r="D3" s="1">
        <v>0.001</v>
      </c>
      <c r="E3" s="1">
        <v>180.733</v>
      </c>
      <c r="F3" s="1">
        <v>0.00944</v>
      </c>
      <c r="G3" s="1">
        <v>0.00948</v>
      </c>
      <c r="H3" s="1">
        <v>0.03083</v>
      </c>
      <c r="I3" s="1">
        <v>1.0E-5</v>
      </c>
      <c r="J3">
        <f t="shared" si="2"/>
        <v>0.0000894912</v>
      </c>
      <c r="K3" s="4">
        <f t="shared" si="3"/>
        <v>0.0103</v>
      </c>
      <c r="L3" s="1">
        <f t="shared" si="4"/>
        <v>0.180723</v>
      </c>
      <c r="M3">
        <f t="shared" si="5"/>
        <v>0.180733</v>
      </c>
      <c r="N3" s="1">
        <v>2700.0</v>
      </c>
      <c r="O3" s="5">
        <v>2.11E-5</v>
      </c>
      <c r="R3" s="1">
        <v>180.728</v>
      </c>
      <c r="S3" s="1">
        <v>179.974</v>
      </c>
      <c r="T3" s="1">
        <v>1.7499</v>
      </c>
      <c r="U3">
        <f t="shared" ref="U3:V3" si="6">R3/1000</f>
        <v>0.180728</v>
      </c>
      <c r="V3">
        <f t="shared" si="6"/>
        <v>0.179974</v>
      </c>
    </row>
    <row r="4">
      <c r="A4" s="1" t="s">
        <v>23</v>
      </c>
      <c r="B4" s="4">
        <v>15.571</v>
      </c>
      <c r="C4" s="1">
        <v>180.617</v>
      </c>
      <c r="D4" s="1">
        <v>0.001</v>
      </c>
      <c r="E4" s="1">
        <v>180.733</v>
      </c>
      <c r="F4" s="1">
        <v>0.0095</v>
      </c>
      <c r="G4" s="1">
        <v>0.00955</v>
      </c>
      <c r="H4" s="1">
        <v>0.03102</v>
      </c>
      <c r="I4" s="1">
        <v>1.0E-5</v>
      </c>
      <c r="J4">
        <f t="shared" si="2"/>
        <v>0.000090725</v>
      </c>
      <c r="K4" s="4">
        <f t="shared" si="3"/>
        <v>0.015571</v>
      </c>
      <c r="L4" s="1">
        <f t="shared" si="4"/>
        <v>0.180617</v>
      </c>
      <c r="M4">
        <f t="shared" si="5"/>
        <v>0.180733</v>
      </c>
      <c r="N4" s="1">
        <v>4510.0</v>
      </c>
      <c r="O4" s="5">
        <v>1.807E-4</v>
      </c>
      <c r="R4" s="1">
        <v>180.727</v>
      </c>
      <c r="S4" s="1">
        <v>180.083</v>
      </c>
      <c r="T4" s="1">
        <v>1.4998</v>
      </c>
      <c r="U4">
        <f t="shared" ref="U4:V4" si="7">R4/1000</f>
        <v>0.180727</v>
      </c>
      <c r="V4">
        <f t="shared" si="7"/>
        <v>0.180083</v>
      </c>
    </row>
    <row r="5">
      <c r="A5" s="1" t="s">
        <v>24</v>
      </c>
      <c r="B5" s="4">
        <v>20.873</v>
      </c>
      <c r="C5" s="1">
        <v>180.799</v>
      </c>
      <c r="D5" s="1">
        <v>0.001</v>
      </c>
      <c r="E5" s="1">
        <v>180.734</v>
      </c>
      <c r="F5" s="1">
        <v>0.01002</v>
      </c>
      <c r="G5" s="1">
        <v>0.01004</v>
      </c>
      <c r="H5" s="1">
        <v>0.03259</v>
      </c>
      <c r="I5" s="1">
        <v>1.0E-5</v>
      </c>
      <c r="J5">
        <f t="shared" si="2"/>
        <v>0.0001006008</v>
      </c>
      <c r="K5" s="4">
        <f t="shared" si="3"/>
        <v>0.020873</v>
      </c>
      <c r="L5" s="1">
        <f t="shared" si="4"/>
        <v>0.180799</v>
      </c>
      <c r="M5">
        <f t="shared" si="5"/>
        <v>0.180734</v>
      </c>
      <c r="N5" s="1">
        <v>9780.0</v>
      </c>
      <c r="O5" s="5">
        <v>-1.7E-4</v>
      </c>
      <c r="R5" s="1">
        <v>180.728</v>
      </c>
      <c r="S5" s="1">
        <v>180.191</v>
      </c>
      <c r="T5" s="1">
        <v>1.2501</v>
      </c>
      <c r="U5">
        <f t="shared" ref="U5:V5" si="8">R5/1000</f>
        <v>0.180728</v>
      </c>
      <c r="V5">
        <f t="shared" si="8"/>
        <v>0.180191</v>
      </c>
    </row>
    <row r="6">
      <c r="A6" s="1" t="s">
        <v>25</v>
      </c>
      <c r="B6" s="1">
        <f t="shared" ref="B6:B7" si="10">J6*H6*N6*1000</f>
        <v>0.003607757251</v>
      </c>
      <c r="C6" s="1">
        <v>180.53</v>
      </c>
      <c r="D6" s="1">
        <v>0.001</v>
      </c>
      <c r="E6" s="1">
        <v>180.731</v>
      </c>
      <c r="F6" s="1">
        <f>PI()</f>
        <v>3.141592654</v>
      </c>
      <c r="G6" s="1">
        <f>((127*10^-6)/2)^2</f>
        <v>0.00000000403225</v>
      </c>
      <c r="H6" s="1">
        <v>0.032</v>
      </c>
      <c r="I6" s="1">
        <v>1.0E-5</v>
      </c>
      <c r="J6">
        <f t="shared" si="2"/>
        <v>0.00000001266768698</v>
      </c>
      <c r="K6" s="1">
        <f t="shared" ref="K6:K7" si="11">J6*H6*N6</f>
        <v>0.000003607757251</v>
      </c>
      <c r="L6" s="1">
        <f t="shared" si="4"/>
        <v>0.18053</v>
      </c>
      <c r="M6">
        <f t="shared" si="5"/>
        <v>0.180731</v>
      </c>
      <c r="N6" s="1">
        <v>8900.0</v>
      </c>
      <c r="R6" s="1">
        <v>180.729</v>
      </c>
      <c r="S6" s="1">
        <v>180.302</v>
      </c>
      <c r="T6" s="1">
        <v>0.9999</v>
      </c>
      <c r="U6">
        <f t="shared" ref="U6:V6" si="9">R6/1000</f>
        <v>0.180729</v>
      </c>
      <c r="V6">
        <f t="shared" si="9"/>
        <v>0.180302</v>
      </c>
    </row>
    <row r="7">
      <c r="A7" s="1" t="s">
        <v>26</v>
      </c>
      <c r="B7" s="1">
        <f t="shared" si="10"/>
        <v>0.8136</v>
      </c>
      <c r="C7" s="1">
        <v>180.8</v>
      </c>
      <c r="D7" s="1">
        <v>0.001</v>
      </c>
      <c r="E7" s="1">
        <v>180.731</v>
      </c>
      <c r="F7" s="1">
        <f>0.0075*2</f>
        <v>0.015</v>
      </c>
      <c r="G7" s="1">
        <f>(3/4)/1000</f>
        <v>0.00075</v>
      </c>
      <c r="H7" s="1">
        <v>0.032</v>
      </c>
      <c r="I7" s="1">
        <v>1.0E-5</v>
      </c>
      <c r="J7">
        <f t="shared" si="2"/>
        <v>0.00001125</v>
      </c>
      <c r="K7" s="4">
        <f t="shared" si="11"/>
        <v>0.0008136</v>
      </c>
      <c r="L7" s="1">
        <f t="shared" si="4"/>
        <v>0.1808</v>
      </c>
      <c r="M7">
        <f t="shared" si="5"/>
        <v>0.180731</v>
      </c>
      <c r="N7" s="1">
        <v>2260.0</v>
      </c>
      <c r="O7" s="1">
        <f>PRODUCT(-8, POWER(10, -4))</f>
        <v>-0.0008</v>
      </c>
      <c r="R7" s="1">
        <v>180.73</v>
      </c>
      <c r="S7" s="1">
        <v>180.409</v>
      </c>
      <c r="T7" s="1">
        <v>0.7499</v>
      </c>
      <c r="U7">
        <f t="shared" ref="U7:V7" si="12">R7/1000</f>
        <v>0.18073</v>
      </c>
      <c r="V7">
        <f t="shared" si="12"/>
        <v>0.180409</v>
      </c>
    </row>
    <row r="8">
      <c r="A8" s="1" t="s">
        <v>27</v>
      </c>
      <c r="B8" s="4">
        <v>7.202</v>
      </c>
      <c r="C8" s="1">
        <v>180.542</v>
      </c>
      <c r="D8" s="1">
        <v>0.001</v>
      </c>
      <c r="E8" s="1">
        <v>180.728</v>
      </c>
      <c r="F8" s="1">
        <v>0.01002</v>
      </c>
      <c r="G8" s="1">
        <v>0.01004</v>
      </c>
      <c r="H8" s="1">
        <v>0.03169</v>
      </c>
      <c r="I8" s="1">
        <v>1.0E-5</v>
      </c>
      <c r="J8">
        <f t="shared" si="2"/>
        <v>0.0001006008</v>
      </c>
      <c r="K8" s="4">
        <f t="shared" ref="K8:K20" si="14">PRODUCT(B8/1000)</f>
        <v>0.007202</v>
      </c>
      <c r="L8" s="1">
        <f t="shared" si="4"/>
        <v>0.180542</v>
      </c>
      <c r="M8">
        <f t="shared" si="5"/>
        <v>0.180728</v>
      </c>
      <c r="N8" s="1">
        <v>4130.0</v>
      </c>
      <c r="R8" s="1">
        <v>180.73</v>
      </c>
      <c r="S8" s="1">
        <v>180.518</v>
      </c>
      <c r="T8" s="1">
        <v>0.5006</v>
      </c>
      <c r="U8">
        <f t="shared" ref="U8:V8" si="13">R8/1000</f>
        <v>0.18073</v>
      </c>
      <c r="V8">
        <f t="shared" si="13"/>
        <v>0.180518</v>
      </c>
    </row>
    <row r="9">
      <c r="A9" s="1" t="s">
        <v>28</v>
      </c>
      <c r="B9" s="4">
        <v>9.042</v>
      </c>
      <c r="C9" s="1">
        <v>178.385</v>
      </c>
      <c r="D9" s="1">
        <v>0.001</v>
      </c>
      <c r="E9" s="1">
        <v>180.731</v>
      </c>
      <c r="F9" s="1">
        <v>0.01002</v>
      </c>
      <c r="G9" s="1">
        <v>0.01004</v>
      </c>
      <c r="H9" s="1">
        <v>0.03377</v>
      </c>
      <c r="I9" s="1">
        <v>1.0E-5</v>
      </c>
      <c r="J9">
        <f t="shared" si="2"/>
        <v>0.0001006008</v>
      </c>
      <c r="K9" s="4">
        <f t="shared" si="14"/>
        <v>0.009042</v>
      </c>
      <c r="L9" s="1">
        <f t="shared" si="4"/>
        <v>0.178385</v>
      </c>
      <c r="M9">
        <f t="shared" si="5"/>
        <v>0.180731</v>
      </c>
      <c r="N9" s="1">
        <v>7410.0</v>
      </c>
      <c r="O9" s="1">
        <v>0.0136657</v>
      </c>
      <c r="R9" s="1">
        <v>180.731</v>
      </c>
      <c r="S9" s="1">
        <v>180.628</v>
      </c>
      <c r="T9" s="1">
        <v>0.2492</v>
      </c>
      <c r="U9">
        <f t="shared" ref="U9:V9" si="15">R9/1000</f>
        <v>0.180731</v>
      </c>
      <c r="V9">
        <f t="shared" si="15"/>
        <v>0.180628</v>
      </c>
    </row>
    <row r="10">
      <c r="A10" s="1" t="s">
        <v>29</v>
      </c>
      <c r="B10" s="4">
        <v>11.945</v>
      </c>
      <c r="C10" s="1">
        <v>175.519</v>
      </c>
      <c r="D10" s="1">
        <v>0.001</v>
      </c>
      <c r="E10" s="1">
        <v>180.731</v>
      </c>
      <c r="F10" s="1">
        <v>0.01002</v>
      </c>
      <c r="G10" s="1">
        <v>0.01004</v>
      </c>
      <c r="H10" s="1">
        <v>0.03191</v>
      </c>
      <c r="I10" s="1">
        <v>1.0E-5</v>
      </c>
      <c r="J10">
        <f t="shared" si="2"/>
        <v>0.0001006008</v>
      </c>
      <c r="K10" s="4">
        <f t="shared" si="14"/>
        <v>0.011945</v>
      </c>
      <c r="L10" s="1">
        <f t="shared" si="4"/>
        <v>0.175519</v>
      </c>
      <c r="M10">
        <f t="shared" si="5"/>
        <v>0.180731</v>
      </c>
      <c r="N10" s="1">
        <v>8640.0</v>
      </c>
      <c r="O10" s="1">
        <v>0.0209823</v>
      </c>
    </row>
    <row r="11">
      <c r="A11" s="1" t="s">
        <v>30</v>
      </c>
      <c r="B11" s="4">
        <v>6.68</v>
      </c>
      <c r="C11" s="1">
        <v>180.39</v>
      </c>
      <c r="D11" s="1">
        <v>0.001</v>
      </c>
      <c r="E11" s="1">
        <v>180.731</v>
      </c>
      <c r="F11" s="1">
        <v>0.01002</v>
      </c>
      <c r="G11" s="1">
        <v>0.01004</v>
      </c>
      <c r="H11" s="1">
        <v>0.03424</v>
      </c>
      <c r="I11" s="1">
        <v>1.0E-5</v>
      </c>
      <c r="J11">
        <f t="shared" si="2"/>
        <v>0.0001006008</v>
      </c>
      <c r="K11" s="4">
        <f t="shared" si="14"/>
        <v>0.00668</v>
      </c>
      <c r="L11" s="1">
        <f t="shared" si="4"/>
        <v>0.18039</v>
      </c>
      <c r="M11">
        <f t="shared" si="5"/>
        <v>0.180731</v>
      </c>
      <c r="N11" s="1">
        <v>1860.0</v>
      </c>
      <c r="O11" s="1"/>
    </row>
    <row r="12">
      <c r="A12" s="1" t="s">
        <v>31</v>
      </c>
      <c r="B12" s="4">
        <v>5.683</v>
      </c>
      <c r="C12" s="1">
        <v>180.456</v>
      </c>
      <c r="D12" s="1">
        <v>0.001</v>
      </c>
      <c r="E12" s="1">
        <v>180.731</v>
      </c>
      <c r="F12" s="1">
        <v>0.01002</v>
      </c>
      <c r="G12" s="1">
        <v>0.01004</v>
      </c>
      <c r="H12" s="1">
        <v>0.03227</v>
      </c>
      <c r="I12" s="1">
        <v>1.0E-5</v>
      </c>
      <c r="J12">
        <f t="shared" si="2"/>
        <v>0.0001006008</v>
      </c>
      <c r="K12" s="4">
        <f t="shared" si="14"/>
        <v>0.005683</v>
      </c>
      <c r="L12" s="1">
        <f t="shared" si="4"/>
        <v>0.180456</v>
      </c>
      <c r="M12">
        <f t="shared" si="5"/>
        <v>0.180731</v>
      </c>
      <c r="N12" s="1">
        <v>1710.0</v>
      </c>
      <c r="O12" s="1"/>
    </row>
    <row r="13">
      <c r="A13" s="1" t="s">
        <v>32</v>
      </c>
      <c r="B13" s="4">
        <v>7.282</v>
      </c>
      <c r="C13" s="1">
        <v>180.666</v>
      </c>
      <c r="D13" s="1">
        <v>0.001</v>
      </c>
      <c r="E13" s="1">
        <v>180.731</v>
      </c>
      <c r="F13" s="1">
        <v>0.01002</v>
      </c>
      <c r="G13" s="1">
        <v>0.01004</v>
      </c>
      <c r="H13" s="1">
        <v>0.03213</v>
      </c>
      <c r="I13" s="1">
        <v>1.0E-5</v>
      </c>
      <c r="J13">
        <f t="shared" si="2"/>
        <v>0.0001006008</v>
      </c>
      <c r="K13" s="4">
        <f t="shared" si="14"/>
        <v>0.007282</v>
      </c>
      <c r="L13" s="1">
        <f t="shared" si="4"/>
        <v>0.180666</v>
      </c>
      <c r="M13">
        <f t="shared" si="5"/>
        <v>0.180731</v>
      </c>
      <c r="N13" s="1">
        <v>2286.0</v>
      </c>
      <c r="O13" s="1">
        <v>3.35958E-4</v>
      </c>
    </row>
    <row r="14">
      <c r="A14" s="1" t="s">
        <v>33</v>
      </c>
      <c r="B14" s="4">
        <v>6.118</v>
      </c>
      <c r="C14" s="1">
        <v>180.706</v>
      </c>
      <c r="D14" s="1">
        <v>0.001</v>
      </c>
      <c r="E14" s="1">
        <v>180.731</v>
      </c>
      <c r="F14" s="1">
        <v>0.01002</v>
      </c>
      <c r="G14" s="1">
        <v>0.01004</v>
      </c>
      <c r="H14" s="1">
        <v>0.03211</v>
      </c>
      <c r="I14" s="1">
        <v>1.0E-5</v>
      </c>
      <c r="J14">
        <f t="shared" si="2"/>
        <v>0.0001006008</v>
      </c>
      <c r="K14" s="4">
        <f t="shared" si="14"/>
        <v>0.006118</v>
      </c>
      <c r="L14" s="1">
        <f t="shared" si="4"/>
        <v>0.180706</v>
      </c>
      <c r="M14">
        <f t="shared" si="5"/>
        <v>0.180731</v>
      </c>
      <c r="N14" s="1">
        <v>1882.0</v>
      </c>
      <c r="O14" s="1"/>
      <c r="P14" s="1"/>
    </row>
    <row r="15">
      <c r="A15" s="1" t="s">
        <v>34</v>
      </c>
      <c r="B15" s="4">
        <v>7.799</v>
      </c>
      <c r="C15" s="1">
        <v>179.498</v>
      </c>
      <c r="D15" s="1">
        <v>0.001</v>
      </c>
      <c r="E15" s="1">
        <v>180.731</v>
      </c>
      <c r="F15" s="1">
        <v>0.01002</v>
      </c>
      <c r="G15" s="1">
        <v>0.01004</v>
      </c>
      <c r="H15" s="1">
        <v>0.02666</v>
      </c>
      <c r="I15" s="1">
        <v>1.0E-5</v>
      </c>
      <c r="J15">
        <f t="shared" si="2"/>
        <v>0.0001006008</v>
      </c>
      <c r="K15" s="4">
        <f t="shared" si="14"/>
        <v>0.007799</v>
      </c>
      <c r="L15" s="1">
        <f t="shared" si="4"/>
        <v>0.179498</v>
      </c>
      <c r="M15">
        <f t="shared" si="5"/>
        <v>0.180731</v>
      </c>
      <c r="N15" s="1">
        <v>5030.0</v>
      </c>
      <c r="O15" s="1">
        <v>0.0070531</v>
      </c>
    </row>
    <row r="16">
      <c r="A16" s="1" t="s">
        <v>35</v>
      </c>
      <c r="B16" s="4">
        <v>6.556</v>
      </c>
      <c r="C16" s="1">
        <v>179.897</v>
      </c>
      <c r="D16" s="1">
        <v>0.001</v>
      </c>
      <c r="E16" s="1">
        <v>180.731</v>
      </c>
      <c r="F16" s="1">
        <v>0.01002</v>
      </c>
      <c r="G16" s="1">
        <v>0.01004</v>
      </c>
      <c r="H16" s="1">
        <v>0.03223</v>
      </c>
      <c r="I16" s="1">
        <v>1.0E-5</v>
      </c>
      <c r="J16">
        <f t="shared" si="2"/>
        <v>0.0001006008</v>
      </c>
      <c r="K16" s="4">
        <f t="shared" si="14"/>
        <v>0.006556</v>
      </c>
      <c r="L16" s="1">
        <f t="shared" si="4"/>
        <v>0.179897</v>
      </c>
      <c r="M16">
        <f t="shared" si="5"/>
        <v>0.180731</v>
      </c>
      <c r="N16" s="1">
        <v>2270.0</v>
      </c>
      <c r="O16" s="1">
        <v>0.00252887</v>
      </c>
    </row>
    <row r="17">
      <c r="A17" s="1" t="s">
        <v>36</v>
      </c>
      <c r="B17" s="4">
        <v>8.102</v>
      </c>
      <c r="C17" s="1">
        <v>179.749</v>
      </c>
      <c r="D17" s="1">
        <v>0.001</v>
      </c>
      <c r="E17" s="1">
        <v>180.731</v>
      </c>
      <c r="F17" s="1">
        <v>0.01002</v>
      </c>
      <c r="G17" s="1">
        <v>0.01004</v>
      </c>
      <c r="H17" s="1">
        <v>0.03411</v>
      </c>
      <c r="I17" s="1">
        <v>1.0E-5</v>
      </c>
      <c r="J17">
        <f t="shared" si="2"/>
        <v>0.0001006008</v>
      </c>
      <c r="K17" s="4">
        <f t="shared" si="14"/>
        <v>0.008102</v>
      </c>
      <c r="L17" s="1">
        <f t="shared" si="4"/>
        <v>0.179749</v>
      </c>
      <c r="M17">
        <f t="shared" si="5"/>
        <v>0.180731</v>
      </c>
      <c r="N17" s="1">
        <v>4400.0</v>
      </c>
    </row>
    <row r="18">
      <c r="A18" s="1" t="s">
        <v>37</v>
      </c>
      <c r="B18" s="1">
        <v>5.936</v>
      </c>
      <c r="C18" s="1">
        <v>180.714</v>
      </c>
      <c r="D18" s="1">
        <v>0.001</v>
      </c>
      <c r="E18" s="1">
        <v>180.731</v>
      </c>
      <c r="F18" s="1">
        <v>0.01002</v>
      </c>
      <c r="G18" s="1">
        <v>0.01004</v>
      </c>
      <c r="H18" s="1">
        <v>0.03322</v>
      </c>
      <c r="I18" s="1">
        <v>1.0E-5</v>
      </c>
      <c r="J18">
        <f t="shared" si="2"/>
        <v>0.0001006008</v>
      </c>
      <c r="K18" s="4">
        <f t="shared" si="14"/>
        <v>0.005936</v>
      </c>
      <c r="L18" s="1">
        <f t="shared" si="4"/>
        <v>0.180714</v>
      </c>
      <c r="M18">
        <f t="shared" si="5"/>
        <v>0.180731</v>
      </c>
      <c r="N18" s="1">
        <v>1000.0</v>
      </c>
      <c r="O18" s="6">
        <f> -9.035*10^-6</f>
        <v>-0.000009035</v>
      </c>
    </row>
    <row r="19">
      <c r="A19" s="1" t="s">
        <v>38</v>
      </c>
      <c r="B19" s="1">
        <v>7.679</v>
      </c>
      <c r="C19" s="1">
        <v>179.636</v>
      </c>
      <c r="D19" s="1">
        <v>0.001</v>
      </c>
      <c r="E19" s="1">
        <v>180.731</v>
      </c>
      <c r="F19">
        <f>PI()</f>
        <v>3.141592654</v>
      </c>
      <c r="G19">
        <f>(0.00596/2)^2</f>
        <v>0.0000088804</v>
      </c>
      <c r="H19" s="1">
        <v>0.03581</v>
      </c>
      <c r="I19" s="1">
        <v>1.0E-5</v>
      </c>
      <c r="J19" s="1">
        <f>product(G19*F19)</f>
        <v>0.0000278985994</v>
      </c>
      <c r="K19" s="4">
        <f t="shared" si="14"/>
        <v>0.007679</v>
      </c>
      <c r="L19" s="1">
        <f t="shared" si="4"/>
        <v>0.179636</v>
      </c>
      <c r="M19">
        <f t="shared" si="5"/>
        <v>0.180731</v>
      </c>
      <c r="N19" s="1">
        <v>7700.0</v>
      </c>
    </row>
    <row r="20">
      <c r="A20" s="1" t="s">
        <v>39</v>
      </c>
      <c r="B20" s="1">
        <v>7.559</v>
      </c>
      <c r="C20" s="1">
        <v>180.718</v>
      </c>
      <c r="D20" s="1">
        <v>0.001</v>
      </c>
      <c r="E20" s="1">
        <v>180.731</v>
      </c>
      <c r="F20" s="1">
        <v>0.01002</v>
      </c>
      <c r="G20" s="1">
        <v>0.01004</v>
      </c>
      <c r="H20" s="1">
        <v>0.0335</v>
      </c>
      <c r="I20" s="1">
        <v>1.0E-5</v>
      </c>
      <c r="J20">
        <f>Product(F20,G20)</f>
        <v>0.0001006008</v>
      </c>
      <c r="K20" s="4">
        <f t="shared" si="14"/>
        <v>0.007559</v>
      </c>
      <c r="L20" s="1">
        <f t="shared" si="4"/>
        <v>0.180718</v>
      </c>
      <c r="M20">
        <f t="shared" si="5"/>
        <v>0.180731</v>
      </c>
      <c r="N20" s="1">
        <v>2650.0</v>
      </c>
      <c r="O20">
        <f>PRODUCT(-1.13, POWER(10,-5))</f>
        <v>-0.0000113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f>7.5/1000</f>
        <v>0.0075</v>
      </c>
      <c r="B1">
        <f>(3/4)/1000</f>
        <v>0.00075</v>
      </c>
      <c r="C1">
        <f>32/1000</f>
        <v>0.032</v>
      </c>
      <c r="E1">
        <f>(A1*B1*C1*2.2*2)*10^(-3)</f>
        <v>0.000000000792</v>
      </c>
      <c r="H1">
        <f>Sheet2!B1*Sheet2!C1*Sheet2!A1*2*(-204.4)</f>
        <v>-0.000073584</v>
      </c>
    </row>
  </sheetData>
  <drawing r:id="rId1"/>
</worksheet>
</file>