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7"/>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5" r:id="rId11"/>
    <pivotCache cacheId="6" r:id="rId12"/>
    <pivotCache cacheId="7" r:id="rId13"/>
    <pivotCache cacheId="10"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5" i="10" l="1"/>
  <c r="E10" i="10"/>
  <c r="E6" i="10"/>
  <c r="E7" i="10"/>
  <c r="E17" i="10"/>
  <c r="E12" i="10"/>
  <c r="E8" i="10"/>
  <c r="E16" i="10"/>
  <c r="E15" i="10"/>
  <c r="E14" i="10"/>
  <c r="E11" i="10"/>
  <c r="E13" i="10"/>
  <c r="E9" i="10"/>
  <c r="E5" i="8"/>
  <c r="E17" i="8"/>
  <c r="E10" i="8"/>
  <c r="E14" i="8"/>
  <c r="E13" i="8"/>
  <c r="E11" i="8"/>
  <c r="E9" i="8"/>
  <c r="E12" i="8"/>
  <c r="E6" i="8"/>
  <c r="E7" i="8"/>
  <c r="E8" i="8"/>
  <c r="E15" i="8"/>
  <c r="E16"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<sst xmlns="http://schemas.openxmlformats.org/spreadsheetml/2006/main" count="1532" uniqueCount="748">
  <si>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</si>
  <si>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</si>
  <si>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</si>
  <si>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</si>
  <si>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</si>
  <si>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</si>
  <si>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</si>
  <si>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</si>
  <si>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</si>
  <si>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</si>
  <si>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</si>
  <si>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</si>
  <si>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</si>
  <si>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</si>
  <si>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</si>
  <si>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</si>
  <si>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</si>
  <si>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</si>
  <si>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</si>
  <si>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</si>
  <si>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</si>
  <si>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</si>
  <si>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</si>
  <si>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</si>
  <si>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</si>
  <si>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</si>
  <si>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</si>
  <si>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</si>
  <si>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</si>
  <si>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</si>
  <si>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</si>
  <si>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</si>
  <si>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</si>
  <si>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</si>
  <si>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</si>
  <si>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</si>
  <si>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</si>
  <si>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</si>
  <si>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</si>
  <si>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</si>
  <si>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</si>
  <si>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</si>
  <si>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</si>
  <si>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</si>
  <si>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</si>
  <si>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</si>
  <si>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</si>
  <si>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</si>
  <si>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</si>
  <si>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</si>
  <si>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</si>
  <si>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</si>
  <si>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</si>
  <si>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</si>
  <si>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</si>
  <si>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</si>
  <si>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</si>
  <si>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</si>
  <si>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</si>
  <si>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</si>
  <si>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</si>
  <si>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</si>
  <si>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</si>
  <si>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</si>
  <si>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</si>
  <si>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</si>
  <si>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</si>
  <si>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</si>
  <si>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</si>
  <si>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</si>
  <si>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</si>
  <si>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</si>
  <si>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</si>
  <si>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</si>
  <si>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</si>
  <si>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</si>
  <si>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</si>
  <si>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</si>
  <si>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</si>
  <si>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</si>
  <si>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</si>
  <si>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</si>
  <si>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</si>
  <si>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</si>
  <si>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</si>
  <si>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</si>
  <si>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</si>
  <si>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</si>
  <si>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</si>
  <si>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</si>
  <si>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</si>
  <si>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</si>
  <si>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</si>
  <si>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</si>
  <si>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</si>
  <si>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</si>
  <si>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</si>
  <si>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</si>
  <si>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</si>
  <si>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</si>
  <si>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</si>
  <si>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</si>
  <si>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</si>
  <si>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</si>
  <si>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</si>
  <si>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</si>
  <si>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</si>
  <si>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</si>
  <si>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</si>
  <si>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</si>
  <si>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</si>
  <si>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</si>
  <si>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</si>
  <si>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</si>
  <si>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</si>
  <si>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</si>
  <si>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</si>
  <si>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</si>
  <si>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</si>
  <si>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</si>
  <si>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</si>
  <si>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</si>
  <si>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</si>
  <si>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</si>
  <si>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</si>
  <si>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</si>
  <si>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</si>
  <si>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</si>
  <si>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</si>
  <si>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</si>
  <si>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</si>
  <si>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</si>
  <si>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</si>
  <si>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</si>
  <si>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</si>
  <si>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</si>
  <si>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</si>
  <si>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</si>
  <si>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</si>
  <si>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</si>
  <si>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</si>
  <si>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</si>
  <si>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</si>
  <si>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</si>
  <si>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</si>
  <si>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</si>
  <si>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</si>
  <si>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</si>
  <si>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</si>
  <si>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</si>
  <si>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</si>
  <si>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</si>
  <si>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</si>
  <si>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</si>
  <si>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</si>
  <si>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</si>
  <si>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</si>
  <si>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</si>
  <si>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</si>
  <si>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</si>
  <si>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</si>
  <si>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</si>
  <si>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</si>
  <si>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</si>
  <si>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</si>
  <si>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</si>
  <si>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</si>
  <si>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</si>
  <si>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</si>
  <si>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</si>
  <si>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</si>
  <si>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</si>
  <si>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</si>
  <si>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</si>
  <si>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</si>
  <si>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</si>
  <si>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</si>
  <si>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</si>
  <si>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</si>
  <si>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</si>
  <si>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</si>
  <si>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</si>
  <si>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</si>
  <si>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</si>
  <si>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</si>
  <si>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</si>
  <si>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</si>
  <si>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</si>
  <si>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</si>
  <si>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</si>
  <si>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</si>
  <si>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</si>
  <si>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</si>
  <si>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</si>
  <si>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</si>
  <si>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</si>
  <si>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</si>
  <si>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</si>
  <si>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</si>
  <si>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</si>
  <si>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</si>
  <si>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</si>
  <si>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</si>
  <si>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</si>
  <si>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</si>
  <si>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</si>
  <si>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</si>
  <si>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</si>
  <si>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</si>
  <si>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</si>
  <si>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</si>
  <si>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</si>
  <si>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</si>
  <si>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</si>
  <si>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</si>
  <si>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</si>
  <si>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</si>
  <si>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</si>
  <si>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</si>
  <si>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</si>
  <si>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</si>
  <si>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</si>
  <si>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</si>
  <si>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</si>
  <si>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</si>
  <si>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</si>
  <si>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</si>
  <si>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</si>
  <si>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</si>
  <si>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</si>
  <si>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</si>
  <si>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</si>
  <si>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</si>
  <si>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</si>
  <si>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</si>
  <si>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</si>
  <si>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</si>
  <si>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</si>
  <si>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</si>
  <si>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</si>
  <si>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</si>
  <si>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</si>
  <si>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</si>
  <si>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</si>
  <si>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</si>
  <si>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</si>
  <si>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</si>
  <si>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</si>
  <si>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</si>
  <si>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</si>
  <si>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</si>
  <si>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</si>
  <si>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</si>
  <si>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</si>
  <si>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</si>
  <si>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</si>
  <si>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</si>
  <si>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</si>
  <si>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</si>
  <si>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</si>
  <si>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</si>
  <si>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</si>
  <si>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</si>
  <si>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</si>
  <si>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</si>
  <si>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</si>
  <si>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</si>
  <si>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</si>
  <si>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</si>
  <si>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</si>
  <si>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</si>
  <si>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</si>
  <si>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</si>
  <si>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</si>
  <si>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</si>
  <si>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</si>
  <si>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</si>
  <si>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</si>
  <si>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</si>
  <si>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</si>
  <si>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</si>
  <si>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</si>
  <si>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</si>
  <si>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</si>
  <si>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</si>
  <si>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</si>
  <si>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</si>
  <si>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</si>
  <si>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</si>
  <si>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</si>
  <si>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</si>
  <si>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</si>
  <si>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</si>
  <si>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</si>
  <si>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</si>
  <si>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</si>
  <si>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</si>
  <si>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</si>
  <si>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</si>
  <si>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</si>
  <si>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</si>
  <si>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</si>
  <si>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</si>
  <si>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</si>
  <si>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</si>
  <si>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</si>
  <si>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</si>
  <si>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</si>
  <si>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</si>
  <si>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</si>
  <si>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</si>
  <si>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</si>
  <si>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</si>
  <si>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</si>
  <si>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</si>
  <si>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</si>
  <si>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</si>
  <si>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</si>
  <si>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</si>
  <si>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</si>
  <si>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</si>
  <si>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</si>
  <si>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</si>
  <si>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</si>
  <si>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</si>
  <si>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</si>
  <si>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</si>
  <si>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</si>
  <si>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</si>
  <si>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</si>
  <si>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</si>
  <si>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</si>
  <si>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</si>
  <si>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</si>
  <si>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</si>
  <si>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</si>
  <si>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</si>
  <si>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</si>
  <si>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</si>
  <si>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</si>
  <si>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</si>
  <si>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</si>
  <si>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</si>
  <si>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</si>
  <si>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</si>
  <si>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</si>
  <si>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</si>
  <si>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</si>
  <si>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</si>
  <si>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</si>
  <si>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</si>
  <si>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</si>
  <si>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</si>
  <si>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</si>
  <si>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</si>
  <si>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</si>
  <si>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</si>
  <si>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</si>
  <si>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</si>
  <si>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</si>
  <si>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</si>
  <si>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</si>
  <si>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</si>
  <si>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</si>
  <si>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</si>
  <si>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</si>
  <si>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</si>
  <si>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</si>
  <si>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</si>
  <si>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</si>
  <si>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</si>
  <si>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</si>
  <si>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</si>
  <si>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</si>
  <si>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</si>
  <si>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</si>
  <si>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</si>
  <si>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</si>
  <si>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</si>
  <si>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</si>
  <si>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</si>
  <si>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</si>
  <si>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</si>
  <si>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</si>
  <si>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</si>
  <si>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</si>
  <si>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</si>
  <si>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</si>
  <si>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</si>
  <si>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</si>
  <si>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</si>
  <si>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</si>
  <si>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</si>
  <si>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</si>
  <si>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</si>
  <si>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</si>
  <si>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</si>
  <si>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</si>
  <si>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</si>
  <si>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</si>
  <si>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</si>
  <si>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</si>
  <si>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</si>
  <si>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</si>
  <si>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</si>
  <si>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</si>
  <si>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</si>
  <si>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</si>
  <si>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</si>
  <si>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</si>
  <si>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</si>
  <si>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</si>
  <si>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</si>
  <si>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</si>
  <si>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</si>
  <si>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</si>
  <si>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</si>
  <si>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</si>
  <si>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</si>
  <si>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</si>
  <si>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</si>
  <si>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</si>
  <si>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</si>
  <si>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</si>
  <si>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</si>
  <si>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</si>
  <si>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</si>
  <si>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</si>
  <si>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</si>
  <si>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</si>
  <si>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</si>
  <si>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</si>
  <si>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</si>
  <si>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</si>
  <si>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</si>
  <si>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</si>
  <si>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</si>
  <si>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</si>
  <si>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</si>
  <si>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</si>
  <si>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</si>
  <si>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</si>
  <si>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</si>
  <si>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</si>
  <si>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</si>
  <si>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</si>
  <si>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</si>
  <si>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</si>
  <si>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</si>
  <si>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</si>
  <si>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</si>
  <si>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</si>
  <si>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</si>
  <si>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</si>
  <si>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</si>
  <si>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</si>
  <si>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</si>
  <si>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</si>
  <si>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</si>
  <si>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</si>
  <si>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</si>
  <si>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</si>
  <si>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</si>
  <si>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</si>
  <si>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</si>
  <si>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</si>
  <si>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</si>
  <si>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</si>
  <si>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</si>
  <si>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</si>
  <si>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</si>
  <si>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</si>
  <si>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</si>
  <si>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</si>
  <si>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</si>
  <si>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</si>
  <si>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</si>
  <si>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</si>
  <si>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</si>
  <si>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</si>
  <si>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</si>
  <si>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</si>
  <si>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</si>
  <si>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</si>
  <si>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</si>
  <si>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</si>
  <si>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</si>
  <si>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</si>
  <si>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</si>
  <si>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</si>
  <si>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</si>
  <si>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</si>
  <si>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</si>
  <si>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</si>
  <si>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</si>
  <si>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</si>
  <si>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</si>
  <si>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</si>
  <si>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</si>
  <si>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</si>
  <si>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</si>
  <si>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</si>
  <si>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</si>
  <si>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</si>
  <si>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</si>
  <si>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</si>
  <si>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</si>
  <si>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</si>
  <si>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</si>
  <si>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</si>
  <si>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</si>
  <si>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</si>
  <si>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</si>
  <si>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</si>
  <si>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</si>
  <si>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</si>
  <si>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</si>
  <si>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</si>
  <si>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</si>
  <si>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</si>
  <si>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</si>
  <si>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</si>
  <si>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</si>
  <si>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</si>
  <si>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</si>
  <si>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</si>
  <si>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</si>
  <si>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</si>
  <si>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</si>
  <si>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</si>
  <si>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</si>
  <si>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</si>
  <si>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</si>
  <si>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</si>
  <si>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</si>
  <si>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</si>
  <si>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</si>
  <si>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</si>
  <si>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</si>
  <si>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</si>
  <si>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</si>
  <si>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</si>
  <si>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</si>
  <si>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</si>
  <si>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</si>
  <si>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</si>
  <si>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</si>
  <si>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</si>
  <si>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</si>
  <si>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</si>
  <si>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</si>
  <si>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</si>
  <si>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</si>
  <si>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</si>
  <si>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</si>
  <si>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</si>
  <si>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</si>
  <si>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</si>
  <si>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</si>
  <si>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</si>
  <si>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</si>
  <si>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</si>
  <si>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</si>
  <si>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</si>
  <si>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</si>
  <si>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</si>
  <si>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</si>
  <si>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</si>
  <si>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</si>
  <si>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</si>
  <si>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</si>
  <si>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</si>
  <si>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</si>
  <si>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</si>
  <si>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</si>
  <si>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</si>
  <si>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</si>
  <si>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</si>
  <si>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</si>
  <si>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</si>
  <si>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</si>
  <si>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</si>
  <si>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</si>
  <si>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</si>
  <si>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</si>
  <si>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</si>
  <si>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</si>
  <si>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</si>
  <si>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</si>
  <si>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</si>
  <si>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</si>
  <si>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</si>
  <si>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</si>
  <si>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</si>
  <si>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</si>
  <si>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</si>
  <si>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</si>
  <si>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</si>
  <si>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</si>
  <si>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</si>
  <si>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</si>
  <si>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</si>
  <si>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</si>
  <si>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</si>
  <si>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</si>
  <si>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</si>
  <si>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</si>
  <si>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</si>
  <si>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</si>
  <si>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</si>
  <si>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</si>
  <si>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Column1</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</si>
  <si>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</si>
  <si>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</si>
  <si>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</si>
  <si>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</si>
  <si>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</si>
  <si>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</si>
  <si>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</si>
  <si>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</si>
  <si>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</si>
  <si>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</si>
  <si>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</si>
  <si>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</si>
  <si>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</si>
  <si>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</si>
  <si>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</si>
  <si>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</si>
  <si>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</si>
  <si>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</si>
  <si>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</si>
  <si>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</si>
  <si>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</si>
  <si>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</si>
  <si>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</si>
  <si>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</si>
  <si>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</si>
  <si>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</si>
  <si>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</si>
  <si>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</si>
  <si>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</si>
  <si>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</si>
  <si>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</si>
  <si>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</si>
  <si>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</si>
  <si>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</si>
  <si>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</si>
  <si>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</si>
  <si>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</si>
  <si>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</si>
  <si>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</si>
  <si>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</si>
  <si>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</si>
  <si>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</si>
  <si>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</si>
  <si>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</si>
  <si>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</si>
  <si>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</si>
  <si>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</si>
  <si>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</si>
  <si>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</si>
  <si>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</si>
  <si>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</si>
  <si>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</si>
  <si>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</si>
  <si>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</si>
  <si>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</si>
  <si>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</si>
  <si>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</si>
  <si>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</si>
  <si>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</si>
  <si>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</si>
  <si>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</si>
  <si>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</si>
  <si>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</si>
  <si>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</si>
  <si>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</si>
  <si>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</si>
  <si>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</si>
  <si>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</si>
  <si>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</si>
  <si>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</si>
  <si>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</si>
  <si>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</si>
  <si>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</si>
  <si>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</si>
  <si>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</si>
  <si>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</si>
  <si>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</si>
  <si>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</si>
  <si>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</si>
  <si>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</si>
  <si>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</si>
  <si>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</si>
  <si>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</si>
  <si>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</si>
  <si>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</si>
  <si>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</si>
  <si>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</si>
  <si>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</si>
  <si>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</si>
  <si>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</si>
  <si>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</si>
  <si>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</si>
  <si>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</si>
  <si>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</si>
  <si>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</si>
  <si>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</si>
  <si>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</si>
  <si>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</si>
  <si>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</si>
  <si>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</si>
  <si>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</si>
  <si>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</si>
  <si>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</si>
  <si>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</si>
  <si>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</si>
  <si>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</si>
  <si>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</si>
  <si>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</si>
  <si>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</si>
  <si>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</si>
  <si>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</si>
  <si>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</si>
  <si>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</si>
  <si>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</si>
  <si>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</si>
  <si>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</si>
  <si>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</si>
  <si>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neg_err_sacrementis </t>
  </si>
  <si>
    <t>neg_err_visibilia</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</si>
  <si>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</si>
  <si>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</si>
  <si>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</si>
  <si>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</si>
  <si>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</si>
  <si>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</si>
  <si>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</si>
  <si>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</si>
  <si>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</si>
  <si>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</si>
  <si>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</si>
  <si>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</si>
  <si>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</si>
  <si>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Date2</t>
  </si>
  <si>
    <t>Average of End Date2</t>
  </si>
  <si>
    <t>Min of Start Date2</t>
  </si>
  <si>
    <t>Max of End Date2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</si>
</sst>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32">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981296688"/>
        <c:axId val="-1981902768"/>
      </c:barChart>
      <c:catAx>
        <c:axId val="-1981296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902768"/>
        <c:crosses val="autoZero"/>
        <c:auto val="1"/>
        <c:lblAlgn val="ctr"/>
        <c:lblOffset val="100"/>
        <c:noMultiLvlLbl val="0"/>
      </c:catAx>
      <c:valAx>
        <c:axId val="-198190276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2966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Sheet7!$D$5:$D$17</c:f>
              <c:strCache>
                <c:ptCount val="13"/>
                <c:pt idx="0">
                  <c:v>pos_err_visibilia </c:v>
                </c:pt>
                <c:pt idx="1">
                  <c:v>neg_err_visibilia</c:v>
                </c:pt>
                <c:pt idx="2">
                  <c:v>pos_err_matrimonio </c:v>
                </c:pt>
                <c:pt idx="3">
                  <c:v>pos_err_hostia </c:v>
                </c:pt>
                <c:pt idx="4">
                  <c:v>neg_err_hostia </c:v>
                </c:pt>
                <c:pt idx="5">
                  <c:v>pos_err_baptismo </c:v>
                </c:pt>
                <c:pt idx="6">
                  <c:v>neg_err_matrimonio </c:v>
                </c:pt>
                <c:pt idx="7">
                  <c:v>neg_err_baptismo </c:v>
                </c:pt>
                <c:pt idx="8">
                  <c:v>pos_err_resurrectione </c:v>
                </c:pt>
                <c:pt idx="9">
                  <c:v>neg_err_resurrectione </c:v>
                </c:pt>
                <c:pt idx="10">
                  <c:v>neg_err_sacrementis </c:v>
                </c:pt>
                <c:pt idx="11">
                  <c:v>neg_err_errors</c:v>
                </c:pt>
                <c:pt idx="12">
                  <c:v>pos_err_cleric_say</c:v>
                </c:pt>
              </c:strCache>
            </c:strRef>
          </c:cat>
          <c:val>
            <c:numRef>
              <c:f>Sheet7!$E$5:$E$17</c:f>
              <c:numCache>
                <c:formatCode>General</c:formatCode>
                <c:ptCount val="13"/>
                <c:pt idx="0">
                  <c:v>32.0</c:v>
                </c:pt>
                <c:pt idx="1">
                  <c:v>32.0</c:v>
                </c:pt>
                <c:pt idx="2">
                  <c:v>28.0</c:v>
                </c:pt>
                <c:pt idx="3">
                  <c:v>28.0</c:v>
                </c:pt>
                <c:pt idx="4">
                  <c:v>26.0</c:v>
                </c:pt>
                <c:pt idx="5">
                  <c:v>22.0</c:v>
                </c:pt>
                <c:pt idx="6">
                  <c:v>22.0</c:v>
                </c:pt>
                <c:pt idx="7">
                  <c:v>22.0</c:v>
                </c:pt>
                <c:pt idx="8">
                  <c:v>21.0</c:v>
                </c:pt>
                <c:pt idx="9">
                  <c:v>14.0</c:v>
                </c:pt>
                <c:pt idx="10">
                  <c:v>11.0</c:v>
                </c:pt>
                <c:pt idx="11">
                  <c:v>11.0</c:v>
                </c:pt>
                <c:pt idx="12">
                  <c:v>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46"/>
                <c:pt idx="0">
                  <c:v>#neg_err_visibilia #neg_err_sacrementis</c:v>
                </c:pt>
                <c:pt idx="1">
                  <c:v>#pos_err_visibilia #pos_err_hostia #pos_err_matrimonio #pos_err_resurrectione</c:v>
                </c:pt>
                <c:pt idx="2">
                  <c:v>#neg_err_visibilia #neg_err_hostia #neg_err_baptismo #neg_err_matrimonio #neg_err_resurrectione</c:v>
                </c:pt>
                <c:pt idx="3">
                  <c:v>#pos_err_visibilia #pos_err_hostia #pos_err_baptismo #pos_err_matrimonio #pos_err_resurrectione</c:v>
                </c:pt>
                <c:pt idx="4">
                  <c:v>#pos_err_visibilia #pos_err_hostia #pos_err_matrimonio #pos_err_baptismo #pos_err_resurrectione</c:v>
                </c:pt>
                <c:pt idx="5">
                  <c:v>#neg_err_visibilia #neg_err_hostia #neg_err_matrimonio #neg_err_baptismo #pos_err_cleric_say</c:v>
                </c:pt>
                <c:pt idx="6">
                  <c:v>#pos_err_visibilia #pos_err_baptismo #pos_err_hostia #pos_err_matrimonio</c:v>
                </c:pt>
                <c:pt idx="7">
                  <c:v>#pos_err_visibilia #neg_err_sacrementis</c:v>
                </c:pt>
                <c:pt idx="8">
                  <c:v>#neg_err_visibilia #neg_err_hostia #neg_err_matrimonio</c:v>
                </c:pt>
                <c:pt idx="9">
                  <c:v>#neg_err_visibilia #neg_err_hostia #neg_err_matrimonio #neg_err_baptismo</c:v>
                </c:pt>
                <c:pt idx="10">
                  <c:v>#pos_err_visibilia #pos_err_baptismo #pos_err_hostia #pos_err_matrimonio #pos_err_resurrectione</c:v>
                </c:pt>
                <c:pt idx="11">
                  <c:v>#neg_err_visibilia #neg_err_hostia #neg_err_matrimonio #neg_err_resurrectione</c:v>
                </c:pt>
                <c:pt idx="12">
                  <c:v>#pos_err_visibilia #neg_err_matrimonio #neg_err_baptismo #neg_err_resurrectione #neg_err_hostia</c:v>
                </c:pt>
                <c:pt idx="13">
                  <c:v>#neg_err_visibilia #neg_err_baptismo #neg_err_matrimonio #neg_err_resurrectione #neg_err_hostia #pos_err_cleric_say</c:v>
                </c:pt>
                <c:pt idx="14">
                  <c:v>#neg_err_visibilia #neg_err_hostia #neg_err_matrimonio #pos_err_resurrectione</c:v>
                </c:pt>
                <c:pt idx="15">
                  <c:v>#neg_err_sacrementis #neg_err_visibilia</c:v>
                </c:pt>
                <c:pt idx="16">
                  <c:v>#neg_err_visibilia #neg_err_matrimonio #neg_err_baptismo #neg_err_hostia</c:v>
                </c:pt>
                <c:pt idx="17">
                  <c:v>#neg_err_visibilia #neg_err_baptismo #neg_err_matrimonio #neg_err_hostia #pos_err_cleric_say</c:v>
                </c:pt>
                <c:pt idx="18">
                  <c:v>#neg_err_visibilia #neg_err_matrimonio #neg_err_hostia #neg_err_matrimonio #neg_err_resurrectione</c:v>
                </c:pt>
                <c:pt idx="19">
                  <c:v>#neg_err_visibilia #neg_err_baptismo #neg_err_matrimonio #neg_err_hostia #neg_err_resurrectione</c:v>
                </c:pt>
                <c:pt idx="20">
                  <c:v>#pos_err_visibilia #pos_err_baptismo #pos_err_hostia #pos_err_matrimonio #pos_err_hostia</c:v>
                </c:pt>
                <c:pt idx="21">
                  <c:v>#pos_err_visibilia #neg_err_resurrectione #neg_err_hostia #neg_err_matrimonio #neg_err_baptismo</c:v>
                </c:pt>
                <c:pt idx="22">
                  <c:v>#pos_err_visibilia #pos_err_baptismo #pos_err_matrimonio #neg_err_hostia #neg_err_resurrectione</c:v>
                </c:pt>
                <c:pt idx="23">
                  <c:v>#neg_err_visibilia #neg_err_hostia</c:v>
                </c:pt>
                <c:pt idx="24">
                  <c:v>#pos_err_visibilia #pos_err_baptismo #pos_err_matrimonio #pos_err_hostia #pos_err_resurrectione</c:v>
                </c:pt>
                <c:pt idx="25">
                  <c:v>#pos_err_visibilia #pos_err_hostia</c:v>
                </c:pt>
                <c:pt idx="26">
                  <c:v>#neg_err_visibilia #neg_err_matrimonio #neg_err_resurrectione #pos_err_hostia</c:v>
                </c:pt>
                <c:pt idx="27">
                  <c:v>#pos_err_visibilia #pos_err_baptismo #pos_err_matrimonio #pos_err_hostia</c:v>
                </c:pt>
                <c:pt idx="28">
                  <c:v>#neg_err_visibilia #neg_err_baptismo #neg_err_hostia #neg_err_matrimonio #pos_err_cleric_say</c:v>
                </c:pt>
                <c:pt idx="29">
                  <c:v>#pos_err_visibilia #pos_err_baptismo #pos_err_matrimonio #pos_err_resurrectione #pos_err_hostia</c:v>
                </c:pt>
                <c:pt idx="30">
                  <c:v>#pos_err_visibilia #pos_err_hostia #pos_err_matrimonio #neg_err_baptismo #neg_err_resurrectione</c:v>
                </c:pt>
                <c:pt idx="31">
                  <c:v>#pos_err_visibilia #pos_err_hostia #neg_err_baptismo #neg_err_resurrectione</c:v>
                </c:pt>
                <c:pt idx="32">
                  <c:v>#neg_err_visibilia #neg_err_baptismo #neg_err_matrimonio #neg_err_hostia</c:v>
                </c:pt>
                <c:pt idx="33">
                  <c:v>#pos_err_visibilia #pos_err_hostia #pos_err_matrimonio</c:v>
                </c:pt>
                <c:pt idx="34">
                  <c:v>#pos_err_visibilia #pos_err_hostia #pos_err_resurrectione #pos_err_matrimonio</c:v>
                </c:pt>
                <c:pt idx="35">
                  <c:v>#pos_err_visibilia #pos_err_matrimonio #pos_err_baptismo #pos_err_hostia</c:v>
                </c:pt>
                <c:pt idx="36">
                  <c:v>#neg_err_visibilia #neg_err_sacrementis #neg_err_baptismo</c:v>
                </c:pt>
                <c:pt idx="37">
                  <c:v>#pos_err_visibilia #pos_err_hostia #pos_err_matrimonio #pos_err_resurrectione #pos_err_baptismo</c:v>
                </c:pt>
                <c:pt idx="38">
                  <c:v>#neg_err_visibilia #pos_err_matrimonio #pos_err_resurrectione #neg_err_hostia #neg_err_baptismo</c:v>
                </c:pt>
                <c:pt idx="39">
                  <c:v>#pos_err_visibilia #pos_err_matrimonio #neg_err_hostia #neg_err_baptismo #neg_err_resurrectione</c:v>
                </c:pt>
                <c:pt idx="40">
                  <c:v>#pos_err_hostia #neg_err_sacrementis #neg_err_visibilia</c:v>
                </c:pt>
                <c:pt idx="41">
                  <c:v>#pos_err_visibilia #pos_err_resurrectione #neg_err_hostia #neg_err_baptismo #neg_err_matrimonio</c:v>
                </c:pt>
                <c:pt idx="42">
                  <c:v>#pos_err_hostia #pos_err_resurrectione #pos_err_matrimonio #neg_err_visibilia</c:v>
                </c:pt>
                <c:pt idx="43">
                  <c:v>#pos_err_matrimonio #pos_err_resurrectione #neg_err_visibilia #neg_err_baptismo #neg_err_hostia</c:v>
                </c:pt>
                <c:pt idx="44">
                  <c:v>(blank)</c:v>
                </c:pt>
                <c:pt idx="45">
                  <c:v>Grand Total</c:v>
                </c:pt>
              </c:strCache>
            </c:strRef>
          </c:cat>
          <c:val>
            <c:numRef>
              <c:f>Sheet7!$B$5:$B$50</c:f>
              <c:numCache>
                <c:formatCode>General</c:formatCode>
                <c:ptCount val="46"/>
                <c:pt idx="0">
                  <c:v>6.0</c:v>
                </c:pt>
                <c:pt idx="1">
                  <c:v>4.0</c:v>
                </c:pt>
                <c:pt idx="2">
                  <c:v>3.0</c:v>
                </c:pt>
                <c:pt idx="3">
                  <c:v>3.0</c:v>
                </c:pt>
                <c:pt idx="4">
                  <c:v>3.0</c:v>
                </c:pt>
                <c:pt idx="5">
                  <c:v>2.0</c:v>
                </c:pt>
                <c:pt idx="6">
                  <c:v>2.0</c:v>
                </c:pt>
                <c:pt idx="7">
                  <c:v>2.0</c:v>
                </c:pt>
                <c:pt idx="8">
                  <c:v>2.0</c:v>
                </c:pt>
                <c:pt idx="9">
                  <c:v>2.0</c:v>
                </c:pt>
                <c:pt idx="10">
                  <c:v>2.0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1.0</c:v>
                </c:pt>
                <c:pt idx="32">
                  <c:v>1.0</c:v>
                </c:pt>
                <c:pt idx="33">
                  <c:v>1.0</c:v>
                </c:pt>
                <c:pt idx="34">
                  <c:v>1.0</c:v>
                </c:pt>
                <c:pt idx="35">
                  <c:v>1.0</c:v>
                </c:pt>
                <c:pt idx="36">
                  <c:v>1.0</c:v>
                </c:pt>
                <c:pt idx="37">
                  <c:v>1.0</c:v>
                </c:pt>
                <c:pt idx="38">
                  <c:v>1.0</c:v>
                </c:pt>
                <c:pt idx="39">
                  <c:v>1.0</c:v>
                </c:pt>
                <c:pt idx="40">
                  <c:v>1.0</c:v>
                </c:pt>
                <c:pt idx="41">
                  <c:v>1.0</c:v>
                </c:pt>
                <c:pt idx="42">
                  <c:v>1.0</c:v>
                </c:pt>
                <c:pt idx="43">
                  <c:v>1.0</c:v>
                </c:pt>
                <c:pt idx="45">
                  <c:v>75.0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Column1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19</xdr:row>
      <xdr:rowOff>12700</xdr:rowOff>
    </xdr:from>
    <xdr:to>
      <xdr:col>5</xdr:col>
      <xdr:colOff>76200</xdr:colOff>
      <xdr:row>48</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50" firstHeaderRow="1" firstDataRow="1" firstDataCol="1"/>
  <pivotFields count="1">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0"/>
  </rowFields>
  <rowItems count="47">
    <i>
      <x/>
    </i>
    <i>
      <x v="17"/>
    </i>
    <i>
      <x v="39"/>
    </i>
    <i>
      <x v="8"/>
    </i>
    <i>
      <x v="35"/>
    </i>
    <i>
      <x v="38"/>
    </i>
    <i>
      <x v="11"/>
    </i>
    <i>
      <x v="26"/>
    </i>
    <i>
      <x v="25"/>
    </i>
    <i>
      <x v="9"/>
    </i>
    <i>
      <x v="10"/>
    </i>
    <i>
      <x v="28"/>
    </i>
    <i>
      <x v="12"/>
    </i>
    <i>
      <x v="23"/>
    </i>
    <i>
      <x v="6"/>
    </i>
    <i>
      <x v="13"/>
    </i>
    <i>
      <x v="1"/>
    </i>
    <i>
      <x v="14"/>
    </i>
    <i>
      <x v="5"/>
    </i>
    <i>
      <x v="15"/>
    </i>
    <i>
      <x v="4"/>
    </i>
    <i>
      <x v="27"/>
    </i>
    <i>
      <x v="24"/>
    </i>
    <i>
      <x v="29"/>
    </i>
    <i>
      <x v="7"/>
    </i>
    <i>
      <x v="31"/>
    </i>
    <i>
      <x v="33"/>
    </i>
    <i>
      <x v="16"/>
    </i>
    <i>
      <x v="30"/>
    </i>
    <i>
      <x v="2"/>
    </i>
    <i>
      <x v="32"/>
    </i>
    <i>
      <x v="37"/>
    </i>
    <i>
      <x v="34"/>
    </i>
    <i>
      <x v="3"/>
    </i>
    <i>
      <x v="36"/>
    </i>
    <i>
      <x v="41"/>
    </i>
    <i>
      <x v="43"/>
    </i>
    <i>
      <x v="18"/>
    </i>
    <i>
      <x v="40"/>
    </i>
    <i>
      <x v="19"/>
    </i>
    <i>
      <x v="42"/>
    </i>
    <i>
      <x v="20"/>
    </i>
    <i>
      <x v="44"/>
    </i>
    <i>
      <x v="21"/>
    </i>
    <i>
      <x v="22"/>
    </i>
    <i>
      <x v="45"/>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7"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1"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10"/>
    <field x="8"/>
    <field x="5"/>
    <field x="6"/>
    <field x="0"/>
  </rowFields>
  <rowItems count="78">
    <i>
      <x v="23"/>
    </i>
    <i r="1">
      <x v="28"/>
    </i>
    <i r="2">
      <x v="15"/>
    </i>
    <i r="3">
      <x v="11"/>
    </i>
    <i r="4">
      <x/>
    </i>
    <i>
      <x v="25"/>
    </i>
    <i r="1">
      <x v="11"/>
    </i>
    <i r="2">
      <x v="4"/>
    </i>
    <i r="3">
      <x v="1"/>
    </i>
    <i r="4">
      <x v="70"/>
    </i>
    <i>
      <x v="26"/>
    </i>
    <i r="1">
      <x v="25"/>
    </i>
    <i r="2">
      <x v="11"/>
    </i>
    <i r="3">
      <x v="10"/>
    </i>
    <i r="4">
      <x v="3"/>
    </i>
    <i r="1">
      <x v="29"/>
    </i>
    <i r="2">
      <x v="5"/>
    </i>
    <i r="3">
      <x v="8"/>
    </i>
    <i r="4">
      <x v="26"/>
    </i>
    <i>
      <x v="27"/>
    </i>
    <i r="1">
      <x v="28"/>
    </i>
    <i r="2">
      <x v="3"/>
    </i>
    <i r="3">
      <x v="4"/>
    </i>
    <i r="4">
      <x v="4"/>
    </i>
    <i>
      <x v="28"/>
    </i>
    <i r="1">
      <x v="28"/>
    </i>
    <i r="2">
      <x v="19"/>
    </i>
    <i r="3">
      <x v="15"/>
    </i>
    <i r="4">
      <x v="5"/>
    </i>
    <i r="1">
      <x v="29"/>
    </i>
    <i r="2">
      <x v="12"/>
    </i>
    <i r="3">
      <x v="11"/>
    </i>
    <i r="4">
      <x v="24"/>
    </i>
    <i>
      <x v="30"/>
    </i>
    <i r="1">
      <x v="28"/>
    </i>
    <i r="2">
      <x v="20"/>
    </i>
    <i r="3">
      <x v="16"/>
    </i>
    <i r="4">
      <x v="42"/>
    </i>
    <i>
      <x v="31"/>
    </i>
    <i r="1">
      <x v="33"/>
    </i>
    <i r="2">
      <x v="10"/>
    </i>
    <i r="3">
      <x v="10"/>
    </i>
    <i r="4">
      <x v="125"/>
    </i>
    <i>
      <x v="32"/>
    </i>
    <i r="1">
      <x v="25"/>
    </i>
    <i r="2">
      <x v="3"/>
    </i>
    <i r="3">
      <x v="5"/>
    </i>
    <i r="4">
      <x v="64"/>
    </i>
    <i>
      <x v="35"/>
    </i>
    <i r="1">
      <x v="25"/>
    </i>
    <i r="2">
      <x v="20"/>
    </i>
    <i r="3">
      <x v="16"/>
    </i>
    <i r="4">
      <x v="20"/>
    </i>
    <i>
      <x v="37"/>
    </i>
    <i r="1">
      <x v="28"/>
    </i>
    <i r="2">
      <x v="4"/>
    </i>
    <i r="3">
      <x v="11"/>
    </i>
    <i r="4">
      <x v="41"/>
    </i>
    <i>
      <x v="39"/>
    </i>
    <i r="1">
      <x v="30"/>
    </i>
    <i r="2">
      <x v="20"/>
    </i>
    <i r="3">
      <x v="16"/>
    </i>
    <i r="4">
      <x v="96"/>
    </i>
    <i r="1">
      <x v="31"/>
    </i>
    <i r="2">
      <x/>
    </i>
    <i r="3">
      <x v="4"/>
    </i>
    <i r="4">
      <x v="66"/>
    </i>
    <i>
      <x v="41"/>
    </i>
    <i r="1">
      <x v="33"/>
    </i>
    <i r="2">
      <x v="10"/>
    </i>
    <i r="3">
      <x v="11"/>
    </i>
    <i r="4">
      <x v="127"/>
    </i>
    <i>
      <x v="42"/>
    </i>
    <i r="1">
      <x v="28"/>
    </i>
    <i r="2">
      <x v="12"/>
    </i>
    <i r="3">
      <x v="12"/>
    </i>
    <i r="4">
      <x v="1"/>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2" fld="5" subtotal="average" baseField="0" baseItem="0"/>
    <dataField name="Average of End Date2" fld="6" subtotal="average" baseField="0" baseItem="0"/>
    <dataField name="Min of Start Date2" fld="5" subtotal="min" baseField="0" baseItem="0"/>
    <dataField name="Max of End Date2" fld="6" subtotal="max" baseField="0" baseItem="0"/>
  </dataFields>
  <formats count="1">
    <format dxfId="13">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31"/>
    <tableColumn id="2" name="Total Beliefs Count"/>
    <tableColumn id="3" name="% of Testimonies With Belief" dataDxfId="30">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tableColumns count="2">
    <tableColumn id="1" name="Row Labels" dataDxfId="29"/>
    <tableColumn id="2" name="Count of Belief Tags" dataDxfId="28"/>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E17" totalsRowShown="0">
  <autoFilter ref="D4:E17"/>
  <sortState ref="D5:E17">
    <sortCondition descending="1" ref="E4:E17"/>
  </sortState>
  <tableColumns count="2">
    <tableColumn id="1" name="Heard Errors"/>
    <tableColumn id="2" name="Count of Heard Errors"/>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lumn1" dataDxfId="27"/>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26" dataDxfId="25">
  <autoFilter ref="A1:K222"/>
  <tableColumns count="11">
    <tableColumn id="1" name="XML ID" dataDxfId="24"/>
    <tableColumn id="2" name="Latin Deposition" dataDxfId="23"/>
    <tableColumn id="3" name="English Translation" dataDxfId="22"/>
    <tableColumn id="4" name="Latin Start Date" dataDxfId="21"/>
    <tableColumn id="5" name="Latin End Date" dataDxfId="20"/>
    <tableColumn id="6" name="Start Date" dataDxfId="19"/>
    <tableColumn id="7" name="End Date" dataDxfId="18"/>
    <tableColumn id="8" name="Latin Beliefs" dataDxfId="17"/>
    <tableColumn id="9" name="Belief Tags" dataDxfId="16"/>
    <tableColumn id="10" name="Latin Heard Errors" dataDxfId="15"/>
    <tableColumn id="11" name="Heard Errors Tags" dataDxfId="14"/>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topLeftCell="C1"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7"/>
  <sheetViews>
    <sheetView topLeftCell="D1" workbookViewId="0">
      <selection activeCell="F3" sqref="F3"/>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292</v>
      </c>
      <c r="B2" s="6">
        <v>1</v>
      </c>
      <c r="E2" s="8" t="s">
        <v>610</v>
      </c>
      <c r="F2" t="s">
        <v>608</v>
      </c>
      <c r="G2" t="s">
        <v>609</v>
      </c>
    </row>
    <row r="3" spans="1:7" ht="17" x14ac:dyDescent="0.2">
      <c r="A3" s="4" t="s">
        <v>350</v>
      </c>
      <c r="B3" s="6">
        <v>3</v>
      </c>
      <c r="D3" s="7"/>
      <c r="E3" s="9" t="s">
        <v>591</v>
      </c>
      <c r="F3">
        <f>SUMIF(A:A,"*pos_bonos_homines*",B:B)</f>
        <v>76</v>
      </c>
      <c r="G3">
        <f t="shared" ref="G3:G19" si="0">(F3/88)*100</f>
        <v>86.36363636363636</v>
      </c>
    </row>
    <row r="4" spans="1:7" ht="17" x14ac:dyDescent="0.2">
      <c r="A4" s="4" t="s">
        <v>94</v>
      </c>
      <c r="B4" s="6">
        <v>3</v>
      </c>
      <c r="D4" s="7"/>
      <c r="E4" s="8" t="s">
        <v>602</v>
      </c>
      <c r="F4">
        <f>SUMIF(A:A,"*pos_bonam_fidem*",B:B)</f>
        <v>60</v>
      </c>
      <c r="G4">
        <f t="shared" si="0"/>
        <v>68.181818181818173</v>
      </c>
    </row>
    <row r="5" spans="1:7" ht="17" x14ac:dyDescent="0.2">
      <c r="A5" s="4" t="s">
        <v>324</v>
      </c>
      <c r="B5" s="6">
        <v>1</v>
      </c>
      <c r="D5" s="7"/>
      <c r="E5" s="9" t="s">
        <v>603</v>
      </c>
      <c r="F5">
        <f>SUMIF(A:A,"*pos_amicos_dei*",B:B)</f>
        <v>53</v>
      </c>
      <c r="G5">
        <f t="shared" si="0"/>
        <v>60.227272727272727</v>
      </c>
    </row>
    <row r="6" spans="1:7" ht="17" x14ac:dyDescent="0.2">
      <c r="A6" s="4" t="s">
        <v>384</v>
      </c>
      <c r="B6" s="6">
        <v>1</v>
      </c>
      <c r="D6" s="7"/>
      <c r="E6" s="9" t="s">
        <v>593</v>
      </c>
      <c r="F6">
        <f>SUMIF(A:A,"*pos_posse_salvari*",B:B)</f>
        <v>40</v>
      </c>
      <c r="G6">
        <f t="shared" si="0"/>
        <v>45.454545454545453</v>
      </c>
    </row>
    <row r="7" spans="1:7" ht="17" x14ac:dyDescent="0.2">
      <c r="A7" s="4" t="s">
        <v>175</v>
      </c>
      <c r="B7" s="6">
        <v>1</v>
      </c>
      <c r="D7" s="7"/>
      <c r="E7" s="9" t="s">
        <v>604</v>
      </c>
      <c r="F7">
        <f>SUMIF(A:A,"*pos_veraces*",B:B)</f>
        <v>37</v>
      </c>
      <c r="G7">
        <f t="shared" si="0"/>
        <v>42.045454545454547</v>
      </c>
    </row>
    <row r="8" spans="1:7" ht="17" x14ac:dyDescent="0.2">
      <c r="A8" s="4" t="s">
        <v>407</v>
      </c>
      <c r="B8" s="6">
        <v>1</v>
      </c>
      <c r="D8" s="7"/>
      <c r="E8" s="8" t="s">
        <v>595</v>
      </c>
      <c r="F8">
        <f>SUMIF(A:A,"*neg_bonos_homines*",B:B)</f>
        <v>9</v>
      </c>
      <c r="G8">
        <f t="shared" si="0"/>
        <v>10.227272727272728</v>
      </c>
    </row>
    <row r="9" spans="1:7" ht="17" x14ac:dyDescent="0.2">
      <c r="A9" s="4" t="s">
        <v>165</v>
      </c>
      <c r="B9" s="6">
        <v>2</v>
      </c>
      <c r="D9" s="7"/>
      <c r="E9" s="9" t="s">
        <v>592</v>
      </c>
      <c r="F9">
        <f>SUMIF(A:A,"*neg_bonam_fidem*",B:B)</f>
        <v>7</v>
      </c>
      <c r="G9">
        <f t="shared" si="0"/>
        <v>7.9545454545454541</v>
      </c>
    </row>
    <row r="10" spans="1:7" ht="17" x14ac:dyDescent="0.2">
      <c r="A10" s="4" t="s">
        <v>413</v>
      </c>
      <c r="B10" s="6">
        <v>2</v>
      </c>
      <c r="D10" s="7"/>
      <c r="E10" s="9" t="s">
        <v>594</v>
      </c>
      <c r="F10">
        <f>SUMIF(A:A,"*neg_posse_salvari*",B:B)</f>
        <v>4</v>
      </c>
      <c r="G10">
        <f t="shared" si="0"/>
        <v>4.5454545454545459</v>
      </c>
    </row>
    <row r="11" spans="1:7" ht="17" x14ac:dyDescent="0.2">
      <c r="A11" s="4" t="s">
        <v>84</v>
      </c>
      <c r="B11" s="6">
        <v>5</v>
      </c>
      <c r="D11" s="7"/>
      <c r="E11" s="9" t="s">
        <v>597</v>
      </c>
      <c r="F11">
        <f>SUMIF(A:A,"*neg_veraces*",B:B)</f>
        <v>3</v>
      </c>
      <c r="G11">
        <f t="shared" si="0"/>
        <v>3.4090909090909087</v>
      </c>
    </row>
    <row r="12" spans="1:7" x14ac:dyDescent="0.2">
      <c r="A12" s="4" t="s">
        <v>244</v>
      </c>
      <c r="B12" s="6">
        <v>1</v>
      </c>
      <c r="E12" s="9" t="s">
        <v>596</v>
      </c>
      <c r="F12">
        <f>SUMIF(A:A,"*neg_amicos_dei*",B:B)</f>
        <v>2</v>
      </c>
      <c r="G12">
        <f t="shared" si="0"/>
        <v>2.2727272727272729</v>
      </c>
    </row>
    <row r="13" spans="1:7" x14ac:dyDescent="0.2">
      <c r="A13" s="4" t="s">
        <v>268</v>
      </c>
      <c r="B13" s="6">
        <v>2</v>
      </c>
      <c r="E13" s="9" t="s">
        <v>599</v>
      </c>
      <c r="F13">
        <f>SUMIF(A:A,"*neg_err_hostia*",B:B)</f>
        <v>2</v>
      </c>
      <c r="G13">
        <f t="shared" si="0"/>
        <v>2.2727272727272729</v>
      </c>
    </row>
    <row r="14" spans="1:7" x14ac:dyDescent="0.2">
      <c r="A14" s="4" t="s">
        <v>257</v>
      </c>
      <c r="B14" s="6">
        <v>2</v>
      </c>
      <c r="E14" s="9" t="s">
        <v>600</v>
      </c>
      <c r="F14">
        <f>SUMIF(A:A,"*neg_err_matrimonio*",B:B)</f>
        <v>2</v>
      </c>
      <c r="G14">
        <f t="shared" si="0"/>
        <v>2.2727272727272729</v>
      </c>
    </row>
    <row r="15" spans="1:7" x14ac:dyDescent="0.2">
      <c r="A15" s="4" t="s">
        <v>365</v>
      </c>
      <c r="B15" s="6">
        <v>1</v>
      </c>
      <c r="E15" s="8" t="s">
        <v>598</v>
      </c>
      <c r="F15">
        <f>SUMIF(A:A,"*neg_err_visibilia*",B:B)</f>
        <v>1</v>
      </c>
      <c r="G15">
        <f t="shared" si="0"/>
        <v>1.1363636363636365</v>
      </c>
    </row>
    <row r="16" spans="1:7" x14ac:dyDescent="0.2">
      <c r="A16" s="4" t="s">
        <v>275</v>
      </c>
      <c r="B16" s="6">
        <v>1</v>
      </c>
      <c r="E16" s="9" t="s">
        <v>605</v>
      </c>
      <c r="F16">
        <f>SUMIF(A:A,"*pos_err_visibilia*",B:B)</f>
        <v>1</v>
      </c>
      <c r="G16">
        <f t="shared" si="0"/>
        <v>1.1363636363636365</v>
      </c>
    </row>
    <row r="17" spans="1:7" x14ac:dyDescent="0.2">
      <c r="A17" s="4" t="s">
        <v>185</v>
      </c>
      <c r="B17" s="6">
        <v>4</v>
      </c>
      <c r="E17" s="9" t="s">
        <v>606</v>
      </c>
      <c r="F17">
        <f>SUMIF(A:A,"*neg_err_resurrectione*",B:B)</f>
        <v>1</v>
      </c>
      <c r="G17">
        <f t="shared" si="0"/>
        <v>1.1363636363636365</v>
      </c>
    </row>
    <row r="18" spans="1:7" x14ac:dyDescent="0.2">
      <c r="A18" s="4" t="s">
        <v>432</v>
      </c>
      <c r="B18" s="6">
        <v>1</v>
      </c>
      <c r="E18" s="9" t="s">
        <v>601</v>
      </c>
      <c r="F18">
        <f>SUMIF(A:A,"*pos_err_resurrectione*",B:B)</f>
        <v>1</v>
      </c>
      <c r="G18">
        <f t="shared" si="0"/>
        <v>1.1363636363636365</v>
      </c>
    </row>
    <row r="19" spans="1:7" x14ac:dyDescent="0.2">
      <c r="A19" s="4" t="s">
        <v>43</v>
      </c>
      <c r="B19" s="6">
        <v>1</v>
      </c>
      <c r="E19" s="9" t="s">
        <v>607</v>
      </c>
      <c r="F19">
        <f>SUMIF(A:A,"*neg_err_baptismo*",B:B)</f>
        <v>1</v>
      </c>
      <c r="G19">
        <f t="shared" si="0"/>
        <v>1.1363636363636365</v>
      </c>
    </row>
    <row r="20" spans="1:7" x14ac:dyDescent="0.2">
      <c r="A20" s="4" t="s">
        <v>315</v>
      </c>
      <c r="B20" s="6">
        <v>1</v>
      </c>
    </row>
    <row r="21" spans="1:7" x14ac:dyDescent="0.2">
      <c r="A21" s="4" t="s">
        <v>282</v>
      </c>
      <c r="B21" s="6">
        <v>1</v>
      </c>
    </row>
    <row r="22" spans="1:7" x14ac:dyDescent="0.2">
      <c r="A22" s="4" t="s">
        <v>480</v>
      </c>
      <c r="B22" s="6">
        <v>1</v>
      </c>
    </row>
    <row r="23" spans="1:7" x14ac:dyDescent="0.2">
      <c r="A23" s="4" t="s">
        <v>55</v>
      </c>
      <c r="B23" s="6">
        <v>7</v>
      </c>
    </row>
    <row r="24" spans="1:7" x14ac:dyDescent="0.2">
      <c r="A24" s="4" t="s">
        <v>287</v>
      </c>
      <c r="B24" s="6">
        <v>4</v>
      </c>
    </row>
    <row r="25" spans="1:7" x14ac:dyDescent="0.2">
      <c r="A25" s="4" t="s">
        <v>110</v>
      </c>
      <c r="B25" s="6">
        <v>3</v>
      </c>
    </row>
    <row r="26" spans="1:7" x14ac:dyDescent="0.2">
      <c r="A26" s="4" t="s">
        <v>506</v>
      </c>
      <c r="B26" s="6">
        <v>1</v>
      </c>
    </row>
    <row r="27" spans="1:7" x14ac:dyDescent="0.2">
      <c r="A27" s="4" t="s">
        <v>18</v>
      </c>
      <c r="B27" s="6">
        <v>5</v>
      </c>
    </row>
    <row r="28" spans="1:7" x14ac:dyDescent="0.2">
      <c r="A28" s="4" t="s">
        <v>50</v>
      </c>
      <c r="B28" s="6">
        <v>8</v>
      </c>
    </row>
    <row r="29" spans="1:7" x14ac:dyDescent="0.2">
      <c r="A29" s="4" t="s">
        <v>486</v>
      </c>
      <c r="B29" s="6">
        <v>1</v>
      </c>
    </row>
    <row r="30" spans="1:7" x14ac:dyDescent="0.2">
      <c r="A30" s="4" t="s">
        <v>6</v>
      </c>
      <c r="B30" s="6">
        <v>6</v>
      </c>
    </row>
    <row r="31" spans="1:7" x14ac:dyDescent="0.2">
      <c r="A31" s="4" t="s">
        <v>126</v>
      </c>
      <c r="B31" s="6">
        <v>3</v>
      </c>
    </row>
    <row r="32" spans="1:7" x14ac:dyDescent="0.2">
      <c r="A32" s="4" t="s">
        <v>457</v>
      </c>
      <c r="B32" s="6">
        <v>1</v>
      </c>
    </row>
    <row r="33" spans="1:2" x14ac:dyDescent="0.2">
      <c r="A33" s="4" t="s">
        <v>297</v>
      </c>
      <c r="B33" s="6">
        <v>3</v>
      </c>
    </row>
    <row r="34" spans="1:2" x14ac:dyDescent="0.2">
      <c r="A34" s="4" t="s">
        <v>380</v>
      </c>
      <c r="B34" s="6">
        <v>3</v>
      </c>
    </row>
    <row r="35" spans="1:2" x14ac:dyDescent="0.2">
      <c r="A35" s="4" t="s">
        <v>307</v>
      </c>
      <c r="B35" s="6">
        <v>5</v>
      </c>
    </row>
    <row r="36" spans="1:2" x14ac:dyDescent="0.2">
      <c r="A36" s="4" t="s">
        <v>390</v>
      </c>
      <c r="B36" s="6">
        <v>1</v>
      </c>
    </row>
    <row r="37" spans="1:2" x14ac:dyDescent="0.2">
      <c r="A37" s="4" t="s">
        <v>217</v>
      </c>
      <c r="B37" s="6">
        <v>1</v>
      </c>
    </row>
  </sheetData>
  <pageMargins left="0.7" right="0.7" top="0.75" bottom="0.75" header="0.3" footer="0.3"/>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50"/>
  <sheetViews>
    <sheetView topLeftCell="A86" workbookViewId="0">
      <selection activeCell="A9" sqref="A9"/>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5" x14ac:dyDescent="0.2">
      <c r="A3" s="3" t="s">
        <v>563</v>
      </c>
      <c r="B3" t="s">
        <v>727</v>
      </c>
    </row>
    <row r="4" spans="1:5" x14ac:dyDescent="0.2">
      <c r="A4" s="4" t="s">
        <v>645</v>
      </c>
      <c r="B4" s="6">
        <v>11</v>
      </c>
      <c r="D4" t="s">
        <v>740</v>
      </c>
      <c r="E4" t="s">
        <v>741</v>
      </c>
    </row>
    <row r="5" spans="1:5" x14ac:dyDescent="0.2">
      <c r="A5" s="4" t="s">
        <v>620</v>
      </c>
      <c r="B5" s="6">
        <v>6</v>
      </c>
      <c r="D5" t="s">
        <v>605</v>
      </c>
      <c r="E5">
        <f>SUMIF(A:A,"*pos_err_visibilia*",B:B)</f>
        <v>32</v>
      </c>
    </row>
    <row r="6" spans="1:5" x14ac:dyDescent="0.2">
      <c r="A6" s="4" t="s">
        <v>644</v>
      </c>
      <c r="B6" s="6">
        <v>4</v>
      </c>
      <c r="D6" t="s">
        <v>730</v>
      </c>
      <c r="E6">
        <f>SUMIF(A:A,"*neg_err_visibilia*",B:B)</f>
        <v>32</v>
      </c>
    </row>
    <row r="7" spans="1:5" x14ac:dyDescent="0.2">
      <c r="A7" s="4" t="s">
        <v>624</v>
      </c>
      <c r="B7" s="6">
        <v>3</v>
      </c>
      <c r="D7" t="s">
        <v>736</v>
      </c>
      <c r="E7">
        <f>SUMIF(A:A,"*pos_err_matrimonio*",B:B)</f>
        <v>28</v>
      </c>
    </row>
    <row r="8" spans="1:5" x14ac:dyDescent="0.2">
      <c r="A8" s="4" t="s">
        <v>622</v>
      </c>
      <c r="B8" s="6">
        <v>3</v>
      </c>
      <c r="D8" t="s">
        <v>738</v>
      </c>
      <c r="E8">
        <f>SUMIF(A:A,"*pos_err_hostia*",B:B)</f>
        <v>28</v>
      </c>
    </row>
    <row r="9" spans="1:5" x14ac:dyDescent="0.2">
      <c r="A9" s="4" t="s">
        <v>621</v>
      </c>
      <c r="B9" s="6">
        <v>3</v>
      </c>
      <c r="D9" t="s">
        <v>599</v>
      </c>
      <c r="E9">
        <f>SUMIF(A:A,"*neg_err_hostia*",B:B)</f>
        <v>26</v>
      </c>
    </row>
    <row r="10" spans="1:5" x14ac:dyDescent="0.2">
      <c r="A10" s="4" t="s">
        <v>631</v>
      </c>
      <c r="B10" s="6">
        <v>2</v>
      </c>
      <c r="D10" t="s">
        <v>739</v>
      </c>
      <c r="E10">
        <f>SUMIF(A:A,"*neg_err_baptismo*",B:B)</f>
        <v>22</v>
      </c>
    </row>
    <row r="11" spans="1:5" x14ac:dyDescent="0.2">
      <c r="A11" s="4" t="s">
        <v>616</v>
      </c>
      <c r="B11" s="6">
        <v>2</v>
      </c>
      <c r="D11" t="s">
        <v>600</v>
      </c>
      <c r="E11">
        <f>SUMIF(A:A,"*neg_err_matrimonio*",B:B)</f>
        <v>22</v>
      </c>
    </row>
    <row r="12" spans="1:5" x14ac:dyDescent="0.2">
      <c r="A12" s="4" t="s">
        <v>638</v>
      </c>
      <c r="B12" s="6">
        <v>2</v>
      </c>
      <c r="D12" t="s">
        <v>731</v>
      </c>
      <c r="E12">
        <f>SUMIF(A:A,"*neg_err_baptismo*",B:B)</f>
        <v>22</v>
      </c>
    </row>
    <row r="13" spans="1:5" x14ac:dyDescent="0.2">
      <c r="A13" s="4" t="s">
        <v>628</v>
      </c>
      <c r="B13" s="6">
        <v>2</v>
      </c>
      <c r="D13" t="s">
        <v>737</v>
      </c>
      <c r="E13">
        <f>SUMIF(A:A,"*pos_err_resurrectione*",B:B)</f>
        <v>21</v>
      </c>
    </row>
    <row r="14" spans="1:5" x14ac:dyDescent="0.2">
      <c r="A14" s="4" t="s">
        <v>634</v>
      </c>
      <c r="B14" s="6">
        <v>2</v>
      </c>
      <c r="D14" t="s">
        <v>606</v>
      </c>
      <c r="E14">
        <f>SUMIF(A:A,"*neg_err_resurrectione*",B:B)</f>
        <v>14</v>
      </c>
    </row>
    <row r="15" spans="1:5" x14ac:dyDescent="0.2">
      <c r="A15" s="4" t="s">
        <v>618</v>
      </c>
      <c r="B15" s="6">
        <v>2</v>
      </c>
      <c r="D15" t="s">
        <v>729</v>
      </c>
      <c r="E15">
        <f>SUMIF(A:A,"*neg_err_sacrementis*",B:B)</f>
        <v>11</v>
      </c>
    </row>
    <row r="16" spans="1:5" x14ac:dyDescent="0.2">
      <c r="A16" s="4" t="s">
        <v>639</v>
      </c>
      <c r="B16" s="6">
        <v>1</v>
      </c>
      <c r="D16" t="s">
        <v>728</v>
      </c>
      <c r="E16">
        <f>SUMIF(A:A,"*neg_err_errors*",B:B)</f>
        <v>11</v>
      </c>
    </row>
    <row r="17" spans="1:5" x14ac:dyDescent="0.2">
      <c r="A17" s="4" t="s">
        <v>613</v>
      </c>
      <c r="B17" s="6">
        <v>1</v>
      </c>
      <c r="D17" t="s">
        <v>732</v>
      </c>
      <c r="E17">
        <f>SUMIF(A:A,"*pos_err_cleric_say*",B:B)</f>
        <v>5</v>
      </c>
    </row>
    <row r="18" spans="1:5" x14ac:dyDescent="0.2">
      <c r="A18" s="4" t="s">
        <v>647</v>
      </c>
      <c r="B18" s="6">
        <v>1</v>
      </c>
    </row>
    <row r="19" spans="1:5" x14ac:dyDescent="0.2">
      <c r="A19" s="4" t="s">
        <v>175</v>
      </c>
      <c r="B19" s="6">
        <v>1</v>
      </c>
    </row>
    <row r="20" spans="1:5" x14ac:dyDescent="0.2">
      <c r="A20" s="4" t="s">
        <v>653</v>
      </c>
      <c r="B20" s="6">
        <v>1</v>
      </c>
    </row>
    <row r="21" spans="1:5" x14ac:dyDescent="0.2">
      <c r="A21" s="4" t="s">
        <v>637</v>
      </c>
      <c r="B21" s="6">
        <v>1</v>
      </c>
    </row>
    <row r="22" spans="1:5" x14ac:dyDescent="0.2">
      <c r="A22" s="4" t="s">
        <v>633</v>
      </c>
      <c r="B22" s="6">
        <v>1</v>
      </c>
    </row>
    <row r="23" spans="1:5" x14ac:dyDescent="0.2">
      <c r="A23" s="4" t="s">
        <v>642</v>
      </c>
      <c r="B23" s="6">
        <v>1</v>
      </c>
    </row>
    <row r="24" spans="1:5" x14ac:dyDescent="0.2">
      <c r="A24" s="4" t="s">
        <v>623</v>
      </c>
      <c r="B24" s="6">
        <v>1</v>
      </c>
    </row>
    <row r="25" spans="1:5" x14ac:dyDescent="0.2">
      <c r="A25" s="4" t="s">
        <v>617</v>
      </c>
      <c r="B25" s="6">
        <v>1</v>
      </c>
    </row>
    <row r="26" spans="1:5" x14ac:dyDescent="0.2">
      <c r="A26" s="4" t="s">
        <v>217</v>
      </c>
      <c r="B26" s="6">
        <v>1</v>
      </c>
    </row>
    <row r="27" spans="1:5" x14ac:dyDescent="0.2">
      <c r="A27" s="4" t="s">
        <v>632</v>
      </c>
      <c r="B27" s="6">
        <v>1</v>
      </c>
    </row>
    <row r="28" spans="1:5" x14ac:dyDescent="0.2">
      <c r="A28" s="4" t="s">
        <v>652</v>
      </c>
      <c r="B28" s="6">
        <v>1</v>
      </c>
    </row>
    <row r="29" spans="1:5" x14ac:dyDescent="0.2">
      <c r="A29" s="4" t="s">
        <v>654</v>
      </c>
      <c r="B29" s="6">
        <v>1</v>
      </c>
    </row>
    <row r="30" spans="1:5" x14ac:dyDescent="0.2">
      <c r="A30" s="4" t="s">
        <v>651</v>
      </c>
      <c r="B30" s="6">
        <v>1</v>
      </c>
    </row>
    <row r="31" spans="1:5" x14ac:dyDescent="0.2">
      <c r="A31" s="4" t="s">
        <v>627</v>
      </c>
      <c r="B31" s="6">
        <v>1</v>
      </c>
    </row>
    <row r="32" spans="1:5" x14ac:dyDescent="0.2">
      <c r="A32" s="4" t="s">
        <v>630</v>
      </c>
      <c r="B32" s="6">
        <v>1</v>
      </c>
    </row>
    <row r="33" spans="1:2" x14ac:dyDescent="0.2">
      <c r="A33" s="4" t="s">
        <v>615</v>
      </c>
      <c r="B33" s="6">
        <v>1</v>
      </c>
    </row>
    <row r="34" spans="1:2" x14ac:dyDescent="0.2">
      <c r="A34" s="4" t="s">
        <v>643</v>
      </c>
      <c r="B34" s="6">
        <v>1</v>
      </c>
    </row>
    <row r="35" spans="1:2" x14ac:dyDescent="0.2">
      <c r="A35" s="4" t="s">
        <v>629</v>
      </c>
      <c r="B35" s="6">
        <v>1</v>
      </c>
    </row>
    <row r="36" spans="1:2" x14ac:dyDescent="0.2">
      <c r="A36" s="4" t="s">
        <v>646</v>
      </c>
      <c r="B36" s="6">
        <v>1</v>
      </c>
    </row>
    <row r="37" spans="1:2" x14ac:dyDescent="0.2">
      <c r="A37" s="4" t="s">
        <v>636</v>
      </c>
      <c r="B37" s="6">
        <v>1</v>
      </c>
    </row>
    <row r="38" spans="1:2" x14ac:dyDescent="0.2">
      <c r="A38" s="4" t="s">
        <v>619</v>
      </c>
      <c r="B38" s="6">
        <v>1</v>
      </c>
    </row>
    <row r="39" spans="1:2" x14ac:dyDescent="0.2">
      <c r="A39" s="4" t="s">
        <v>655</v>
      </c>
      <c r="B39" s="6">
        <v>1</v>
      </c>
    </row>
    <row r="40" spans="1:2" x14ac:dyDescent="0.2">
      <c r="A40" s="4" t="s">
        <v>635</v>
      </c>
      <c r="B40" s="6">
        <v>1</v>
      </c>
    </row>
    <row r="41" spans="1:2" x14ac:dyDescent="0.2">
      <c r="A41" s="4" t="s">
        <v>625</v>
      </c>
      <c r="B41" s="6">
        <v>1</v>
      </c>
    </row>
    <row r="42" spans="1:2" x14ac:dyDescent="0.2">
      <c r="A42" s="4" t="s">
        <v>626</v>
      </c>
      <c r="B42" s="6">
        <v>1</v>
      </c>
    </row>
    <row r="43" spans="1:2" x14ac:dyDescent="0.2">
      <c r="A43" s="4" t="s">
        <v>649</v>
      </c>
      <c r="B43" s="6">
        <v>1</v>
      </c>
    </row>
    <row r="44" spans="1:2" x14ac:dyDescent="0.2">
      <c r="A44" s="4" t="s">
        <v>614</v>
      </c>
      <c r="B44" s="6">
        <v>1</v>
      </c>
    </row>
    <row r="45" spans="1:2" x14ac:dyDescent="0.2">
      <c r="A45" s="4" t="s">
        <v>640</v>
      </c>
      <c r="B45" s="6">
        <v>1</v>
      </c>
    </row>
    <row r="46" spans="1:2" x14ac:dyDescent="0.2">
      <c r="A46" s="4" t="s">
        <v>648</v>
      </c>
      <c r="B46" s="6">
        <v>1</v>
      </c>
    </row>
    <row r="47" spans="1:2" x14ac:dyDescent="0.2">
      <c r="A47" s="4" t="s">
        <v>641</v>
      </c>
      <c r="B47" s="6">
        <v>1</v>
      </c>
    </row>
    <row r="48" spans="1:2" x14ac:dyDescent="0.2">
      <c r="A48" s="4" t="s">
        <v>650</v>
      </c>
      <c r="B48" s="6">
        <v>1</v>
      </c>
    </row>
    <row r="49" spans="1:2" x14ac:dyDescent="0.2">
      <c r="A49" s="4" t="s">
        <v>564</v>
      </c>
      <c r="B49" s="6"/>
    </row>
    <row r="50" spans="1:2" x14ac:dyDescent="0.2">
      <c r="A50" s="4" t="s">
        <v>565</v>
      </c>
      <c r="B50" s="6">
        <v>75</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zoomScale="101" workbookViewId="0">
      <selection activeCell="C23" sqref="C23"/>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742</v>
      </c>
    </row>
    <row r="3" spans="1:5" x14ac:dyDescent="0.2">
      <c r="A3" s="3" t="s">
        <v>563</v>
      </c>
      <c r="B3" t="s">
        <v>727</v>
      </c>
    </row>
    <row r="4" spans="1:5" x14ac:dyDescent="0.2">
      <c r="A4" s="4" t="s">
        <v>645</v>
      </c>
      <c r="B4" s="6">
        <v>8</v>
      </c>
      <c r="D4" t="s">
        <v>743</v>
      </c>
      <c r="E4" t="s">
        <v>611</v>
      </c>
    </row>
    <row r="5" spans="1:5" x14ac:dyDescent="0.2">
      <c r="A5" s="4" t="s">
        <v>616</v>
      </c>
      <c r="B5" s="6">
        <v>2</v>
      </c>
      <c r="D5" t="s">
        <v>605</v>
      </c>
      <c r="E5">
        <f>SUMIF(A:A,"*pos_err_visibilia*",B:B)</f>
        <v>16</v>
      </c>
    </row>
    <row r="6" spans="1:5" x14ac:dyDescent="0.2">
      <c r="A6" s="4" t="s">
        <v>618</v>
      </c>
      <c r="B6" s="6">
        <v>2</v>
      </c>
      <c r="D6" t="s">
        <v>736</v>
      </c>
      <c r="E6">
        <f>SUMIF(A:A,"*pos_err_matrimonio*",B:B)</f>
        <v>16</v>
      </c>
    </row>
    <row r="7" spans="1:5" x14ac:dyDescent="0.2">
      <c r="A7" s="4" t="s">
        <v>634</v>
      </c>
      <c r="B7" s="6">
        <v>2</v>
      </c>
      <c r="D7" t="s">
        <v>734</v>
      </c>
      <c r="E7">
        <f>SUMIF(A:A,"*pos_err_hostia*",B:B)</f>
        <v>15</v>
      </c>
    </row>
    <row r="8" spans="1:5" x14ac:dyDescent="0.2">
      <c r="A8" s="4" t="s">
        <v>644</v>
      </c>
      <c r="B8" s="6">
        <v>2</v>
      </c>
      <c r="D8" t="s">
        <v>598</v>
      </c>
      <c r="E8">
        <f>SUMIF(A:A,"*neg_err_visibilia*",B:B)</f>
        <v>10</v>
      </c>
    </row>
    <row r="9" spans="1:5" x14ac:dyDescent="0.2">
      <c r="A9" s="4" t="s">
        <v>628</v>
      </c>
      <c r="B9" s="6">
        <v>1</v>
      </c>
      <c r="D9" t="s">
        <v>731</v>
      </c>
      <c r="E9">
        <f>SUMIF(A:A,"*neg_err_baptismo*",B:B)</f>
        <v>10</v>
      </c>
    </row>
    <row r="10" spans="1:5" x14ac:dyDescent="0.2">
      <c r="A10" s="4" t="s">
        <v>654</v>
      </c>
      <c r="B10" s="6">
        <v>1</v>
      </c>
      <c r="D10" t="s">
        <v>737</v>
      </c>
      <c r="E10">
        <f>SUMIF(A:A,"*pos_err_resurrectione*",B:B)</f>
        <v>10</v>
      </c>
    </row>
    <row r="11" spans="1:5" x14ac:dyDescent="0.2">
      <c r="A11" s="4" t="s">
        <v>615</v>
      </c>
      <c r="B11" s="6">
        <v>1</v>
      </c>
      <c r="D11" t="s">
        <v>733</v>
      </c>
      <c r="E11">
        <f>SUMIF(A:A,"*neg_err_hostia*",B:B)</f>
        <v>9</v>
      </c>
    </row>
    <row r="12" spans="1:5" x14ac:dyDescent="0.2">
      <c r="A12" s="4" t="s">
        <v>625</v>
      </c>
      <c r="B12" s="6">
        <v>1</v>
      </c>
      <c r="D12" t="s">
        <v>739</v>
      </c>
      <c r="E12">
        <f>SUMIF(A:A,"*pos_err_baptismo*",B:B)</f>
        <v>9</v>
      </c>
    </row>
    <row r="13" spans="1:5" x14ac:dyDescent="0.2">
      <c r="A13" s="4" t="s">
        <v>622</v>
      </c>
      <c r="B13" s="6">
        <v>1</v>
      </c>
      <c r="D13" t="s">
        <v>728</v>
      </c>
      <c r="E13">
        <f>SUMIF(A:A,"*neg_err_errors*",B:B)</f>
        <v>8</v>
      </c>
    </row>
    <row r="14" spans="1:5" x14ac:dyDescent="0.2">
      <c r="A14" s="4" t="s">
        <v>649</v>
      </c>
      <c r="B14" s="6">
        <v>1</v>
      </c>
      <c r="D14" t="s">
        <v>600</v>
      </c>
      <c r="E14">
        <f>SUMIF(A:A,"*neg_err_matrimonio*",B:B)</f>
        <v>7</v>
      </c>
    </row>
    <row r="15" spans="1:5" x14ac:dyDescent="0.2">
      <c r="A15" s="4" t="s">
        <v>617</v>
      </c>
      <c r="B15" s="6">
        <v>1</v>
      </c>
      <c r="D15" t="s">
        <v>606</v>
      </c>
      <c r="E15">
        <f>SUMIF(A:A,"*neg_err_resurrectione*",B:B)</f>
        <v>3</v>
      </c>
    </row>
    <row r="16" spans="1:5" x14ac:dyDescent="0.2">
      <c r="A16" s="4" t="s">
        <v>640</v>
      </c>
      <c r="B16" s="6">
        <v>1</v>
      </c>
      <c r="D16" t="s">
        <v>735</v>
      </c>
      <c r="E16">
        <f>SUMIF(A:A,"*neg_err_sacrementis*",B:B)</f>
        <v>3</v>
      </c>
    </row>
    <row r="17" spans="1:5" x14ac:dyDescent="0.2">
      <c r="A17" s="4" t="s">
        <v>630</v>
      </c>
      <c r="B17" s="6">
        <v>1</v>
      </c>
      <c r="D17" t="s">
        <v>732</v>
      </c>
      <c r="E17">
        <f>SUMIF(A:A,"*pos_err_cleric_say*",B:B)</f>
        <v>1</v>
      </c>
    </row>
    <row r="18" spans="1:5" x14ac:dyDescent="0.2">
      <c r="A18" s="4" t="s">
        <v>629</v>
      </c>
      <c r="B18" s="6">
        <v>1</v>
      </c>
    </row>
    <row r="19" spans="1:5" x14ac:dyDescent="0.2">
      <c r="A19" s="4" t="s">
        <v>643</v>
      </c>
      <c r="B19" s="6">
        <v>1</v>
      </c>
    </row>
    <row r="20" spans="1:5" x14ac:dyDescent="0.2">
      <c r="A20" s="4" t="s">
        <v>655</v>
      </c>
      <c r="B20" s="6">
        <v>1</v>
      </c>
    </row>
    <row r="21" spans="1:5" x14ac:dyDescent="0.2">
      <c r="A21" s="4" t="s">
        <v>637</v>
      </c>
      <c r="B21" s="6">
        <v>1</v>
      </c>
    </row>
    <row r="22" spans="1:5" x14ac:dyDescent="0.2">
      <c r="A22" s="4" t="s">
        <v>636</v>
      </c>
      <c r="B22" s="6">
        <v>1</v>
      </c>
    </row>
    <row r="23" spans="1:5" x14ac:dyDescent="0.2">
      <c r="A23" s="4" t="s">
        <v>641</v>
      </c>
      <c r="B23" s="6">
        <v>1</v>
      </c>
    </row>
    <row r="24" spans="1:5" x14ac:dyDescent="0.2">
      <c r="A24" s="4" t="s">
        <v>614</v>
      </c>
      <c r="B24" s="6">
        <v>1</v>
      </c>
    </row>
    <row r="25" spans="1:5" x14ac:dyDescent="0.2">
      <c r="A25" s="4" t="s">
        <v>613</v>
      </c>
      <c r="B25" s="6">
        <v>1</v>
      </c>
    </row>
    <row r="26" spans="1:5" x14ac:dyDescent="0.2">
      <c r="A26" s="4" t="s">
        <v>638</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1"/>
  <sheetViews>
    <sheetView topLeftCell="A41" workbookViewId="0">
      <selection activeCell="A67" sqref="A67"/>
    </sheetView>
  </sheetViews>
  <sheetFormatPr baseColWidth="10" defaultRowHeight="16" x14ac:dyDescent="0.2"/>
  <cols>
    <col min="1" max="1" width="85.5"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613</v>
      </c>
    </row>
    <row r="5" spans="1:1" x14ac:dyDescent="0.2">
      <c r="A5" s="5" t="s">
        <v>6</v>
      </c>
    </row>
    <row r="6" spans="1:1" x14ac:dyDescent="0.2">
      <c r="A6" s="14">
        <v>1238</v>
      </c>
    </row>
    <row r="7" spans="1:1" x14ac:dyDescent="0.2">
      <c r="A7" s="15">
        <v>1240</v>
      </c>
    </row>
    <row r="8" spans="1:1" x14ac:dyDescent="0.2">
      <c r="A8" s="16" t="s">
        <v>0</v>
      </c>
    </row>
    <row r="9" spans="1:1" x14ac:dyDescent="0.2">
      <c r="A9" s="4" t="s">
        <v>638</v>
      </c>
    </row>
    <row r="10" spans="1:1" x14ac:dyDescent="0.2">
      <c r="A10" s="5" t="s">
        <v>268</v>
      </c>
    </row>
    <row r="11" spans="1:1" x14ac:dyDescent="0.2">
      <c r="A11" s="14">
        <v>1220</v>
      </c>
    </row>
    <row r="12" spans="1:1" x14ac:dyDescent="0.2">
      <c r="A12" s="15">
        <v>1221</v>
      </c>
    </row>
    <row r="13" spans="1:1" x14ac:dyDescent="0.2">
      <c r="A13" s="16" t="s">
        <v>353</v>
      </c>
    </row>
    <row r="14" spans="1:1" x14ac:dyDescent="0.2">
      <c r="A14" s="4" t="s">
        <v>616</v>
      </c>
    </row>
    <row r="15" spans="1:1" x14ac:dyDescent="0.2">
      <c r="A15" s="5" t="s">
        <v>18</v>
      </c>
    </row>
    <row r="16" spans="1:1" x14ac:dyDescent="0.2">
      <c r="A16" s="14">
        <v>1232</v>
      </c>
    </row>
    <row r="17" spans="1:1" x14ac:dyDescent="0.2">
      <c r="A17" s="15">
        <v>1239</v>
      </c>
    </row>
    <row r="18" spans="1:1" x14ac:dyDescent="0.2">
      <c r="A18" s="16" t="s">
        <v>19</v>
      </c>
    </row>
    <row r="19" spans="1:1" x14ac:dyDescent="0.2">
      <c r="A19" s="5" t="s">
        <v>126</v>
      </c>
    </row>
    <row r="20" spans="1:1" x14ac:dyDescent="0.2">
      <c r="A20" s="14">
        <v>1223</v>
      </c>
    </row>
    <row r="21" spans="1:1" x14ac:dyDescent="0.2">
      <c r="A21" s="15">
        <v>1237</v>
      </c>
    </row>
    <row r="22" spans="1:1" x14ac:dyDescent="0.2">
      <c r="A22" s="16" t="s">
        <v>137</v>
      </c>
    </row>
    <row r="23" spans="1:1" x14ac:dyDescent="0.2">
      <c r="A23" s="4" t="s">
        <v>617</v>
      </c>
    </row>
    <row r="24" spans="1:1" x14ac:dyDescent="0.2">
      <c r="A24" s="5" t="s">
        <v>6</v>
      </c>
    </row>
    <row r="25" spans="1:1" x14ac:dyDescent="0.2">
      <c r="A25" s="14">
        <v>1215</v>
      </c>
    </row>
    <row r="26" spans="1:1" x14ac:dyDescent="0.2">
      <c r="A26" s="15">
        <v>1233</v>
      </c>
    </row>
    <row r="27" spans="1:1" x14ac:dyDescent="0.2">
      <c r="A27" s="16" t="s">
        <v>25</v>
      </c>
    </row>
    <row r="28" spans="1:1" x14ac:dyDescent="0.2">
      <c r="A28" s="4" t="s">
        <v>618</v>
      </c>
    </row>
    <row r="29" spans="1:1" x14ac:dyDescent="0.2">
      <c r="A29" s="5" t="s">
        <v>6</v>
      </c>
    </row>
    <row r="30" spans="1:1" x14ac:dyDescent="0.2">
      <c r="A30" s="14">
        <v>1243</v>
      </c>
    </row>
    <row r="31" spans="1:1" x14ac:dyDescent="0.2">
      <c r="A31" s="15">
        <v>1244</v>
      </c>
    </row>
    <row r="32" spans="1:1" x14ac:dyDescent="0.2">
      <c r="A32" s="16" t="s">
        <v>31</v>
      </c>
    </row>
    <row r="33" spans="1:1" x14ac:dyDescent="0.2">
      <c r="A33" s="5" t="s">
        <v>126</v>
      </c>
    </row>
    <row r="34" spans="1:1" x14ac:dyDescent="0.2">
      <c r="A34" s="14">
        <v>1233</v>
      </c>
    </row>
    <row r="35" spans="1:1" x14ac:dyDescent="0.2">
      <c r="A35" s="15">
        <v>1240</v>
      </c>
    </row>
    <row r="36" spans="1:1" x14ac:dyDescent="0.2">
      <c r="A36" s="16" t="s">
        <v>131</v>
      </c>
    </row>
    <row r="37" spans="1:1" x14ac:dyDescent="0.2">
      <c r="A37" s="4" t="s">
        <v>630</v>
      </c>
    </row>
    <row r="38" spans="1:1" x14ac:dyDescent="0.2">
      <c r="A38" s="5" t="s">
        <v>6</v>
      </c>
    </row>
    <row r="39" spans="1:1" x14ac:dyDescent="0.2">
      <c r="A39" s="14" t="s">
        <v>564</v>
      </c>
    </row>
    <row r="40" spans="1:1" x14ac:dyDescent="0.2">
      <c r="A40" s="15" t="s">
        <v>564</v>
      </c>
    </row>
    <row r="41" spans="1:1" x14ac:dyDescent="0.2">
      <c r="A41" s="16" t="s">
        <v>207</v>
      </c>
    </row>
    <row r="42" spans="1:1" x14ac:dyDescent="0.2">
      <c r="A42" s="4" t="s">
        <v>654</v>
      </c>
    </row>
    <row r="43" spans="1:1" x14ac:dyDescent="0.2">
      <c r="A43" s="5" t="s">
        <v>307</v>
      </c>
    </row>
    <row r="44" spans="1:1" x14ac:dyDescent="0.2">
      <c r="A44" s="14">
        <v>1231</v>
      </c>
    </row>
    <row r="45" spans="1:1" x14ac:dyDescent="0.2">
      <c r="A45" s="15">
        <v>1239</v>
      </c>
    </row>
    <row r="46" spans="1:1" x14ac:dyDescent="0.2">
      <c r="A46" s="16" t="s">
        <v>542</v>
      </c>
    </row>
    <row r="47" spans="1:1" x14ac:dyDescent="0.2">
      <c r="A47" s="4" t="s">
        <v>643</v>
      </c>
    </row>
    <row r="48" spans="1:1" x14ac:dyDescent="0.2">
      <c r="A48" s="5" t="s">
        <v>18</v>
      </c>
    </row>
    <row r="49" spans="1:1" x14ac:dyDescent="0.2">
      <c r="A49" s="14">
        <v>1215</v>
      </c>
    </row>
    <row r="50" spans="1:1" x14ac:dyDescent="0.2">
      <c r="A50" s="15">
        <v>1234</v>
      </c>
    </row>
    <row r="51" spans="1:1" x14ac:dyDescent="0.2">
      <c r="A51" s="16" t="s">
        <v>325</v>
      </c>
    </row>
    <row r="52" spans="1:1" x14ac:dyDescent="0.2">
      <c r="A52" s="4" t="s">
        <v>622</v>
      </c>
    </row>
    <row r="53" spans="1:1" x14ac:dyDescent="0.2">
      <c r="A53" s="5" t="s">
        <v>18</v>
      </c>
    </row>
    <row r="54" spans="1:1" x14ac:dyDescent="0.2">
      <c r="A54" s="14" t="s">
        <v>564</v>
      </c>
    </row>
    <row r="55" spans="1:1" x14ac:dyDescent="0.2">
      <c r="A55" s="15" t="s">
        <v>564</v>
      </c>
    </row>
    <row r="56" spans="1:1" x14ac:dyDescent="0.2">
      <c r="A56" s="16" t="s">
        <v>111</v>
      </c>
    </row>
    <row r="57" spans="1:1" x14ac:dyDescent="0.2">
      <c r="A57" s="4" t="s">
        <v>629</v>
      </c>
    </row>
    <row r="58" spans="1:1" x14ac:dyDescent="0.2">
      <c r="A58" s="5" t="s">
        <v>6</v>
      </c>
    </row>
    <row r="59" spans="1:1" x14ac:dyDescent="0.2">
      <c r="A59" s="14">
        <v>1220</v>
      </c>
    </row>
    <row r="60" spans="1:1" x14ac:dyDescent="0.2">
      <c r="A60" s="15">
        <v>1240</v>
      </c>
    </row>
    <row r="61" spans="1:1" x14ac:dyDescent="0.2">
      <c r="A61" s="16" t="s">
        <v>201</v>
      </c>
    </row>
    <row r="62" spans="1:1" x14ac:dyDescent="0.2">
      <c r="A62" s="4" t="s">
        <v>644</v>
      </c>
    </row>
    <row r="63" spans="1:1" x14ac:dyDescent="0.2">
      <c r="A63" s="5" t="s">
        <v>457</v>
      </c>
    </row>
    <row r="64" spans="1:1" x14ac:dyDescent="0.2">
      <c r="A64" s="14" t="s">
        <v>564</v>
      </c>
    </row>
    <row r="65" spans="1:1" x14ac:dyDescent="0.2">
      <c r="A65" s="15" t="s">
        <v>564</v>
      </c>
    </row>
    <row r="66" spans="1:1" x14ac:dyDescent="0.2">
      <c r="A66" s="16" t="s">
        <v>454</v>
      </c>
    </row>
    <row r="67" spans="1:1" x14ac:dyDescent="0.2">
      <c r="A67" s="5" t="s">
        <v>297</v>
      </c>
    </row>
    <row r="68" spans="1:1" x14ac:dyDescent="0.2">
      <c r="A68" s="14">
        <v>1195</v>
      </c>
    </row>
    <row r="69" spans="1:1" x14ac:dyDescent="0.2">
      <c r="A69" s="15">
        <v>1233</v>
      </c>
    </row>
    <row r="70" spans="1:1" x14ac:dyDescent="0.2">
      <c r="A70" s="16" t="s">
        <v>339</v>
      </c>
    </row>
    <row r="71" spans="1:1" x14ac:dyDescent="0.2">
      <c r="A71" s="4" t="s">
        <v>655</v>
      </c>
    </row>
    <row r="72" spans="1:1" x14ac:dyDescent="0.2">
      <c r="A72" s="5" t="s">
        <v>307</v>
      </c>
    </row>
    <row r="73" spans="1:1" x14ac:dyDescent="0.2">
      <c r="A73" s="14">
        <v>1231</v>
      </c>
    </row>
    <row r="74" spans="1:1" x14ac:dyDescent="0.2">
      <c r="A74" s="15">
        <v>1240</v>
      </c>
    </row>
    <row r="75" spans="1:1" x14ac:dyDescent="0.2">
      <c r="A75" s="16" t="s">
        <v>549</v>
      </c>
    </row>
    <row r="76" spans="1:1" x14ac:dyDescent="0.2">
      <c r="A76" s="4" t="s">
        <v>614</v>
      </c>
    </row>
    <row r="77" spans="1:1" x14ac:dyDescent="0.2">
      <c r="A77" s="5" t="s">
        <v>6</v>
      </c>
    </row>
    <row r="78" spans="1:1" x14ac:dyDescent="0.2">
      <c r="A78" s="14">
        <v>1233</v>
      </c>
    </row>
    <row r="79" spans="1:1" x14ac:dyDescent="0.2">
      <c r="A79" s="15">
        <v>1241</v>
      </c>
    </row>
    <row r="80" spans="1:1" x14ac:dyDescent="0.2">
      <c r="A80" s="16" t="s">
        <v>7</v>
      </c>
    </row>
    <row r="81" spans="1:1" x14ac:dyDescent="0.2">
      <c r="A81" s="4" t="s">
        <v>565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tabSelected="1" workbookViewId="0">
      <selection activeCell="G190" sqref="G190"/>
    </sheetView>
  </sheetViews>
  <sheetFormatPr baseColWidth="10" defaultRowHeight="16" x14ac:dyDescent="0.2"/>
  <cols>
    <col min="1" max="1" width="140.8320312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6.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744</v>
      </c>
      <c r="F3" s="12" t="s">
        <v>745</v>
      </c>
      <c r="G3" s="12" t="s">
        <v>746</v>
      </c>
      <c r="H3" s="12" t="s">
        <v>747</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613</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614</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616</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617</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618</v>
      </c>
      <c r="B32" s="24">
        <v>1</v>
      </c>
      <c r="C32" s="24">
        <v>1</v>
      </c>
      <c r="D32" s="24">
        <v>1</v>
      </c>
      <c r="E32" s="24">
        <v>1243</v>
      </c>
      <c r="F32" s="24">
        <v>1244</v>
      </c>
      <c r="G32" s="24">
        <v>1243</v>
      </c>
      <c r="H32" s="24">
        <v>1244</v>
      </c>
    </row>
    <row r="33" spans="1:8" ht="64"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619</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621</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621</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622</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622</v>
      </c>
      <c r="B62" s="24">
        <v>1</v>
      </c>
      <c r="C62" s="24"/>
      <c r="D62" s="24"/>
      <c r="E62" s="24"/>
      <c r="F62" s="24"/>
      <c r="G62" s="24"/>
      <c r="H62" s="24"/>
    </row>
    <row r="63" spans="1:8" ht="96"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622</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618</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616</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626</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629</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630</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632</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635</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638</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643</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644</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644</v>
      </c>
      <c r="B140" s="24">
        <v>1</v>
      </c>
      <c r="C140" s="24">
        <v>1</v>
      </c>
      <c r="D140" s="24">
        <v>1</v>
      </c>
      <c r="E140" s="24">
        <v>1195</v>
      </c>
      <c r="F140" s="24">
        <v>1233</v>
      </c>
      <c r="G140" s="24">
        <v>1195</v>
      </c>
      <c r="H140" s="24">
        <v>1233</v>
      </c>
    </row>
    <row r="141" spans="1:8" ht="112"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638</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646</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648</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644</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621</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644</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651</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654</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655</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workbookViewId="0">
      <selection activeCell="I125" sqref="I12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656</v>
      </c>
      <c r="K1" s="2" t="s">
        <v>612</v>
      </c>
    </row>
    <row r="2" spans="1:11" ht="224" x14ac:dyDescent="0.2">
      <c r="A2" s="1" t="s">
        <v>0</v>
      </c>
      <c r="B2" s="2" t="s">
        <v>1</v>
      </c>
      <c r="C2" s="2" t="s">
        <v>2</v>
      </c>
      <c r="D2" s="2" t="s">
        <v>3</v>
      </c>
      <c r="E2" s="2" t="s">
        <v>4</v>
      </c>
      <c r="F2" s="1">
        <v>1238</v>
      </c>
      <c r="G2" s="1">
        <v>1240</v>
      </c>
      <c r="H2" s="2" t="s">
        <v>5</v>
      </c>
      <c r="I2" s="2" t="s">
        <v>6</v>
      </c>
      <c r="J2" s="13" t="s">
        <v>657</v>
      </c>
      <c r="K2" s="2" t="s">
        <v>613</v>
      </c>
    </row>
    <row r="3" spans="1:11" ht="160" x14ac:dyDescent="0.2">
      <c r="A3" s="1" t="s">
        <v>7</v>
      </c>
      <c r="B3" s="2" t="s">
        <v>8</v>
      </c>
      <c r="D3" s="2" t="s">
        <v>9</v>
      </c>
      <c r="E3" s="2" t="s">
        <v>10</v>
      </c>
      <c r="F3" s="1">
        <v>1233</v>
      </c>
      <c r="G3" s="1">
        <v>1241</v>
      </c>
      <c r="H3" s="2" t="s">
        <v>11</v>
      </c>
      <c r="I3" s="2" t="s">
        <v>6</v>
      </c>
      <c r="J3" s="13" t="s">
        <v>658</v>
      </c>
      <c r="K3" s="2" t="s">
        <v>614</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659</v>
      </c>
      <c r="K5" s="2" t="s">
        <v>615</v>
      </c>
    </row>
    <row r="6" spans="1:11" ht="144" x14ac:dyDescent="0.2">
      <c r="A6" s="1" t="s">
        <v>19</v>
      </c>
      <c r="B6" s="2" t="s">
        <v>20</v>
      </c>
      <c r="C6" s="2" t="s">
        <v>21</v>
      </c>
      <c r="D6" s="2" t="s">
        <v>22</v>
      </c>
      <c r="E6" s="2" t="s">
        <v>23</v>
      </c>
      <c r="F6" s="1">
        <v>1232</v>
      </c>
      <c r="G6" s="1">
        <v>1239</v>
      </c>
      <c r="H6" s="2" t="s">
        <v>24</v>
      </c>
      <c r="I6" s="2" t="s">
        <v>18</v>
      </c>
      <c r="J6" s="13" t="s">
        <v>660</v>
      </c>
      <c r="K6" s="2" t="s">
        <v>616</v>
      </c>
    </row>
    <row r="7" spans="1:11" ht="192" x14ac:dyDescent="0.2">
      <c r="A7" s="1" t="s">
        <v>25</v>
      </c>
      <c r="B7" s="2" t="s">
        <v>26</v>
      </c>
      <c r="C7" s="2" t="s">
        <v>27</v>
      </c>
      <c r="D7" s="2" t="s">
        <v>28</v>
      </c>
      <c r="E7" s="2" t="s">
        <v>29</v>
      </c>
      <c r="F7" s="1">
        <v>1215</v>
      </c>
      <c r="G7" s="1">
        <v>1233</v>
      </c>
      <c r="H7" s="2" t="s">
        <v>30</v>
      </c>
      <c r="I7" s="2" t="s">
        <v>6</v>
      </c>
      <c r="J7" s="13" t="s">
        <v>661</v>
      </c>
      <c r="K7" s="2" t="s">
        <v>617</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662</v>
      </c>
      <c r="K9" s="2" t="s">
        <v>618</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663</v>
      </c>
      <c r="K13" s="2" t="s">
        <v>619</v>
      </c>
    </row>
    <row r="14" spans="1:11" ht="32" x14ac:dyDescent="0.2">
      <c r="A14" s="1" t="s">
        <v>44</v>
      </c>
      <c r="B14" s="2" t="s">
        <v>49</v>
      </c>
      <c r="J14" s="13"/>
      <c r="K14" s="2"/>
    </row>
    <row r="15" spans="1:11" ht="160" x14ac:dyDescent="0.2">
      <c r="A15" s="1" t="s">
        <v>51</v>
      </c>
      <c r="B15" s="2" t="s">
        <v>52</v>
      </c>
      <c r="C15" s="2" t="s">
        <v>53</v>
      </c>
      <c r="H15" s="2" t="s">
        <v>54</v>
      </c>
      <c r="I15" s="2" t="s">
        <v>55</v>
      </c>
      <c r="J15" s="13" t="s">
        <v>664</v>
      </c>
      <c r="K15" s="2" t="s">
        <v>620</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665</v>
      </c>
      <c r="K20" s="2" t="s">
        <v>620</v>
      </c>
    </row>
    <row r="21" spans="1:11" ht="48" x14ac:dyDescent="0.2">
      <c r="A21" s="1" t="s">
        <v>61</v>
      </c>
      <c r="B21" s="2" t="s">
        <v>68</v>
      </c>
      <c r="J21" s="13"/>
      <c r="K21" s="2"/>
    </row>
    <row r="22" spans="1:11" ht="176" x14ac:dyDescent="0.2">
      <c r="A22" s="1" t="s">
        <v>69</v>
      </c>
      <c r="B22" s="2" t="s">
        <v>70</v>
      </c>
      <c r="C22" s="2" t="s">
        <v>71</v>
      </c>
      <c r="H22" s="2" t="s">
        <v>72</v>
      </c>
      <c r="I22" s="2" t="s">
        <v>50</v>
      </c>
      <c r="J22" s="13" t="s">
        <v>666</v>
      </c>
      <c r="K22" s="2" t="s">
        <v>621</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667</v>
      </c>
      <c r="K24" s="2" t="s">
        <v>621</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668</v>
      </c>
      <c r="K26" s="2" t="s">
        <v>622</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669</v>
      </c>
      <c r="K28" s="2" t="s">
        <v>620</v>
      </c>
    </row>
    <row r="29" spans="1:11" ht="48" x14ac:dyDescent="0.2">
      <c r="A29" s="1" t="s">
        <v>85</v>
      </c>
      <c r="B29" s="2" t="s">
        <v>90</v>
      </c>
      <c r="J29" s="13"/>
      <c r="K29" s="2"/>
    </row>
    <row r="30" spans="1:11" ht="144" x14ac:dyDescent="0.2">
      <c r="A30" s="1" t="s">
        <v>91</v>
      </c>
      <c r="B30" s="2" t="s">
        <v>92</v>
      </c>
      <c r="H30" s="2" t="s">
        <v>93</v>
      </c>
      <c r="I30" s="2" t="s">
        <v>94</v>
      </c>
      <c r="J30" s="13" t="s">
        <v>670</v>
      </c>
      <c r="K30" s="2" t="s">
        <v>623</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671</v>
      </c>
      <c r="K32" s="2" t="s">
        <v>624</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672</v>
      </c>
      <c r="K34" s="2" t="s">
        <v>624</v>
      </c>
    </row>
    <row r="35" spans="1:11" ht="48" x14ac:dyDescent="0.2">
      <c r="A35" s="1" t="s">
        <v>101</v>
      </c>
      <c r="B35" s="2" t="s">
        <v>105</v>
      </c>
      <c r="J35" s="13"/>
      <c r="K35" s="2"/>
    </row>
    <row r="36" spans="1:11" ht="224" x14ac:dyDescent="0.2">
      <c r="A36" s="1" t="s">
        <v>106</v>
      </c>
      <c r="B36" s="2" t="s">
        <v>107</v>
      </c>
      <c r="C36" s="2" t="s">
        <v>108</v>
      </c>
      <c r="H36" s="2" t="s">
        <v>109</v>
      </c>
      <c r="I36" s="2" t="s">
        <v>110</v>
      </c>
      <c r="J36" s="13" t="s">
        <v>673</v>
      </c>
      <c r="K36" s="2" t="s">
        <v>622</v>
      </c>
    </row>
    <row r="37" spans="1:11" ht="48" x14ac:dyDescent="0.2">
      <c r="A37" s="1" t="s">
        <v>106</v>
      </c>
      <c r="B37" s="2" t="s">
        <v>109</v>
      </c>
      <c r="J37" s="13"/>
      <c r="K37" s="2"/>
    </row>
    <row r="38" spans="1:11" ht="192" x14ac:dyDescent="0.2">
      <c r="A38" s="1" t="s">
        <v>111</v>
      </c>
      <c r="B38" s="2" t="s">
        <v>112</v>
      </c>
      <c r="C38" s="2" t="s">
        <v>113</v>
      </c>
      <c r="H38" s="2" t="s">
        <v>114</v>
      </c>
      <c r="I38" s="2" t="s">
        <v>18</v>
      </c>
      <c r="J38" s="13" t="s">
        <v>674</v>
      </c>
      <c r="K38" s="2" t="s">
        <v>622</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675</v>
      </c>
      <c r="K40" s="2" t="s">
        <v>624</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676</v>
      </c>
      <c r="K42" s="2" t="s">
        <v>625</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677</v>
      </c>
      <c r="K46" s="2" t="s">
        <v>618</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678</v>
      </c>
      <c r="K49" s="2" t="s">
        <v>616</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679</v>
      </c>
      <c r="K65" s="2" t="s">
        <v>626</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680</v>
      </c>
      <c r="K68" s="2" t="s">
        <v>627</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681</v>
      </c>
      <c r="K70" s="2" t="s">
        <v>628</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682</v>
      </c>
      <c r="K73" s="2" t="s">
        <v>629</v>
      </c>
    </row>
    <row r="74" spans="1:11" ht="32" x14ac:dyDescent="0.2">
      <c r="A74" s="1" t="s">
        <v>201</v>
      </c>
      <c r="B74" s="2" t="s">
        <v>206</v>
      </c>
      <c r="J74" s="13"/>
      <c r="K74" s="2"/>
    </row>
    <row r="75" spans="1:11" ht="208" x14ac:dyDescent="0.2">
      <c r="A75" s="1" t="s">
        <v>207</v>
      </c>
      <c r="B75" s="2" t="s">
        <v>208</v>
      </c>
      <c r="C75" s="2" t="s">
        <v>209</v>
      </c>
      <c r="H75" s="2" t="s">
        <v>210</v>
      </c>
      <c r="I75" s="2" t="s">
        <v>6</v>
      </c>
      <c r="J75" s="13" t="s">
        <v>683</v>
      </c>
      <c r="K75" s="2" t="s">
        <v>630</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684</v>
      </c>
      <c r="K79" s="2" t="s">
        <v>631</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685</v>
      </c>
      <c r="K82" s="2" t="s">
        <v>632</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686</v>
      </c>
      <c r="K85" s="2" t="s">
        <v>633</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687</v>
      </c>
      <c r="K87" s="2" t="s">
        <v>634</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688</v>
      </c>
      <c r="K92" s="2" t="s">
        <v>635</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689</v>
      </c>
      <c r="K94" s="2" t="s">
        <v>631</v>
      </c>
    </row>
    <row r="95" spans="1:11" ht="48" x14ac:dyDescent="0.2">
      <c r="A95" s="1" t="s">
        <v>258</v>
      </c>
      <c r="B95" s="2" t="s">
        <v>263</v>
      </c>
      <c r="J95" s="13"/>
      <c r="K95" s="2"/>
    </row>
    <row r="96" spans="1:11" ht="192" x14ac:dyDescent="0.2">
      <c r="A96" s="1" t="s">
        <v>264</v>
      </c>
      <c r="B96" s="2" t="s">
        <v>265</v>
      </c>
      <c r="C96" s="2" t="s">
        <v>266</v>
      </c>
      <c r="H96" s="2" t="s">
        <v>267</v>
      </c>
      <c r="I96" s="2" t="s">
        <v>268</v>
      </c>
      <c r="J96" s="13" t="s">
        <v>690</v>
      </c>
      <c r="K96" s="2" t="s">
        <v>636</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691</v>
      </c>
      <c r="K98" s="2" t="s">
        <v>637</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692</v>
      </c>
      <c r="K100" s="2" t="s">
        <v>634</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693</v>
      </c>
      <c r="K102" s="2" t="s">
        <v>638</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694</v>
      </c>
      <c r="K104" s="2" t="s">
        <v>639</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695</v>
      </c>
      <c r="K106" s="2" t="s">
        <v>628</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696</v>
      </c>
      <c r="K108" s="2" t="s">
        <v>640</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697</v>
      </c>
      <c r="K113" s="2" t="s">
        <v>641</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698</v>
      </c>
      <c r="K116" s="2" t="s">
        <v>642</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699</v>
      </c>
      <c r="K118" s="2" t="s">
        <v>643</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700</v>
      </c>
      <c r="K120" s="2" t="s">
        <v>644</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701</v>
      </c>
      <c r="K125" s="2" t="s">
        <v>644</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702</v>
      </c>
      <c r="K131" s="2" t="s">
        <v>638</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703</v>
      </c>
      <c r="K135" s="2" t="s">
        <v>645</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704</v>
      </c>
      <c r="K139" s="2" t="s">
        <v>645</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704</v>
      </c>
      <c r="K141" s="2" t="s">
        <v>645</v>
      </c>
    </row>
    <row r="142" spans="1:11" ht="48" x14ac:dyDescent="0.2">
      <c r="A142" s="1" t="s">
        <v>376</v>
      </c>
      <c r="B142" s="2" t="s">
        <v>379</v>
      </c>
      <c r="J142" s="13"/>
      <c r="K142" s="2"/>
    </row>
    <row r="143" spans="1:11" ht="144" x14ac:dyDescent="0.2">
      <c r="A143" s="1" t="s">
        <v>381</v>
      </c>
      <c r="B143" s="2" t="s">
        <v>382</v>
      </c>
      <c r="H143" s="2" t="s">
        <v>383</v>
      </c>
      <c r="I143" s="2" t="s">
        <v>384</v>
      </c>
      <c r="J143" s="13" t="s">
        <v>705</v>
      </c>
      <c r="K143" s="2" t="s">
        <v>645</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706</v>
      </c>
      <c r="K145" s="2" t="s">
        <v>645</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704</v>
      </c>
      <c r="K147" s="2" t="s">
        <v>645</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707</v>
      </c>
      <c r="K150" s="2" t="s">
        <v>646</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708</v>
      </c>
      <c r="K152" s="2" t="s">
        <v>647</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709</v>
      </c>
      <c r="K154" s="2" t="s">
        <v>620</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710</v>
      </c>
      <c r="K160" s="2" t="s">
        <v>648</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711</v>
      </c>
      <c r="K163" s="2" t="s">
        <v>645</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712</v>
      </c>
      <c r="K165" s="2" t="s">
        <v>649</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713</v>
      </c>
      <c r="K167" s="2" t="s">
        <v>650</v>
      </c>
    </row>
    <row r="168" spans="1:11" ht="32" x14ac:dyDescent="0.2">
      <c r="A168" s="1" t="s">
        <v>437</v>
      </c>
      <c r="B168" s="2" t="s">
        <v>440</v>
      </c>
      <c r="J168" s="13"/>
      <c r="K168" s="2"/>
    </row>
    <row r="169" spans="1:11" ht="224" x14ac:dyDescent="0.2">
      <c r="A169" s="1" t="s">
        <v>441</v>
      </c>
      <c r="B169" s="2" t="s">
        <v>442</v>
      </c>
      <c r="H169" s="2" t="s">
        <v>443</v>
      </c>
      <c r="I169" s="2" t="s">
        <v>110</v>
      </c>
      <c r="J169" s="13" t="s">
        <v>714</v>
      </c>
      <c r="K169" s="2" t="s">
        <v>644</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715</v>
      </c>
      <c r="K173" s="2" t="s">
        <v>621</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716</v>
      </c>
      <c r="K176" s="2" t="s">
        <v>644</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717</v>
      </c>
      <c r="K180" s="2" t="s">
        <v>651</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718</v>
      </c>
      <c r="K183" s="2" t="s">
        <v>620</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719</v>
      </c>
      <c r="K187" s="2" t="s">
        <v>645</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720</v>
      </c>
      <c r="K189" s="2" t="s">
        <v>645</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721</v>
      </c>
      <c r="K191" s="2" t="s">
        <v>652</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722</v>
      </c>
      <c r="K194" s="2" t="s">
        <v>653</v>
      </c>
    </row>
    <row r="195" spans="1:11" ht="32" x14ac:dyDescent="0.2">
      <c r="A195" s="1" t="s">
        <v>494</v>
      </c>
      <c r="B195" s="2" t="s">
        <v>497</v>
      </c>
      <c r="J195" s="13"/>
      <c r="K195" s="2"/>
    </row>
    <row r="196" spans="1:11" ht="112" x14ac:dyDescent="0.2">
      <c r="A196" s="1" t="s">
        <v>498</v>
      </c>
      <c r="B196" s="2" t="s">
        <v>499</v>
      </c>
      <c r="H196" s="2" t="s">
        <v>500</v>
      </c>
      <c r="I196" s="2" t="s">
        <v>350</v>
      </c>
      <c r="J196" s="13" t="s">
        <v>723</v>
      </c>
      <c r="K196" s="2" t="s">
        <v>620</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724</v>
      </c>
      <c r="K205" s="2" t="s">
        <v>645</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704</v>
      </c>
      <c r="K207" s="2" t="s">
        <v>645</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725</v>
      </c>
      <c r="K218" s="2" t="s">
        <v>654</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726</v>
      </c>
      <c r="K221" s="2" t="s">
        <v>655</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2019-02-16T21:19:29Z</dcterms:modified>
</cp:coreProperties>
</file>