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7.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8.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9.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0.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1.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12.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13.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14.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aika\Downloads\"/>
    </mc:Choice>
  </mc:AlternateContent>
  <xr:revisionPtr revIDLastSave="0" documentId="13_ncr:1_{5CE5D1EB-9E23-4F9D-AC14-2F4BE80170EA}" xr6:coauthVersionLast="46" xr6:coauthVersionMax="46" xr10:uidLastSave="{00000000-0000-0000-0000-000000000000}"/>
  <bookViews>
    <workbookView xWindow="-98" yWindow="-98" windowWidth="20715" windowHeight="13276" tabRatio="908" activeTab="3" xr2:uid="{EBD045F5-99AF-444B-8D84-2E8FE54EFAD0}"/>
  </bookViews>
  <sheets>
    <sheet name="SalofQ36&amp;Q37_AtStore1_MovAvgSea" sheetId="18" r:id="rId1"/>
    <sheet name="SalofQ36&amp;Q37_AtStore2_MovAvgSea" sheetId="16" r:id="rId2"/>
    <sheet name="TotSaleOfEachProd_ES_Trend&amp;Seas" sheetId="14" r:id="rId3"/>
    <sheet name="TotSaleAtEachStore_ES_Trend&amp;Sea" sheetId="19" r:id="rId4"/>
    <sheet name="Assignment" sheetId="1" state="hidden" r:id="rId5"/>
    <sheet name="Regression" sheetId="5" state="hidden" r:id="rId6"/>
    <sheet name="Cumulative" sheetId="6" state="hidden" r:id="rId7"/>
    <sheet name="Naive" sheetId="7" state="hidden" r:id="rId8"/>
    <sheet name="Moving Average" sheetId="8" state="hidden" r:id="rId9"/>
    <sheet name="Moving Average with Seasonality" sheetId="9" state="hidden" r:id="rId10"/>
    <sheet name="Moving Average with # of Days" sheetId="10" state="hidden" r:id="rId11"/>
    <sheet name="Exponential Smoothing" sheetId="11" state="hidden" r:id="rId12"/>
    <sheet name="Exponential Smoothing w Trend" sheetId="12" state="hidden" r:id="rId13"/>
    <sheet name="Exp Smoothing w Seasonality" sheetId="13" state="hidden" r:id="rId14"/>
  </sheets>
  <definedNames>
    <definedName name="_xlnm._FilterDatabase" localSheetId="6" hidden="1">Cumulative!$A$2:$G$52</definedName>
    <definedName name="_xlnm._FilterDatabase" localSheetId="13" hidden="1">'Exp Smoothing w Seasonality'!$A$2:$G$52</definedName>
    <definedName name="_xlnm._FilterDatabase" localSheetId="11" hidden="1">'Exponential Smoothing'!$A$2:$G$52</definedName>
    <definedName name="_xlnm._FilterDatabase" localSheetId="12" hidden="1">'Exponential Smoothing w Trend'!$A$2:$G$52</definedName>
    <definedName name="_xlnm._FilterDatabase" localSheetId="8" hidden="1">'Moving Average'!$A$2:$G$52</definedName>
    <definedName name="_xlnm._FilterDatabase" localSheetId="10" hidden="1">'Moving Average with # of Days'!$A$2:$G$52</definedName>
    <definedName name="_xlnm._FilterDatabase" localSheetId="9" hidden="1">'Moving Average with Seasonality'!$A$2:$G$52</definedName>
    <definedName name="_xlnm._FilterDatabase" localSheetId="7" hidden="1">Naive!$A$2:$G$52</definedName>
    <definedName name="_xlnm._FilterDatabase" localSheetId="5" hidden="1">Regression!$A$2:$G$52</definedName>
    <definedName name="_xlnm._FilterDatabase" localSheetId="2" hidden="1">'TotSaleOfEachProd_ES_Trend&amp;Seas'!$A$3:$G$53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9" i="14" l="1"/>
  <c r="S9" i="14"/>
  <c r="M9" i="14"/>
  <c r="U9" i="14"/>
  <c r="R3" i="14"/>
  <c r="T8" i="19"/>
  <c r="W9" i="19" s="1"/>
  <c r="X9" i="19" s="1"/>
  <c r="Y9" i="19" s="1"/>
  <c r="J8" i="19"/>
  <c r="C54" i="18"/>
  <c r="H54" i="18" s="1"/>
  <c r="H53" i="18"/>
  <c r="I53" i="18" s="1"/>
  <c r="H52" i="18"/>
  <c r="I52" i="18" s="1"/>
  <c r="H51" i="18"/>
  <c r="I51" i="18" s="1"/>
  <c r="J54" i="18" s="1"/>
  <c r="H50" i="18"/>
  <c r="I50" i="18" s="1"/>
  <c r="I49" i="18"/>
  <c r="H49" i="18"/>
  <c r="Q49" i="18" s="1"/>
  <c r="H48" i="18"/>
  <c r="Q48" i="18" s="1"/>
  <c r="H47" i="18"/>
  <c r="Q47" i="18" s="1"/>
  <c r="H46" i="18"/>
  <c r="Q46" i="18" s="1"/>
  <c r="H45" i="18"/>
  <c r="I45" i="18" s="1"/>
  <c r="H44" i="18"/>
  <c r="I44" i="18" s="1"/>
  <c r="H43" i="18"/>
  <c r="I43" i="18" s="1"/>
  <c r="Q42" i="18"/>
  <c r="H42" i="18"/>
  <c r="I42" i="18" s="1"/>
  <c r="H41" i="18"/>
  <c r="Q41" i="18" s="1"/>
  <c r="H40" i="18"/>
  <c r="I40" i="18" s="1"/>
  <c r="H39" i="18"/>
  <c r="I39" i="18" s="1"/>
  <c r="H38" i="18"/>
  <c r="Q38" i="18" s="1"/>
  <c r="H37" i="18"/>
  <c r="I37" i="18" s="1"/>
  <c r="H36" i="18"/>
  <c r="I36" i="18" s="1"/>
  <c r="H35" i="18"/>
  <c r="I35" i="18" s="1"/>
  <c r="J38" i="18" s="1"/>
  <c r="K38" i="18" s="1"/>
  <c r="L38" i="18" s="1"/>
  <c r="M38" i="18" s="1"/>
  <c r="N38" i="18" s="1"/>
  <c r="H34" i="18"/>
  <c r="I34" i="18" s="1"/>
  <c r="H33" i="18"/>
  <c r="Q33" i="18" s="1"/>
  <c r="H32" i="18"/>
  <c r="I32" i="18" s="1"/>
  <c r="H31" i="18"/>
  <c r="I31" i="18" s="1"/>
  <c r="H30" i="18"/>
  <c r="Q30" i="18" s="1"/>
  <c r="H29" i="18"/>
  <c r="I29" i="18" s="1"/>
  <c r="H28" i="18"/>
  <c r="I28" i="18" s="1"/>
  <c r="Q27" i="18"/>
  <c r="H27" i="18"/>
  <c r="I27" i="18" s="1"/>
  <c r="H26" i="18"/>
  <c r="Q26" i="18" s="1"/>
  <c r="H25" i="18"/>
  <c r="Q25" i="18" s="1"/>
  <c r="H24" i="18"/>
  <c r="I24" i="18" s="1"/>
  <c r="H23" i="18"/>
  <c r="I23" i="18" s="1"/>
  <c r="H22" i="18"/>
  <c r="Q22" i="18" s="1"/>
  <c r="H21" i="18"/>
  <c r="I21" i="18" s="1"/>
  <c r="H20" i="18"/>
  <c r="I20" i="18" s="1"/>
  <c r="H19" i="18"/>
  <c r="I19" i="18" s="1"/>
  <c r="H18" i="18"/>
  <c r="I18" i="18" s="1"/>
  <c r="Q17" i="18"/>
  <c r="H17" i="18"/>
  <c r="I17" i="18" s="1"/>
  <c r="H16" i="18"/>
  <c r="I16" i="18" s="1"/>
  <c r="H15" i="18"/>
  <c r="Q15" i="18" s="1"/>
  <c r="H14" i="18"/>
  <c r="Q14" i="18" s="1"/>
  <c r="H13" i="18"/>
  <c r="I13" i="18" s="1"/>
  <c r="H12" i="18"/>
  <c r="I12" i="18" s="1"/>
  <c r="Q11" i="18"/>
  <c r="H11" i="18"/>
  <c r="I11" i="18" s="1"/>
  <c r="H10" i="18"/>
  <c r="I10" i="18" s="1"/>
  <c r="H9" i="18"/>
  <c r="Q9" i="18" s="1"/>
  <c r="H8" i="18"/>
  <c r="I8" i="18" s="1"/>
  <c r="H7" i="18"/>
  <c r="I7" i="18" s="1"/>
  <c r="H6" i="18"/>
  <c r="Q6" i="18" s="1"/>
  <c r="H5" i="18"/>
  <c r="Q5" i="18" s="1"/>
  <c r="H4" i="18"/>
  <c r="Q4" i="18" s="1"/>
  <c r="I25" i="18" l="1"/>
  <c r="R50" i="18"/>
  <c r="S50" i="18" s="1"/>
  <c r="T50" i="18" s="1"/>
  <c r="U50" i="18" s="1"/>
  <c r="V50" i="18" s="1"/>
  <c r="Q50" i="18"/>
  <c r="R52" i="18" s="1"/>
  <c r="S52" i="18" s="1"/>
  <c r="T52" i="18" s="1"/>
  <c r="U52" i="18" s="1"/>
  <c r="V52" i="18" s="1"/>
  <c r="Z9" i="19"/>
  <c r="T9" i="19"/>
  <c r="M9" i="19"/>
  <c r="N9" i="19" s="1"/>
  <c r="O9" i="19" s="1"/>
  <c r="J9" i="19"/>
  <c r="R7" i="18"/>
  <c r="S7" i="18" s="1"/>
  <c r="T7" i="18" s="1"/>
  <c r="U7" i="18" s="1"/>
  <c r="Q8" i="18"/>
  <c r="J21" i="18"/>
  <c r="K21" i="18" s="1"/>
  <c r="L21" i="18" s="1"/>
  <c r="M21" i="18" s="1"/>
  <c r="N21" i="18" s="1"/>
  <c r="R28" i="18"/>
  <c r="S28" i="18" s="1"/>
  <c r="T28" i="18" s="1"/>
  <c r="U28" i="18" s="1"/>
  <c r="V28" i="18" s="1"/>
  <c r="Q35" i="18"/>
  <c r="J45" i="18"/>
  <c r="K45" i="18" s="1"/>
  <c r="L45" i="18" s="1"/>
  <c r="M45" i="18" s="1"/>
  <c r="N45" i="18" s="1"/>
  <c r="I47" i="18"/>
  <c r="J50" i="18" s="1"/>
  <c r="K50" i="18" s="1"/>
  <c r="L50" i="18" s="1"/>
  <c r="M50" i="18" s="1"/>
  <c r="N50" i="18" s="1"/>
  <c r="I5" i="18"/>
  <c r="Q19" i="18"/>
  <c r="K54" i="18"/>
  <c r="P4" i="18" s="1"/>
  <c r="I41" i="18"/>
  <c r="J44" i="18" s="1"/>
  <c r="K44" i="18" s="1"/>
  <c r="L44" i="18" s="1"/>
  <c r="M44" i="18" s="1"/>
  <c r="N44" i="18" s="1"/>
  <c r="J13" i="18"/>
  <c r="K13" i="18" s="1"/>
  <c r="L13" i="18" s="1"/>
  <c r="M13" i="18" s="1"/>
  <c r="N13" i="18" s="1"/>
  <c r="I15" i="18"/>
  <c r="J18" i="18" s="1"/>
  <c r="K18" i="18" s="1"/>
  <c r="L18" i="18" s="1"/>
  <c r="M18" i="18" s="1"/>
  <c r="N18" i="18" s="1"/>
  <c r="I26" i="18"/>
  <c r="J29" i="18" s="1"/>
  <c r="K29" i="18" s="1"/>
  <c r="L29" i="18" s="1"/>
  <c r="M29" i="18" s="1"/>
  <c r="N29" i="18" s="1"/>
  <c r="J35" i="18"/>
  <c r="K35" i="18" s="1"/>
  <c r="L35" i="18" s="1"/>
  <c r="M35" i="18" s="1"/>
  <c r="N35" i="18" s="1"/>
  <c r="Q43" i="18"/>
  <c r="R44" i="18" s="1"/>
  <c r="S44" i="18" s="1"/>
  <c r="T44" i="18" s="1"/>
  <c r="U44" i="18" s="1"/>
  <c r="V44" i="18" s="1"/>
  <c r="I48" i="18"/>
  <c r="Q51" i="18"/>
  <c r="R49" i="18"/>
  <c r="S49" i="18" s="1"/>
  <c r="T49" i="18" s="1"/>
  <c r="U49" i="18" s="1"/>
  <c r="V49" i="18" s="1"/>
  <c r="I9" i="18"/>
  <c r="J12" i="18" s="1"/>
  <c r="K12" i="18" s="1"/>
  <c r="L12" i="18" s="1"/>
  <c r="M12" i="18" s="1"/>
  <c r="N12" i="18" s="1"/>
  <c r="J27" i="18"/>
  <c r="K27" i="18" s="1"/>
  <c r="L27" i="18" s="1"/>
  <c r="M27" i="18" s="1"/>
  <c r="N27" i="18" s="1"/>
  <c r="J28" i="18"/>
  <c r="K28" i="18" s="1"/>
  <c r="L28" i="18" s="1"/>
  <c r="M28" i="18" s="1"/>
  <c r="N28" i="18" s="1"/>
  <c r="I33" i="18"/>
  <c r="J36" i="18" s="1"/>
  <c r="K36" i="18" s="1"/>
  <c r="L36" i="18" s="1"/>
  <c r="M36" i="18" s="1"/>
  <c r="N36" i="18" s="1"/>
  <c r="J22" i="18"/>
  <c r="K22" i="18" s="1"/>
  <c r="L22" i="18" s="1"/>
  <c r="M22" i="18" s="1"/>
  <c r="N22" i="18" s="1"/>
  <c r="J53" i="18"/>
  <c r="K53" i="18" s="1"/>
  <c r="L53" i="18" s="1"/>
  <c r="M53" i="18" s="1"/>
  <c r="N53" i="18" s="1"/>
  <c r="J52" i="18"/>
  <c r="K52" i="18" s="1"/>
  <c r="L52" i="18" s="1"/>
  <c r="M52" i="18" s="1"/>
  <c r="N52" i="18" s="1"/>
  <c r="J11" i="18"/>
  <c r="K11" i="18" s="1"/>
  <c r="L11" i="18" s="1"/>
  <c r="M11" i="18" s="1"/>
  <c r="N11" i="18" s="1"/>
  <c r="J14" i="18"/>
  <c r="K14" i="18" s="1"/>
  <c r="L14" i="18" s="1"/>
  <c r="M14" i="18" s="1"/>
  <c r="N14" i="18" s="1"/>
  <c r="J34" i="18"/>
  <c r="K34" i="18" s="1"/>
  <c r="L34" i="18" s="1"/>
  <c r="M34" i="18" s="1"/>
  <c r="N34" i="18" s="1"/>
  <c r="J46" i="18"/>
  <c r="K46" i="18" s="1"/>
  <c r="L46" i="18" s="1"/>
  <c r="M46" i="18" s="1"/>
  <c r="N46" i="18" s="1"/>
  <c r="V7" i="18"/>
  <c r="J51" i="18"/>
  <c r="K51" i="18" s="1"/>
  <c r="L51" i="18" s="1"/>
  <c r="M51" i="18" s="1"/>
  <c r="N51" i="18" s="1"/>
  <c r="J19" i="18"/>
  <c r="K19" i="18" s="1"/>
  <c r="L19" i="18" s="1"/>
  <c r="M19" i="18" s="1"/>
  <c r="N19" i="18" s="1"/>
  <c r="J30" i="18"/>
  <c r="K30" i="18" s="1"/>
  <c r="L30" i="18" s="1"/>
  <c r="M30" i="18" s="1"/>
  <c r="N30" i="18" s="1"/>
  <c r="J43" i="18"/>
  <c r="K43" i="18" s="1"/>
  <c r="L43" i="18" s="1"/>
  <c r="M43" i="18" s="1"/>
  <c r="N43" i="18" s="1"/>
  <c r="J20" i="18"/>
  <c r="K20" i="18" s="1"/>
  <c r="L20" i="18" s="1"/>
  <c r="M20" i="18" s="1"/>
  <c r="N20" i="18" s="1"/>
  <c r="J26" i="18"/>
  <c r="K26" i="18" s="1"/>
  <c r="L26" i="18" s="1"/>
  <c r="M26" i="18" s="1"/>
  <c r="N26" i="18" s="1"/>
  <c r="J37" i="18"/>
  <c r="K37" i="18" s="1"/>
  <c r="L37" i="18" s="1"/>
  <c r="M37" i="18" s="1"/>
  <c r="N37" i="18" s="1"/>
  <c r="Q54" i="18"/>
  <c r="I54" i="18"/>
  <c r="I14" i="18"/>
  <c r="J17" i="18" s="1"/>
  <c r="K17" i="18" s="1"/>
  <c r="L17" i="18" s="1"/>
  <c r="M17" i="18" s="1"/>
  <c r="N17" i="18" s="1"/>
  <c r="Q16" i="18"/>
  <c r="R17" i="18" s="1"/>
  <c r="S17" i="18" s="1"/>
  <c r="T17" i="18" s="1"/>
  <c r="U17" i="18" s="1"/>
  <c r="V17" i="18" s="1"/>
  <c r="I22" i="18"/>
  <c r="J25" i="18" s="1"/>
  <c r="K25" i="18" s="1"/>
  <c r="L25" i="18" s="1"/>
  <c r="M25" i="18" s="1"/>
  <c r="N25" i="18" s="1"/>
  <c r="Q24" i="18"/>
  <c r="R27" i="18" s="1"/>
  <c r="S27" i="18" s="1"/>
  <c r="T27" i="18" s="1"/>
  <c r="U27" i="18" s="1"/>
  <c r="V27" i="18" s="1"/>
  <c r="I30" i="18"/>
  <c r="J33" i="18" s="1"/>
  <c r="K33" i="18" s="1"/>
  <c r="L33" i="18" s="1"/>
  <c r="M33" i="18" s="1"/>
  <c r="N33" i="18" s="1"/>
  <c r="Q32" i="18"/>
  <c r="I38" i="18"/>
  <c r="J41" i="18" s="1"/>
  <c r="K41" i="18" s="1"/>
  <c r="L41" i="18" s="1"/>
  <c r="M41" i="18" s="1"/>
  <c r="N41" i="18" s="1"/>
  <c r="Q40" i="18"/>
  <c r="R43" i="18" s="1"/>
  <c r="S43" i="18" s="1"/>
  <c r="T43" i="18" s="1"/>
  <c r="U43" i="18" s="1"/>
  <c r="V43" i="18" s="1"/>
  <c r="I46" i="18"/>
  <c r="Q13" i="18"/>
  <c r="R16" i="18" s="1"/>
  <c r="S16" i="18" s="1"/>
  <c r="T16" i="18" s="1"/>
  <c r="U16" i="18" s="1"/>
  <c r="V16" i="18" s="1"/>
  <c r="Q21" i="18"/>
  <c r="Q29" i="18"/>
  <c r="Q37" i="18"/>
  <c r="Q45" i="18"/>
  <c r="R48" i="18" s="1"/>
  <c r="S48" i="18" s="1"/>
  <c r="T48" i="18" s="1"/>
  <c r="U48" i="18" s="1"/>
  <c r="V48" i="18" s="1"/>
  <c r="Q53" i="18"/>
  <c r="I4" i="18"/>
  <c r="I6" i="18"/>
  <c r="J9" i="18" s="1"/>
  <c r="K9" i="18" s="1"/>
  <c r="L9" i="18" s="1"/>
  <c r="M9" i="18" s="1"/>
  <c r="N9" i="18" s="1"/>
  <c r="Q10" i="18"/>
  <c r="Q18" i="18"/>
  <c r="Q34" i="18"/>
  <c r="R36" i="18" s="1"/>
  <c r="S36" i="18" s="1"/>
  <c r="T36" i="18" s="1"/>
  <c r="U36" i="18" s="1"/>
  <c r="V36" i="18" s="1"/>
  <c r="Q7" i="18"/>
  <c r="R10" i="18" s="1"/>
  <c r="S10" i="18" s="1"/>
  <c r="T10" i="18" s="1"/>
  <c r="U10" i="18" s="1"/>
  <c r="V10" i="18" s="1"/>
  <c r="Q23" i="18"/>
  <c r="R25" i="18" s="1"/>
  <c r="S25" i="18" s="1"/>
  <c r="T25" i="18" s="1"/>
  <c r="U25" i="18" s="1"/>
  <c r="V25" i="18" s="1"/>
  <c r="Q31" i="18"/>
  <c r="R34" i="18" s="1"/>
  <c r="S34" i="18" s="1"/>
  <c r="T34" i="18" s="1"/>
  <c r="U34" i="18" s="1"/>
  <c r="V34" i="18" s="1"/>
  <c r="Q39" i="18"/>
  <c r="R42" i="18" s="1"/>
  <c r="S42" i="18" s="1"/>
  <c r="T42" i="18" s="1"/>
  <c r="U42" i="18" s="1"/>
  <c r="V42" i="18" s="1"/>
  <c r="Q12" i="18"/>
  <c r="R15" i="18" s="1"/>
  <c r="S15" i="18" s="1"/>
  <c r="T15" i="18" s="1"/>
  <c r="U15" i="18" s="1"/>
  <c r="V15" i="18" s="1"/>
  <c r="Q20" i="18"/>
  <c r="Q28" i="18"/>
  <c r="R30" i="18" s="1"/>
  <c r="S30" i="18" s="1"/>
  <c r="T30" i="18" s="1"/>
  <c r="U30" i="18" s="1"/>
  <c r="V30" i="18" s="1"/>
  <c r="Q36" i="18"/>
  <c r="R38" i="18" s="1"/>
  <c r="S38" i="18" s="1"/>
  <c r="T38" i="18" s="1"/>
  <c r="U38" i="18" s="1"/>
  <c r="V38" i="18" s="1"/>
  <c r="Q44" i="18"/>
  <c r="R47" i="18" s="1"/>
  <c r="S47" i="18" s="1"/>
  <c r="T47" i="18" s="1"/>
  <c r="U47" i="18" s="1"/>
  <c r="V47" i="18" s="1"/>
  <c r="Q52" i="18"/>
  <c r="T10" i="14" l="1"/>
  <c r="U10" i="14"/>
  <c r="R54" i="18"/>
  <c r="S54" i="18" s="1"/>
  <c r="X4" i="18" s="1"/>
  <c r="R22" i="18"/>
  <c r="S22" i="18" s="1"/>
  <c r="T22" i="18" s="1"/>
  <c r="U22" i="18" s="1"/>
  <c r="V22" i="18" s="1"/>
  <c r="R53" i="18"/>
  <c r="S53" i="18" s="1"/>
  <c r="T53" i="18" s="1"/>
  <c r="U53" i="18" s="1"/>
  <c r="V53" i="18" s="1"/>
  <c r="R51" i="18"/>
  <c r="S51" i="18" s="1"/>
  <c r="T51" i="18" s="1"/>
  <c r="U51" i="18" s="1"/>
  <c r="V51" i="18" s="1"/>
  <c r="R40" i="18"/>
  <c r="S40" i="18" s="1"/>
  <c r="T40" i="18" s="1"/>
  <c r="U40" i="18" s="1"/>
  <c r="V40" i="18" s="1"/>
  <c r="J42" i="18"/>
  <c r="K42" i="18" s="1"/>
  <c r="L42" i="18" s="1"/>
  <c r="M42" i="18" s="1"/>
  <c r="N42" i="18" s="1"/>
  <c r="R32" i="18"/>
  <c r="S32" i="18" s="1"/>
  <c r="T32" i="18" s="1"/>
  <c r="U32" i="18" s="1"/>
  <c r="V32" i="18" s="1"/>
  <c r="J40" i="18"/>
  <c r="K40" i="18" s="1"/>
  <c r="L40" i="18" s="1"/>
  <c r="M40" i="18" s="1"/>
  <c r="N40" i="18" s="1"/>
  <c r="U9" i="19"/>
  <c r="W10" i="19" s="1"/>
  <c r="X10" i="19" s="1"/>
  <c r="Y10" i="19" s="1"/>
  <c r="V9" i="19"/>
  <c r="L9" i="19"/>
  <c r="K9" i="19"/>
  <c r="M10" i="19" s="1"/>
  <c r="N10" i="19" s="1"/>
  <c r="O10" i="19" s="1"/>
  <c r="P9" i="19"/>
  <c r="R21" i="18"/>
  <c r="S21" i="18" s="1"/>
  <c r="T21" i="18" s="1"/>
  <c r="U21" i="18" s="1"/>
  <c r="V21" i="18" s="1"/>
  <c r="R20" i="18"/>
  <c r="S20" i="18" s="1"/>
  <c r="T20" i="18" s="1"/>
  <c r="U20" i="18" s="1"/>
  <c r="V20" i="18" s="1"/>
  <c r="J7" i="18"/>
  <c r="K7" i="18" s="1"/>
  <c r="L7" i="18" s="1"/>
  <c r="M7" i="18" s="1"/>
  <c r="N7" i="18" s="1"/>
  <c r="J49" i="18"/>
  <c r="K49" i="18" s="1"/>
  <c r="L49" i="18" s="1"/>
  <c r="M49" i="18" s="1"/>
  <c r="N49" i="18" s="1"/>
  <c r="J10" i="18"/>
  <c r="K10" i="18" s="1"/>
  <c r="L10" i="18" s="1"/>
  <c r="M10" i="18" s="1"/>
  <c r="N10" i="18" s="1"/>
  <c r="R46" i="18"/>
  <c r="S46" i="18" s="1"/>
  <c r="T46" i="18" s="1"/>
  <c r="U46" i="18" s="1"/>
  <c r="V46" i="18" s="1"/>
  <c r="R24" i="18"/>
  <c r="S24" i="18" s="1"/>
  <c r="T24" i="18" s="1"/>
  <c r="U24" i="18" s="1"/>
  <c r="V24" i="18" s="1"/>
  <c r="J24" i="18"/>
  <c r="K24" i="18" s="1"/>
  <c r="L24" i="18" s="1"/>
  <c r="M24" i="18" s="1"/>
  <c r="N24" i="18" s="1"/>
  <c r="J16" i="18"/>
  <c r="K16" i="18" s="1"/>
  <c r="L16" i="18" s="1"/>
  <c r="M16" i="18" s="1"/>
  <c r="N16" i="18" s="1"/>
  <c r="R41" i="18"/>
  <c r="S41" i="18" s="1"/>
  <c r="T41" i="18" s="1"/>
  <c r="U41" i="18" s="1"/>
  <c r="V41" i="18" s="1"/>
  <c r="R45" i="18"/>
  <c r="S45" i="18" s="1"/>
  <c r="T45" i="18" s="1"/>
  <c r="U45" i="18" s="1"/>
  <c r="V45" i="18" s="1"/>
  <c r="R31" i="18"/>
  <c r="S31" i="18" s="1"/>
  <c r="T31" i="18" s="1"/>
  <c r="U31" i="18" s="1"/>
  <c r="V31" i="18" s="1"/>
  <c r="R23" i="18"/>
  <c r="S23" i="18" s="1"/>
  <c r="T23" i="18" s="1"/>
  <c r="U23" i="18" s="1"/>
  <c r="V23" i="18" s="1"/>
  <c r="R13" i="18"/>
  <c r="S13" i="18" s="1"/>
  <c r="T13" i="18" s="1"/>
  <c r="U13" i="18" s="1"/>
  <c r="V13" i="18" s="1"/>
  <c r="R19" i="18"/>
  <c r="S19" i="18" s="1"/>
  <c r="T19" i="18" s="1"/>
  <c r="U19" i="18" s="1"/>
  <c r="V19" i="18" s="1"/>
  <c r="J15" i="18"/>
  <c r="K15" i="18" s="1"/>
  <c r="L15" i="18" s="1"/>
  <c r="M15" i="18" s="1"/>
  <c r="N15" i="18" s="1"/>
  <c r="J47" i="18"/>
  <c r="K47" i="18" s="1"/>
  <c r="L47" i="18" s="1"/>
  <c r="M47" i="18" s="1"/>
  <c r="N47" i="18" s="1"/>
  <c r="J23" i="18"/>
  <c r="K23" i="18" s="1"/>
  <c r="L23" i="18" s="1"/>
  <c r="M23" i="18" s="1"/>
  <c r="N23" i="18" s="1"/>
  <c r="R18" i="18"/>
  <c r="S18" i="18" s="1"/>
  <c r="T18" i="18" s="1"/>
  <c r="U18" i="18" s="1"/>
  <c r="V18" i="18" s="1"/>
  <c r="J39" i="18"/>
  <c r="K39" i="18" s="1"/>
  <c r="L39" i="18" s="1"/>
  <c r="M39" i="18" s="1"/>
  <c r="N39" i="18" s="1"/>
  <c r="J48" i="18"/>
  <c r="K48" i="18" s="1"/>
  <c r="L48" i="18" s="1"/>
  <c r="M48" i="18" s="1"/>
  <c r="N48" i="18" s="1"/>
  <c r="R12" i="18"/>
  <c r="S12" i="18" s="1"/>
  <c r="T12" i="18" s="1"/>
  <c r="U12" i="18" s="1"/>
  <c r="V12" i="18" s="1"/>
  <c r="J8" i="18"/>
  <c r="K8" i="18" s="1"/>
  <c r="L8" i="18" s="1"/>
  <c r="M8" i="18" s="1"/>
  <c r="N8" i="18" s="1"/>
  <c r="R33" i="18"/>
  <c r="S33" i="18" s="1"/>
  <c r="T33" i="18" s="1"/>
  <c r="U33" i="18" s="1"/>
  <c r="V33" i="18" s="1"/>
  <c r="R39" i="18"/>
  <c r="S39" i="18" s="1"/>
  <c r="T39" i="18" s="1"/>
  <c r="U39" i="18" s="1"/>
  <c r="V39" i="18" s="1"/>
  <c r="R9" i="18"/>
  <c r="S9" i="18" s="1"/>
  <c r="T9" i="18" s="1"/>
  <c r="U9" i="18" s="1"/>
  <c r="V9" i="18" s="1"/>
  <c r="R8" i="18"/>
  <c r="S8" i="18" s="1"/>
  <c r="T8" i="18" s="1"/>
  <c r="U8" i="18" s="1"/>
  <c r="R29" i="18"/>
  <c r="S29" i="18" s="1"/>
  <c r="T29" i="18" s="1"/>
  <c r="U29" i="18" s="1"/>
  <c r="V29" i="18" s="1"/>
  <c r="J32" i="18"/>
  <c r="K32" i="18" s="1"/>
  <c r="L32" i="18" s="1"/>
  <c r="M32" i="18" s="1"/>
  <c r="N32" i="18" s="1"/>
  <c r="J31" i="18"/>
  <c r="K31" i="18" s="1"/>
  <c r="L31" i="18" s="1"/>
  <c r="M31" i="18" s="1"/>
  <c r="N31" i="18" s="1"/>
  <c r="R37" i="18"/>
  <c r="S37" i="18" s="1"/>
  <c r="T37" i="18" s="1"/>
  <c r="U37" i="18" s="1"/>
  <c r="V37" i="18" s="1"/>
  <c r="R26" i="18"/>
  <c r="S26" i="18" s="1"/>
  <c r="T26" i="18" s="1"/>
  <c r="U26" i="18" s="1"/>
  <c r="V26" i="18" s="1"/>
  <c r="R35" i="18"/>
  <c r="S35" i="18" s="1"/>
  <c r="T35" i="18" s="1"/>
  <c r="U35" i="18" s="1"/>
  <c r="V35" i="18" s="1"/>
  <c r="R11" i="18"/>
  <c r="S11" i="18" s="1"/>
  <c r="T11" i="18" s="1"/>
  <c r="U11" i="18" s="1"/>
  <c r="V11" i="18" s="1"/>
  <c r="R14" i="18"/>
  <c r="S14" i="18" s="1"/>
  <c r="T14" i="18" s="1"/>
  <c r="U14" i="18" s="1"/>
  <c r="V14" i="18" s="1"/>
  <c r="U11" i="14" l="1"/>
  <c r="T11" i="14"/>
  <c r="Z10" i="19"/>
  <c r="P10" i="19"/>
  <c r="J10" i="19"/>
  <c r="T10" i="19"/>
  <c r="V8" i="18"/>
  <c r="X3" i="18" s="1"/>
  <c r="X2" i="18"/>
  <c r="P3" i="18"/>
  <c r="P2" i="18"/>
  <c r="T12" i="14" l="1"/>
  <c r="U12" i="14"/>
  <c r="V10" i="19"/>
  <c r="U10" i="19"/>
  <c r="T11" i="19" s="1"/>
  <c r="W11" i="19"/>
  <c r="X11" i="19" s="1"/>
  <c r="Y11" i="19" s="1"/>
  <c r="L10" i="19"/>
  <c r="K10" i="19"/>
  <c r="M11" i="19" s="1"/>
  <c r="N11" i="19" s="1"/>
  <c r="O11" i="19" s="1"/>
  <c r="T13" i="14" l="1"/>
  <c r="U13" i="14"/>
  <c r="J11" i="19"/>
  <c r="P11" i="19"/>
  <c r="K11" i="19"/>
  <c r="M12" i="19" s="1"/>
  <c r="N12" i="19" s="1"/>
  <c r="O12" i="19" s="1"/>
  <c r="L11" i="19"/>
  <c r="V11" i="19"/>
  <c r="U11" i="19"/>
  <c r="T12" i="19" s="1"/>
  <c r="Z11" i="19"/>
  <c r="T14" i="14" l="1"/>
  <c r="U14" i="14"/>
  <c r="W12" i="19"/>
  <c r="X12" i="19" s="1"/>
  <c r="Y12" i="19" s="1"/>
  <c r="Z12" i="19" s="1"/>
  <c r="J12" i="19"/>
  <c r="V12" i="19"/>
  <c r="U12" i="19"/>
  <c r="W13" i="19" s="1"/>
  <c r="X13" i="19" s="1"/>
  <c r="Y13" i="19" s="1"/>
  <c r="T13" i="19"/>
  <c r="P12" i="19"/>
  <c r="K12" i="19"/>
  <c r="M13" i="19" s="1"/>
  <c r="N13" i="19" s="1"/>
  <c r="O13" i="19" s="1"/>
  <c r="L12" i="19"/>
  <c r="T15" i="14" l="1"/>
  <c r="U15" i="14"/>
  <c r="P13" i="19"/>
  <c r="Z13" i="19"/>
  <c r="J13" i="19"/>
  <c r="U13" i="19"/>
  <c r="T14" i="19" s="1"/>
  <c r="V13" i="19"/>
  <c r="T16" i="14" l="1"/>
  <c r="U16" i="14"/>
  <c r="V14" i="19"/>
  <c r="U14" i="19"/>
  <c r="W15" i="19" s="1"/>
  <c r="X15" i="19" s="1"/>
  <c r="Y15" i="19" s="1"/>
  <c r="Z15" i="19" s="1"/>
  <c r="T15" i="19"/>
  <c r="L13" i="19"/>
  <c r="K13" i="19"/>
  <c r="J14" i="19" s="1"/>
  <c r="W14" i="19"/>
  <c r="X14" i="19" s="1"/>
  <c r="Y14" i="19" s="1"/>
  <c r="Z14" i="19" s="1"/>
  <c r="T17" i="14" l="1"/>
  <c r="U17" i="14"/>
  <c r="L14" i="19"/>
  <c r="K14" i="19"/>
  <c r="M15" i="19" s="1"/>
  <c r="N15" i="19" s="1"/>
  <c r="O15" i="19" s="1"/>
  <c r="P15" i="19" s="1"/>
  <c r="J15" i="19"/>
  <c r="V15" i="19"/>
  <c r="U15" i="19"/>
  <c r="W16" i="19" s="1"/>
  <c r="X16" i="19" s="1"/>
  <c r="Y16" i="19" s="1"/>
  <c r="Z16" i="19" s="1"/>
  <c r="M14" i="19"/>
  <c r="N14" i="19" s="1"/>
  <c r="O14" i="19" s="1"/>
  <c r="P14" i="19" s="1"/>
  <c r="T18" i="14" l="1"/>
  <c r="U18" i="14"/>
  <c r="L15" i="19"/>
  <c r="K15" i="19"/>
  <c r="J16" i="19" s="1"/>
  <c r="M16" i="19"/>
  <c r="N16" i="19" s="1"/>
  <c r="O16" i="19" s="1"/>
  <c r="P16" i="19" s="1"/>
  <c r="T16" i="19"/>
  <c r="T19" i="14" l="1"/>
  <c r="U19" i="14"/>
  <c r="K16" i="19"/>
  <c r="L16" i="19"/>
  <c r="M17" i="19"/>
  <c r="N17" i="19" s="1"/>
  <c r="O17" i="19" s="1"/>
  <c r="P17" i="19" s="1"/>
  <c r="J17" i="19"/>
  <c r="V16" i="19"/>
  <c r="U16" i="19"/>
  <c r="W17" i="19" s="1"/>
  <c r="X17" i="19" s="1"/>
  <c r="Y17" i="19" s="1"/>
  <c r="Z17" i="19" s="1"/>
  <c r="T20" i="14" l="1"/>
  <c r="U20" i="14"/>
  <c r="T17" i="19"/>
  <c r="L17" i="19"/>
  <c r="K17" i="19"/>
  <c r="J18" i="19" s="1"/>
  <c r="M18" i="19"/>
  <c r="N18" i="19" s="1"/>
  <c r="O18" i="19" s="1"/>
  <c r="P18" i="19" s="1"/>
  <c r="T21" i="14" l="1"/>
  <c r="U21" i="14"/>
  <c r="L18" i="19"/>
  <c r="K18" i="19"/>
  <c r="J19" i="19" s="1"/>
  <c r="U17" i="19"/>
  <c r="W18" i="19" s="1"/>
  <c r="X18" i="19" s="1"/>
  <c r="Y18" i="19" s="1"/>
  <c r="Z18" i="19" s="1"/>
  <c r="V17" i="19"/>
  <c r="T22" i="14" l="1"/>
  <c r="U22" i="14"/>
  <c r="K19" i="19"/>
  <c r="L19" i="19"/>
  <c r="J20" i="19"/>
  <c r="M20" i="19"/>
  <c r="N20" i="19" s="1"/>
  <c r="O20" i="19" s="1"/>
  <c r="P20" i="19" s="1"/>
  <c r="M19" i="19"/>
  <c r="N19" i="19" s="1"/>
  <c r="O19" i="19" s="1"/>
  <c r="P19" i="19" s="1"/>
  <c r="T18" i="19"/>
  <c r="T23" i="14" l="1"/>
  <c r="U23" i="14"/>
  <c r="K20" i="19"/>
  <c r="L20" i="19"/>
  <c r="J21" i="19"/>
  <c r="M21" i="19"/>
  <c r="N21" i="19" s="1"/>
  <c r="O21" i="19" s="1"/>
  <c r="P21" i="19" s="1"/>
  <c r="V18" i="19"/>
  <c r="U18" i="19"/>
  <c r="W19" i="19" s="1"/>
  <c r="X19" i="19" s="1"/>
  <c r="Y19" i="19" s="1"/>
  <c r="Z19" i="19" s="1"/>
  <c r="T24" i="14" l="1"/>
  <c r="U24" i="14"/>
  <c r="T19" i="19"/>
  <c r="L21" i="19"/>
  <c r="K21" i="19"/>
  <c r="M22" i="19" s="1"/>
  <c r="N22" i="19" s="1"/>
  <c r="O22" i="19" s="1"/>
  <c r="P22" i="19" s="1"/>
  <c r="T25" i="14" l="1"/>
  <c r="U25" i="14"/>
  <c r="J22" i="19"/>
  <c r="L22" i="19"/>
  <c r="K22" i="19"/>
  <c r="M23" i="19" s="1"/>
  <c r="N23" i="19" s="1"/>
  <c r="O23" i="19" s="1"/>
  <c r="P23" i="19" s="1"/>
  <c r="J23" i="19"/>
  <c r="V19" i="19"/>
  <c r="U19" i="19"/>
  <c r="T20" i="19" s="1"/>
  <c r="W20" i="19"/>
  <c r="X20" i="19" s="1"/>
  <c r="Y20" i="19" s="1"/>
  <c r="Z20" i="19" s="1"/>
  <c r="T26" i="14" l="1"/>
  <c r="U26" i="14"/>
  <c r="V20" i="19"/>
  <c r="U20" i="19"/>
  <c r="W21" i="19" s="1"/>
  <c r="X21" i="19" s="1"/>
  <c r="Y21" i="19" s="1"/>
  <c r="Z21" i="19" s="1"/>
  <c r="T21" i="19"/>
  <c r="L23" i="19"/>
  <c r="K23" i="19"/>
  <c r="M24" i="19" s="1"/>
  <c r="N24" i="19" s="1"/>
  <c r="O24" i="19" s="1"/>
  <c r="P24" i="19" s="1"/>
  <c r="T27" i="14" l="1"/>
  <c r="U27" i="14"/>
  <c r="J24" i="19"/>
  <c r="V21" i="19"/>
  <c r="U21" i="19"/>
  <c r="T22" i="19"/>
  <c r="W22" i="19"/>
  <c r="X22" i="19" s="1"/>
  <c r="Y22" i="19" s="1"/>
  <c r="Z22" i="19" s="1"/>
  <c r="T28" i="14" l="1"/>
  <c r="U28" i="14"/>
  <c r="L24" i="19"/>
  <c r="K24" i="19"/>
  <c r="J25" i="19" s="1"/>
  <c r="M25" i="19"/>
  <c r="N25" i="19" s="1"/>
  <c r="O25" i="19" s="1"/>
  <c r="P25" i="19" s="1"/>
  <c r="U22" i="19"/>
  <c r="V22" i="19"/>
  <c r="W23" i="19"/>
  <c r="X23" i="19" s="1"/>
  <c r="Y23" i="19" s="1"/>
  <c r="Z23" i="19" s="1"/>
  <c r="T23" i="19"/>
  <c r="T29" i="14" l="1"/>
  <c r="U29" i="14"/>
  <c r="V23" i="19"/>
  <c r="U23" i="19"/>
  <c r="T24" i="19"/>
  <c r="W24" i="19"/>
  <c r="X24" i="19" s="1"/>
  <c r="Y24" i="19" s="1"/>
  <c r="Z24" i="19" s="1"/>
  <c r="L25" i="19"/>
  <c r="K25" i="19"/>
  <c r="J26" i="19" s="1"/>
  <c r="T30" i="14" l="1"/>
  <c r="U30" i="14"/>
  <c r="L26" i="19"/>
  <c r="K26" i="19"/>
  <c r="J27" i="19" s="1"/>
  <c r="M26" i="19"/>
  <c r="N26" i="19" s="1"/>
  <c r="O26" i="19" s="1"/>
  <c r="P26" i="19" s="1"/>
  <c r="V24" i="19"/>
  <c r="U24" i="19"/>
  <c r="T25" i="19" s="1"/>
  <c r="W25" i="19"/>
  <c r="X25" i="19" s="1"/>
  <c r="Y25" i="19" s="1"/>
  <c r="Z25" i="19" s="1"/>
  <c r="T31" i="14" l="1"/>
  <c r="U31" i="14"/>
  <c r="M27" i="19"/>
  <c r="N27" i="19" s="1"/>
  <c r="O27" i="19" s="1"/>
  <c r="P27" i="19" s="1"/>
  <c r="L27" i="19"/>
  <c r="K27" i="19"/>
  <c r="M28" i="19" s="1"/>
  <c r="N28" i="19" s="1"/>
  <c r="O28" i="19" s="1"/>
  <c r="P28" i="19" s="1"/>
  <c r="J28" i="19"/>
  <c r="V25" i="19"/>
  <c r="U25" i="19"/>
  <c r="T26" i="19" s="1"/>
  <c r="T32" i="14" l="1"/>
  <c r="U32" i="14"/>
  <c r="U26" i="19"/>
  <c r="V26" i="19"/>
  <c r="W27" i="19"/>
  <c r="X27" i="19" s="1"/>
  <c r="Y27" i="19" s="1"/>
  <c r="Z27" i="19" s="1"/>
  <c r="T27" i="19"/>
  <c r="L28" i="19"/>
  <c r="K28" i="19"/>
  <c r="J29" i="19" s="1"/>
  <c r="W26" i="19"/>
  <c r="X26" i="19" s="1"/>
  <c r="Y26" i="19" s="1"/>
  <c r="Z26" i="19" s="1"/>
  <c r="T33" i="14" l="1"/>
  <c r="U33" i="14"/>
  <c r="L29" i="19"/>
  <c r="K29" i="19"/>
  <c r="J30" i="19" s="1"/>
  <c r="M29" i="19"/>
  <c r="N29" i="19" s="1"/>
  <c r="O29" i="19" s="1"/>
  <c r="P29" i="19" s="1"/>
  <c r="V27" i="19"/>
  <c r="U27" i="19"/>
  <c r="W28" i="19" s="1"/>
  <c r="X28" i="19" s="1"/>
  <c r="Y28" i="19" s="1"/>
  <c r="Z28" i="19" s="1"/>
  <c r="T28" i="19"/>
  <c r="T34" i="14" l="1"/>
  <c r="U34" i="14"/>
  <c r="L30" i="19"/>
  <c r="K30" i="19"/>
  <c r="M31" i="19" s="1"/>
  <c r="N31" i="19" s="1"/>
  <c r="O31" i="19" s="1"/>
  <c r="P31" i="19" s="1"/>
  <c r="J31" i="19"/>
  <c r="M30" i="19"/>
  <c r="N30" i="19" s="1"/>
  <c r="O30" i="19" s="1"/>
  <c r="P30" i="19" s="1"/>
  <c r="V28" i="19"/>
  <c r="U28" i="19"/>
  <c r="T29" i="19" s="1"/>
  <c r="W29" i="19"/>
  <c r="X29" i="19" s="1"/>
  <c r="Y29" i="19" s="1"/>
  <c r="Z29" i="19" s="1"/>
  <c r="T35" i="14" l="1"/>
  <c r="U35" i="14"/>
  <c r="V29" i="19"/>
  <c r="U29" i="19"/>
  <c r="T30" i="19" s="1"/>
  <c r="W30" i="19"/>
  <c r="X30" i="19" s="1"/>
  <c r="Y30" i="19" s="1"/>
  <c r="Z30" i="19" s="1"/>
  <c r="L31" i="19"/>
  <c r="K31" i="19"/>
  <c r="M32" i="19" s="1"/>
  <c r="N32" i="19" s="1"/>
  <c r="O32" i="19" s="1"/>
  <c r="P32" i="19" s="1"/>
  <c r="T36" i="14" l="1"/>
  <c r="U36" i="14"/>
  <c r="U30" i="19"/>
  <c r="V30" i="19"/>
  <c r="W31" i="19"/>
  <c r="X31" i="19" s="1"/>
  <c r="Y31" i="19" s="1"/>
  <c r="Z31" i="19" s="1"/>
  <c r="T31" i="19"/>
  <c r="J32" i="19"/>
  <c r="T37" i="14" l="1"/>
  <c r="U37" i="14"/>
  <c r="L32" i="19"/>
  <c r="K32" i="19"/>
  <c r="M33" i="19" s="1"/>
  <c r="N33" i="19" s="1"/>
  <c r="O33" i="19" s="1"/>
  <c r="P33" i="19" s="1"/>
  <c r="J33" i="19"/>
  <c r="V31" i="19"/>
  <c r="U31" i="19"/>
  <c r="W32" i="19" s="1"/>
  <c r="X32" i="19" s="1"/>
  <c r="Y32" i="19" s="1"/>
  <c r="Z32" i="19" s="1"/>
  <c r="T32" i="19"/>
  <c r="T38" i="14" l="1"/>
  <c r="U38" i="14"/>
  <c r="V32" i="19"/>
  <c r="U32" i="19"/>
  <c r="W33" i="19" s="1"/>
  <c r="X33" i="19" s="1"/>
  <c r="Y33" i="19" s="1"/>
  <c r="Z33" i="19" s="1"/>
  <c r="L33" i="19"/>
  <c r="K33" i="19"/>
  <c r="M34" i="19" s="1"/>
  <c r="N34" i="19" s="1"/>
  <c r="O34" i="19" s="1"/>
  <c r="P34" i="19" s="1"/>
  <c r="T39" i="14" l="1"/>
  <c r="U39" i="14"/>
  <c r="T33" i="19"/>
  <c r="J34" i="19"/>
  <c r="T40" i="14" l="1"/>
  <c r="U40" i="14"/>
  <c r="L34" i="19"/>
  <c r="K34" i="19"/>
  <c r="J35" i="19" s="1"/>
  <c r="V33" i="19"/>
  <c r="U33" i="19"/>
  <c r="W34" i="19"/>
  <c r="X34" i="19" s="1"/>
  <c r="Y34" i="19" s="1"/>
  <c r="Z34" i="19" s="1"/>
  <c r="T34" i="19"/>
  <c r="T41" i="14" l="1"/>
  <c r="U41" i="14"/>
  <c r="L35" i="19"/>
  <c r="K35" i="19"/>
  <c r="M36" i="19" s="1"/>
  <c r="N36" i="19" s="1"/>
  <c r="O36" i="19" s="1"/>
  <c r="P36" i="19" s="1"/>
  <c r="U34" i="19"/>
  <c r="W35" i="19" s="1"/>
  <c r="X35" i="19" s="1"/>
  <c r="Y35" i="19" s="1"/>
  <c r="Z35" i="19" s="1"/>
  <c r="V34" i="19"/>
  <c r="M35" i="19"/>
  <c r="N35" i="19" s="1"/>
  <c r="O35" i="19" s="1"/>
  <c r="P35" i="19" s="1"/>
  <c r="T42" i="14" l="1"/>
  <c r="U42" i="14"/>
  <c r="J36" i="19"/>
  <c r="L36" i="19"/>
  <c r="K36" i="19"/>
  <c r="M37" i="19" s="1"/>
  <c r="N37" i="19" s="1"/>
  <c r="O37" i="19" s="1"/>
  <c r="P37" i="19" s="1"/>
  <c r="J37" i="19"/>
  <c r="T35" i="19"/>
  <c r="T43" i="14" l="1"/>
  <c r="U43" i="14"/>
  <c r="V35" i="19"/>
  <c r="U35" i="19"/>
  <c r="T36" i="19" s="1"/>
  <c r="L37" i="19"/>
  <c r="K37" i="19"/>
  <c r="M38" i="19"/>
  <c r="N38" i="19" s="1"/>
  <c r="O38" i="19" s="1"/>
  <c r="P38" i="19" s="1"/>
  <c r="J38" i="19"/>
  <c r="T44" i="14" l="1"/>
  <c r="U44" i="14"/>
  <c r="W36" i="19"/>
  <c r="X36" i="19" s="1"/>
  <c r="Y36" i="19" s="1"/>
  <c r="Z36" i="19" s="1"/>
  <c r="V36" i="19"/>
  <c r="U36" i="19"/>
  <c r="T37" i="19" s="1"/>
  <c r="W37" i="19"/>
  <c r="X37" i="19" s="1"/>
  <c r="Y37" i="19" s="1"/>
  <c r="Z37" i="19" s="1"/>
  <c r="L38" i="19"/>
  <c r="K38" i="19"/>
  <c r="J39" i="19" s="1"/>
  <c r="T45" i="14" l="1"/>
  <c r="U45" i="14"/>
  <c r="L39" i="19"/>
  <c r="K39" i="19"/>
  <c r="J40" i="19"/>
  <c r="M40" i="19"/>
  <c r="N40" i="19" s="1"/>
  <c r="O40" i="19" s="1"/>
  <c r="P40" i="19" s="1"/>
  <c r="V37" i="19"/>
  <c r="U37" i="19"/>
  <c r="W38" i="19" s="1"/>
  <c r="X38" i="19" s="1"/>
  <c r="Y38" i="19" s="1"/>
  <c r="Z38" i="19" s="1"/>
  <c r="T38" i="19"/>
  <c r="M39" i="19"/>
  <c r="N39" i="19" s="1"/>
  <c r="O39" i="19" s="1"/>
  <c r="P39" i="19" s="1"/>
  <c r="T46" i="14" l="1"/>
  <c r="U46" i="14"/>
  <c r="L40" i="19"/>
  <c r="K40" i="19"/>
  <c r="M41" i="19" s="1"/>
  <c r="N41" i="19" s="1"/>
  <c r="O41" i="19" s="1"/>
  <c r="P41" i="19" s="1"/>
  <c r="J41" i="19"/>
  <c r="U38" i="19"/>
  <c r="W39" i="19" s="1"/>
  <c r="X39" i="19" s="1"/>
  <c r="Y39" i="19" s="1"/>
  <c r="Z39" i="19" s="1"/>
  <c r="V38" i="19"/>
  <c r="T39" i="19"/>
  <c r="T47" i="14" l="1"/>
  <c r="U47" i="14"/>
  <c r="V39" i="19"/>
  <c r="U39" i="19"/>
  <c r="T40" i="19"/>
  <c r="W40" i="19"/>
  <c r="X40" i="19" s="1"/>
  <c r="Y40" i="19" s="1"/>
  <c r="Z40" i="19" s="1"/>
  <c r="L41" i="19"/>
  <c r="K41" i="19"/>
  <c r="M42" i="19" s="1"/>
  <c r="N42" i="19" s="1"/>
  <c r="O42" i="19" s="1"/>
  <c r="P42" i="19" s="1"/>
  <c r="T48" i="14" l="1"/>
  <c r="U48" i="14"/>
  <c r="V40" i="19"/>
  <c r="U40" i="19"/>
  <c r="W41" i="19" s="1"/>
  <c r="X41" i="19" s="1"/>
  <c r="Y41" i="19" s="1"/>
  <c r="Z41" i="19" s="1"/>
  <c r="J42" i="19"/>
  <c r="T49" i="14" l="1"/>
  <c r="U49" i="14"/>
  <c r="T41" i="19"/>
  <c r="V41" i="19"/>
  <c r="U41" i="19"/>
  <c r="T42" i="19" s="1"/>
  <c r="L42" i="19"/>
  <c r="K42" i="19"/>
  <c r="M43" i="19" s="1"/>
  <c r="N43" i="19" s="1"/>
  <c r="O43" i="19" s="1"/>
  <c r="P43" i="19" s="1"/>
  <c r="T50" i="14" l="1"/>
  <c r="U50" i="14"/>
  <c r="U42" i="19"/>
  <c r="V42" i="19"/>
  <c r="W43" i="19"/>
  <c r="X43" i="19" s="1"/>
  <c r="Y43" i="19" s="1"/>
  <c r="Z43" i="19" s="1"/>
  <c r="T43" i="19"/>
  <c r="J43" i="19"/>
  <c r="W42" i="19"/>
  <c r="X42" i="19" s="1"/>
  <c r="Y42" i="19" s="1"/>
  <c r="Z42" i="19" s="1"/>
  <c r="T51" i="14" l="1"/>
  <c r="U51" i="14"/>
  <c r="L43" i="19"/>
  <c r="K43" i="19"/>
  <c r="M44" i="19" s="1"/>
  <c r="N44" i="19" s="1"/>
  <c r="O44" i="19" s="1"/>
  <c r="P44" i="19" s="1"/>
  <c r="V43" i="19"/>
  <c r="U43" i="19"/>
  <c r="T44" i="19"/>
  <c r="W44" i="19"/>
  <c r="X44" i="19" s="1"/>
  <c r="Y44" i="19" s="1"/>
  <c r="Z44" i="19" s="1"/>
  <c r="T52" i="14" l="1"/>
  <c r="U52" i="14"/>
  <c r="J44" i="19"/>
  <c r="L44" i="19"/>
  <c r="K44" i="19"/>
  <c r="M45" i="19"/>
  <c r="N45" i="19" s="1"/>
  <c r="O45" i="19" s="1"/>
  <c r="P45" i="19" s="1"/>
  <c r="J45" i="19"/>
  <c r="V44" i="19"/>
  <c r="U44" i="19"/>
  <c r="T45" i="19" s="1"/>
  <c r="T53" i="14" l="1"/>
  <c r="U53" i="14"/>
  <c r="V45" i="19"/>
  <c r="U45" i="19"/>
  <c r="T46" i="19" s="1"/>
  <c r="W45" i="19"/>
  <c r="X45" i="19" s="1"/>
  <c r="Y45" i="19" s="1"/>
  <c r="Z45" i="19" s="1"/>
  <c r="L45" i="19"/>
  <c r="K45" i="19"/>
  <c r="J46" i="19"/>
  <c r="M46" i="19"/>
  <c r="N46" i="19" s="1"/>
  <c r="O46" i="19" s="1"/>
  <c r="P46" i="19" s="1"/>
  <c r="T54" i="14" l="1"/>
  <c r="U54" i="14"/>
  <c r="W46" i="19"/>
  <c r="X46" i="19" s="1"/>
  <c r="Y46" i="19" s="1"/>
  <c r="Z46" i="19" s="1"/>
  <c r="U46" i="19"/>
  <c r="V46" i="19"/>
  <c r="W47" i="19"/>
  <c r="X47" i="19" s="1"/>
  <c r="Y47" i="19" s="1"/>
  <c r="Z47" i="19" s="1"/>
  <c r="T47" i="19"/>
  <c r="L46" i="19"/>
  <c r="K46" i="19"/>
  <c r="M47" i="19" s="1"/>
  <c r="N47" i="19" s="1"/>
  <c r="O47" i="19" s="1"/>
  <c r="P47" i="19" s="1"/>
  <c r="V47" i="19" l="1"/>
  <c r="U47" i="19"/>
  <c r="W48" i="19" s="1"/>
  <c r="X48" i="19" s="1"/>
  <c r="Y48" i="19" s="1"/>
  <c r="Z48" i="19" s="1"/>
  <c r="T48" i="19"/>
  <c r="J47" i="19"/>
  <c r="V48" i="19" l="1"/>
  <c r="U48" i="19"/>
  <c r="T49" i="19"/>
  <c r="W49" i="19"/>
  <c r="X49" i="19" s="1"/>
  <c r="Y49" i="19" s="1"/>
  <c r="Z49" i="19" s="1"/>
  <c r="L47" i="19"/>
  <c r="K47" i="19"/>
  <c r="M48" i="19" s="1"/>
  <c r="N48" i="19" s="1"/>
  <c r="O48" i="19" s="1"/>
  <c r="P48" i="19" s="1"/>
  <c r="J48" i="19"/>
  <c r="V49" i="19" l="1"/>
  <c r="U49" i="19"/>
  <c r="W50" i="19" s="1"/>
  <c r="X50" i="19" s="1"/>
  <c r="Y50" i="19" s="1"/>
  <c r="Z50" i="19" s="1"/>
  <c r="T50" i="19"/>
  <c r="L48" i="19"/>
  <c r="K48" i="19"/>
  <c r="J49" i="19" s="1"/>
  <c r="M49" i="19"/>
  <c r="N49" i="19" s="1"/>
  <c r="O49" i="19" s="1"/>
  <c r="P49" i="19" s="1"/>
  <c r="U50" i="19" l="1"/>
  <c r="V50" i="19"/>
  <c r="T51" i="19"/>
  <c r="W51" i="19"/>
  <c r="X51" i="19" s="1"/>
  <c r="Y51" i="19" s="1"/>
  <c r="Z51" i="19" s="1"/>
  <c r="L49" i="19"/>
  <c r="K49" i="19"/>
  <c r="M50" i="19"/>
  <c r="N50" i="19" s="1"/>
  <c r="O50" i="19" s="1"/>
  <c r="P50" i="19" s="1"/>
  <c r="J50" i="19"/>
  <c r="L50" i="19" l="1"/>
  <c r="K50" i="19"/>
  <c r="J51" i="19"/>
  <c r="M51" i="19"/>
  <c r="N51" i="19" s="1"/>
  <c r="O51" i="19" s="1"/>
  <c r="P51" i="19" s="1"/>
  <c r="V51" i="19"/>
  <c r="U51" i="19"/>
  <c r="W52" i="19" s="1"/>
  <c r="X52" i="19" s="1"/>
  <c r="Y52" i="19" s="1"/>
  <c r="Z52" i="19" s="1"/>
  <c r="AB3" i="19" s="1"/>
  <c r="L51" i="19" l="1"/>
  <c r="K51" i="19"/>
  <c r="M52" i="19" s="1"/>
  <c r="N52" i="19" s="1"/>
  <c r="O52" i="19" s="1"/>
  <c r="P52" i="19" s="1"/>
  <c r="T52" i="19"/>
  <c r="J52" i="19" l="1"/>
  <c r="V52" i="19"/>
  <c r="U52" i="19"/>
  <c r="W53" i="19" s="1"/>
  <c r="X53" i="19" s="1"/>
  <c r="Y53" i="19" s="1"/>
  <c r="T53" i="19"/>
  <c r="Z53" i="19" l="1"/>
  <c r="AB2" i="19"/>
  <c r="V53" i="19"/>
  <c r="U53" i="19"/>
  <c r="W54" i="19" s="1"/>
  <c r="AB4" i="19" s="1"/>
  <c r="L52" i="19"/>
  <c r="K52" i="19"/>
  <c r="M53" i="19" s="1"/>
  <c r="N53" i="19" s="1"/>
  <c r="O53" i="19" s="1"/>
  <c r="P53" i="19" l="1"/>
  <c r="R3" i="19" s="1"/>
  <c r="R2" i="19"/>
  <c r="T54" i="19"/>
  <c r="J53" i="19"/>
  <c r="L53" i="19" l="1"/>
  <c r="K53" i="19"/>
  <c r="J54" i="19" s="1"/>
  <c r="V54" i="19"/>
  <c r="U54" i="19"/>
  <c r="W55" i="19"/>
  <c r="T55" i="19"/>
  <c r="M54" i="19" l="1"/>
  <c r="R4" i="19" s="1"/>
  <c r="L54" i="19"/>
  <c r="K54" i="19"/>
  <c r="M55" i="19"/>
  <c r="J55" i="19"/>
  <c r="V55" i="19"/>
  <c r="U55" i="19"/>
  <c r="W56" i="19" s="1"/>
  <c r="T56" i="19"/>
  <c r="V56" i="19" l="1"/>
  <c r="U56" i="19"/>
  <c r="L55" i="19"/>
  <c r="K55" i="19"/>
  <c r="J56" i="19"/>
  <c r="M56" i="19"/>
  <c r="L56" i="19" l="1"/>
  <c r="K56" i="19"/>
  <c r="M57" i="19"/>
  <c r="C54" i="16" l="1"/>
  <c r="F54" i="16" s="1"/>
  <c r="F53" i="16"/>
  <c r="F52" i="16"/>
  <c r="F51" i="16"/>
  <c r="F50" i="16"/>
  <c r="F49" i="16"/>
  <c r="F48" i="16"/>
  <c r="F47" i="16"/>
  <c r="F46" i="16"/>
  <c r="F45" i="16"/>
  <c r="F44" i="16"/>
  <c r="F43" i="16"/>
  <c r="F42" i="16"/>
  <c r="F41" i="16"/>
  <c r="F40" i="16"/>
  <c r="F39" i="16"/>
  <c r="F38" i="16"/>
  <c r="F37" i="16"/>
  <c r="F36" i="16"/>
  <c r="F35" i="16"/>
  <c r="F34" i="16"/>
  <c r="F33" i="16"/>
  <c r="F32" i="16"/>
  <c r="F31" i="16"/>
  <c r="F30" i="16"/>
  <c r="F29" i="16"/>
  <c r="F28" i="16"/>
  <c r="F27" i="16"/>
  <c r="F26" i="16"/>
  <c r="F25" i="16"/>
  <c r="F24" i="16"/>
  <c r="F23" i="16"/>
  <c r="F22" i="16"/>
  <c r="F21" i="16"/>
  <c r="F20" i="16"/>
  <c r="F19" i="16"/>
  <c r="F18" i="16"/>
  <c r="F17" i="16"/>
  <c r="F16" i="16"/>
  <c r="F15" i="16"/>
  <c r="F14" i="16"/>
  <c r="F13" i="16"/>
  <c r="F12" i="16"/>
  <c r="F11" i="16"/>
  <c r="F10" i="16"/>
  <c r="F9" i="16"/>
  <c r="F8" i="16"/>
  <c r="F7" i="16"/>
  <c r="F6" i="16"/>
  <c r="F5" i="16"/>
  <c r="F4" i="16"/>
  <c r="G10" i="16" l="1"/>
  <c r="O10" i="16"/>
  <c r="G22" i="16"/>
  <c r="O22" i="16"/>
  <c r="G34" i="16"/>
  <c r="H37" i="16" s="1"/>
  <c r="I37" i="16" s="1"/>
  <c r="J37" i="16" s="1"/>
  <c r="K37" i="16" s="1"/>
  <c r="L37" i="16" s="1"/>
  <c r="O34" i="16"/>
  <c r="G46" i="16"/>
  <c r="O46" i="16"/>
  <c r="G23" i="16"/>
  <c r="O23" i="16"/>
  <c r="G27" i="16"/>
  <c r="O27" i="16"/>
  <c r="G31" i="16"/>
  <c r="O31" i="16"/>
  <c r="G35" i="16"/>
  <c r="O35" i="16"/>
  <c r="G39" i="16"/>
  <c r="O39" i="16"/>
  <c r="G43" i="16"/>
  <c r="O43" i="16"/>
  <c r="G47" i="16"/>
  <c r="O47" i="16"/>
  <c r="G51" i="16"/>
  <c r="O51" i="16"/>
  <c r="G18" i="16"/>
  <c r="H20" i="16" s="1"/>
  <c r="I20" i="16" s="1"/>
  <c r="J20" i="16" s="1"/>
  <c r="K20" i="16" s="1"/>
  <c r="L20" i="16" s="1"/>
  <c r="O18" i="16"/>
  <c r="G30" i="16"/>
  <c r="O30" i="16"/>
  <c r="G42" i="16"/>
  <c r="H45" i="16" s="1"/>
  <c r="I45" i="16" s="1"/>
  <c r="J45" i="16" s="1"/>
  <c r="K45" i="16" s="1"/>
  <c r="L45" i="16" s="1"/>
  <c r="O42" i="16"/>
  <c r="G50" i="16"/>
  <c r="O50" i="16"/>
  <c r="G11" i="16"/>
  <c r="O11" i="16"/>
  <c r="G19" i="16"/>
  <c r="O19" i="16"/>
  <c r="G8" i="16"/>
  <c r="H10" i="16" s="1"/>
  <c r="I10" i="16" s="1"/>
  <c r="J10" i="16" s="1"/>
  <c r="K10" i="16" s="1"/>
  <c r="L10" i="16" s="1"/>
  <c r="O8" i="16"/>
  <c r="G16" i="16"/>
  <c r="O16" i="16"/>
  <c r="G24" i="16"/>
  <c r="O24" i="16"/>
  <c r="G28" i="16"/>
  <c r="O28" i="16"/>
  <c r="G32" i="16"/>
  <c r="H35" i="16" s="1"/>
  <c r="I35" i="16" s="1"/>
  <c r="J35" i="16" s="1"/>
  <c r="K35" i="16" s="1"/>
  <c r="L35" i="16" s="1"/>
  <c r="O32" i="16"/>
  <c r="G36" i="16"/>
  <c r="O36" i="16"/>
  <c r="G40" i="16"/>
  <c r="H43" i="16" s="1"/>
  <c r="I43" i="16" s="1"/>
  <c r="J43" i="16" s="1"/>
  <c r="K43" i="16" s="1"/>
  <c r="L43" i="16" s="1"/>
  <c r="O40" i="16"/>
  <c r="G44" i="16"/>
  <c r="O44" i="16"/>
  <c r="G48" i="16"/>
  <c r="H51" i="16" s="1"/>
  <c r="I51" i="16" s="1"/>
  <c r="J51" i="16" s="1"/>
  <c r="K51" i="16" s="1"/>
  <c r="L51" i="16" s="1"/>
  <c r="O48" i="16"/>
  <c r="G52" i="16"/>
  <c r="O52" i="16"/>
  <c r="G6" i="16"/>
  <c r="H9" i="16" s="1"/>
  <c r="I9" i="16" s="1"/>
  <c r="J9" i="16" s="1"/>
  <c r="K9" i="16" s="1"/>
  <c r="L9" i="16" s="1"/>
  <c r="O6" i="16"/>
  <c r="G14" i="16"/>
  <c r="O14" i="16"/>
  <c r="G26" i="16"/>
  <c r="H29" i="16" s="1"/>
  <c r="I29" i="16" s="1"/>
  <c r="J29" i="16" s="1"/>
  <c r="K29" i="16" s="1"/>
  <c r="L29" i="16" s="1"/>
  <c r="O26" i="16"/>
  <c r="P29" i="16" s="1"/>
  <c r="Q29" i="16" s="1"/>
  <c r="R29" i="16" s="1"/>
  <c r="S29" i="16" s="1"/>
  <c r="T29" i="16" s="1"/>
  <c r="G38" i="16"/>
  <c r="O38" i="16"/>
  <c r="G54" i="16"/>
  <c r="O54" i="16"/>
  <c r="G7" i="16"/>
  <c r="O7" i="16"/>
  <c r="G15" i="16"/>
  <c r="H18" i="16" s="1"/>
  <c r="I18" i="16" s="1"/>
  <c r="J18" i="16" s="1"/>
  <c r="K18" i="16" s="1"/>
  <c r="L18" i="16" s="1"/>
  <c r="O15" i="16"/>
  <c r="G4" i="16"/>
  <c r="O4" i="16"/>
  <c r="G12" i="16"/>
  <c r="O12" i="16"/>
  <c r="G20" i="16"/>
  <c r="O20" i="16"/>
  <c r="G5" i="16"/>
  <c r="H8" i="16" s="1"/>
  <c r="I8" i="16" s="1"/>
  <c r="J8" i="16" s="1"/>
  <c r="K8" i="16" s="1"/>
  <c r="L8" i="16" s="1"/>
  <c r="O5" i="16"/>
  <c r="P8" i="16" s="1"/>
  <c r="Q8" i="16" s="1"/>
  <c r="R8" i="16" s="1"/>
  <c r="S8" i="16" s="1"/>
  <c r="T8" i="16" s="1"/>
  <c r="G9" i="16"/>
  <c r="O9" i="16"/>
  <c r="G13" i="16"/>
  <c r="H16" i="16" s="1"/>
  <c r="I16" i="16" s="1"/>
  <c r="J16" i="16" s="1"/>
  <c r="K16" i="16" s="1"/>
  <c r="L16" i="16" s="1"/>
  <c r="O13" i="16"/>
  <c r="P16" i="16" s="1"/>
  <c r="Q16" i="16" s="1"/>
  <c r="R16" i="16" s="1"/>
  <c r="S16" i="16" s="1"/>
  <c r="T16" i="16" s="1"/>
  <c r="G17" i="16"/>
  <c r="O17" i="16"/>
  <c r="G21" i="16"/>
  <c r="H22" i="16" s="1"/>
  <c r="I22" i="16" s="1"/>
  <c r="J22" i="16" s="1"/>
  <c r="K22" i="16" s="1"/>
  <c r="L22" i="16" s="1"/>
  <c r="O21" i="16"/>
  <c r="P24" i="16" s="1"/>
  <c r="Q24" i="16" s="1"/>
  <c r="R24" i="16" s="1"/>
  <c r="S24" i="16" s="1"/>
  <c r="T24" i="16" s="1"/>
  <c r="G25" i="16"/>
  <c r="O25" i="16"/>
  <c r="G29" i="16"/>
  <c r="H31" i="16" s="1"/>
  <c r="I31" i="16" s="1"/>
  <c r="J31" i="16" s="1"/>
  <c r="K31" i="16" s="1"/>
  <c r="L31" i="16" s="1"/>
  <c r="O29" i="16"/>
  <c r="P32" i="16" s="1"/>
  <c r="Q32" i="16" s="1"/>
  <c r="R32" i="16" s="1"/>
  <c r="S32" i="16" s="1"/>
  <c r="T32" i="16" s="1"/>
  <c r="G33" i="16"/>
  <c r="O33" i="16"/>
  <c r="G37" i="16"/>
  <c r="H39" i="16" s="1"/>
  <c r="I39" i="16" s="1"/>
  <c r="J39" i="16" s="1"/>
  <c r="K39" i="16" s="1"/>
  <c r="L39" i="16" s="1"/>
  <c r="O37" i="16"/>
  <c r="P40" i="16" s="1"/>
  <c r="Q40" i="16" s="1"/>
  <c r="R40" i="16" s="1"/>
  <c r="S40" i="16" s="1"/>
  <c r="T40" i="16" s="1"/>
  <c r="G41" i="16"/>
  <c r="O41" i="16"/>
  <c r="G45" i="16"/>
  <c r="H46" i="16" s="1"/>
  <c r="I46" i="16" s="1"/>
  <c r="J46" i="16" s="1"/>
  <c r="K46" i="16" s="1"/>
  <c r="L46" i="16" s="1"/>
  <c r="O45" i="16"/>
  <c r="P48" i="16" s="1"/>
  <c r="Q48" i="16" s="1"/>
  <c r="R48" i="16" s="1"/>
  <c r="S48" i="16" s="1"/>
  <c r="T48" i="16" s="1"/>
  <c r="G49" i="16"/>
  <c r="O49" i="16"/>
  <c r="P52" i="16" s="1"/>
  <c r="Q52" i="16" s="1"/>
  <c r="R52" i="16" s="1"/>
  <c r="S52" i="16" s="1"/>
  <c r="T52" i="16" s="1"/>
  <c r="G53" i="16"/>
  <c r="O53" i="16"/>
  <c r="H28" i="16"/>
  <c r="I28" i="16" s="1"/>
  <c r="J28" i="16" s="1"/>
  <c r="K28" i="16" s="1"/>
  <c r="L28" i="16" s="1"/>
  <c r="H23" i="16"/>
  <c r="I23" i="16" s="1"/>
  <c r="J23" i="16" s="1"/>
  <c r="K23" i="16" s="1"/>
  <c r="L23" i="16" s="1"/>
  <c r="H53" i="16"/>
  <c r="I53" i="16" s="1"/>
  <c r="J53" i="16" s="1"/>
  <c r="K53" i="16" s="1"/>
  <c r="L53" i="16" s="1"/>
  <c r="H52" i="16"/>
  <c r="I52" i="16" s="1"/>
  <c r="J52" i="16" s="1"/>
  <c r="K52" i="16" s="1"/>
  <c r="L52" i="16" s="1"/>
  <c r="H36" i="16"/>
  <c r="I36" i="16" s="1"/>
  <c r="J36" i="16" s="1"/>
  <c r="K36" i="16" s="1"/>
  <c r="L36" i="16" s="1"/>
  <c r="H38" i="16"/>
  <c r="I38" i="16" s="1"/>
  <c r="J38" i="16" s="1"/>
  <c r="K38" i="16" s="1"/>
  <c r="L38" i="16" s="1"/>
  <c r="H54" i="16"/>
  <c r="I54" i="16" s="1"/>
  <c r="N4" i="16" s="1"/>
  <c r="H50" i="16"/>
  <c r="I50" i="16" s="1"/>
  <c r="J50" i="16" s="1"/>
  <c r="K50" i="16" s="1"/>
  <c r="L50" i="16" s="1"/>
  <c r="H15" i="16" l="1"/>
  <c r="I15" i="16" s="1"/>
  <c r="J15" i="16" s="1"/>
  <c r="K15" i="16" s="1"/>
  <c r="L15" i="16" s="1"/>
  <c r="H27" i="16"/>
  <c r="I27" i="16" s="1"/>
  <c r="J27" i="16" s="1"/>
  <c r="K27" i="16" s="1"/>
  <c r="L27" i="16" s="1"/>
  <c r="H14" i="16"/>
  <c r="I14" i="16" s="1"/>
  <c r="J14" i="16" s="1"/>
  <c r="K14" i="16" s="1"/>
  <c r="L14" i="16" s="1"/>
  <c r="H49" i="16"/>
  <c r="I49" i="16" s="1"/>
  <c r="J49" i="16" s="1"/>
  <c r="K49" i="16" s="1"/>
  <c r="L49" i="16" s="1"/>
  <c r="H42" i="16"/>
  <c r="I42" i="16" s="1"/>
  <c r="J42" i="16" s="1"/>
  <c r="K42" i="16" s="1"/>
  <c r="L42" i="16" s="1"/>
  <c r="H33" i="16"/>
  <c r="I33" i="16" s="1"/>
  <c r="J33" i="16" s="1"/>
  <c r="K33" i="16" s="1"/>
  <c r="L33" i="16" s="1"/>
  <c r="H25" i="16"/>
  <c r="I25" i="16" s="1"/>
  <c r="J25" i="16" s="1"/>
  <c r="K25" i="16" s="1"/>
  <c r="L25" i="16" s="1"/>
  <c r="H13" i="16"/>
  <c r="I13" i="16" s="1"/>
  <c r="J13" i="16" s="1"/>
  <c r="K13" i="16" s="1"/>
  <c r="L13" i="16" s="1"/>
  <c r="H48" i="16"/>
  <c r="I48" i="16" s="1"/>
  <c r="J48" i="16" s="1"/>
  <c r="K48" i="16" s="1"/>
  <c r="L48" i="16" s="1"/>
  <c r="H19" i="16"/>
  <c r="I19" i="16" s="1"/>
  <c r="J19" i="16" s="1"/>
  <c r="K19" i="16" s="1"/>
  <c r="L19" i="16" s="1"/>
  <c r="P44" i="16"/>
  <c r="Q44" i="16" s="1"/>
  <c r="R44" i="16" s="1"/>
  <c r="S44" i="16" s="1"/>
  <c r="T44" i="16" s="1"/>
  <c r="P36" i="16"/>
  <c r="Q36" i="16" s="1"/>
  <c r="R36" i="16" s="1"/>
  <c r="S36" i="16" s="1"/>
  <c r="T36" i="16" s="1"/>
  <c r="P28" i="16"/>
  <c r="Q28" i="16" s="1"/>
  <c r="R28" i="16" s="1"/>
  <c r="S28" i="16" s="1"/>
  <c r="T28" i="16" s="1"/>
  <c r="P20" i="16"/>
  <c r="Q20" i="16" s="1"/>
  <c r="R20" i="16" s="1"/>
  <c r="S20" i="16" s="1"/>
  <c r="T20" i="16" s="1"/>
  <c r="P12" i="16"/>
  <c r="Q12" i="16" s="1"/>
  <c r="R12" i="16" s="1"/>
  <c r="S12" i="16" s="1"/>
  <c r="T12" i="16" s="1"/>
  <c r="P41" i="16"/>
  <c r="Q41" i="16" s="1"/>
  <c r="R41" i="16" s="1"/>
  <c r="S41" i="16" s="1"/>
  <c r="T41" i="16" s="1"/>
  <c r="P54" i="16"/>
  <c r="H17" i="16"/>
  <c r="I17" i="16" s="1"/>
  <c r="J17" i="16" s="1"/>
  <c r="K17" i="16" s="1"/>
  <c r="L17" i="16" s="1"/>
  <c r="H44" i="16"/>
  <c r="I44" i="16" s="1"/>
  <c r="J44" i="16" s="1"/>
  <c r="K44" i="16" s="1"/>
  <c r="L44" i="16" s="1"/>
  <c r="H12" i="16"/>
  <c r="I12" i="16" s="1"/>
  <c r="J12" i="16" s="1"/>
  <c r="K12" i="16" s="1"/>
  <c r="L12" i="16" s="1"/>
  <c r="P23" i="16"/>
  <c r="Q23" i="16" s="1"/>
  <c r="R23" i="16" s="1"/>
  <c r="S23" i="16" s="1"/>
  <c r="T23" i="16" s="1"/>
  <c r="P7" i="16"/>
  <c r="Q7" i="16" s="1"/>
  <c r="R7" i="16" s="1"/>
  <c r="S7" i="16" s="1"/>
  <c r="P10" i="16"/>
  <c r="Q10" i="16" s="1"/>
  <c r="R10" i="16" s="1"/>
  <c r="S10" i="16" s="1"/>
  <c r="T10" i="16" s="1"/>
  <c r="P17" i="16"/>
  <c r="Q17" i="16" s="1"/>
  <c r="R17" i="16" s="1"/>
  <c r="S17" i="16" s="1"/>
  <c r="T17" i="16" s="1"/>
  <c r="P47" i="16"/>
  <c r="Q47" i="16" s="1"/>
  <c r="R47" i="16" s="1"/>
  <c r="S47" i="16" s="1"/>
  <c r="T47" i="16" s="1"/>
  <c r="P39" i="16"/>
  <c r="Q39" i="16" s="1"/>
  <c r="R39" i="16" s="1"/>
  <c r="S39" i="16" s="1"/>
  <c r="T39" i="16" s="1"/>
  <c r="P31" i="16"/>
  <c r="Q31" i="16" s="1"/>
  <c r="R31" i="16" s="1"/>
  <c r="S31" i="16" s="1"/>
  <c r="T31" i="16" s="1"/>
  <c r="P19" i="16"/>
  <c r="Q19" i="16" s="1"/>
  <c r="R19" i="16" s="1"/>
  <c r="S19" i="16" s="1"/>
  <c r="T19" i="16" s="1"/>
  <c r="P22" i="16"/>
  <c r="Q22" i="16" s="1"/>
  <c r="R22" i="16" s="1"/>
  <c r="S22" i="16" s="1"/>
  <c r="T22" i="16" s="1"/>
  <c r="P53" i="16"/>
  <c r="Q53" i="16" s="1"/>
  <c r="R53" i="16" s="1"/>
  <c r="S53" i="16" s="1"/>
  <c r="T53" i="16" s="1"/>
  <c r="P33" i="16"/>
  <c r="Q33" i="16" s="1"/>
  <c r="R33" i="16" s="1"/>
  <c r="S33" i="16" s="1"/>
  <c r="T33" i="16" s="1"/>
  <c r="Q54" i="16"/>
  <c r="V4" i="16" s="1"/>
  <c r="P46" i="16"/>
  <c r="Q46" i="16" s="1"/>
  <c r="R46" i="16" s="1"/>
  <c r="S46" i="16" s="1"/>
  <c r="T46" i="16" s="1"/>
  <c r="P38" i="16"/>
  <c r="Q38" i="16" s="1"/>
  <c r="R38" i="16" s="1"/>
  <c r="S38" i="16" s="1"/>
  <c r="T38" i="16" s="1"/>
  <c r="P30" i="16"/>
  <c r="Q30" i="16" s="1"/>
  <c r="R30" i="16" s="1"/>
  <c r="S30" i="16" s="1"/>
  <c r="T30" i="16" s="1"/>
  <c r="P49" i="16"/>
  <c r="Q49" i="16" s="1"/>
  <c r="R49" i="16" s="1"/>
  <c r="S49" i="16" s="1"/>
  <c r="T49" i="16" s="1"/>
  <c r="P25" i="16"/>
  <c r="Q25" i="16" s="1"/>
  <c r="R25" i="16" s="1"/>
  <c r="S25" i="16" s="1"/>
  <c r="T25" i="16" s="1"/>
  <c r="H30" i="16"/>
  <c r="I30" i="16" s="1"/>
  <c r="J30" i="16" s="1"/>
  <c r="K30" i="16" s="1"/>
  <c r="L30" i="16" s="1"/>
  <c r="H47" i="16"/>
  <c r="I47" i="16" s="1"/>
  <c r="J47" i="16" s="1"/>
  <c r="K47" i="16" s="1"/>
  <c r="L47" i="16" s="1"/>
  <c r="H34" i="16"/>
  <c r="I34" i="16" s="1"/>
  <c r="J34" i="16" s="1"/>
  <c r="K34" i="16" s="1"/>
  <c r="L34" i="16" s="1"/>
  <c r="H41" i="16"/>
  <c r="I41" i="16" s="1"/>
  <c r="J41" i="16" s="1"/>
  <c r="K41" i="16" s="1"/>
  <c r="L41" i="16" s="1"/>
  <c r="H11" i="16"/>
  <c r="I11" i="16" s="1"/>
  <c r="J11" i="16" s="1"/>
  <c r="K11" i="16" s="1"/>
  <c r="L11" i="16" s="1"/>
  <c r="H21" i="16"/>
  <c r="I21" i="16" s="1"/>
  <c r="J21" i="16" s="1"/>
  <c r="K21" i="16" s="1"/>
  <c r="L21" i="16" s="1"/>
  <c r="H24" i="16"/>
  <c r="I24" i="16" s="1"/>
  <c r="J24" i="16" s="1"/>
  <c r="K24" i="16" s="1"/>
  <c r="L24" i="16" s="1"/>
  <c r="H40" i="16"/>
  <c r="I40" i="16" s="1"/>
  <c r="J40" i="16" s="1"/>
  <c r="K40" i="16" s="1"/>
  <c r="L40" i="16" s="1"/>
  <c r="H32" i="16"/>
  <c r="I32" i="16" s="1"/>
  <c r="J32" i="16" s="1"/>
  <c r="K32" i="16" s="1"/>
  <c r="L32" i="16" s="1"/>
  <c r="H7" i="16"/>
  <c r="I7" i="16" s="1"/>
  <c r="J7" i="16" s="1"/>
  <c r="K7" i="16" s="1"/>
  <c r="L7" i="16" s="1"/>
  <c r="H26" i="16"/>
  <c r="I26" i="16" s="1"/>
  <c r="J26" i="16" s="1"/>
  <c r="K26" i="16" s="1"/>
  <c r="L26" i="16" s="1"/>
  <c r="P15" i="16"/>
  <c r="Q15" i="16" s="1"/>
  <c r="R15" i="16" s="1"/>
  <c r="S15" i="16" s="1"/>
  <c r="T15" i="16" s="1"/>
  <c r="P18" i="16"/>
  <c r="Q18" i="16" s="1"/>
  <c r="R18" i="16" s="1"/>
  <c r="S18" i="16" s="1"/>
  <c r="T18" i="16" s="1"/>
  <c r="P9" i="16"/>
  <c r="Q9" i="16" s="1"/>
  <c r="R9" i="16" s="1"/>
  <c r="S9" i="16" s="1"/>
  <c r="T9" i="16" s="1"/>
  <c r="P51" i="16"/>
  <c r="Q51" i="16" s="1"/>
  <c r="R51" i="16" s="1"/>
  <c r="S51" i="16" s="1"/>
  <c r="T51" i="16" s="1"/>
  <c r="P43" i="16"/>
  <c r="Q43" i="16" s="1"/>
  <c r="R43" i="16" s="1"/>
  <c r="S43" i="16" s="1"/>
  <c r="T43" i="16" s="1"/>
  <c r="P35" i="16"/>
  <c r="Q35" i="16" s="1"/>
  <c r="R35" i="16" s="1"/>
  <c r="S35" i="16" s="1"/>
  <c r="T35" i="16" s="1"/>
  <c r="P27" i="16"/>
  <c r="Q27" i="16" s="1"/>
  <c r="R27" i="16" s="1"/>
  <c r="S27" i="16" s="1"/>
  <c r="T27" i="16" s="1"/>
  <c r="P11" i="16"/>
  <c r="Q11" i="16" s="1"/>
  <c r="R11" i="16" s="1"/>
  <c r="S11" i="16" s="1"/>
  <c r="T11" i="16" s="1"/>
  <c r="P14" i="16"/>
  <c r="Q14" i="16" s="1"/>
  <c r="R14" i="16" s="1"/>
  <c r="S14" i="16" s="1"/>
  <c r="T14" i="16" s="1"/>
  <c r="P45" i="16"/>
  <c r="Q45" i="16" s="1"/>
  <c r="R45" i="16" s="1"/>
  <c r="S45" i="16" s="1"/>
  <c r="T45" i="16" s="1"/>
  <c r="P21" i="16"/>
  <c r="Q21" i="16" s="1"/>
  <c r="R21" i="16" s="1"/>
  <c r="S21" i="16" s="1"/>
  <c r="T21" i="16" s="1"/>
  <c r="P50" i="16"/>
  <c r="Q50" i="16" s="1"/>
  <c r="R50" i="16" s="1"/>
  <c r="S50" i="16" s="1"/>
  <c r="T50" i="16" s="1"/>
  <c r="P42" i="16"/>
  <c r="Q42" i="16" s="1"/>
  <c r="R42" i="16" s="1"/>
  <c r="S42" i="16" s="1"/>
  <c r="T42" i="16" s="1"/>
  <c r="P34" i="16"/>
  <c r="Q34" i="16" s="1"/>
  <c r="R34" i="16" s="1"/>
  <c r="S34" i="16" s="1"/>
  <c r="T34" i="16" s="1"/>
  <c r="P26" i="16"/>
  <c r="Q26" i="16" s="1"/>
  <c r="R26" i="16" s="1"/>
  <c r="S26" i="16" s="1"/>
  <c r="T26" i="16" s="1"/>
  <c r="P37" i="16"/>
  <c r="Q37" i="16" s="1"/>
  <c r="R37" i="16" s="1"/>
  <c r="S37" i="16" s="1"/>
  <c r="T37" i="16" s="1"/>
  <c r="P13" i="16"/>
  <c r="Q13" i="16" s="1"/>
  <c r="R13" i="16" s="1"/>
  <c r="S13" i="16" s="1"/>
  <c r="T13" i="16" s="1"/>
  <c r="Y3" i="11"/>
  <c r="R3" i="11"/>
  <c r="Y3" i="12"/>
  <c r="R3" i="12"/>
  <c r="Z3" i="13"/>
  <c r="S3" i="13"/>
  <c r="L3" i="5"/>
  <c r="K3" i="5"/>
  <c r="V29" i="13"/>
  <c r="U29" i="13"/>
  <c r="T53" i="10"/>
  <c r="U53" i="10" s="1"/>
  <c r="M53" i="10"/>
  <c r="N53" i="10" s="1"/>
  <c r="S53" i="10"/>
  <c r="T52" i="10"/>
  <c r="L5" i="12"/>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I14" i="14"/>
  <c r="H14" i="14"/>
  <c r="J13" i="14"/>
  <c r="J18" i="14" s="1"/>
  <c r="J23" i="14" s="1"/>
  <c r="J28" i="14" s="1"/>
  <c r="J33" i="14" s="1"/>
  <c r="J38" i="14" s="1"/>
  <c r="J43" i="14" s="1"/>
  <c r="J48" i="14" s="1"/>
  <c r="J53" i="14" s="1"/>
  <c r="I13" i="14"/>
  <c r="H13" i="14"/>
  <c r="J12" i="14"/>
  <c r="J17" i="14" s="1"/>
  <c r="J22" i="14" s="1"/>
  <c r="J27" i="14" s="1"/>
  <c r="J32" i="14" s="1"/>
  <c r="J37" i="14" s="1"/>
  <c r="J42" i="14" s="1"/>
  <c r="J47" i="14" s="1"/>
  <c r="J52" i="14" s="1"/>
  <c r="I12" i="14"/>
  <c r="H12" i="14"/>
  <c r="J11" i="14"/>
  <c r="J16" i="14" s="1"/>
  <c r="J21" i="14" s="1"/>
  <c r="J26" i="14" s="1"/>
  <c r="J31" i="14" s="1"/>
  <c r="J36" i="14" s="1"/>
  <c r="J41" i="14" s="1"/>
  <c r="J46" i="14" s="1"/>
  <c r="J51" i="14" s="1"/>
  <c r="I11" i="14"/>
  <c r="H11" i="14"/>
  <c r="J10" i="14"/>
  <c r="J15" i="14" s="1"/>
  <c r="J20" i="14" s="1"/>
  <c r="J25" i="14" s="1"/>
  <c r="J30" i="14" s="1"/>
  <c r="J35" i="14" s="1"/>
  <c r="J40" i="14" s="1"/>
  <c r="J45" i="14" s="1"/>
  <c r="J50" i="14" s="1"/>
  <c r="I10" i="14"/>
  <c r="H10" i="14"/>
  <c r="J9" i="14"/>
  <c r="J14" i="14" s="1"/>
  <c r="J19" i="14" s="1"/>
  <c r="J24" i="14" s="1"/>
  <c r="J29" i="14" s="1"/>
  <c r="J34" i="14" s="1"/>
  <c r="J39" i="14" s="1"/>
  <c r="J44" i="14" s="1"/>
  <c r="J49" i="14" s="1"/>
  <c r="I9" i="14"/>
  <c r="H9" i="14"/>
  <c r="K8" i="14"/>
  <c r="I8" i="14"/>
  <c r="H8" i="14"/>
  <c r="K7" i="14"/>
  <c r="I7" i="14"/>
  <c r="H7" i="14"/>
  <c r="K6" i="14"/>
  <c r="I6" i="14"/>
  <c r="H6" i="14"/>
  <c r="K5" i="14"/>
  <c r="I5" i="14"/>
  <c r="H5" i="14"/>
  <c r="K4" i="14"/>
  <c r="I4" i="14"/>
  <c r="H4" i="14"/>
  <c r="U54" i="13"/>
  <c r="U9" i="13"/>
  <c r="U10" i="13"/>
  <c r="U11" i="13"/>
  <c r="U12" i="13"/>
  <c r="U13" i="13"/>
  <c r="U14" i="13"/>
  <c r="U15" i="13"/>
  <c r="U16" i="13"/>
  <c r="U17" i="13"/>
  <c r="U18" i="13"/>
  <c r="U19" i="13"/>
  <c r="U20" i="13"/>
  <c r="U21" i="13"/>
  <c r="U22" i="13"/>
  <c r="U23" i="13"/>
  <c r="U24" i="13"/>
  <c r="U25" i="13"/>
  <c r="U26" i="13"/>
  <c r="U27" i="13"/>
  <c r="U28" i="13"/>
  <c r="U30" i="13"/>
  <c r="U31" i="13"/>
  <c r="U32" i="13"/>
  <c r="U33" i="13"/>
  <c r="U34" i="13"/>
  <c r="U35" i="13"/>
  <c r="U36" i="13"/>
  <c r="U37" i="13"/>
  <c r="U38" i="13"/>
  <c r="U39" i="13"/>
  <c r="U40" i="13"/>
  <c r="U41" i="13"/>
  <c r="U42" i="13"/>
  <c r="U43" i="13"/>
  <c r="U44" i="13"/>
  <c r="U45" i="13"/>
  <c r="U46" i="13"/>
  <c r="U47" i="13"/>
  <c r="U48" i="13"/>
  <c r="U49" i="13"/>
  <c r="U50" i="13"/>
  <c r="U51" i="13"/>
  <c r="U52" i="13"/>
  <c r="U53" i="13"/>
  <c r="U8" i="13"/>
  <c r="N8" i="13"/>
  <c r="T9" i="13"/>
  <c r="T10" i="13" s="1"/>
  <c r="T11" i="13" s="1"/>
  <c r="T12" i="13" s="1"/>
  <c r="T13" i="13" s="1"/>
  <c r="T8" i="13"/>
  <c r="V8" i="13" s="1"/>
  <c r="L8" i="13"/>
  <c r="K8" i="13"/>
  <c r="S2" i="13"/>
  <c r="K7" i="13"/>
  <c r="L7" i="13" s="1"/>
  <c r="K4" i="13"/>
  <c r="K5" i="13"/>
  <c r="K6" i="13"/>
  <c r="K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J17" i="13"/>
  <c r="J22" i="13" s="1"/>
  <c r="J27" i="13" s="1"/>
  <c r="J32" i="13" s="1"/>
  <c r="J37" i="13" s="1"/>
  <c r="J42" i="13" s="1"/>
  <c r="J47" i="13" s="1"/>
  <c r="J52" i="13" s="1"/>
  <c r="I17" i="13"/>
  <c r="H17" i="13"/>
  <c r="I16" i="13"/>
  <c r="H16" i="13"/>
  <c r="I15" i="13"/>
  <c r="H15" i="13"/>
  <c r="I14" i="13"/>
  <c r="H14" i="13"/>
  <c r="I13" i="13"/>
  <c r="H13" i="13"/>
  <c r="J12" i="13"/>
  <c r="I12" i="13"/>
  <c r="H12" i="13"/>
  <c r="J11" i="13"/>
  <c r="J16" i="13" s="1"/>
  <c r="J21" i="13" s="1"/>
  <c r="J26" i="13" s="1"/>
  <c r="J31" i="13" s="1"/>
  <c r="J36" i="13" s="1"/>
  <c r="J41" i="13" s="1"/>
  <c r="J46" i="13" s="1"/>
  <c r="J51" i="13" s="1"/>
  <c r="I11" i="13"/>
  <c r="H11" i="13"/>
  <c r="J10" i="13"/>
  <c r="J15" i="13" s="1"/>
  <c r="J20" i="13" s="1"/>
  <c r="J25" i="13" s="1"/>
  <c r="J30" i="13" s="1"/>
  <c r="J35" i="13" s="1"/>
  <c r="J40" i="13" s="1"/>
  <c r="J45" i="13" s="1"/>
  <c r="J50" i="13" s="1"/>
  <c r="I10" i="13"/>
  <c r="H10" i="13"/>
  <c r="J9" i="13"/>
  <c r="J14" i="13" s="1"/>
  <c r="J19" i="13" s="1"/>
  <c r="J24" i="13" s="1"/>
  <c r="J29" i="13" s="1"/>
  <c r="J34" i="13" s="1"/>
  <c r="J39" i="13" s="1"/>
  <c r="J44" i="13" s="1"/>
  <c r="J49" i="13" s="1"/>
  <c r="I9" i="13"/>
  <c r="H9" i="13"/>
  <c r="J8" i="13"/>
  <c r="J13" i="13" s="1"/>
  <c r="J18" i="13" s="1"/>
  <c r="J23" i="13" s="1"/>
  <c r="J28" i="13" s="1"/>
  <c r="J33" i="13" s="1"/>
  <c r="J38" i="13" s="1"/>
  <c r="J43" i="13" s="1"/>
  <c r="J48" i="13" s="1"/>
  <c r="I8" i="13"/>
  <c r="H8" i="13"/>
  <c r="I7" i="13"/>
  <c r="H7" i="13"/>
  <c r="I6" i="13"/>
  <c r="H6" i="13"/>
  <c r="I5" i="13"/>
  <c r="H5" i="13"/>
  <c r="I4" i="13"/>
  <c r="H4" i="13"/>
  <c r="I3" i="13"/>
  <c r="H3" i="13"/>
  <c r="T4" i="12"/>
  <c r="R2" i="12"/>
  <c r="M5" i="12"/>
  <c r="M4" i="12"/>
  <c r="S4" i="12"/>
  <c r="K4" i="12"/>
  <c r="K5" i="12" s="1"/>
  <c r="S3" i="12"/>
  <c r="K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J12" i="12"/>
  <c r="J17" i="12" s="1"/>
  <c r="I12" i="12"/>
  <c r="H12" i="12"/>
  <c r="J11" i="12"/>
  <c r="I11" i="12"/>
  <c r="H11" i="12"/>
  <c r="J10" i="12"/>
  <c r="J15" i="12" s="1"/>
  <c r="I10" i="12"/>
  <c r="H10" i="12"/>
  <c r="J9" i="12"/>
  <c r="I9" i="12"/>
  <c r="H9" i="12"/>
  <c r="J8" i="12"/>
  <c r="J13" i="12" s="1"/>
  <c r="I8" i="12"/>
  <c r="H8" i="12"/>
  <c r="I7" i="12"/>
  <c r="H7" i="12"/>
  <c r="I6" i="12"/>
  <c r="H6" i="12"/>
  <c r="I5" i="12"/>
  <c r="H5" i="12"/>
  <c r="I4" i="12"/>
  <c r="H4" i="12"/>
  <c r="I3" i="12"/>
  <c r="H3" i="12"/>
  <c r="W4" i="11"/>
  <c r="V5" i="11"/>
  <c r="W5" i="11" s="1"/>
  <c r="V6" i="11"/>
  <c r="V7" i="11"/>
  <c r="V8" i="11"/>
  <c r="V9" i="11"/>
  <c r="V10" i="11"/>
  <c r="V11" i="11"/>
  <c r="V12" i="11"/>
  <c r="V13" i="11"/>
  <c r="V14" i="11"/>
  <c r="V15" i="11"/>
  <c r="V16" i="11"/>
  <c r="V17" i="11"/>
  <c r="V18" i="11"/>
  <c r="V19" i="11"/>
  <c r="V20" i="11"/>
  <c r="V21" i="11"/>
  <c r="V22" i="11"/>
  <c r="V23" i="11"/>
  <c r="V24" i="11"/>
  <c r="V25" i="11"/>
  <c r="V26" i="11"/>
  <c r="V27" i="11"/>
  <c r="V28" i="11"/>
  <c r="V29" i="11"/>
  <c r="V30" i="11"/>
  <c r="V31" i="11"/>
  <c r="V32" i="11"/>
  <c r="V33" i="11"/>
  <c r="V34" i="11"/>
  <c r="V35" i="11"/>
  <c r="V36" i="11"/>
  <c r="V37" i="11"/>
  <c r="V38" i="11"/>
  <c r="V39" i="11"/>
  <c r="V40" i="11"/>
  <c r="V41" i="11"/>
  <c r="V42" i="11"/>
  <c r="V43" i="11"/>
  <c r="V44" i="11"/>
  <c r="V45" i="11"/>
  <c r="V46" i="11"/>
  <c r="V47" i="11"/>
  <c r="V48" i="11"/>
  <c r="V49" i="11"/>
  <c r="V50" i="11"/>
  <c r="V51" i="11"/>
  <c r="V52" i="11"/>
  <c r="V4" i="11"/>
  <c r="T6" i="11"/>
  <c r="T7" i="1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 i="11"/>
  <c r="T4" i="11"/>
  <c r="M4" i="11"/>
  <c r="T3" i="11"/>
  <c r="R2" i="11"/>
  <c r="O5" i="11"/>
  <c r="P5" i="11"/>
  <c r="O6" i="11"/>
  <c r="P6" i="11"/>
  <c r="O7" i="11"/>
  <c r="P7" i="11" s="1"/>
  <c r="O8" i="11"/>
  <c r="P8" i="11"/>
  <c r="O9" i="11"/>
  <c r="P9" i="11"/>
  <c r="O10" i="11"/>
  <c r="P10" i="11"/>
  <c r="O11" i="11"/>
  <c r="P11" i="11" s="1"/>
  <c r="O12" i="11"/>
  <c r="P12" i="11"/>
  <c r="O13" i="11"/>
  <c r="P13" i="11"/>
  <c r="O14" i="11"/>
  <c r="P14" i="11"/>
  <c r="O15" i="11"/>
  <c r="P15" i="11" s="1"/>
  <c r="O16" i="11"/>
  <c r="P16" i="11"/>
  <c r="O17" i="11"/>
  <c r="P17" i="11"/>
  <c r="O18" i="11"/>
  <c r="P18" i="11"/>
  <c r="O19" i="11"/>
  <c r="P19" i="11" s="1"/>
  <c r="O20" i="11"/>
  <c r="P20" i="11"/>
  <c r="O21" i="11"/>
  <c r="P21" i="11"/>
  <c r="O22" i="11"/>
  <c r="P22" i="11"/>
  <c r="O23" i="11"/>
  <c r="P23" i="11" s="1"/>
  <c r="O24" i="11"/>
  <c r="P24" i="11"/>
  <c r="O25" i="11"/>
  <c r="P25" i="11"/>
  <c r="O26" i="11"/>
  <c r="P26" i="11"/>
  <c r="O27" i="11"/>
  <c r="P27" i="11" s="1"/>
  <c r="O28" i="11"/>
  <c r="P28" i="11"/>
  <c r="O29" i="11"/>
  <c r="P29" i="11"/>
  <c r="O30" i="11"/>
  <c r="P30" i="11"/>
  <c r="O31" i="11"/>
  <c r="P31" i="11" s="1"/>
  <c r="O32" i="11"/>
  <c r="P32" i="11"/>
  <c r="O33" i="11"/>
  <c r="P33" i="11"/>
  <c r="O34" i="11"/>
  <c r="P34" i="11"/>
  <c r="O35" i="11"/>
  <c r="P35" i="11" s="1"/>
  <c r="O36" i="11"/>
  <c r="P36" i="11"/>
  <c r="O37" i="11"/>
  <c r="P37" i="11"/>
  <c r="O38" i="11"/>
  <c r="P38" i="11"/>
  <c r="O39" i="11"/>
  <c r="P39" i="11" s="1"/>
  <c r="O40" i="11"/>
  <c r="P40" i="11"/>
  <c r="O41" i="11"/>
  <c r="P41" i="11"/>
  <c r="O42" i="11"/>
  <c r="P42" i="11"/>
  <c r="O43" i="11"/>
  <c r="P43" i="11" s="1"/>
  <c r="O44" i="11"/>
  <c r="P44" i="11"/>
  <c r="O45" i="11"/>
  <c r="P45" i="11"/>
  <c r="O46" i="11"/>
  <c r="P46" i="11"/>
  <c r="O47" i="11"/>
  <c r="P47" i="11" s="1"/>
  <c r="O48" i="11"/>
  <c r="P48" i="11"/>
  <c r="O49" i="11"/>
  <c r="P49" i="11"/>
  <c r="O50" i="11"/>
  <c r="P50" i="11"/>
  <c r="O51" i="11"/>
  <c r="P51" i="11" s="1"/>
  <c r="O52" i="11"/>
  <c r="P52" i="11"/>
  <c r="P4" i="11"/>
  <c r="O4" i="11"/>
  <c r="M6" i="11"/>
  <c r="M7" i="11"/>
  <c r="M8" i="11" s="1"/>
  <c r="M9" i="11" s="1"/>
  <c r="M10" i="11" s="1"/>
  <c r="M11" i="11" s="1"/>
  <c r="M12" i="11" s="1"/>
  <c r="M13" i="11" s="1"/>
  <c r="M14" i="11" s="1"/>
  <c r="M15" i="11" s="1"/>
  <c r="M16" i="11" s="1"/>
  <c r="M17" i="11" s="1"/>
  <c r="M18" i="11" s="1"/>
  <c r="M19" i="11" s="1"/>
  <c r="M20" i="11" s="1"/>
  <c r="M21" i="11" s="1"/>
  <c r="M22" i="11" s="1"/>
  <c r="M23" i="11" s="1"/>
  <c r="M24" i="11" s="1"/>
  <c r="M25" i="11" s="1"/>
  <c r="M26" i="11" s="1"/>
  <c r="M27" i="11" s="1"/>
  <c r="M28" i="11" s="1"/>
  <c r="M29" i="11" s="1"/>
  <c r="M30" i="11" s="1"/>
  <c r="M31" i="11" s="1"/>
  <c r="M32" i="11" s="1"/>
  <c r="M33" i="11" s="1"/>
  <c r="M34" i="11" s="1"/>
  <c r="M35" i="11" s="1"/>
  <c r="M36" i="11" s="1"/>
  <c r="M37" i="11" s="1"/>
  <c r="M38" i="11" s="1"/>
  <c r="M39" i="11" s="1"/>
  <c r="M40" i="11" s="1"/>
  <c r="M41" i="11" s="1"/>
  <c r="M42" i="11" s="1"/>
  <c r="M43" i="11" s="1"/>
  <c r="M44" i="11" s="1"/>
  <c r="M45" i="11" s="1"/>
  <c r="M46" i="11" s="1"/>
  <c r="M47" i="11" s="1"/>
  <c r="M48" i="11" s="1"/>
  <c r="M49" i="11" s="1"/>
  <c r="M50" i="11" s="1"/>
  <c r="M51" i="11" s="1"/>
  <c r="M52" i="11" s="1"/>
  <c r="M53" i="11" s="1"/>
  <c r="M5" i="11"/>
  <c r="M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J15" i="11"/>
  <c r="I15" i="11"/>
  <c r="H15" i="11"/>
  <c r="I14" i="11"/>
  <c r="H14" i="11"/>
  <c r="I13" i="11"/>
  <c r="H13" i="11"/>
  <c r="J12" i="11"/>
  <c r="K12" i="11" s="1"/>
  <c r="L12" i="11" s="1"/>
  <c r="I12" i="11"/>
  <c r="S12" i="11" s="1"/>
  <c r="H12" i="11"/>
  <c r="J11" i="11"/>
  <c r="I11" i="11"/>
  <c r="H11" i="11"/>
  <c r="K10" i="11"/>
  <c r="J10" i="11"/>
  <c r="I10" i="11"/>
  <c r="H10" i="11"/>
  <c r="J9" i="11"/>
  <c r="K9" i="11" s="1"/>
  <c r="L9" i="11" s="1"/>
  <c r="I9" i="11"/>
  <c r="H9" i="11"/>
  <c r="L8" i="11"/>
  <c r="J8" i="11"/>
  <c r="K8" i="11" s="1"/>
  <c r="I8" i="11"/>
  <c r="H8" i="11"/>
  <c r="K7" i="11"/>
  <c r="I7" i="11"/>
  <c r="H7" i="11"/>
  <c r="K6" i="11"/>
  <c r="L6" i="11" s="1"/>
  <c r="I6" i="11"/>
  <c r="H6" i="11"/>
  <c r="L5" i="11"/>
  <c r="K5" i="11"/>
  <c r="I5" i="11"/>
  <c r="S5" i="11" s="1"/>
  <c r="H5" i="11"/>
  <c r="K4" i="11"/>
  <c r="I4" i="11"/>
  <c r="S4" i="11" s="1"/>
  <c r="H4" i="11"/>
  <c r="L4" i="11" s="1"/>
  <c r="S3" i="11"/>
  <c r="K3" i="11"/>
  <c r="I3" i="11"/>
  <c r="H3" i="11"/>
  <c r="L3" i="11" s="1"/>
  <c r="T7" i="10"/>
  <c r="T8" i="10"/>
  <c r="T9" i="10"/>
  <c r="T10" i="10"/>
  <c r="T11" i="10"/>
  <c r="T12" i="10"/>
  <c r="T13" i="10"/>
  <c r="T14" i="10"/>
  <c r="T15" i="10"/>
  <c r="T16" i="10"/>
  <c r="T17" i="10"/>
  <c r="T18" i="10"/>
  <c r="T19" i="10"/>
  <c r="T20" i="10"/>
  <c r="T21" i="10"/>
  <c r="T22" i="10"/>
  <c r="T23" i="10"/>
  <c r="T24" i="10"/>
  <c r="T25" i="10"/>
  <c r="T26" i="10"/>
  <c r="T27" i="10"/>
  <c r="T28" i="10"/>
  <c r="T29" i="10"/>
  <c r="T30" i="10"/>
  <c r="T31" i="10"/>
  <c r="T32" i="10"/>
  <c r="T33" i="10"/>
  <c r="T34" i="10"/>
  <c r="T35" i="10"/>
  <c r="T36" i="10"/>
  <c r="T37" i="10"/>
  <c r="T38" i="10"/>
  <c r="T39" i="10"/>
  <c r="T40" i="10"/>
  <c r="T41" i="10"/>
  <c r="T42" i="10"/>
  <c r="T43" i="10"/>
  <c r="T44" i="10"/>
  <c r="T45" i="10"/>
  <c r="T46" i="10"/>
  <c r="T47" i="10"/>
  <c r="T48" i="10"/>
  <c r="T49" i="10"/>
  <c r="T50" i="10"/>
  <c r="T51" i="10"/>
  <c r="T6" i="10"/>
  <c r="M7" i="10"/>
  <c r="N7" i="10" s="1"/>
  <c r="O7" i="10" s="1"/>
  <c r="P7" i="10" s="1"/>
  <c r="M8" i="10"/>
  <c r="N8" i="10" s="1"/>
  <c r="O8" i="10" s="1"/>
  <c r="P8" i="10" s="1"/>
  <c r="M9" i="10"/>
  <c r="N9" i="10" s="1"/>
  <c r="O9" i="10" s="1"/>
  <c r="P9" i="10" s="1"/>
  <c r="M10" i="10"/>
  <c r="N10" i="10" s="1"/>
  <c r="O10" i="10" s="1"/>
  <c r="P10" i="10" s="1"/>
  <c r="M11" i="10"/>
  <c r="N11" i="10" s="1"/>
  <c r="O11" i="10" s="1"/>
  <c r="P11" i="10" s="1"/>
  <c r="M12" i="10"/>
  <c r="N12" i="10" s="1"/>
  <c r="O12" i="10" s="1"/>
  <c r="P12" i="10" s="1"/>
  <c r="M13" i="10"/>
  <c r="N13" i="10" s="1"/>
  <c r="O13" i="10" s="1"/>
  <c r="P13" i="10" s="1"/>
  <c r="M14" i="10"/>
  <c r="N14" i="10" s="1"/>
  <c r="O14" i="10" s="1"/>
  <c r="P14" i="10" s="1"/>
  <c r="M15" i="10"/>
  <c r="N15" i="10" s="1"/>
  <c r="O15" i="10" s="1"/>
  <c r="P15" i="10" s="1"/>
  <c r="M16" i="10"/>
  <c r="N16" i="10" s="1"/>
  <c r="O16" i="10" s="1"/>
  <c r="P16" i="10" s="1"/>
  <c r="M17" i="10"/>
  <c r="N17" i="10" s="1"/>
  <c r="O17" i="10" s="1"/>
  <c r="P17" i="10" s="1"/>
  <c r="M18" i="10"/>
  <c r="N18" i="10" s="1"/>
  <c r="O18" i="10" s="1"/>
  <c r="P18" i="10" s="1"/>
  <c r="M19" i="10"/>
  <c r="N19" i="10" s="1"/>
  <c r="O19" i="10" s="1"/>
  <c r="P19" i="10" s="1"/>
  <c r="M20" i="10"/>
  <c r="N20" i="10" s="1"/>
  <c r="O20" i="10" s="1"/>
  <c r="P20" i="10" s="1"/>
  <c r="M21" i="10"/>
  <c r="N21" i="10" s="1"/>
  <c r="O21" i="10" s="1"/>
  <c r="P21" i="10" s="1"/>
  <c r="M22" i="10"/>
  <c r="N22" i="10" s="1"/>
  <c r="O22" i="10" s="1"/>
  <c r="P22" i="10" s="1"/>
  <c r="M23" i="10"/>
  <c r="N23" i="10" s="1"/>
  <c r="O23" i="10" s="1"/>
  <c r="P23" i="10" s="1"/>
  <c r="M24" i="10"/>
  <c r="N24" i="10" s="1"/>
  <c r="O24" i="10" s="1"/>
  <c r="P24" i="10" s="1"/>
  <c r="M25" i="10"/>
  <c r="N25" i="10" s="1"/>
  <c r="O25" i="10" s="1"/>
  <c r="P25" i="10" s="1"/>
  <c r="M26" i="10"/>
  <c r="N26" i="10" s="1"/>
  <c r="O26" i="10" s="1"/>
  <c r="P26" i="10" s="1"/>
  <c r="M27" i="10"/>
  <c r="N27" i="10" s="1"/>
  <c r="O27" i="10" s="1"/>
  <c r="P27" i="10" s="1"/>
  <c r="M28" i="10"/>
  <c r="N28" i="10" s="1"/>
  <c r="O28" i="10" s="1"/>
  <c r="P28" i="10" s="1"/>
  <c r="M29" i="10"/>
  <c r="N29" i="10" s="1"/>
  <c r="O29" i="10" s="1"/>
  <c r="P29" i="10" s="1"/>
  <c r="M30" i="10"/>
  <c r="N30" i="10" s="1"/>
  <c r="O30" i="10" s="1"/>
  <c r="P30" i="10" s="1"/>
  <c r="M31" i="10"/>
  <c r="N31" i="10" s="1"/>
  <c r="O31" i="10" s="1"/>
  <c r="P31" i="10" s="1"/>
  <c r="M32" i="10"/>
  <c r="N32" i="10" s="1"/>
  <c r="O32" i="10" s="1"/>
  <c r="P32" i="10" s="1"/>
  <c r="M33" i="10"/>
  <c r="N33" i="10" s="1"/>
  <c r="O33" i="10" s="1"/>
  <c r="P33" i="10" s="1"/>
  <c r="M34" i="10"/>
  <c r="N34" i="10" s="1"/>
  <c r="O34" i="10" s="1"/>
  <c r="P34" i="10" s="1"/>
  <c r="M35" i="10"/>
  <c r="N35" i="10" s="1"/>
  <c r="O35" i="10" s="1"/>
  <c r="P35" i="10" s="1"/>
  <c r="M36" i="10"/>
  <c r="N36" i="10" s="1"/>
  <c r="O36" i="10" s="1"/>
  <c r="P36" i="10" s="1"/>
  <c r="M37" i="10"/>
  <c r="N37" i="10" s="1"/>
  <c r="O37" i="10" s="1"/>
  <c r="P37" i="10" s="1"/>
  <c r="M38" i="10"/>
  <c r="N38" i="10" s="1"/>
  <c r="O38" i="10" s="1"/>
  <c r="P38" i="10" s="1"/>
  <c r="M39" i="10"/>
  <c r="N39" i="10" s="1"/>
  <c r="O39" i="10" s="1"/>
  <c r="P39" i="10" s="1"/>
  <c r="M40" i="10"/>
  <c r="N40" i="10" s="1"/>
  <c r="O40" i="10" s="1"/>
  <c r="P40" i="10" s="1"/>
  <c r="M41" i="10"/>
  <c r="N41" i="10" s="1"/>
  <c r="O41" i="10" s="1"/>
  <c r="P41" i="10" s="1"/>
  <c r="M42" i="10"/>
  <c r="N42" i="10" s="1"/>
  <c r="O42" i="10" s="1"/>
  <c r="P42" i="10" s="1"/>
  <c r="M43" i="10"/>
  <c r="N43" i="10" s="1"/>
  <c r="O43" i="10" s="1"/>
  <c r="P43" i="10" s="1"/>
  <c r="M44" i="10"/>
  <c r="N44" i="10" s="1"/>
  <c r="O44" i="10" s="1"/>
  <c r="P44" i="10" s="1"/>
  <c r="M45" i="10"/>
  <c r="N45" i="10" s="1"/>
  <c r="O45" i="10" s="1"/>
  <c r="P45" i="10" s="1"/>
  <c r="M46" i="10"/>
  <c r="N46" i="10" s="1"/>
  <c r="O46" i="10" s="1"/>
  <c r="P46" i="10" s="1"/>
  <c r="M47" i="10"/>
  <c r="N47" i="10" s="1"/>
  <c r="O47" i="10" s="1"/>
  <c r="P47" i="10" s="1"/>
  <c r="M48" i="10"/>
  <c r="N48" i="10" s="1"/>
  <c r="O48" i="10" s="1"/>
  <c r="P48" i="10" s="1"/>
  <c r="M49" i="10"/>
  <c r="N49" i="10" s="1"/>
  <c r="O49" i="10" s="1"/>
  <c r="P49" i="10" s="1"/>
  <c r="M50" i="10"/>
  <c r="N50" i="10" s="1"/>
  <c r="O50" i="10" s="1"/>
  <c r="P50" i="10" s="1"/>
  <c r="M51" i="10"/>
  <c r="N51" i="10" s="1"/>
  <c r="O51" i="10" s="1"/>
  <c r="P51" i="10" s="1"/>
  <c r="M52" i="10"/>
  <c r="N52" i="10" s="1"/>
  <c r="O52" i="10" s="1"/>
  <c r="P52" i="10" s="1"/>
  <c r="M6" i="10"/>
  <c r="N6" i="10" s="1"/>
  <c r="O6" i="10" s="1"/>
  <c r="P6" i="10" s="1"/>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J19" i="10"/>
  <c r="I19" i="10"/>
  <c r="H19" i="10"/>
  <c r="I18" i="10"/>
  <c r="H18" i="10"/>
  <c r="I17" i="10"/>
  <c r="H17" i="10"/>
  <c r="I16" i="10"/>
  <c r="H16" i="10"/>
  <c r="J15" i="10"/>
  <c r="I15" i="10"/>
  <c r="H15" i="10"/>
  <c r="J14" i="10"/>
  <c r="K14" i="10" s="1"/>
  <c r="I14" i="10"/>
  <c r="H14" i="10"/>
  <c r="I13" i="10"/>
  <c r="H13" i="10"/>
  <c r="L12" i="10"/>
  <c r="K12" i="10"/>
  <c r="J12" i="10"/>
  <c r="J17" i="10" s="1"/>
  <c r="I12" i="10"/>
  <c r="S12" i="10" s="1"/>
  <c r="H12" i="10"/>
  <c r="J11" i="10"/>
  <c r="I11" i="10"/>
  <c r="H11" i="10"/>
  <c r="J10" i="10"/>
  <c r="K10" i="10" s="1"/>
  <c r="I10" i="10"/>
  <c r="H10" i="10"/>
  <c r="K9" i="10"/>
  <c r="J9" i="10"/>
  <c r="I9" i="10"/>
  <c r="S9" i="10" s="1"/>
  <c r="H9" i="10"/>
  <c r="L9" i="10" s="1"/>
  <c r="L8" i="10"/>
  <c r="K8" i="10"/>
  <c r="J8" i="10"/>
  <c r="J13" i="10" s="1"/>
  <c r="I8" i="10"/>
  <c r="S8" i="10" s="1"/>
  <c r="H8" i="10"/>
  <c r="K7" i="10"/>
  <c r="I7" i="10"/>
  <c r="H7" i="10"/>
  <c r="S6" i="10"/>
  <c r="K6" i="10"/>
  <c r="I6" i="10"/>
  <c r="H6" i="10"/>
  <c r="L6" i="10" s="1"/>
  <c r="L5" i="10"/>
  <c r="K5" i="10"/>
  <c r="I5" i="10"/>
  <c r="S5" i="10" s="1"/>
  <c r="H5" i="10"/>
  <c r="K4" i="10"/>
  <c r="I4" i="10"/>
  <c r="S4" i="10" s="1"/>
  <c r="H4" i="10"/>
  <c r="L4" i="10" s="1"/>
  <c r="K3" i="10"/>
  <c r="I3" i="10"/>
  <c r="S3" i="10" s="1"/>
  <c r="H3" i="10"/>
  <c r="L3" i="10" s="1"/>
  <c r="R2" i="9"/>
  <c r="R1" i="9"/>
  <c r="Y2" i="9"/>
  <c r="Y1" i="9"/>
  <c r="Y3" i="9"/>
  <c r="R3" i="9"/>
  <c r="O7" i="9"/>
  <c r="O8" i="9"/>
  <c r="O9" i="9"/>
  <c r="O10" i="9"/>
  <c r="O11" i="9"/>
  <c r="O12" i="9"/>
  <c r="O13" i="9"/>
  <c r="O14" i="9"/>
  <c r="O15" i="9"/>
  <c r="O16" i="9"/>
  <c r="O17" i="9"/>
  <c r="O18" i="9"/>
  <c r="O19" i="9"/>
  <c r="O20" i="9"/>
  <c r="O21" i="9"/>
  <c r="O22" i="9"/>
  <c r="O23" i="9"/>
  <c r="O24" i="9"/>
  <c r="O25" i="9"/>
  <c r="O26" i="9"/>
  <c r="O27" i="9"/>
  <c r="O28" i="9"/>
  <c r="O29" i="9"/>
  <c r="O30" i="9"/>
  <c r="O31" i="9"/>
  <c r="O32" i="9"/>
  <c r="O33" i="9"/>
  <c r="O34" i="9"/>
  <c r="O35" i="9"/>
  <c r="O36" i="9"/>
  <c r="O37" i="9"/>
  <c r="O38" i="9"/>
  <c r="O39" i="9"/>
  <c r="O40" i="9"/>
  <c r="O41" i="9"/>
  <c r="O42" i="9"/>
  <c r="O43" i="9"/>
  <c r="O44" i="9"/>
  <c r="O45" i="9"/>
  <c r="O46" i="9"/>
  <c r="O47" i="9"/>
  <c r="O48" i="9"/>
  <c r="O49" i="9"/>
  <c r="O50" i="9"/>
  <c r="O51" i="9"/>
  <c r="O52" i="9"/>
  <c r="O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6" i="9"/>
  <c r="J53" i="9"/>
  <c r="K53" i="9" s="1"/>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6" i="9"/>
  <c r="K4" i="9"/>
  <c r="K5" i="9"/>
  <c r="K6" i="9"/>
  <c r="K7" i="9"/>
  <c r="K30" i="9"/>
  <c r="K35" i="9"/>
  <c r="L35" i="9" s="1"/>
  <c r="K3" i="9"/>
  <c r="J9" i="9"/>
  <c r="K9" i="9" s="1"/>
  <c r="S9" i="9" s="1"/>
  <c r="J10" i="9"/>
  <c r="J15" i="9" s="1"/>
  <c r="J20" i="9" s="1"/>
  <c r="J25" i="9" s="1"/>
  <c r="J30" i="9" s="1"/>
  <c r="J35" i="9" s="1"/>
  <c r="J40" i="9" s="1"/>
  <c r="J45" i="9" s="1"/>
  <c r="J50" i="9" s="1"/>
  <c r="K50" i="9" s="1"/>
  <c r="J11" i="9"/>
  <c r="K11" i="9" s="1"/>
  <c r="J12" i="9"/>
  <c r="K12" i="9" s="1"/>
  <c r="J8" i="9"/>
  <c r="K8" i="9" s="1"/>
  <c r="I52" i="9"/>
  <c r="H52" i="9"/>
  <c r="I51" i="9"/>
  <c r="H51" i="9"/>
  <c r="I50" i="9"/>
  <c r="S50" i="9" s="1"/>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S30" i="9" s="1"/>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S12" i="9" s="1"/>
  <c r="H12" i="9"/>
  <c r="L12" i="9" s="1"/>
  <c r="I11" i="9"/>
  <c r="H11" i="9"/>
  <c r="I10" i="9"/>
  <c r="H10" i="9"/>
  <c r="I9" i="9"/>
  <c r="H9" i="9"/>
  <c r="I8" i="9"/>
  <c r="S8" i="9" s="1"/>
  <c r="H8" i="9"/>
  <c r="I7" i="9"/>
  <c r="S7" i="9" s="1"/>
  <c r="H7" i="9"/>
  <c r="L7" i="9" s="1"/>
  <c r="I6" i="9"/>
  <c r="S6" i="9" s="1"/>
  <c r="T9" i="9" s="1"/>
  <c r="H6" i="9"/>
  <c r="I5" i="9"/>
  <c r="S5" i="9" s="1"/>
  <c r="H5" i="9"/>
  <c r="L5" i="9" s="1"/>
  <c r="I4" i="9"/>
  <c r="S4" i="9" s="1"/>
  <c r="H4" i="9"/>
  <c r="L4" i="9" s="1"/>
  <c r="I3" i="9"/>
  <c r="S3" i="9" s="1"/>
  <c r="T6" i="9" s="1"/>
  <c r="H3" i="9"/>
  <c r="L3" i="9" s="1"/>
  <c r="O10" i="8"/>
  <c r="O18" i="8"/>
  <c r="O26" i="8"/>
  <c r="O34" i="8"/>
  <c r="O42" i="8"/>
  <c r="O50" i="8"/>
  <c r="J50" i="8"/>
  <c r="I52" i="8"/>
  <c r="H52" i="8"/>
  <c r="I51" i="8"/>
  <c r="H51" i="8"/>
  <c r="I50" i="8"/>
  <c r="O53" i="8" s="1"/>
  <c r="H50" i="8"/>
  <c r="J53" i="8" s="1"/>
  <c r="I49" i="8"/>
  <c r="H49" i="8"/>
  <c r="I48" i="8"/>
  <c r="O51" i="8" s="1"/>
  <c r="H48" i="8"/>
  <c r="I47" i="8"/>
  <c r="H47" i="8"/>
  <c r="I46" i="8"/>
  <c r="O49" i="8" s="1"/>
  <c r="H46" i="8"/>
  <c r="J49" i="8" s="1"/>
  <c r="I45" i="8"/>
  <c r="O48" i="8" s="1"/>
  <c r="H45" i="8"/>
  <c r="J48" i="8" s="1"/>
  <c r="I44" i="8"/>
  <c r="H44" i="8"/>
  <c r="J47" i="8" s="1"/>
  <c r="I43" i="8"/>
  <c r="H43" i="8"/>
  <c r="I42" i="8"/>
  <c r="O45" i="8" s="1"/>
  <c r="H42" i="8"/>
  <c r="J45" i="8" s="1"/>
  <c r="I41" i="8"/>
  <c r="H41" i="8"/>
  <c r="I40" i="8"/>
  <c r="O43" i="8" s="1"/>
  <c r="H40" i="8"/>
  <c r="I39" i="8"/>
  <c r="H39" i="8"/>
  <c r="J42" i="8" s="1"/>
  <c r="I38" i="8"/>
  <c r="O41" i="8" s="1"/>
  <c r="H38" i="8"/>
  <c r="J41" i="8" s="1"/>
  <c r="I37" i="8"/>
  <c r="O40" i="8" s="1"/>
  <c r="H37" i="8"/>
  <c r="J40" i="8" s="1"/>
  <c r="I36" i="8"/>
  <c r="H36" i="8"/>
  <c r="J39" i="8" s="1"/>
  <c r="I35" i="8"/>
  <c r="H35" i="8"/>
  <c r="I34" i="8"/>
  <c r="O37" i="8" s="1"/>
  <c r="H34" i="8"/>
  <c r="J37" i="8" s="1"/>
  <c r="I33" i="8"/>
  <c r="H33" i="8"/>
  <c r="I32" i="8"/>
  <c r="O35" i="8" s="1"/>
  <c r="H32" i="8"/>
  <c r="I31" i="8"/>
  <c r="H31" i="8"/>
  <c r="J34" i="8" s="1"/>
  <c r="I30" i="8"/>
  <c r="O33" i="8" s="1"/>
  <c r="H30" i="8"/>
  <c r="J33" i="8" s="1"/>
  <c r="I29" i="8"/>
  <c r="O32" i="8" s="1"/>
  <c r="H29" i="8"/>
  <c r="J32" i="8" s="1"/>
  <c r="I28" i="8"/>
  <c r="H28" i="8"/>
  <c r="J31" i="8" s="1"/>
  <c r="I27" i="8"/>
  <c r="H27" i="8"/>
  <c r="I26" i="8"/>
  <c r="O29" i="8" s="1"/>
  <c r="H26" i="8"/>
  <c r="J29" i="8" s="1"/>
  <c r="I25" i="8"/>
  <c r="H25" i="8"/>
  <c r="I24" i="8"/>
  <c r="O27" i="8" s="1"/>
  <c r="H24" i="8"/>
  <c r="I23" i="8"/>
  <c r="H23" i="8"/>
  <c r="J26" i="8" s="1"/>
  <c r="I22" i="8"/>
  <c r="O25" i="8" s="1"/>
  <c r="H22" i="8"/>
  <c r="J25" i="8" s="1"/>
  <c r="I21" i="8"/>
  <c r="O24" i="8" s="1"/>
  <c r="H21" i="8"/>
  <c r="J24" i="8" s="1"/>
  <c r="I20" i="8"/>
  <c r="H20" i="8"/>
  <c r="J23" i="8" s="1"/>
  <c r="I19" i="8"/>
  <c r="H19" i="8"/>
  <c r="J22" i="8" s="1"/>
  <c r="I18" i="8"/>
  <c r="O21" i="8" s="1"/>
  <c r="H18" i="8"/>
  <c r="J21" i="8" s="1"/>
  <c r="I17" i="8"/>
  <c r="H17" i="8"/>
  <c r="I16" i="8"/>
  <c r="O19" i="8" s="1"/>
  <c r="H16" i="8"/>
  <c r="I15" i="8"/>
  <c r="H15" i="8"/>
  <c r="I14" i="8"/>
  <c r="O17" i="8" s="1"/>
  <c r="H14" i="8"/>
  <c r="J17" i="8" s="1"/>
  <c r="I13" i="8"/>
  <c r="O16" i="8" s="1"/>
  <c r="H13" i="8"/>
  <c r="J16" i="8" s="1"/>
  <c r="I12" i="8"/>
  <c r="H12" i="8"/>
  <c r="I11" i="8"/>
  <c r="H11" i="8"/>
  <c r="J14" i="8" s="1"/>
  <c r="I10" i="8"/>
  <c r="O13" i="8" s="1"/>
  <c r="H10" i="8"/>
  <c r="J13" i="8" s="1"/>
  <c r="I9" i="8"/>
  <c r="H9" i="8"/>
  <c r="I8" i="8"/>
  <c r="O11" i="8" s="1"/>
  <c r="H8" i="8"/>
  <c r="I7" i="8"/>
  <c r="H7" i="8"/>
  <c r="J10" i="8" s="1"/>
  <c r="I6" i="8"/>
  <c r="O9" i="8" s="1"/>
  <c r="H6" i="8"/>
  <c r="J9" i="8" s="1"/>
  <c r="I5" i="8"/>
  <c r="O8" i="8" s="1"/>
  <c r="H5" i="8"/>
  <c r="J8" i="8" s="1"/>
  <c r="I4" i="8"/>
  <c r="O7" i="8" s="1"/>
  <c r="H4" i="8"/>
  <c r="J7" i="8" s="1"/>
  <c r="I3" i="8"/>
  <c r="O6" i="8" s="1"/>
  <c r="H3" i="8"/>
  <c r="J6" i="8" s="1"/>
  <c r="O5" i="7"/>
  <c r="O12" i="7"/>
  <c r="O13" i="7"/>
  <c r="O20" i="7"/>
  <c r="O21" i="7"/>
  <c r="O28" i="7"/>
  <c r="O29" i="7"/>
  <c r="O36" i="7"/>
  <c r="O37" i="7"/>
  <c r="O44" i="7"/>
  <c r="O45" i="7"/>
  <c r="O52" i="7"/>
  <c r="O53" i="7"/>
  <c r="J10" i="7"/>
  <c r="J11" i="7"/>
  <c r="J18" i="7"/>
  <c r="J19" i="7"/>
  <c r="J26" i="7"/>
  <c r="J27" i="7"/>
  <c r="J34" i="7"/>
  <c r="J35" i="7"/>
  <c r="J42" i="7"/>
  <c r="J43" i="7"/>
  <c r="J50" i="7"/>
  <c r="J51" i="7"/>
  <c r="I52" i="7"/>
  <c r="H52" i="7"/>
  <c r="J53" i="7" s="1"/>
  <c r="I51" i="7"/>
  <c r="H51" i="7"/>
  <c r="J52" i="7" s="1"/>
  <c r="I50" i="7"/>
  <c r="O51" i="7" s="1"/>
  <c r="H50" i="7"/>
  <c r="I49" i="7"/>
  <c r="O50" i="7" s="1"/>
  <c r="H49" i="7"/>
  <c r="I48" i="7"/>
  <c r="O49" i="7" s="1"/>
  <c r="H48" i="7"/>
  <c r="J49" i="7" s="1"/>
  <c r="I47" i="7"/>
  <c r="O48" i="7" s="1"/>
  <c r="H47" i="7"/>
  <c r="J48" i="7" s="1"/>
  <c r="I46" i="7"/>
  <c r="O47" i="7" s="1"/>
  <c r="H46" i="7"/>
  <c r="J47" i="7" s="1"/>
  <c r="I45" i="7"/>
  <c r="O46" i="7" s="1"/>
  <c r="H45" i="7"/>
  <c r="J46" i="7" s="1"/>
  <c r="I44" i="7"/>
  <c r="H44" i="7"/>
  <c r="J45" i="7" s="1"/>
  <c r="I43" i="7"/>
  <c r="H43" i="7"/>
  <c r="J44" i="7" s="1"/>
  <c r="I42" i="7"/>
  <c r="O43" i="7" s="1"/>
  <c r="H42" i="7"/>
  <c r="I41" i="7"/>
  <c r="O42" i="7" s="1"/>
  <c r="H41" i="7"/>
  <c r="I40" i="7"/>
  <c r="O41" i="7" s="1"/>
  <c r="H40" i="7"/>
  <c r="J41" i="7" s="1"/>
  <c r="I39" i="7"/>
  <c r="O40" i="7" s="1"/>
  <c r="H39" i="7"/>
  <c r="J40" i="7" s="1"/>
  <c r="I38" i="7"/>
  <c r="O39" i="7" s="1"/>
  <c r="H38" i="7"/>
  <c r="J39" i="7" s="1"/>
  <c r="I37" i="7"/>
  <c r="O38" i="7" s="1"/>
  <c r="H37" i="7"/>
  <c r="J38" i="7" s="1"/>
  <c r="I36" i="7"/>
  <c r="H36" i="7"/>
  <c r="J37" i="7" s="1"/>
  <c r="I35" i="7"/>
  <c r="H35" i="7"/>
  <c r="J36" i="7" s="1"/>
  <c r="I34" i="7"/>
  <c r="O35" i="7" s="1"/>
  <c r="H34" i="7"/>
  <c r="I33" i="7"/>
  <c r="O34" i="7" s="1"/>
  <c r="H33" i="7"/>
  <c r="I32" i="7"/>
  <c r="O33" i="7" s="1"/>
  <c r="H32" i="7"/>
  <c r="J33" i="7" s="1"/>
  <c r="I31" i="7"/>
  <c r="O32" i="7" s="1"/>
  <c r="H31" i="7"/>
  <c r="J32" i="7" s="1"/>
  <c r="I30" i="7"/>
  <c r="O31" i="7" s="1"/>
  <c r="H30" i="7"/>
  <c r="J31" i="7" s="1"/>
  <c r="I29" i="7"/>
  <c r="O30" i="7" s="1"/>
  <c r="H29" i="7"/>
  <c r="J30" i="7" s="1"/>
  <c r="I28" i="7"/>
  <c r="H28" i="7"/>
  <c r="J29" i="7" s="1"/>
  <c r="I27" i="7"/>
  <c r="H27" i="7"/>
  <c r="J28" i="7" s="1"/>
  <c r="I26" i="7"/>
  <c r="O27" i="7" s="1"/>
  <c r="H26" i="7"/>
  <c r="I25" i="7"/>
  <c r="O26" i="7" s="1"/>
  <c r="H25" i="7"/>
  <c r="I24" i="7"/>
  <c r="O25" i="7" s="1"/>
  <c r="H24" i="7"/>
  <c r="J25" i="7" s="1"/>
  <c r="I23" i="7"/>
  <c r="O24" i="7" s="1"/>
  <c r="H23" i="7"/>
  <c r="J24" i="7" s="1"/>
  <c r="I22" i="7"/>
  <c r="O23" i="7" s="1"/>
  <c r="H22" i="7"/>
  <c r="J23" i="7" s="1"/>
  <c r="I21" i="7"/>
  <c r="O22" i="7" s="1"/>
  <c r="H21" i="7"/>
  <c r="J22" i="7" s="1"/>
  <c r="I20" i="7"/>
  <c r="H20" i="7"/>
  <c r="J21" i="7" s="1"/>
  <c r="I19" i="7"/>
  <c r="H19" i="7"/>
  <c r="J20" i="7" s="1"/>
  <c r="I18" i="7"/>
  <c r="O19" i="7" s="1"/>
  <c r="H18" i="7"/>
  <c r="I17" i="7"/>
  <c r="O18" i="7" s="1"/>
  <c r="H17" i="7"/>
  <c r="I16" i="7"/>
  <c r="O17" i="7" s="1"/>
  <c r="H16" i="7"/>
  <c r="J17" i="7" s="1"/>
  <c r="I15" i="7"/>
  <c r="O16" i="7" s="1"/>
  <c r="H15" i="7"/>
  <c r="J16" i="7" s="1"/>
  <c r="I14" i="7"/>
  <c r="O15" i="7" s="1"/>
  <c r="H14" i="7"/>
  <c r="J15" i="7" s="1"/>
  <c r="I13" i="7"/>
  <c r="O14" i="7" s="1"/>
  <c r="H13" i="7"/>
  <c r="J14" i="7" s="1"/>
  <c r="I12" i="7"/>
  <c r="H12" i="7"/>
  <c r="J13" i="7" s="1"/>
  <c r="I11" i="7"/>
  <c r="H11" i="7"/>
  <c r="J12" i="7" s="1"/>
  <c r="I10" i="7"/>
  <c r="O11" i="7" s="1"/>
  <c r="H10" i="7"/>
  <c r="I9" i="7"/>
  <c r="O10" i="7" s="1"/>
  <c r="H9" i="7"/>
  <c r="I8" i="7"/>
  <c r="O9" i="7" s="1"/>
  <c r="H8" i="7"/>
  <c r="J9" i="7" s="1"/>
  <c r="I7" i="7"/>
  <c r="O8" i="7" s="1"/>
  <c r="H7" i="7"/>
  <c r="J8" i="7" s="1"/>
  <c r="I6" i="7"/>
  <c r="O7" i="7" s="1"/>
  <c r="H6" i="7"/>
  <c r="J7" i="7" s="1"/>
  <c r="I5" i="7"/>
  <c r="O6" i="7" s="1"/>
  <c r="H5" i="7"/>
  <c r="J6" i="7" s="1"/>
  <c r="I4" i="7"/>
  <c r="H4" i="7"/>
  <c r="J5" i="7" s="1"/>
  <c r="I3" i="7"/>
  <c r="H3" i="7"/>
  <c r="J4" i="7" s="1"/>
  <c r="O5" i="6"/>
  <c r="O4" i="6"/>
  <c r="J10" i="6"/>
  <c r="J18" i="6"/>
  <c r="J26" i="6"/>
  <c r="J34" i="6"/>
  <c r="J42" i="6"/>
  <c r="J50"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O45" i="6" s="1"/>
  <c r="H6" i="6"/>
  <c r="I5" i="6"/>
  <c r="H5" i="6"/>
  <c r="I4" i="6"/>
  <c r="H4" i="6"/>
  <c r="I3" i="6"/>
  <c r="O6" i="6" s="1"/>
  <c r="H3" i="6"/>
  <c r="J11" i="6" s="1"/>
  <c r="P9" i="5"/>
  <c r="Q9" i="5" s="1"/>
  <c r="P17" i="5"/>
  <c r="Q17" i="5" s="1"/>
  <c r="P25" i="5"/>
  <c r="Q25" i="5" s="1"/>
  <c r="P33" i="5"/>
  <c r="Q33" i="5" s="1"/>
  <c r="P41" i="5"/>
  <c r="Q41" i="5" s="1"/>
  <c r="P49" i="5"/>
  <c r="Q49" i="5" s="1"/>
  <c r="O3" i="5"/>
  <c r="K11" i="5"/>
  <c r="L11" i="5" s="1"/>
  <c r="K19" i="5"/>
  <c r="L19" i="5" s="1"/>
  <c r="K27" i="5"/>
  <c r="L27" i="5" s="1"/>
  <c r="K35" i="5"/>
  <c r="L35" i="5" s="1"/>
  <c r="K43" i="5"/>
  <c r="L43" i="5" s="1"/>
  <c r="J48" i="5"/>
  <c r="J3" i="5"/>
  <c r="I4" i="5"/>
  <c r="P4" i="5" s="1"/>
  <c r="Q4" i="5" s="1"/>
  <c r="I5" i="5"/>
  <c r="P5" i="5" s="1"/>
  <c r="Q5" i="5" s="1"/>
  <c r="I6" i="5"/>
  <c r="P6" i="5" s="1"/>
  <c r="Q6" i="5" s="1"/>
  <c r="I7" i="5"/>
  <c r="P7" i="5" s="1"/>
  <c r="Q7" i="5" s="1"/>
  <c r="I8" i="5"/>
  <c r="P8" i="5" s="1"/>
  <c r="Q8" i="5" s="1"/>
  <c r="I9" i="5"/>
  <c r="I10" i="5"/>
  <c r="P10" i="5" s="1"/>
  <c r="Q10" i="5" s="1"/>
  <c r="I11" i="5"/>
  <c r="P11" i="5" s="1"/>
  <c r="Q11" i="5" s="1"/>
  <c r="I12" i="5"/>
  <c r="P12" i="5" s="1"/>
  <c r="Q12" i="5" s="1"/>
  <c r="I13" i="5"/>
  <c r="P13" i="5" s="1"/>
  <c r="Q13" i="5" s="1"/>
  <c r="I14" i="5"/>
  <c r="P14" i="5" s="1"/>
  <c r="Q14" i="5" s="1"/>
  <c r="I15" i="5"/>
  <c r="P15" i="5" s="1"/>
  <c r="Q15" i="5" s="1"/>
  <c r="I16" i="5"/>
  <c r="P16" i="5" s="1"/>
  <c r="Q16" i="5" s="1"/>
  <c r="I17" i="5"/>
  <c r="I18" i="5"/>
  <c r="P18" i="5" s="1"/>
  <c r="Q18" i="5" s="1"/>
  <c r="I19" i="5"/>
  <c r="P19" i="5" s="1"/>
  <c r="Q19" i="5" s="1"/>
  <c r="I20" i="5"/>
  <c r="P20" i="5" s="1"/>
  <c r="Q20" i="5" s="1"/>
  <c r="I21" i="5"/>
  <c r="P21" i="5" s="1"/>
  <c r="Q21" i="5" s="1"/>
  <c r="I22" i="5"/>
  <c r="P22" i="5" s="1"/>
  <c r="Q22" i="5" s="1"/>
  <c r="I23" i="5"/>
  <c r="P23" i="5" s="1"/>
  <c r="Q23" i="5" s="1"/>
  <c r="I24" i="5"/>
  <c r="P24" i="5" s="1"/>
  <c r="Q24" i="5" s="1"/>
  <c r="I25" i="5"/>
  <c r="I26" i="5"/>
  <c r="P26" i="5" s="1"/>
  <c r="Q26" i="5" s="1"/>
  <c r="I27" i="5"/>
  <c r="P27" i="5" s="1"/>
  <c r="Q27" i="5" s="1"/>
  <c r="I28" i="5"/>
  <c r="P28" i="5" s="1"/>
  <c r="Q28" i="5" s="1"/>
  <c r="I29" i="5"/>
  <c r="P29" i="5" s="1"/>
  <c r="Q29" i="5" s="1"/>
  <c r="I30" i="5"/>
  <c r="P30" i="5" s="1"/>
  <c r="Q30" i="5" s="1"/>
  <c r="I31" i="5"/>
  <c r="P31" i="5" s="1"/>
  <c r="Q31" i="5" s="1"/>
  <c r="I32" i="5"/>
  <c r="P32" i="5" s="1"/>
  <c r="Q32" i="5" s="1"/>
  <c r="I33" i="5"/>
  <c r="I34" i="5"/>
  <c r="P34" i="5" s="1"/>
  <c r="Q34" i="5" s="1"/>
  <c r="I35" i="5"/>
  <c r="P35" i="5" s="1"/>
  <c r="Q35" i="5" s="1"/>
  <c r="I36" i="5"/>
  <c r="P36" i="5" s="1"/>
  <c r="Q36" i="5" s="1"/>
  <c r="I37" i="5"/>
  <c r="P37" i="5" s="1"/>
  <c r="Q37" i="5" s="1"/>
  <c r="I38" i="5"/>
  <c r="P38" i="5" s="1"/>
  <c r="Q38" i="5" s="1"/>
  <c r="I39" i="5"/>
  <c r="P39" i="5" s="1"/>
  <c r="Q39" i="5" s="1"/>
  <c r="I40" i="5"/>
  <c r="P40" i="5" s="1"/>
  <c r="Q40" i="5" s="1"/>
  <c r="I41" i="5"/>
  <c r="I42" i="5"/>
  <c r="P42" i="5" s="1"/>
  <c r="Q42" i="5" s="1"/>
  <c r="I43" i="5"/>
  <c r="P43" i="5" s="1"/>
  <c r="Q43" i="5" s="1"/>
  <c r="I44" i="5"/>
  <c r="P44" i="5" s="1"/>
  <c r="Q44" i="5" s="1"/>
  <c r="I45" i="5"/>
  <c r="P45" i="5" s="1"/>
  <c r="Q45" i="5" s="1"/>
  <c r="I46" i="5"/>
  <c r="P46" i="5" s="1"/>
  <c r="Q46" i="5" s="1"/>
  <c r="I47" i="5"/>
  <c r="P47" i="5" s="1"/>
  <c r="Q47" i="5" s="1"/>
  <c r="I48" i="5"/>
  <c r="P48" i="5" s="1"/>
  <c r="Q48" i="5" s="1"/>
  <c r="I49" i="5"/>
  <c r="I50" i="5"/>
  <c r="P50" i="5" s="1"/>
  <c r="Q50" i="5" s="1"/>
  <c r="I51" i="5"/>
  <c r="P51" i="5" s="1"/>
  <c r="Q51" i="5" s="1"/>
  <c r="I52" i="5"/>
  <c r="P52" i="5" s="1"/>
  <c r="Q52" i="5" s="1"/>
  <c r="I3" i="5"/>
  <c r="P3" i="5" s="1"/>
  <c r="Q3" i="5" s="1"/>
  <c r="H4" i="5"/>
  <c r="K4" i="5" s="1"/>
  <c r="L4" i="5" s="1"/>
  <c r="H5" i="5"/>
  <c r="K5" i="5" s="1"/>
  <c r="L5" i="5" s="1"/>
  <c r="H6" i="5"/>
  <c r="K6" i="5" s="1"/>
  <c r="L6" i="5" s="1"/>
  <c r="H7" i="5"/>
  <c r="K7" i="5" s="1"/>
  <c r="L7" i="5" s="1"/>
  <c r="H8" i="5"/>
  <c r="K8" i="5" s="1"/>
  <c r="L8" i="5" s="1"/>
  <c r="H9" i="5"/>
  <c r="H10" i="5"/>
  <c r="K10" i="5" s="1"/>
  <c r="L10" i="5" s="1"/>
  <c r="H11" i="5"/>
  <c r="H12" i="5"/>
  <c r="K12" i="5" s="1"/>
  <c r="L12" i="5" s="1"/>
  <c r="H13" i="5"/>
  <c r="K13" i="5" s="1"/>
  <c r="L13" i="5" s="1"/>
  <c r="H14" i="5"/>
  <c r="K14" i="5" s="1"/>
  <c r="L14" i="5" s="1"/>
  <c r="H15" i="5"/>
  <c r="K15" i="5" s="1"/>
  <c r="L15" i="5" s="1"/>
  <c r="H16" i="5"/>
  <c r="K16" i="5" s="1"/>
  <c r="L16" i="5" s="1"/>
  <c r="H17" i="5"/>
  <c r="H18" i="5"/>
  <c r="K18" i="5" s="1"/>
  <c r="L18" i="5" s="1"/>
  <c r="H19" i="5"/>
  <c r="H20" i="5"/>
  <c r="K20" i="5" s="1"/>
  <c r="L20" i="5" s="1"/>
  <c r="H21" i="5"/>
  <c r="K21" i="5" s="1"/>
  <c r="L21" i="5" s="1"/>
  <c r="H22" i="5"/>
  <c r="K22" i="5" s="1"/>
  <c r="L22" i="5" s="1"/>
  <c r="H23" i="5"/>
  <c r="K23" i="5" s="1"/>
  <c r="L23" i="5" s="1"/>
  <c r="H24" i="5"/>
  <c r="K24" i="5" s="1"/>
  <c r="L24" i="5" s="1"/>
  <c r="H25" i="5"/>
  <c r="H26" i="5"/>
  <c r="K26" i="5" s="1"/>
  <c r="L26" i="5" s="1"/>
  <c r="H27" i="5"/>
  <c r="H28" i="5"/>
  <c r="K28" i="5" s="1"/>
  <c r="L28" i="5" s="1"/>
  <c r="H29" i="5"/>
  <c r="K29" i="5" s="1"/>
  <c r="L29" i="5" s="1"/>
  <c r="H30" i="5"/>
  <c r="K30" i="5" s="1"/>
  <c r="L30" i="5" s="1"/>
  <c r="H31" i="5"/>
  <c r="K31" i="5" s="1"/>
  <c r="L31" i="5" s="1"/>
  <c r="H32" i="5"/>
  <c r="K32" i="5" s="1"/>
  <c r="L32" i="5" s="1"/>
  <c r="H33" i="5"/>
  <c r="H34" i="5"/>
  <c r="K34" i="5" s="1"/>
  <c r="L34" i="5" s="1"/>
  <c r="H35" i="5"/>
  <c r="H36" i="5"/>
  <c r="K36" i="5" s="1"/>
  <c r="L36" i="5" s="1"/>
  <c r="H37" i="5"/>
  <c r="K37" i="5" s="1"/>
  <c r="L37" i="5" s="1"/>
  <c r="H38" i="5"/>
  <c r="K38" i="5" s="1"/>
  <c r="L38" i="5" s="1"/>
  <c r="H39" i="5"/>
  <c r="K39" i="5" s="1"/>
  <c r="L39" i="5" s="1"/>
  <c r="H40" i="5"/>
  <c r="K40" i="5" s="1"/>
  <c r="L40" i="5" s="1"/>
  <c r="H41" i="5"/>
  <c r="H42" i="5"/>
  <c r="K42" i="5" s="1"/>
  <c r="L42" i="5" s="1"/>
  <c r="H43" i="5"/>
  <c r="H44" i="5"/>
  <c r="K44" i="5" s="1"/>
  <c r="L44" i="5" s="1"/>
  <c r="H45" i="5"/>
  <c r="K45" i="5" s="1"/>
  <c r="L45" i="5" s="1"/>
  <c r="H46" i="5"/>
  <c r="K46" i="5" s="1"/>
  <c r="L46" i="5" s="1"/>
  <c r="H47" i="5"/>
  <c r="K47" i="5" s="1"/>
  <c r="L47" i="5" s="1"/>
  <c r="H48" i="5"/>
  <c r="K48" i="5" s="1"/>
  <c r="L48" i="5" s="1"/>
  <c r="H49" i="5"/>
  <c r="H50" i="5"/>
  <c r="K50" i="5" s="1"/>
  <c r="L50" i="5" s="1"/>
  <c r="H51" i="5"/>
  <c r="H52" i="5"/>
  <c r="K52" i="5" s="1"/>
  <c r="L52" i="5" s="1"/>
  <c r="H3" i="5"/>
  <c r="S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J4" i="5"/>
  <c r="J5" i="5"/>
  <c r="J6" i="5"/>
  <c r="J7" i="5"/>
  <c r="J8" i="5"/>
  <c r="J9" i="5"/>
  <c r="K9" i="5" s="1"/>
  <c r="L9" i="5" s="1"/>
  <c r="J10" i="5"/>
  <c r="J11" i="5"/>
  <c r="J12" i="5"/>
  <c r="J13" i="5"/>
  <c r="J14" i="5"/>
  <c r="J15" i="5"/>
  <c r="J16" i="5"/>
  <c r="J17" i="5"/>
  <c r="K17" i="5" s="1"/>
  <c r="L17" i="5" s="1"/>
  <c r="J18" i="5"/>
  <c r="J19" i="5"/>
  <c r="J20" i="5"/>
  <c r="J21" i="5"/>
  <c r="J22" i="5"/>
  <c r="J23" i="5"/>
  <c r="J24" i="5"/>
  <c r="J25" i="5"/>
  <c r="K25" i="5" s="1"/>
  <c r="L25" i="5" s="1"/>
  <c r="J26" i="5"/>
  <c r="J27" i="5"/>
  <c r="J28" i="5"/>
  <c r="J29" i="5"/>
  <c r="J30" i="5"/>
  <c r="J31" i="5"/>
  <c r="J32" i="5"/>
  <c r="J33" i="5"/>
  <c r="K33" i="5" s="1"/>
  <c r="L33" i="5" s="1"/>
  <c r="J34" i="5"/>
  <c r="J35" i="5"/>
  <c r="J36" i="5"/>
  <c r="J37" i="5"/>
  <c r="J38" i="5"/>
  <c r="J39" i="5"/>
  <c r="J40" i="5"/>
  <c r="J41" i="5"/>
  <c r="K41" i="5" s="1"/>
  <c r="L41" i="5" s="1"/>
  <c r="J42" i="5"/>
  <c r="J43" i="5"/>
  <c r="J44" i="5"/>
  <c r="J45" i="5"/>
  <c r="J46" i="5"/>
  <c r="J47" i="5"/>
  <c r="J49" i="5"/>
  <c r="K49" i="5" s="1"/>
  <c r="L49" i="5" s="1"/>
  <c r="J50" i="5"/>
  <c r="J51" i="5"/>
  <c r="K51" i="5" s="1"/>
  <c r="L51" i="5" s="1"/>
  <c r="J52" i="5"/>
  <c r="R2" i="10" l="1"/>
  <c r="AE2" i="10" s="1"/>
  <c r="S8" i="14"/>
  <c r="N2" i="16"/>
  <c r="T7" i="16"/>
  <c r="V3" i="16" s="1"/>
  <c r="V2" i="16"/>
  <c r="N3" i="16"/>
  <c r="W9" i="14"/>
  <c r="X9" i="14" s="1"/>
  <c r="L8" i="14"/>
  <c r="N9" i="14" s="1"/>
  <c r="O9" i="14" s="1"/>
  <c r="P9" i="14" s="1"/>
  <c r="L9" i="14"/>
  <c r="K9" i="14" s="1"/>
  <c r="T7" i="13"/>
  <c r="L4" i="12"/>
  <c r="T5" i="12" s="1"/>
  <c r="S5" i="12" s="1"/>
  <c r="O5" i="12"/>
  <c r="P5" i="12" s="1"/>
  <c r="J20" i="12"/>
  <c r="V4" i="12"/>
  <c r="J18" i="12"/>
  <c r="J22" i="12"/>
  <c r="O4" i="12"/>
  <c r="J14" i="12"/>
  <c r="J16" i="12"/>
  <c r="S7" i="11"/>
  <c r="W8" i="11" s="1"/>
  <c r="J20" i="11"/>
  <c r="K15" i="11"/>
  <c r="S15" i="11" s="1"/>
  <c r="J16" i="11"/>
  <c r="K11" i="11"/>
  <c r="S11" i="11" s="1"/>
  <c r="W12" i="11" s="1"/>
  <c r="S8" i="11"/>
  <c r="W9" i="11" s="1"/>
  <c r="L10" i="11"/>
  <c r="S10" i="11"/>
  <c r="W11" i="11" s="1"/>
  <c r="S6" i="11"/>
  <c r="W7" i="11" s="1"/>
  <c r="L7" i="11"/>
  <c r="L11" i="11"/>
  <c r="J14" i="11"/>
  <c r="S9" i="11"/>
  <c r="W10" i="11" s="1"/>
  <c r="J13" i="11"/>
  <c r="J17" i="11"/>
  <c r="U6" i="10"/>
  <c r="V6" i="10" s="1"/>
  <c r="W6" i="10" s="1"/>
  <c r="J24" i="10"/>
  <c r="K19" i="10"/>
  <c r="L19" i="10" s="1"/>
  <c r="J16" i="10"/>
  <c r="K11" i="10"/>
  <c r="L11" i="10" s="1"/>
  <c r="K13" i="10"/>
  <c r="L13" i="10" s="1"/>
  <c r="J18" i="10"/>
  <c r="J20" i="10"/>
  <c r="K15" i="10"/>
  <c r="L15" i="10" s="1"/>
  <c r="L10" i="10"/>
  <c r="L14" i="10"/>
  <c r="S7" i="10"/>
  <c r="U10" i="10" s="1"/>
  <c r="V10" i="10" s="1"/>
  <c r="W10" i="10" s="1"/>
  <c r="K17" i="10"/>
  <c r="S17" i="10" s="1"/>
  <c r="J22" i="10"/>
  <c r="U7" i="10"/>
  <c r="V7" i="10" s="1"/>
  <c r="S10" i="10"/>
  <c r="S14" i="10"/>
  <c r="L7" i="10"/>
  <c r="N53" i="9"/>
  <c r="U53" i="9"/>
  <c r="T10" i="9"/>
  <c r="T7" i="9"/>
  <c r="S16" i="9"/>
  <c r="T8" i="9"/>
  <c r="S21" i="9"/>
  <c r="S20" i="9"/>
  <c r="S36" i="9"/>
  <c r="L11" i="9"/>
  <c r="S11" i="9"/>
  <c r="S34" i="9"/>
  <c r="T37" i="9" s="1"/>
  <c r="W37" i="9" s="1"/>
  <c r="S35" i="9"/>
  <c r="K25" i="9"/>
  <c r="S25" i="9" s="1"/>
  <c r="L6" i="9"/>
  <c r="M7" i="9" s="1"/>
  <c r="L30" i="9"/>
  <c r="J16" i="9"/>
  <c r="J21" i="9" s="1"/>
  <c r="J26" i="9" s="1"/>
  <c r="J31" i="9" s="1"/>
  <c r="J36" i="9" s="1"/>
  <c r="J41" i="9" s="1"/>
  <c r="L8" i="9"/>
  <c r="J14" i="9"/>
  <c r="J19" i="9" s="1"/>
  <c r="J24" i="9" s="1"/>
  <c r="J29" i="9" s="1"/>
  <c r="J34" i="9" s="1"/>
  <c r="J39" i="9" s="1"/>
  <c r="J44" i="9" s="1"/>
  <c r="J49" i="9" s="1"/>
  <c r="K49" i="9" s="1"/>
  <c r="S49" i="9" s="1"/>
  <c r="L25" i="9"/>
  <c r="J13" i="9"/>
  <c r="L9" i="9"/>
  <c r="M10" i="9" s="1"/>
  <c r="L49" i="9"/>
  <c r="M6" i="9"/>
  <c r="M9" i="9"/>
  <c r="L10" i="9"/>
  <c r="M13" i="9" s="1"/>
  <c r="P13" i="9" s="1"/>
  <c r="L50" i="9"/>
  <c r="K40" i="9"/>
  <c r="L40" i="9" s="1"/>
  <c r="K24" i="9"/>
  <c r="L24" i="9" s="1"/>
  <c r="K16" i="9"/>
  <c r="L16" i="9" s="1"/>
  <c r="K39" i="9"/>
  <c r="L39" i="9" s="1"/>
  <c r="K31" i="9"/>
  <c r="L31" i="9" s="1"/>
  <c r="K15" i="9"/>
  <c r="L15" i="9" s="1"/>
  <c r="K14" i="9"/>
  <c r="L14" i="9" s="1"/>
  <c r="M17" i="9" s="1"/>
  <c r="J17" i="9"/>
  <c r="K45" i="9"/>
  <c r="L45" i="9" s="1"/>
  <c r="K29" i="9"/>
  <c r="L29" i="9" s="1"/>
  <c r="K21" i="9"/>
  <c r="L21" i="9" s="1"/>
  <c r="K44" i="9"/>
  <c r="L44" i="9" s="1"/>
  <c r="K36" i="9"/>
  <c r="L36" i="9" s="1"/>
  <c r="K20" i="9"/>
  <c r="L20" i="9" s="1"/>
  <c r="K19" i="9"/>
  <c r="K34" i="9"/>
  <c r="L34" i="9" s="1"/>
  <c r="K26" i="9"/>
  <c r="L26" i="9" s="1"/>
  <c r="K10" i="9"/>
  <c r="S10" i="9" s="1"/>
  <c r="W10" i="9"/>
  <c r="W9" i="9"/>
  <c r="O37" i="6"/>
  <c r="K11" i="6"/>
  <c r="L11" i="6" s="1"/>
  <c r="K15" i="6"/>
  <c r="L15" i="6" s="1"/>
  <c r="K23" i="6"/>
  <c r="L23" i="6" s="1"/>
  <c r="J49" i="6"/>
  <c r="J41" i="6"/>
  <c r="K41" i="6" s="1"/>
  <c r="L41" i="6" s="1"/>
  <c r="J33" i="6"/>
  <c r="J25" i="6"/>
  <c r="J17" i="6"/>
  <c r="J9" i="6"/>
  <c r="O52" i="6"/>
  <c r="O44" i="6"/>
  <c r="O36" i="6"/>
  <c r="O28" i="6"/>
  <c r="O20" i="6"/>
  <c r="O12" i="6"/>
  <c r="P11" i="6"/>
  <c r="Q11" i="6" s="1"/>
  <c r="P19" i="6"/>
  <c r="Q19" i="6" s="1"/>
  <c r="P39" i="6"/>
  <c r="Q39" i="6" s="1"/>
  <c r="P51" i="6"/>
  <c r="Q51" i="6" s="1"/>
  <c r="J48" i="6"/>
  <c r="J40" i="6"/>
  <c r="J32" i="6"/>
  <c r="J24" i="6"/>
  <c r="J16" i="6"/>
  <c r="K16" i="6" s="1"/>
  <c r="L16" i="6" s="1"/>
  <c r="J8" i="6"/>
  <c r="K8" i="6" s="1"/>
  <c r="L8" i="6" s="1"/>
  <c r="O51" i="6"/>
  <c r="O43" i="6"/>
  <c r="P43" i="6" s="1"/>
  <c r="Q43" i="6" s="1"/>
  <c r="O35" i="6"/>
  <c r="P35" i="6" s="1"/>
  <c r="Q35" i="6" s="1"/>
  <c r="O27" i="6"/>
  <c r="P27" i="6" s="1"/>
  <c r="Q27" i="6" s="1"/>
  <c r="O19" i="6"/>
  <c r="O11" i="6"/>
  <c r="J53" i="6"/>
  <c r="N3" i="6" s="1"/>
  <c r="P18" i="6"/>
  <c r="Q18" i="6" s="1"/>
  <c r="O21" i="6"/>
  <c r="K24" i="6"/>
  <c r="L24" i="6" s="1"/>
  <c r="K32" i="6"/>
  <c r="L32" i="6" s="1"/>
  <c r="K40" i="6"/>
  <c r="L40" i="6" s="1"/>
  <c r="K48" i="6"/>
  <c r="L48" i="6" s="1"/>
  <c r="J47" i="6"/>
  <c r="K47" i="6" s="1"/>
  <c r="L47" i="6" s="1"/>
  <c r="J39" i="6"/>
  <c r="K39" i="6" s="1"/>
  <c r="L39" i="6" s="1"/>
  <c r="J31" i="6"/>
  <c r="K31" i="6" s="1"/>
  <c r="L31" i="6" s="1"/>
  <c r="J23" i="6"/>
  <c r="J15" i="6"/>
  <c r="J7" i="6"/>
  <c r="K7" i="6" s="1"/>
  <c r="L7" i="6" s="1"/>
  <c r="O50" i="6"/>
  <c r="P50" i="6" s="1"/>
  <c r="Q50" i="6" s="1"/>
  <c r="O42" i="6"/>
  <c r="O34" i="6"/>
  <c r="P34" i="6" s="1"/>
  <c r="Q34" i="6" s="1"/>
  <c r="O26" i="6"/>
  <c r="P26" i="6" s="1"/>
  <c r="Q26" i="6" s="1"/>
  <c r="O18" i="6"/>
  <c r="O10" i="6"/>
  <c r="O53" i="6"/>
  <c r="S3" i="6" s="1"/>
  <c r="P4" i="6"/>
  <c r="Q4" i="6" s="1"/>
  <c r="P16" i="6"/>
  <c r="Q16" i="6" s="1"/>
  <c r="J46" i="6"/>
  <c r="J38" i="6"/>
  <c r="K38" i="6" s="1"/>
  <c r="L38" i="6" s="1"/>
  <c r="J30" i="6"/>
  <c r="J22" i="6"/>
  <c r="K22" i="6" s="1"/>
  <c r="L22" i="6" s="1"/>
  <c r="J14" i="6"/>
  <c r="J6" i="6"/>
  <c r="O49" i="6"/>
  <c r="O41" i="6"/>
  <c r="O33" i="6"/>
  <c r="O25" i="6"/>
  <c r="P25" i="6" s="1"/>
  <c r="Q25" i="6" s="1"/>
  <c r="O17" i="6"/>
  <c r="P17" i="6" s="1"/>
  <c r="Q17" i="6" s="1"/>
  <c r="O9" i="6"/>
  <c r="P9" i="6" s="1"/>
  <c r="Q9" i="6" s="1"/>
  <c r="P6" i="6"/>
  <c r="Q6" i="6" s="1"/>
  <c r="O29" i="6"/>
  <c r="P29" i="6" s="1"/>
  <c r="Q29" i="6" s="1"/>
  <c r="K9" i="6"/>
  <c r="L9" i="6" s="1"/>
  <c r="K13" i="6"/>
  <c r="L13" i="6" s="1"/>
  <c r="K17" i="6"/>
  <c r="L17" i="6" s="1"/>
  <c r="K21" i="6"/>
  <c r="L21" i="6" s="1"/>
  <c r="K25" i="6"/>
  <c r="L25" i="6" s="1"/>
  <c r="K33" i="6"/>
  <c r="L33" i="6" s="1"/>
  <c r="K45" i="6"/>
  <c r="L45" i="6" s="1"/>
  <c r="K49" i="6"/>
  <c r="L49" i="6" s="1"/>
  <c r="J4" i="6"/>
  <c r="K4" i="6" s="1"/>
  <c r="L4" i="6" s="1"/>
  <c r="J45" i="6"/>
  <c r="J37" i="6"/>
  <c r="K37" i="6" s="1"/>
  <c r="L37" i="6" s="1"/>
  <c r="J29" i="6"/>
  <c r="K29" i="6" s="1"/>
  <c r="L29" i="6" s="1"/>
  <c r="J21" i="6"/>
  <c r="J13" i="6"/>
  <c r="J5" i="6"/>
  <c r="K5" i="6" s="1"/>
  <c r="L5" i="6" s="1"/>
  <c r="O48" i="6"/>
  <c r="P48" i="6" s="1"/>
  <c r="Q48" i="6" s="1"/>
  <c r="O40" i="6"/>
  <c r="P40" i="6" s="1"/>
  <c r="Q40" i="6" s="1"/>
  <c r="O32" i="6"/>
  <c r="P32" i="6" s="1"/>
  <c r="Q32" i="6" s="1"/>
  <c r="O24" i="6"/>
  <c r="P24" i="6" s="1"/>
  <c r="Q24" i="6" s="1"/>
  <c r="O16" i="6"/>
  <c r="O8" i="6"/>
  <c r="P8" i="6" s="1"/>
  <c r="Q8" i="6" s="1"/>
  <c r="P5" i="6"/>
  <c r="Q5" i="6" s="1"/>
  <c r="P21" i="6"/>
  <c r="Q21" i="6" s="1"/>
  <c r="P33" i="6"/>
  <c r="Q33" i="6" s="1"/>
  <c r="P37" i="6"/>
  <c r="Q37" i="6" s="1"/>
  <c r="P41" i="6"/>
  <c r="Q41" i="6" s="1"/>
  <c r="P45" i="6"/>
  <c r="Q45" i="6" s="1"/>
  <c r="P49" i="6"/>
  <c r="Q49" i="6" s="1"/>
  <c r="J52" i="6"/>
  <c r="J44" i="6"/>
  <c r="J36" i="6"/>
  <c r="J28" i="6"/>
  <c r="K28" i="6" s="1"/>
  <c r="L28" i="6" s="1"/>
  <c r="J20" i="6"/>
  <c r="K20" i="6" s="1"/>
  <c r="L20" i="6" s="1"/>
  <c r="J12" i="6"/>
  <c r="O47" i="6"/>
  <c r="P47" i="6" s="1"/>
  <c r="Q47" i="6" s="1"/>
  <c r="O39" i="6"/>
  <c r="O31" i="6"/>
  <c r="P31" i="6" s="1"/>
  <c r="Q31" i="6" s="1"/>
  <c r="O23" i="6"/>
  <c r="P23" i="6" s="1"/>
  <c r="Q23" i="6" s="1"/>
  <c r="O15" i="6"/>
  <c r="P15" i="6" s="1"/>
  <c r="Q15" i="6" s="1"/>
  <c r="O7" i="6"/>
  <c r="P7" i="6" s="1"/>
  <c r="Q7" i="6" s="1"/>
  <c r="P10" i="6"/>
  <c r="Q10" i="6" s="1"/>
  <c r="P42" i="6"/>
  <c r="Q42" i="6" s="1"/>
  <c r="O13" i="6"/>
  <c r="P13" i="6" s="1"/>
  <c r="Q13" i="6" s="1"/>
  <c r="K10" i="6"/>
  <c r="L10" i="6" s="1"/>
  <c r="K18" i="6"/>
  <c r="L18" i="6" s="1"/>
  <c r="K26" i="6"/>
  <c r="L26" i="6" s="1"/>
  <c r="K34" i="6"/>
  <c r="L34" i="6" s="1"/>
  <c r="K42" i="6"/>
  <c r="L42" i="6" s="1"/>
  <c r="K50" i="6"/>
  <c r="L50" i="6" s="1"/>
  <c r="J51" i="6"/>
  <c r="J43" i="6"/>
  <c r="K43" i="6" s="1"/>
  <c r="L43" i="6" s="1"/>
  <c r="J35" i="6"/>
  <c r="K35" i="6" s="1"/>
  <c r="L35" i="6" s="1"/>
  <c r="J27" i="6"/>
  <c r="K27" i="6" s="1"/>
  <c r="L27" i="6" s="1"/>
  <c r="J19" i="6"/>
  <c r="K19" i="6" s="1"/>
  <c r="L19" i="6" s="1"/>
  <c r="O46" i="6"/>
  <c r="P46" i="6" s="1"/>
  <c r="Q46" i="6" s="1"/>
  <c r="O38" i="6"/>
  <c r="P38" i="6" s="1"/>
  <c r="Q38" i="6" s="1"/>
  <c r="O30" i="6"/>
  <c r="P30" i="6" s="1"/>
  <c r="Q30" i="6" s="1"/>
  <c r="O22" i="6"/>
  <c r="P22" i="6" s="1"/>
  <c r="Q22" i="6" s="1"/>
  <c r="O14" i="6"/>
  <c r="P14" i="6" s="1"/>
  <c r="Q14" i="6" s="1"/>
  <c r="S3" i="7"/>
  <c r="O4" i="7"/>
  <c r="P4" i="7" s="1"/>
  <c r="K27" i="8"/>
  <c r="L27" i="8" s="1"/>
  <c r="K47" i="8"/>
  <c r="L47" i="8" s="1"/>
  <c r="P7" i="8"/>
  <c r="Q7" i="8" s="1"/>
  <c r="P11" i="8"/>
  <c r="Q11" i="8" s="1"/>
  <c r="P19" i="8"/>
  <c r="Q19" i="8" s="1"/>
  <c r="P27" i="8"/>
  <c r="Q27" i="8" s="1"/>
  <c r="P35" i="8"/>
  <c r="Q35" i="8" s="1"/>
  <c r="P39" i="8"/>
  <c r="Q39" i="8" s="1"/>
  <c r="P43" i="8"/>
  <c r="Q43" i="8" s="1"/>
  <c r="P51" i="8"/>
  <c r="Q51" i="8" s="1"/>
  <c r="K8" i="8"/>
  <c r="L8" i="8" s="1"/>
  <c r="K12" i="8"/>
  <c r="L12" i="8" s="1"/>
  <c r="K16" i="8"/>
  <c r="L16" i="8" s="1"/>
  <c r="K24" i="8"/>
  <c r="L24" i="8" s="1"/>
  <c r="K32" i="8"/>
  <c r="L32" i="8" s="1"/>
  <c r="K40" i="8"/>
  <c r="L40" i="8" s="1"/>
  <c r="K48" i="8"/>
  <c r="L48" i="8" s="1"/>
  <c r="N3" i="8"/>
  <c r="K35" i="8"/>
  <c r="L35" i="8" s="1"/>
  <c r="P12" i="8"/>
  <c r="Q12" i="8" s="1"/>
  <c r="P44" i="8"/>
  <c r="Q44" i="8" s="1"/>
  <c r="J15" i="8"/>
  <c r="K15" i="8" s="1"/>
  <c r="L15" i="8" s="1"/>
  <c r="O47" i="8"/>
  <c r="P47" i="8" s="1"/>
  <c r="Q47" i="8" s="1"/>
  <c r="O39" i="8"/>
  <c r="O31" i="8"/>
  <c r="P31" i="8" s="1"/>
  <c r="Q31" i="8" s="1"/>
  <c r="O23" i="8"/>
  <c r="P23" i="8" s="1"/>
  <c r="Q23" i="8" s="1"/>
  <c r="O15" i="8"/>
  <c r="P15" i="8" s="1"/>
  <c r="Q15" i="8" s="1"/>
  <c r="K23" i="8"/>
  <c r="L23" i="8" s="1"/>
  <c r="K9" i="8"/>
  <c r="L9" i="8" s="1"/>
  <c r="K13" i="8"/>
  <c r="L13" i="8" s="1"/>
  <c r="K17" i="8"/>
  <c r="L17" i="8" s="1"/>
  <c r="K21" i="8"/>
  <c r="L21" i="8" s="1"/>
  <c r="K25" i="8"/>
  <c r="L25" i="8" s="1"/>
  <c r="K29" i="8"/>
  <c r="L29" i="8" s="1"/>
  <c r="K33" i="8"/>
  <c r="L33" i="8" s="1"/>
  <c r="K37" i="8"/>
  <c r="L37" i="8" s="1"/>
  <c r="K41" i="8"/>
  <c r="L41" i="8" s="1"/>
  <c r="K45" i="8"/>
  <c r="L45" i="8" s="1"/>
  <c r="K49" i="8"/>
  <c r="L49" i="8" s="1"/>
  <c r="J46" i="8"/>
  <c r="K46" i="8" s="1"/>
  <c r="L46" i="8" s="1"/>
  <c r="J38" i="8"/>
  <c r="J30" i="8"/>
  <c r="K30" i="8" s="1"/>
  <c r="L30" i="8" s="1"/>
  <c r="O46" i="8"/>
  <c r="O38" i="8"/>
  <c r="P38" i="8" s="1"/>
  <c r="Q38" i="8" s="1"/>
  <c r="O30" i="8"/>
  <c r="O22" i="8"/>
  <c r="O14" i="8"/>
  <c r="P14" i="8" s="1"/>
  <c r="Q14" i="8" s="1"/>
  <c r="K7" i="8"/>
  <c r="L7" i="8" s="1"/>
  <c r="K39" i="8"/>
  <c r="L39" i="8" s="1"/>
  <c r="P9" i="8"/>
  <c r="Q9" i="8" s="1"/>
  <c r="P13" i="8"/>
  <c r="Q13" i="8" s="1"/>
  <c r="P17" i="8"/>
  <c r="Q17" i="8" s="1"/>
  <c r="P21" i="8"/>
  <c r="Q21" i="8" s="1"/>
  <c r="P25" i="8"/>
  <c r="Q25" i="8" s="1"/>
  <c r="P29" i="8"/>
  <c r="Q29" i="8" s="1"/>
  <c r="P33" i="8"/>
  <c r="Q33" i="8" s="1"/>
  <c r="P37" i="8"/>
  <c r="Q37" i="8" s="1"/>
  <c r="P41" i="8"/>
  <c r="Q41" i="8" s="1"/>
  <c r="P45" i="8"/>
  <c r="Q45" i="8" s="1"/>
  <c r="P49" i="8"/>
  <c r="Q49" i="8" s="1"/>
  <c r="K31" i="8"/>
  <c r="L31" i="8" s="1"/>
  <c r="J18" i="8"/>
  <c r="K18" i="8" s="1"/>
  <c r="L18" i="8" s="1"/>
  <c r="K6" i="8"/>
  <c r="L6" i="8" s="1"/>
  <c r="K10" i="8"/>
  <c r="L10" i="8" s="1"/>
  <c r="K26" i="8"/>
  <c r="L26" i="8" s="1"/>
  <c r="K34" i="8"/>
  <c r="L34" i="8" s="1"/>
  <c r="K42" i="8"/>
  <c r="L42" i="8" s="1"/>
  <c r="K50" i="8"/>
  <c r="L50" i="8" s="1"/>
  <c r="J52" i="8"/>
  <c r="J44" i="8"/>
  <c r="K44" i="8" s="1"/>
  <c r="L44" i="8" s="1"/>
  <c r="J36" i="8"/>
  <c r="K36" i="8" s="1"/>
  <c r="L36" i="8" s="1"/>
  <c r="J28" i="8"/>
  <c r="J20" i="8"/>
  <c r="J12" i="8"/>
  <c r="O52" i="8"/>
  <c r="O44" i="8"/>
  <c r="O36" i="8"/>
  <c r="P36" i="8" s="1"/>
  <c r="Q36" i="8" s="1"/>
  <c r="O28" i="8"/>
  <c r="P28" i="8" s="1"/>
  <c r="Q28" i="8" s="1"/>
  <c r="O20" i="8"/>
  <c r="P20" i="8" s="1"/>
  <c r="Q20" i="8" s="1"/>
  <c r="O12" i="8"/>
  <c r="P6" i="8"/>
  <c r="Q6" i="8" s="1"/>
  <c r="P10" i="8"/>
  <c r="Q10" i="8" s="1"/>
  <c r="P18" i="8"/>
  <c r="Q18" i="8" s="1"/>
  <c r="P26" i="8"/>
  <c r="Q26" i="8" s="1"/>
  <c r="P34" i="8"/>
  <c r="Q34" i="8" s="1"/>
  <c r="P42" i="8"/>
  <c r="Q42" i="8" s="1"/>
  <c r="P50" i="8"/>
  <c r="Q50" i="8" s="1"/>
  <c r="J51" i="8"/>
  <c r="K51" i="8" s="1"/>
  <c r="L51" i="8" s="1"/>
  <c r="J43" i="8"/>
  <c r="K43" i="8" s="1"/>
  <c r="L43" i="8" s="1"/>
  <c r="J35" i="8"/>
  <c r="J27" i="8"/>
  <c r="J19" i="8"/>
  <c r="K19" i="8" s="1"/>
  <c r="L19" i="8" s="1"/>
  <c r="J11" i="8"/>
  <c r="K11" i="8" s="1"/>
  <c r="L11" i="8" s="1"/>
  <c r="W7" i="9"/>
  <c r="W8" i="9"/>
  <c r="P9" i="9"/>
  <c r="P22" i="8"/>
  <c r="Q22" i="8" s="1"/>
  <c r="P30" i="8"/>
  <c r="Q30" i="8" s="1"/>
  <c r="P46" i="8"/>
  <c r="Q46" i="8" s="1"/>
  <c r="P8" i="8"/>
  <c r="Q8" i="8" s="1"/>
  <c r="P16" i="8"/>
  <c r="Q16" i="8" s="1"/>
  <c r="P24" i="8"/>
  <c r="Q24" i="8" s="1"/>
  <c r="P32" i="8"/>
  <c r="Q32" i="8" s="1"/>
  <c r="P40" i="8"/>
  <c r="Q40" i="8" s="1"/>
  <c r="P48" i="8"/>
  <c r="Q48" i="8" s="1"/>
  <c r="S3" i="8"/>
  <c r="K14" i="8"/>
  <c r="L14" i="8" s="1"/>
  <c r="K22" i="8"/>
  <c r="L22" i="8" s="1"/>
  <c r="K38" i="8"/>
  <c r="L38" i="8" s="1"/>
  <c r="K20" i="8"/>
  <c r="L20" i="8" s="1"/>
  <c r="K28" i="8"/>
  <c r="L28" i="8" s="1"/>
  <c r="K52" i="8"/>
  <c r="L52" i="8" s="1"/>
  <c r="P52" i="8"/>
  <c r="Q52" i="8" s="1"/>
  <c r="K5" i="7"/>
  <c r="L5" i="7" s="1"/>
  <c r="P41" i="7"/>
  <c r="Q41" i="7" s="1"/>
  <c r="K8" i="7"/>
  <c r="L8" i="7" s="1"/>
  <c r="P13" i="7"/>
  <c r="Q13" i="7" s="1"/>
  <c r="P8" i="7"/>
  <c r="Q8" i="7" s="1"/>
  <c r="P38" i="7"/>
  <c r="Q38" i="7" s="1"/>
  <c r="K50" i="7"/>
  <c r="L50" i="7" s="1"/>
  <c r="P28" i="7"/>
  <c r="Q28" i="7" s="1"/>
  <c r="K48" i="7"/>
  <c r="L48" i="7" s="1"/>
  <c r="P36" i="7"/>
  <c r="Q36" i="7" s="1"/>
  <c r="P15" i="7"/>
  <c r="Q15" i="7" s="1"/>
  <c r="P29" i="7"/>
  <c r="Q29" i="7" s="1"/>
  <c r="N3" i="7"/>
  <c r="K38" i="7"/>
  <c r="L38" i="7" s="1"/>
  <c r="K36" i="7"/>
  <c r="L36" i="7" s="1"/>
  <c r="K34" i="7"/>
  <c r="L34" i="7" s="1"/>
  <c r="K32" i="7"/>
  <c r="L32" i="7" s="1"/>
  <c r="K30" i="7"/>
  <c r="L30" i="7" s="1"/>
  <c r="K29" i="7"/>
  <c r="L29" i="7" s="1"/>
  <c r="K28" i="7"/>
  <c r="L28" i="7" s="1"/>
  <c r="K27" i="7"/>
  <c r="L27" i="7" s="1"/>
  <c r="K26" i="7"/>
  <c r="L26" i="7" s="1"/>
  <c r="K25" i="7"/>
  <c r="L25" i="7" s="1"/>
  <c r="K24" i="7"/>
  <c r="L24" i="7" s="1"/>
  <c r="K23" i="7"/>
  <c r="L23" i="7" s="1"/>
  <c r="K22" i="7"/>
  <c r="L22" i="7" s="1"/>
  <c r="K21" i="7"/>
  <c r="L21" i="7" s="1"/>
  <c r="K20" i="7"/>
  <c r="L20" i="7" s="1"/>
  <c r="K19" i="7"/>
  <c r="L19" i="7" s="1"/>
  <c r="K18" i="7"/>
  <c r="L18" i="7" s="1"/>
  <c r="K17" i="7"/>
  <c r="L17" i="7" s="1"/>
  <c r="K16" i="7"/>
  <c r="L16" i="7" s="1"/>
  <c r="K15" i="7"/>
  <c r="L15" i="7" s="1"/>
  <c r="K13" i="7"/>
  <c r="L13" i="7" s="1"/>
  <c r="K12" i="7"/>
  <c r="L12" i="7" s="1"/>
  <c r="K11" i="7"/>
  <c r="L11" i="7" s="1"/>
  <c r="K10" i="7"/>
  <c r="L10" i="7" s="1"/>
  <c r="K4" i="7"/>
  <c r="K52" i="7"/>
  <c r="L52" i="7" s="1"/>
  <c r="K51" i="7"/>
  <c r="L51" i="7" s="1"/>
  <c r="K49" i="7"/>
  <c r="L49" i="7" s="1"/>
  <c r="K46" i="7"/>
  <c r="L46" i="7" s="1"/>
  <c r="K45" i="7"/>
  <c r="L45" i="7" s="1"/>
  <c r="K44" i="7"/>
  <c r="L44" i="7" s="1"/>
  <c r="K42" i="7"/>
  <c r="L42" i="7" s="1"/>
  <c r="K41" i="7"/>
  <c r="L41" i="7" s="1"/>
  <c r="K40" i="7"/>
  <c r="L40" i="7" s="1"/>
  <c r="K39" i="7"/>
  <c r="L39" i="7" s="1"/>
  <c r="K37" i="7"/>
  <c r="L37" i="7" s="1"/>
  <c r="K35" i="7"/>
  <c r="L35" i="7" s="1"/>
  <c r="K33" i="7"/>
  <c r="L33" i="7" s="1"/>
  <c r="K31" i="7"/>
  <c r="L31" i="7" s="1"/>
  <c r="K7" i="7"/>
  <c r="L7" i="7" s="1"/>
  <c r="K6" i="7"/>
  <c r="L6" i="7" s="1"/>
  <c r="K14" i="7"/>
  <c r="L14" i="7" s="1"/>
  <c r="P19" i="7"/>
  <c r="Q19" i="7" s="1"/>
  <c r="K43" i="7"/>
  <c r="L43" i="7" s="1"/>
  <c r="K47" i="7"/>
  <c r="L47" i="7" s="1"/>
  <c r="P6" i="7"/>
  <c r="Q6" i="7" s="1"/>
  <c r="K9" i="7"/>
  <c r="L9" i="7" s="1"/>
  <c r="P14" i="7"/>
  <c r="Q14" i="7" s="1"/>
  <c r="P22" i="7"/>
  <c r="Q22" i="7" s="1"/>
  <c r="P31" i="7"/>
  <c r="Q31" i="7" s="1"/>
  <c r="P43" i="7"/>
  <c r="Q43" i="7" s="1"/>
  <c r="P47" i="7"/>
  <c r="Q47" i="7" s="1"/>
  <c r="P9" i="7"/>
  <c r="Q9" i="7" s="1"/>
  <c r="P12" i="7"/>
  <c r="Q12" i="7" s="1"/>
  <c r="P16" i="7"/>
  <c r="Q16" i="7" s="1"/>
  <c r="P25" i="7"/>
  <c r="Q25" i="7" s="1"/>
  <c r="P35" i="7"/>
  <c r="Q35" i="7" s="1"/>
  <c r="P50" i="7"/>
  <c r="Q50" i="7" s="1"/>
  <c r="P5" i="7"/>
  <c r="Q5" i="7" s="1"/>
  <c r="P11" i="7"/>
  <c r="Q11" i="7" s="1"/>
  <c r="P18" i="7"/>
  <c r="Q18" i="7" s="1"/>
  <c r="P21" i="7"/>
  <c r="Q21" i="7" s="1"/>
  <c r="P24" i="7"/>
  <c r="Q24" i="7" s="1"/>
  <c r="P27" i="7"/>
  <c r="Q27" i="7" s="1"/>
  <c r="P30" i="7"/>
  <c r="Q30" i="7" s="1"/>
  <c r="P33" i="7"/>
  <c r="Q33" i="7" s="1"/>
  <c r="P40" i="7"/>
  <c r="Q40" i="7" s="1"/>
  <c r="P45" i="7"/>
  <c r="Q45" i="7" s="1"/>
  <c r="P49" i="7"/>
  <c r="Q49" i="7" s="1"/>
  <c r="P51" i="7"/>
  <c r="Q51" i="7" s="1"/>
  <c r="P7" i="7"/>
  <c r="Q7" i="7" s="1"/>
  <c r="P10" i="7"/>
  <c r="Q10" i="7" s="1"/>
  <c r="P17" i="7"/>
  <c r="Q17" i="7" s="1"/>
  <c r="P20" i="7"/>
  <c r="Q20" i="7" s="1"/>
  <c r="P23" i="7"/>
  <c r="Q23" i="7" s="1"/>
  <c r="P26" i="7"/>
  <c r="Q26" i="7" s="1"/>
  <c r="P32" i="7"/>
  <c r="Q32" i="7" s="1"/>
  <c r="P34" i="7"/>
  <c r="Q34" i="7" s="1"/>
  <c r="P37" i="7"/>
  <c r="Q37" i="7" s="1"/>
  <c r="P39" i="7"/>
  <c r="Q39" i="7" s="1"/>
  <c r="P42" i="7"/>
  <c r="Q42" i="7" s="1"/>
  <c r="P44" i="7"/>
  <c r="Q44" i="7" s="1"/>
  <c r="P46" i="7"/>
  <c r="Q46" i="7" s="1"/>
  <c r="P48" i="7"/>
  <c r="Q48" i="7" s="1"/>
  <c r="P52" i="7"/>
  <c r="Q52" i="7" s="1"/>
  <c r="P12" i="6"/>
  <c r="Q12" i="6" s="1"/>
  <c r="P20" i="6"/>
  <c r="Q20" i="6" s="1"/>
  <c r="P28" i="6"/>
  <c r="Q28" i="6" s="1"/>
  <c r="P36" i="6"/>
  <c r="Q36" i="6" s="1"/>
  <c r="P44" i="6"/>
  <c r="Q44" i="6" s="1"/>
  <c r="P52" i="6"/>
  <c r="Q52" i="6" s="1"/>
  <c r="K51" i="6"/>
  <c r="L51" i="6" s="1"/>
  <c r="K6" i="6"/>
  <c r="L6" i="6" s="1"/>
  <c r="K14" i="6"/>
  <c r="L14" i="6" s="1"/>
  <c r="K30" i="6"/>
  <c r="L30" i="6" s="1"/>
  <c r="K46" i="6"/>
  <c r="L46" i="6" s="1"/>
  <c r="K12" i="6"/>
  <c r="L12" i="6" s="1"/>
  <c r="K36" i="6"/>
  <c r="L36" i="6" s="1"/>
  <c r="K44" i="6"/>
  <c r="L44" i="6" s="1"/>
  <c r="K52" i="6"/>
  <c r="L52" i="6" s="1"/>
  <c r="N3" i="5"/>
  <c r="N2" i="5"/>
  <c r="S1" i="5"/>
  <c r="N1" i="5"/>
  <c r="N10" i="14" l="1"/>
  <c r="O10" i="14" s="1"/>
  <c r="P10" i="14" s="1"/>
  <c r="V9" i="14"/>
  <c r="L9" i="13"/>
  <c r="N9" i="13"/>
  <c r="V5" i="12"/>
  <c r="W5" i="12" s="1"/>
  <c r="J27" i="12"/>
  <c r="J23" i="12"/>
  <c r="J19" i="12"/>
  <c r="P4" i="12"/>
  <c r="W4" i="12"/>
  <c r="J25" i="12"/>
  <c r="J21" i="12"/>
  <c r="W6" i="11"/>
  <c r="W16" i="11"/>
  <c r="K14" i="11"/>
  <c r="J19" i="11"/>
  <c r="K16" i="11"/>
  <c r="J21" i="11"/>
  <c r="K13" i="11"/>
  <c r="J18" i="11"/>
  <c r="K20" i="11"/>
  <c r="J25" i="11"/>
  <c r="K17" i="11"/>
  <c r="J22" i="11"/>
  <c r="L15" i="11"/>
  <c r="W7" i="10"/>
  <c r="K20" i="10"/>
  <c r="J25" i="10"/>
  <c r="K24" i="10"/>
  <c r="J29" i="10"/>
  <c r="K22" i="10"/>
  <c r="J27" i="10"/>
  <c r="S13" i="10"/>
  <c r="S19" i="10"/>
  <c r="L17" i="10"/>
  <c r="U11" i="10"/>
  <c r="V11" i="10" s="1"/>
  <c r="W11" i="10" s="1"/>
  <c r="K18" i="10"/>
  <c r="J23" i="10"/>
  <c r="S15" i="10"/>
  <c r="S11" i="10"/>
  <c r="U9" i="10"/>
  <c r="V9" i="10" s="1"/>
  <c r="W9" i="10" s="1"/>
  <c r="U8" i="10"/>
  <c r="V8" i="10" s="1"/>
  <c r="W8" i="10" s="1"/>
  <c r="K16" i="10"/>
  <c r="J21" i="10"/>
  <c r="P17" i="9"/>
  <c r="P7" i="9"/>
  <c r="P10" i="9"/>
  <c r="T13" i="9"/>
  <c r="W13" i="9" s="1"/>
  <c r="T12" i="9"/>
  <c r="W12" i="9" s="1"/>
  <c r="T11" i="9"/>
  <c r="W11" i="9" s="1"/>
  <c r="S39" i="9"/>
  <c r="S26" i="9"/>
  <c r="S31" i="9"/>
  <c r="S14" i="9"/>
  <c r="S44" i="9"/>
  <c r="S40" i="9"/>
  <c r="M8" i="9"/>
  <c r="S15" i="9"/>
  <c r="K13" i="9"/>
  <c r="J18" i="9"/>
  <c r="S45" i="9"/>
  <c r="S29" i="9"/>
  <c r="T32" i="9" s="1"/>
  <c r="W32" i="9" s="1"/>
  <c r="L19" i="9"/>
  <c r="M22" i="9" s="1"/>
  <c r="S19" i="9"/>
  <c r="T22" i="9" s="1"/>
  <c r="W22" i="9" s="1"/>
  <c r="J46" i="9"/>
  <c r="K41" i="9"/>
  <c r="S24" i="9"/>
  <c r="T27" i="9" s="1"/>
  <c r="W27" i="9" s="1"/>
  <c r="M37" i="9"/>
  <c r="J22" i="9"/>
  <c r="K17" i="9"/>
  <c r="M12" i="9"/>
  <c r="M11" i="9"/>
  <c r="M27" i="9"/>
  <c r="M32" i="9"/>
  <c r="S2" i="6"/>
  <c r="W6" i="9"/>
  <c r="P6" i="9"/>
  <c r="N2" i="8"/>
  <c r="N1" i="8"/>
  <c r="S1" i="8"/>
  <c r="S2" i="8"/>
  <c r="N1" i="7"/>
  <c r="L4" i="7"/>
  <c r="N2" i="7" s="1"/>
  <c r="S1" i="7"/>
  <c r="Q4" i="7"/>
  <c r="S2" i="7" s="1"/>
  <c r="S1" i="6"/>
  <c r="N2" i="6"/>
  <c r="N1" i="6"/>
  <c r="S2" i="5"/>
  <c r="W10" i="14" l="1"/>
  <c r="X10" i="14" s="1"/>
  <c r="L10" i="14"/>
  <c r="S10" i="14"/>
  <c r="N10" i="13"/>
  <c r="L10" i="13"/>
  <c r="K9" i="13"/>
  <c r="M6" i="12"/>
  <c r="T6" i="12"/>
  <c r="J24" i="12"/>
  <c r="J28" i="12"/>
  <c r="J26" i="12"/>
  <c r="J30" i="12"/>
  <c r="J32" i="12"/>
  <c r="K22" i="11"/>
  <c r="J27" i="11"/>
  <c r="L16" i="11"/>
  <c r="S16" i="11"/>
  <c r="W17" i="11" s="1"/>
  <c r="L17" i="11"/>
  <c r="S17" i="11"/>
  <c r="W18" i="11" s="1"/>
  <c r="J24" i="11"/>
  <c r="K19" i="11"/>
  <c r="L20" i="11"/>
  <c r="S20" i="11"/>
  <c r="K25" i="11"/>
  <c r="J30" i="11"/>
  <c r="K18" i="11"/>
  <c r="J23" i="11"/>
  <c r="L14" i="11"/>
  <c r="S14" i="11"/>
  <c r="W15" i="11" s="1"/>
  <c r="L13" i="11"/>
  <c r="S13" i="11"/>
  <c r="W14" i="11" s="1"/>
  <c r="K21" i="11"/>
  <c r="J26" i="11"/>
  <c r="L16" i="10"/>
  <c r="S16" i="10"/>
  <c r="U19" i="10" s="1"/>
  <c r="V19" i="10" s="1"/>
  <c r="W19" i="10" s="1"/>
  <c r="U14" i="10"/>
  <c r="V14" i="10" s="1"/>
  <c r="W14" i="10" s="1"/>
  <c r="U12" i="10"/>
  <c r="V12" i="10" s="1"/>
  <c r="U16" i="10"/>
  <c r="V16" i="10" s="1"/>
  <c r="W16" i="10" s="1"/>
  <c r="U15" i="10"/>
  <c r="V15" i="10" s="1"/>
  <c r="W15" i="10" s="1"/>
  <c r="K25" i="10"/>
  <c r="J30" i="10"/>
  <c r="S22" i="10"/>
  <c r="L22" i="10"/>
  <c r="U13" i="10"/>
  <c r="V13" i="10" s="1"/>
  <c r="W13" i="10" s="1"/>
  <c r="K29" i="10"/>
  <c r="J34" i="10"/>
  <c r="J28" i="10"/>
  <c r="K23" i="10"/>
  <c r="L20" i="10"/>
  <c r="S20" i="10"/>
  <c r="L24" i="10"/>
  <c r="S24" i="10"/>
  <c r="J32" i="10"/>
  <c r="K27" i="10"/>
  <c r="S18" i="10"/>
  <c r="L18" i="10"/>
  <c r="K21" i="10"/>
  <c r="J26" i="10"/>
  <c r="P22" i="9"/>
  <c r="P11" i="9"/>
  <c r="P12" i="9"/>
  <c r="T17" i="9"/>
  <c r="W17" i="9" s="1"/>
  <c r="P37" i="9"/>
  <c r="P8" i="9"/>
  <c r="P32" i="9"/>
  <c r="L17" i="9"/>
  <c r="S17" i="9"/>
  <c r="P27" i="9"/>
  <c r="J23" i="9"/>
  <c r="K18" i="9"/>
  <c r="S13" i="9"/>
  <c r="L13" i="9"/>
  <c r="T18" i="9"/>
  <c r="W18" i="9" s="1"/>
  <c r="S41" i="9"/>
  <c r="L41" i="9"/>
  <c r="M42" i="9" s="1"/>
  <c r="J51" i="9"/>
  <c r="K51" i="9" s="1"/>
  <c r="K46" i="9"/>
  <c r="J27" i="9"/>
  <c r="K22" i="9"/>
  <c r="V10" i="14" l="1"/>
  <c r="M10" i="14"/>
  <c r="W11" i="14" s="1"/>
  <c r="X11" i="14" s="1"/>
  <c r="N11" i="14"/>
  <c r="O11" i="14" s="1"/>
  <c r="P11" i="14" s="1"/>
  <c r="K10" i="14"/>
  <c r="L11" i="13"/>
  <c r="N11" i="13"/>
  <c r="K10" i="13"/>
  <c r="K6" i="12"/>
  <c r="O6" i="12"/>
  <c r="P6" i="12" s="1"/>
  <c r="V6" i="12"/>
  <c r="W6" i="12" s="1"/>
  <c r="S6" i="12"/>
  <c r="J37" i="12"/>
  <c r="J29" i="12"/>
  <c r="J31" i="12"/>
  <c r="J35" i="12"/>
  <c r="J33" i="12"/>
  <c r="S19" i="11"/>
  <c r="W20" i="11" s="1"/>
  <c r="L19" i="11"/>
  <c r="K26" i="11"/>
  <c r="J31" i="11"/>
  <c r="K24" i="11"/>
  <c r="J29" i="11"/>
  <c r="S18" i="11"/>
  <c r="W19" i="11" s="1"/>
  <c r="L18" i="11"/>
  <c r="W13" i="11"/>
  <c r="J35" i="11"/>
  <c r="K30" i="11"/>
  <c r="J28" i="11"/>
  <c r="K23" i="11"/>
  <c r="L25" i="11"/>
  <c r="S25" i="11"/>
  <c r="W26" i="11" s="1"/>
  <c r="W21" i="11"/>
  <c r="J32" i="11"/>
  <c r="K27" i="11"/>
  <c r="L21" i="11"/>
  <c r="S21" i="11"/>
  <c r="W22" i="11" s="1"/>
  <c r="S22" i="11"/>
  <c r="L22" i="11"/>
  <c r="L27" i="10"/>
  <c r="S27" i="10"/>
  <c r="K30" i="10"/>
  <c r="J35" i="10"/>
  <c r="U17" i="10"/>
  <c r="V17" i="10" s="1"/>
  <c r="W17" i="10" s="1"/>
  <c r="K34" i="10"/>
  <c r="J39" i="10"/>
  <c r="U23" i="10"/>
  <c r="V23" i="10" s="1"/>
  <c r="W23" i="10" s="1"/>
  <c r="S21" i="10"/>
  <c r="L21" i="10"/>
  <c r="K28" i="10"/>
  <c r="J33" i="10"/>
  <c r="S25" i="10"/>
  <c r="L25" i="10"/>
  <c r="S29" i="10"/>
  <c r="L29" i="10"/>
  <c r="U22" i="10"/>
  <c r="V22" i="10" s="1"/>
  <c r="W22" i="10" s="1"/>
  <c r="K32" i="10"/>
  <c r="J37" i="10"/>
  <c r="U25" i="10"/>
  <c r="V25" i="10" s="1"/>
  <c r="W25" i="10" s="1"/>
  <c r="U18" i="10"/>
  <c r="V18" i="10" s="1"/>
  <c r="W18" i="10" s="1"/>
  <c r="K26" i="10"/>
  <c r="J31" i="10"/>
  <c r="U21" i="10"/>
  <c r="V21" i="10" s="1"/>
  <c r="W21" i="10" s="1"/>
  <c r="U20" i="10"/>
  <c r="V20" i="10" s="1"/>
  <c r="W20" i="10" s="1"/>
  <c r="L23" i="10"/>
  <c r="S23" i="10"/>
  <c r="W12" i="10"/>
  <c r="L18" i="9"/>
  <c r="M21" i="9" s="1"/>
  <c r="S18" i="9"/>
  <c r="T21" i="9" s="1"/>
  <c r="W21" i="9" s="1"/>
  <c r="L51" i="9"/>
  <c r="M52" i="9" s="1"/>
  <c r="S51" i="9"/>
  <c r="P42" i="9"/>
  <c r="J28" i="9"/>
  <c r="K23" i="9"/>
  <c r="L22" i="9"/>
  <c r="S22" i="9"/>
  <c r="T42" i="9"/>
  <c r="W42" i="9" s="1"/>
  <c r="M16" i="9"/>
  <c r="M15" i="9"/>
  <c r="M14" i="9"/>
  <c r="T20" i="9"/>
  <c r="W20" i="9" s="1"/>
  <c r="T16" i="9"/>
  <c r="W16" i="9" s="1"/>
  <c r="T15" i="9"/>
  <c r="W15" i="9" s="1"/>
  <c r="T14" i="9"/>
  <c r="M18" i="9"/>
  <c r="L46" i="9"/>
  <c r="M47" i="9" s="1"/>
  <c r="S46" i="9"/>
  <c r="J32" i="9"/>
  <c r="K27" i="9"/>
  <c r="L11" i="14" l="1"/>
  <c r="M11" i="14" s="1"/>
  <c r="W12" i="14" s="1"/>
  <c r="X12" i="14" s="1"/>
  <c r="S11" i="14"/>
  <c r="V11" i="14" s="1"/>
  <c r="K11" i="14"/>
  <c r="L12" i="13"/>
  <c r="N12" i="13"/>
  <c r="K11" i="13"/>
  <c r="M7" i="12"/>
  <c r="L6" i="12"/>
  <c r="T7" i="12"/>
  <c r="V7" i="12"/>
  <c r="W7" i="12" s="1"/>
  <c r="S7" i="12"/>
  <c r="J34" i="12"/>
  <c r="J38" i="12"/>
  <c r="J36" i="12"/>
  <c r="J40" i="12"/>
  <c r="J42" i="12"/>
  <c r="K29" i="11"/>
  <c r="J34" i="11"/>
  <c r="K28" i="11"/>
  <c r="J33" i="11"/>
  <c r="S23" i="11"/>
  <c r="W24" i="11" s="1"/>
  <c r="L23" i="11"/>
  <c r="L27" i="11"/>
  <c r="S27" i="11"/>
  <c r="W28" i="11" s="1"/>
  <c r="L24" i="11"/>
  <c r="S24" i="11"/>
  <c r="W25" i="11" s="1"/>
  <c r="J40" i="11"/>
  <c r="K35" i="11"/>
  <c r="J36" i="11"/>
  <c r="K31" i="11"/>
  <c r="L30" i="11"/>
  <c r="S30" i="11"/>
  <c r="W31" i="11" s="1"/>
  <c r="L26" i="11"/>
  <c r="S26" i="11"/>
  <c r="W27" i="11" s="1"/>
  <c r="K32" i="11"/>
  <c r="J37" i="11"/>
  <c r="W23" i="11"/>
  <c r="K33" i="10"/>
  <c r="J38" i="10"/>
  <c r="S34" i="10"/>
  <c r="L34" i="10"/>
  <c r="J36" i="10"/>
  <c r="K31" i="10"/>
  <c r="L28" i="10"/>
  <c r="S28" i="10"/>
  <c r="S26" i="10"/>
  <c r="U29" i="10" s="1"/>
  <c r="V29" i="10" s="1"/>
  <c r="W29" i="10" s="1"/>
  <c r="L26" i="10"/>
  <c r="L32" i="10"/>
  <c r="S32" i="10"/>
  <c r="J44" i="10"/>
  <c r="K39" i="10"/>
  <c r="J40" i="10"/>
  <c r="K35" i="10"/>
  <c r="L30" i="10"/>
  <c r="S30" i="10"/>
  <c r="U26" i="10"/>
  <c r="V26" i="10" s="1"/>
  <c r="W26" i="10" s="1"/>
  <c r="K37" i="10"/>
  <c r="J42" i="10"/>
  <c r="U24" i="10"/>
  <c r="V24" i="10" s="1"/>
  <c r="W24" i="10" s="1"/>
  <c r="J33" i="9"/>
  <c r="K28" i="9"/>
  <c r="M19" i="9"/>
  <c r="P14" i="9"/>
  <c r="M24" i="9"/>
  <c r="P18" i="9"/>
  <c r="P15" i="9"/>
  <c r="L27" i="9"/>
  <c r="S27" i="9"/>
  <c r="M23" i="9"/>
  <c r="M20" i="9"/>
  <c r="P16" i="9"/>
  <c r="T52" i="9"/>
  <c r="W52" i="9" s="1"/>
  <c r="W14" i="9"/>
  <c r="P52" i="9"/>
  <c r="T47" i="9"/>
  <c r="W47" i="9" s="1"/>
  <c r="T25" i="9"/>
  <c r="W25" i="9" s="1"/>
  <c r="T23" i="9"/>
  <c r="W23" i="9" s="1"/>
  <c r="P47" i="9"/>
  <c r="T19" i="9"/>
  <c r="W19" i="9" s="1"/>
  <c r="L23" i="9"/>
  <c r="M26" i="9" s="1"/>
  <c r="S23" i="9"/>
  <c r="T26" i="9" s="1"/>
  <c r="W26" i="9" s="1"/>
  <c r="P21" i="9"/>
  <c r="M28" i="9"/>
  <c r="J37" i="9"/>
  <c r="K32" i="9"/>
  <c r="L12" i="14" l="1"/>
  <c r="N12" i="14"/>
  <c r="O12" i="14" s="1"/>
  <c r="P12" i="14" s="1"/>
  <c r="S12" i="14"/>
  <c r="K12" i="13"/>
  <c r="N13" i="13"/>
  <c r="L13" i="13"/>
  <c r="K7" i="12"/>
  <c r="O7" i="12"/>
  <c r="P7" i="12" s="1"/>
  <c r="J47" i="12"/>
  <c r="J41" i="12"/>
  <c r="J43" i="12"/>
  <c r="J45" i="12"/>
  <c r="J39" i="12"/>
  <c r="K37" i="11"/>
  <c r="J42" i="11"/>
  <c r="K36" i="11"/>
  <c r="J41" i="11"/>
  <c r="S35" i="11"/>
  <c r="W36" i="11" s="1"/>
  <c r="L35" i="11"/>
  <c r="K33" i="11"/>
  <c r="J38" i="11"/>
  <c r="L32" i="11"/>
  <c r="S32" i="11"/>
  <c r="W33" i="11" s="1"/>
  <c r="K40" i="11"/>
  <c r="J45" i="11"/>
  <c r="L28" i="11"/>
  <c r="S28" i="11"/>
  <c r="W29" i="11" s="1"/>
  <c r="L31" i="11"/>
  <c r="S31" i="11"/>
  <c r="W32" i="11" s="1"/>
  <c r="J39" i="11"/>
  <c r="K34" i="11"/>
  <c r="L29" i="11"/>
  <c r="S29" i="11"/>
  <c r="W30" i="11" s="1"/>
  <c r="L31" i="10"/>
  <c r="S31" i="10"/>
  <c r="L37" i="10"/>
  <c r="S37" i="10"/>
  <c r="K40" i="10"/>
  <c r="J45" i="10"/>
  <c r="L39" i="10"/>
  <c r="S39" i="10"/>
  <c r="U31" i="10"/>
  <c r="V31" i="10" s="1"/>
  <c r="W31" i="10" s="1"/>
  <c r="K38" i="10"/>
  <c r="J43" i="10"/>
  <c r="K44" i="10"/>
  <c r="J49" i="10"/>
  <c r="K49" i="10" s="1"/>
  <c r="S33" i="10"/>
  <c r="L33" i="10"/>
  <c r="U33" i="10"/>
  <c r="V33" i="10" s="1"/>
  <c r="W33" i="10" s="1"/>
  <c r="U27" i="10"/>
  <c r="V27" i="10" s="1"/>
  <c r="W27" i="10" s="1"/>
  <c r="U28" i="10"/>
  <c r="V28" i="10" s="1"/>
  <c r="W28" i="10" s="1"/>
  <c r="U35" i="10"/>
  <c r="V35" i="10" s="1"/>
  <c r="W35" i="10" s="1"/>
  <c r="U30" i="10"/>
  <c r="V30" i="10" s="1"/>
  <c r="W30" i="10" s="1"/>
  <c r="K42" i="10"/>
  <c r="J47" i="10"/>
  <c r="L35" i="10"/>
  <c r="S35" i="10"/>
  <c r="U32" i="10"/>
  <c r="V32" i="10" s="1"/>
  <c r="W32" i="10" s="1"/>
  <c r="K36" i="10"/>
  <c r="J41" i="10"/>
  <c r="P23" i="9"/>
  <c r="P24" i="9"/>
  <c r="T24" i="9"/>
  <c r="W24" i="9" s="1"/>
  <c r="T28" i="9"/>
  <c r="W28" i="9" s="1"/>
  <c r="P19" i="9"/>
  <c r="P20" i="9"/>
  <c r="S28" i="9"/>
  <c r="T31" i="9" s="1"/>
  <c r="W31" i="9" s="1"/>
  <c r="L28" i="9"/>
  <c r="L32" i="9"/>
  <c r="S32" i="9"/>
  <c r="P26" i="9"/>
  <c r="J38" i="9"/>
  <c r="K33" i="9"/>
  <c r="P28" i="9"/>
  <c r="M25" i="9"/>
  <c r="M33" i="9"/>
  <c r="J42" i="9"/>
  <c r="K37" i="9"/>
  <c r="K12" i="14" l="1"/>
  <c r="M12" i="14"/>
  <c r="L13" i="14" s="1"/>
  <c r="V12" i="14"/>
  <c r="L14" i="13"/>
  <c r="K13" i="13"/>
  <c r="N14" i="13"/>
  <c r="U7" i="13"/>
  <c r="L7" i="12"/>
  <c r="T8" i="12" s="1"/>
  <c r="J50" i="12"/>
  <c r="J48" i="12"/>
  <c r="J46" i="12"/>
  <c r="J44" i="12"/>
  <c r="J52" i="12"/>
  <c r="L34" i="11"/>
  <c r="S34" i="11"/>
  <c r="W35" i="11" s="1"/>
  <c r="L40" i="11"/>
  <c r="S40" i="11"/>
  <c r="K41" i="11"/>
  <c r="J46" i="11"/>
  <c r="J44" i="11"/>
  <c r="K39" i="11"/>
  <c r="L36" i="11"/>
  <c r="S36" i="11"/>
  <c r="W37" i="11" s="1"/>
  <c r="K38" i="11"/>
  <c r="J43" i="11"/>
  <c r="K42" i="11"/>
  <c r="J47" i="11"/>
  <c r="L33" i="11"/>
  <c r="S33" i="11"/>
  <c r="W34" i="11" s="1"/>
  <c r="L37" i="11"/>
  <c r="S37" i="11"/>
  <c r="W38" i="11" s="1"/>
  <c r="K45" i="11"/>
  <c r="J50" i="11"/>
  <c r="K50" i="11" s="1"/>
  <c r="J48" i="10"/>
  <c r="K43" i="10"/>
  <c r="K45" i="10"/>
  <c r="J50" i="10"/>
  <c r="K50" i="10" s="1"/>
  <c r="J52" i="10"/>
  <c r="K52" i="10" s="1"/>
  <c r="K47" i="10"/>
  <c r="L38" i="10"/>
  <c r="S38" i="10"/>
  <c r="L40" i="10"/>
  <c r="S40" i="10"/>
  <c r="L42" i="10"/>
  <c r="S42" i="10"/>
  <c r="U40" i="10"/>
  <c r="V40" i="10" s="1"/>
  <c r="W40" i="10" s="1"/>
  <c r="K41" i="10"/>
  <c r="J46" i="10"/>
  <c r="U36" i="10"/>
  <c r="V36" i="10" s="1"/>
  <c r="W36" i="10" s="1"/>
  <c r="U34" i="10"/>
  <c r="V34" i="10" s="1"/>
  <c r="W34" i="10" s="1"/>
  <c r="L36" i="10"/>
  <c r="S36" i="10"/>
  <c r="U39" i="10" s="1"/>
  <c r="V39" i="10" s="1"/>
  <c r="W39" i="10" s="1"/>
  <c r="S49" i="10"/>
  <c r="L49" i="10"/>
  <c r="L44" i="10"/>
  <c r="S44" i="10"/>
  <c r="M31" i="9"/>
  <c r="M30" i="9"/>
  <c r="M29" i="9"/>
  <c r="T30" i="9"/>
  <c r="W30" i="9" s="1"/>
  <c r="J43" i="9"/>
  <c r="K38" i="9"/>
  <c r="L37" i="9"/>
  <c r="S37" i="9"/>
  <c r="P25" i="9"/>
  <c r="T35" i="9"/>
  <c r="W35" i="9" s="1"/>
  <c r="T33" i="9"/>
  <c r="W33" i="9" s="1"/>
  <c r="T29" i="9"/>
  <c r="W29" i="9" s="1"/>
  <c r="S33" i="9"/>
  <c r="T36" i="9" s="1"/>
  <c r="W36" i="9" s="1"/>
  <c r="L33" i="9"/>
  <c r="J47" i="9"/>
  <c r="K42" i="9"/>
  <c r="P33" i="9"/>
  <c r="M38" i="9"/>
  <c r="S13" i="14" l="1"/>
  <c r="N13" i="14"/>
  <c r="K13" i="14"/>
  <c r="M13" i="14"/>
  <c r="S14" i="14"/>
  <c r="V13" i="14"/>
  <c r="O13" i="14"/>
  <c r="P13" i="14" s="1"/>
  <c r="W13" i="14"/>
  <c r="X13" i="14" s="1"/>
  <c r="N15" i="13"/>
  <c r="K14" i="13"/>
  <c r="L15" i="13"/>
  <c r="W7" i="13"/>
  <c r="S8" i="12"/>
  <c r="V8" i="12"/>
  <c r="W8" i="12" s="1"/>
  <c r="M8" i="12"/>
  <c r="J49" i="12"/>
  <c r="J51" i="12"/>
  <c r="L42" i="11"/>
  <c r="S42" i="11"/>
  <c r="W43" i="11" s="1"/>
  <c r="S50" i="11"/>
  <c r="L50" i="11"/>
  <c r="S39" i="11"/>
  <c r="W40" i="11" s="1"/>
  <c r="L39" i="11"/>
  <c r="J52" i="11"/>
  <c r="K52" i="11" s="1"/>
  <c r="K47" i="11"/>
  <c r="K44" i="11"/>
  <c r="J49" i="11"/>
  <c r="K49" i="11" s="1"/>
  <c r="K46" i="11"/>
  <c r="J51" i="11"/>
  <c r="K51" i="11" s="1"/>
  <c r="L38" i="11"/>
  <c r="S38" i="11"/>
  <c r="W39" i="11" s="1"/>
  <c r="W41" i="11"/>
  <c r="J48" i="11"/>
  <c r="K43" i="11"/>
  <c r="L41" i="11"/>
  <c r="S41" i="11"/>
  <c r="W42" i="11" s="1"/>
  <c r="L45" i="11"/>
  <c r="S45" i="11"/>
  <c r="W46" i="11" s="1"/>
  <c r="L47" i="10"/>
  <c r="S47" i="10"/>
  <c r="L52" i="10"/>
  <c r="S52" i="10"/>
  <c r="S50" i="10"/>
  <c r="L50" i="10"/>
  <c r="L45" i="10"/>
  <c r="S45" i="10"/>
  <c r="L43" i="10"/>
  <c r="S43" i="10"/>
  <c r="K46" i="10"/>
  <c r="J51" i="10"/>
  <c r="K51" i="10" s="1"/>
  <c r="L41" i="10"/>
  <c r="S41" i="10"/>
  <c r="U41" i="10"/>
  <c r="V41" i="10" s="1"/>
  <c r="W41" i="10" s="1"/>
  <c r="K48" i="10"/>
  <c r="J53" i="10"/>
  <c r="K53" i="10" s="1"/>
  <c r="U43" i="10"/>
  <c r="V43" i="10" s="1"/>
  <c r="W43" i="10" s="1"/>
  <c r="U37" i="10"/>
  <c r="V37" i="10" s="1"/>
  <c r="W37" i="10" s="1"/>
  <c r="U38" i="10"/>
  <c r="V38" i="10" s="1"/>
  <c r="W38" i="10" s="1"/>
  <c r="J48" i="9"/>
  <c r="K48" i="9" s="1"/>
  <c r="K43" i="9"/>
  <c r="L42" i="9"/>
  <c r="M43" i="9" s="1"/>
  <c r="S42" i="9"/>
  <c r="M36" i="9"/>
  <c r="M35" i="9"/>
  <c r="M34" i="9"/>
  <c r="P29" i="9"/>
  <c r="T40" i="9"/>
  <c r="W40" i="9" s="1"/>
  <c r="T38" i="9"/>
  <c r="W38" i="9" s="1"/>
  <c r="P38" i="9"/>
  <c r="P30" i="9"/>
  <c r="T34" i="9"/>
  <c r="W34" i="9" s="1"/>
  <c r="L38" i="9"/>
  <c r="S38" i="9"/>
  <c r="T41" i="9" s="1"/>
  <c r="W41" i="9" s="1"/>
  <c r="P31" i="9"/>
  <c r="J52" i="9"/>
  <c r="K52" i="9" s="1"/>
  <c r="K47" i="9"/>
  <c r="L14" i="14" l="1"/>
  <c r="W14" i="14"/>
  <c r="X14" i="14" s="1"/>
  <c r="V14" i="14"/>
  <c r="N14" i="14"/>
  <c r="O14" i="14" s="1"/>
  <c r="P14" i="14" s="1"/>
  <c r="N16" i="13"/>
  <c r="K15" i="13"/>
  <c r="L16" i="13"/>
  <c r="P8" i="13"/>
  <c r="X7" i="13"/>
  <c r="K8" i="12"/>
  <c r="O8" i="12"/>
  <c r="P8" i="12" s="1"/>
  <c r="K48" i="11"/>
  <c r="J53" i="11"/>
  <c r="K53" i="11" s="1"/>
  <c r="L47" i="11"/>
  <c r="S47" i="11"/>
  <c r="W48" i="11" s="1"/>
  <c r="L52" i="11"/>
  <c r="S52" i="11"/>
  <c r="L51" i="11"/>
  <c r="S51" i="11"/>
  <c r="S46" i="11"/>
  <c r="W47" i="11" s="1"/>
  <c r="L46" i="11"/>
  <c r="W51" i="11"/>
  <c r="L49" i="11"/>
  <c r="S49" i="11"/>
  <c r="W50" i="11" s="1"/>
  <c r="S43" i="11"/>
  <c r="W44" i="11" s="1"/>
  <c r="L43" i="11"/>
  <c r="L44" i="11"/>
  <c r="S44" i="11"/>
  <c r="W45" i="11" s="1"/>
  <c r="U45" i="10"/>
  <c r="V45" i="10" s="1"/>
  <c r="W45" i="10" s="1"/>
  <c r="L48" i="10"/>
  <c r="S48" i="10"/>
  <c r="U51" i="10" s="1"/>
  <c r="V51" i="10" s="1"/>
  <c r="W51" i="10" s="1"/>
  <c r="R3" i="10"/>
  <c r="L46" i="10"/>
  <c r="S46" i="10"/>
  <c r="Y3" i="10"/>
  <c r="U46" i="10"/>
  <c r="V46" i="10" s="1"/>
  <c r="W46" i="10" s="1"/>
  <c r="U44" i="10"/>
  <c r="V44" i="10" s="1"/>
  <c r="W44" i="10" s="1"/>
  <c r="U42" i="10"/>
  <c r="V42" i="10" s="1"/>
  <c r="W42" i="10" s="1"/>
  <c r="L51" i="10"/>
  <c r="S51" i="10"/>
  <c r="U52" i="10" s="1"/>
  <c r="V52" i="10" s="1"/>
  <c r="U48" i="10"/>
  <c r="V48" i="10" s="1"/>
  <c r="W48" i="10" s="1"/>
  <c r="U50" i="10"/>
  <c r="V50" i="10" s="1"/>
  <c r="W50" i="10" s="1"/>
  <c r="P43" i="9"/>
  <c r="P35" i="9"/>
  <c r="P36" i="9"/>
  <c r="T39" i="9"/>
  <c r="W39" i="9" s="1"/>
  <c r="T45" i="9"/>
  <c r="W45" i="9" s="1"/>
  <c r="T44" i="9"/>
  <c r="W44" i="9" s="1"/>
  <c r="T43" i="9"/>
  <c r="W43" i="9" s="1"/>
  <c r="L52" i="9"/>
  <c r="M53" i="9" s="1"/>
  <c r="S52" i="9"/>
  <c r="T53" i="9" s="1"/>
  <c r="L43" i="9"/>
  <c r="S43" i="9"/>
  <c r="T46" i="9" s="1"/>
  <c r="W46" i="9" s="1"/>
  <c r="L47" i="9"/>
  <c r="M50" i="9" s="1"/>
  <c r="S47" i="9"/>
  <c r="M41" i="9"/>
  <c r="M39" i="9"/>
  <c r="M40" i="9"/>
  <c r="L48" i="9"/>
  <c r="M51" i="9" s="1"/>
  <c r="S48" i="9"/>
  <c r="T51" i="9" s="1"/>
  <c r="W51" i="9" s="1"/>
  <c r="P34" i="9"/>
  <c r="M14" i="14" l="1"/>
  <c r="K14" i="14"/>
  <c r="N17" i="13"/>
  <c r="K16" i="13"/>
  <c r="L17" i="13"/>
  <c r="W8" i="13"/>
  <c r="Q8" i="13"/>
  <c r="L8" i="12"/>
  <c r="T9" i="12" s="1"/>
  <c r="W52" i="11"/>
  <c r="L48" i="11"/>
  <c r="S48" i="11"/>
  <c r="W49" i="11" s="1"/>
  <c r="R1" i="10"/>
  <c r="U49" i="10"/>
  <c r="V49" i="10" s="1"/>
  <c r="W49" i="10" s="1"/>
  <c r="U47" i="10"/>
  <c r="V47" i="10" s="1"/>
  <c r="W47" i="10" s="1"/>
  <c r="W52" i="10"/>
  <c r="P50" i="9"/>
  <c r="P51" i="9"/>
  <c r="M46" i="9"/>
  <c r="M45" i="9"/>
  <c r="M44" i="9"/>
  <c r="M48" i="9"/>
  <c r="P40" i="9"/>
  <c r="M49" i="9"/>
  <c r="P39" i="9"/>
  <c r="P41" i="9"/>
  <c r="T50" i="9"/>
  <c r="W50" i="9" s="1"/>
  <c r="T49" i="9"/>
  <c r="W49" i="9" s="1"/>
  <c r="T48" i="9"/>
  <c r="W48" i="9" s="1"/>
  <c r="L15" i="14" l="1"/>
  <c r="W15" i="14"/>
  <c r="X15" i="14" s="1"/>
  <c r="S15" i="14"/>
  <c r="N15" i="14"/>
  <c r="O15" i="14" s="1"/>
  <c r="P15" i="14" s="1"/>
  <c r="N18" i="13"/>
  <c r="K17" i="13"/>
  <c r="L18" i="13"/>
  <c r="V9" i="13"/>
  <c r="T14" i="13" s="1"/>
  <c r="P9" i="13"/>
  <c r="Q9" i="13" s="1"/>
  <c r="X8" i="13"/>
  <c r="S9" i="12"/>
  <c r="V9" i="12"/>
  <c r="W9" i="12" s="1"/>
  <c r="M9" i="12"/>
  <c r="AE2" i="11"/>
  <c r="R1" i="11"/>
  <c r="Y1" i="10"/>
  <c r="Y2" i="10"/>
  <c r="Y1" i="11"/>
  <c r="Y2" i="11"/>
  <c r="P48" i="9"/>
  <c r="P45" i="9"/>
  <c r="P49" i="9"/>
  <c r="P46" i="9"/>
  <c r="V15" i="14" l="1"/>
  <c r="K15" i="14"/>
  <c r="M15" i="14"/>
  <c r="W9" i="13"/>
  <c r="X9" i="13" s="1"/>
  <c r="N19" i="13"/>
  <c r="K18" i="13"/>
  <c r="L19" i="13"/>
  <c r="O9" i="12"/>
  <c r="P9" i="12" s="1"/>
  <c r="K9" i="12"/>
  <c r="P44" i="9"/>
  <c r="L16" i="14" l="1"/>
  <c r="W16" i="14"/>
  <c r="X16" i="14" s="1"/>
  <c r="N16" i="14"/>
  <c r="O16" i="14" s="1"/>
  <c r="P16" i="14" s="1"/>
  <c r="S16" i="14"/>
  <c r="N20" i="13"/>
  <c r="K19" i="13"/>
  <c r="L20" i="13"/>
  <c r="W10" i="13"/>
  <c r="X10" i="13" s="1"/>
  <c r="P10" i="13"/>
  <c r="Q10" i="13" s="1"/>
  <c r="L9" i="12"/>
  <c r="T10" i="12" s="1"/>
  <c r="M10" i="12"/>
  <c r="V16" i="14" l="1"/>
  <c r="M16" i="14"/>
  <c r="W17" i="14" s="1"/>
  <c r="X17" i="14" s="1"/>
  <c r="K16" i="14"/>
  <c r="N21" i="13"/>
  <c r="K20" i="13"/>
  <c r="L21" i="13"/>
  <c r="V10" i="13"/>
  <c r="T15" i="13" s="1"/>
  <c r="K10" i="12"/>
  <c r="O10" i="12"/>
  <c r="P10" i="12" s="1"/>
  <c r="V10" i="12"/>
  <c r="W10" i="12" s="1"/>
  <c r="S10" i="12"/>
  <c r="L17" i="14" l="1"/>
  <c r="N17" i="14"/>
  <c r="O17" i="14" s="1"/>
  <c r="P17" i="14" s="1"/>
  <c r="K17" i="14"/>
  <c r="M17" i="14"/>
  <c r="L18" i="14"/>
  <c r="S17" i="14"/>
  <c r="W11" i="13"/>
  <c r="X11" i="13" s="1"/>
  <c r="N22" i="13"/>
  <c r="K21" i="13"/>
  <c r="L22" i="13"/>
  <c r="V11" i="13"/>
  <c r="T16" i="13" s="1"/>
  <c r="P11" i="13"/>
  <c r="Q11" i="13" s="1"/>
  <c r="L10" i="12"/>
  <c r="T11" i="12" s="1"/>
  <c r="K18" i="14" l="1"/>
  <c r="M18" i="14"/>
  <c r="W18" i="14"/>
  <c r="X18" i="14" s="1"/>
  <c r="S18" i="14"/>
  <c r="V17" i="14"/>
  <c r="N18" i="14"/>
  <c r="O18" i="14" s="1"/>
  <c r="P18" i="14" s="1"/>
  <c r="N23" i="13"/>
  <c r="K22" i="13"/>
  <c r="L23" i="13"/>
  <c r="S11" i="12"/>
  <c r="V11" i="12"/>
  <c r="W11" i="12" s="1"/>
  <c r="M11" i="12"/>
  <c r="S19" i="14" l="1"/>
  <c r="V18" i="14"/>
  <c r="L19" i="14"/>
  <c r="W19" i="14"/>
  <c r="X19" i="14" s="1"/>
  <c r="N19" i="14"/>
  <c r="O19" i="14" s="1"/>
  <c r="P19" i="14" s="1"/>
  <c r="N24" i="13"/>
  <c r="K23" i="13"/>
  <c r="L24" i="13"/>
  <c r="P12" i="13"/>
  <c r="Q12" i="13" s="1"/>
  <c r="K11" i="12"/>
  <c r="O11" i="12"/>
  <c r="P11" i="12" s="1"/>
  <c r="K19" i="14" l="1"/>
  <c r="M19" i="14"/>
  <c r="W20" i="14" s="1"/>
  <c r="X20" i="14" s="1"/>
  <c r="V19" i="14"/>
  <c r="N25" i="13"/>
  <c r="K24" i="13"/>
  <c r="L25" i="13"/>
  <c r="W12" i="13"/>
  <c r="X12" i="13" s="1"/>
  <c r="L11" i="12"/>
  <c r="T12" i="12" s="1"/>
  <c r="S20" i="14" l="1"/>
  <c r="V20" i="14" s="1"/>
  <c r="L20" i="14"/>
  <c r="N20" i="14"/>
  <c r="O20" i="14" s="1"/>
  <c r="P20" i="14" s="1"/>
  <c r="W13" i="13"/>
  <c r="X13" i="13" s="1"/>
  <c r="V12" i="13"/>
  <c r="T17" i="13" s="1"/>
  <c r="N26" i="13"/>
  <c r="K25" i="13"/>
  <c r="L26" i="13"/>
  <c r="P13" i="13"/>
  <c r="Q13" i="13" s="1"/>
  <c r="V12" i="12"/>
  <c r="W12" i="12" s="1"/>
  <c r="S12" i="12"/>
  <c r="M12" i="12"/>
  <c r="K20" i="14" l="1"/>
  <c r="M20" i="14"/>
  <c r="V13" i="13"/>
  <c r="T18" i="13" s="1"/>
  <c r="N27" i="13"/>
  <c r="K26" i="13"/>
  <c r="L27" i="13"/>
  <c r="K12" i="12"/>
  <c r="O12" i="12"/>
  <c r="P12" i="12" s="1"/>
  <c r="L21" i="14" l="1"/>
  <c r="W21" i="14"/>
  <c r="X21" i="14" s="1"/>
  <c r="S21" i="14"/>
  <c r="N21" i="14"/>
  <c r="O21" i="14" s="1"/>
  <c r="P21" i="14" s="1"/>
  <c r="W14" i="13"/>
  <c r="X14" i="13" s="1"/>
  <c r="N28" i="13"/>
  <c r="K27" i="13"/>
  <c r="L28" i="13"/>
  <c r="L12" i="12"/>
  <c r="T13" i="12" s="1"/>
  <c r="V21" i="14" l="1"/>
  <c r="M21" i="14"/>
  <c r="K21" i="14"/>
  <c r="V14" i="13"/>
  <c r="T19" i="13" s="1"/>
  <c r="N29" i="13"/>
  <c r="K28" i="13"/>
  <c r="L29" i="13"/>
  <c r="P14" i="13"/>
  <c r="Q14" i="13" s="1"/>
  <c r="S13" i="12"/>
  <c r="V13" i="12"/>
  <c r="W13" i="12" s="1"/>
  <c r="M13" i="12"/>
  <c r="L22" i="14" l="1"/>
  <c r="W22" i="14"/>
  <c r="X22" i="14" s="1"/>
  <c r="N22" i="14"/>
  <c r="O22" i="14" s="1"/>
  <c r="P22" i="14" s="1"/>
  <c r="S22" i="14"/>
  <c r="N30" i="13"/>
  <c r="K29" i="13"/>
  <c r="L30" i="13"/>
  <c r="O13" i="12"/>
  <c r="P13" i="12" s="1"/>
  <c r="K13" i="12"/>
  <c r="V22" i="14" l="1"/>
  <c r="K22" i="14"/>
  <c r="M22" i="14"/>
  <c r="W23" i="14" s="1"/>
  <c r="X23" i="14" s="1"/>
  <c r="L23" i="14"/>
  <c r="N31" i="13"/>
  <c r="K30" i="13"/>
  <c r="L31" i="13"/>
  <c r="P15" i="13"/>
  <c r="Q15" i="13" s="1"/>
  <c r="W15" i="13"/>
  <c r="X15" i="13" s="1"/>
  <c r="V15" i="13"/>
  <c r="T20" i="13" s="1"/>
  <c r="L13" i="12"/>
  <c r="T14" i="12" s="1"/>
  <c r="K23" i="14" l="1"/>
  <c r="M23" i="14"/>
  <c r="N23" i="14"/>
  <c r="O23" i="14" s="1"/>
  <c r="P23" i="14" s="1"/>
  <c r="S23" i="14"/>
  <c r="N32" i="13"/>
  <c r="K31" i="13"/>
  <c r="L32" i="13"/>
  <c r="S14" i="12"/>
  <c r="V14" i="12"/>
  <c r="W14" i="12" s="1"/>
  <c r="M14" i="12"/>
  <c r="L24" i="14" l="1"/>
  <c r="W24" i="14"/>
  <c r="X24" i="14" s="1"/>
  <c r="V23" i="14"/>
  <c r="S24" i="14"/>
  <c r="N24" i="14"/>
  <c r="O24" i="14" s="1"/>
  <c r="P24" i="14" s="1"/>
  <c r="N33" i="13"/>
  <c r="K32" i="13"/>
  <c r="L33" i="13"/>
  <c r="V16" i="13"/>
  <c r="T21" i="13" s="1"/>
  <c r="W16" i="13"/>
  <c r="X16" i="13" s="1"/>
  <c r="K14" i="12"/>
  <c r="O14" i="12"/>
  <c r="P14" i="12" s="1"/>
  <c r="V24" i="14" l="1"/>
  <c r="M24" i="14"/>
  <c r="W25" i="14" s="1"/>
  <c r="X25" i="14" s="1"/>
  <c r="K24" i="14"/>
  <c r="N34" i="13"/>
  <c r="K33" i="13"/>
  <c r="L34" i="13"/>
  <c r="P16" i="13"/>
  <c r="Q16" i="13" s="1"/>
  <c r="L14" i="12"/>
  <c r="T15" i="12" s="1"/>
  <c r="N25" i="14" l="1"/>
  <c r="O25" i="14" s="1"/>
  <c r="P25" i="14" s="1"/>
  <c r="S25" i="14"/>
  <c r="L25" i="14"/>
  <c r="N35" i="13"/>
  <c r="K34" i="13"/>
  <c r="L35" i="13"/>
  <c r="V15" i="12"/>
  <c r="W15" i="12" s="1"/>
  <c r="S15" i="12"/>
  <c r="M15" i="12"/>
  <c r="K25" i="14" l="1"/>
  <c r="M25" i="14"/>
  <c r="W26" i="14" s="1"/>
  <c r="X26" i="14" s="1"/>
  <c r="V25" i="14"/>
  <c r="N36" i="13"/>
  <c r="K35" i="13"/>
  <c r="L36" i="13"/>
  <c r="P17" i="13"/>
  <c r="Q17" i="13" s="1"/>
  <c r="W17" i="13"/>
  <c r="X17" i="13" s="1"/>
  <c r="V17" i="13"/>
  <c r="T22" i="13" s="1"/>
  <c r="O15" i="12"/>
  <c r="P15" i="12" s="1"/>
  <c r="K15" i="12"/>
  <c r="S26" i="14" l="1"/>
  <c r="N26" i="14"/>
  <c r="O26" i="14" s="1"/>
  <c r="P26" i="14" s="1"/>
  <c r="V26" i="14"/>
  <c r="L26" i="14"/>
  <c r="N37" i="13"/>
  <c r="K36" i="13"/>
  <c r="L37" i="13"/>
  <c r="L15" i="12"/>
  <c r="T16" i="12" s="1"/>
  <c r="K26" i="14" l="1"/>
  <c r="M26" i="14"/>
  <c r="N27" i="14" s="1"/>
  <c r="O27" i="14" s="1"/>
  <c r="P27" i="14" s="1"/>
  <c r="N38" i="13"/>
  <c r="K37" i="13"/>
  <c r="L38" i="13"/>
  <c r="W18" i="13"/>
  <c r="X18" i="13" s="1"/>
  <c r="V18" i="13"/>
  <c r="T23" i="13" s="1"/>
  <c r="S16" i="12"/>
  <c r="V16" i="12"/>
  <c r="W16" i="12" s="1"/>
  <c r="M16" i="12"/>
  <c r="L27" i="14" l="1"/>
  <c r="W27" i="14"/>
  <c r="X27" i="14" s="1"/>
  <c r="S27" i="14"/>
  <c r="N39" i="13"/>
  <c r="K38" i="13"/>
  <c r="L39" i="13"/>
  <c r="P18" i="13"/>
  <c r="Q18" i="13" s="1"/>
  <c r="O16" i="12"/>
  <c r="P16" i="12" s="1"/>
  <c r="K16" i="12"/>
  <c r="V27" i="14" l="1"/>
  <c r="M27" i="14"/>
  <c r="K27" i="14"/>
  <c r="N40" i="13"/>
  <c r="K39" i="13"/>
  <c r="L40" i="13"/>
  <c r="L16" i="12"/>
  <c r="T17" i="12" s="1"/>
  <c r="L28" i="14" l="1"/>
  <c r="W28" i="14"/>
  <c r="X28" i="14" s="1"/>
  <c r="N28" i="14"/>
  <c r="O28" i="14" s="1"/>
  <c r="P28" i="14" s="1"/>
  <c r="S28" i="14"/>
  <c r="N41" i="13"/>
  <c r="K40" i="13"/>
  <c r="L41" i="13"/>
  <c r="P19" i="13"/>
  <c r="Q19" i="13" s="1"/>
  <c r="V19" i="13"/>
  <c r="T24" i="13" s="1"/>
  <c r="W19" i="13"/>
  <c r="X19" i="13" s="1"/>
  <c r="S17" i="12"/>
  <c r="V17" i="12"/>
  <c r="W17" i="12" s="1"/>
  <c r="M17" i="12"/>
  <c r="M28" i="14" l="1"/>
  <c r="K28" i="14"/>
  <c r="V28" i="14"/>
  <c r="S29" i="14"/>
  <c r="N42" i="13"/>
  <c r="K41" i="13"/>
  <c r="L42" i="13"/>
  <c r="K17" i="12"/>
  <c r="O17" i="12"/>
  <c r="P17" i="12" s="1"/>
  <c r="L29" i="14" l="1"/>
  <c r="W29" i="14"/>
  <c r="X29" i="14" s="1"/>
  <c r="V29" i="14"/>
  <c r="N29" i="14"/>
  <c r="O29" i="14" s="1"/>
  <c r="P29" i="14" s="1"/>
  <c r="N43" i="13"/>
  <c r="K42" i="13"/>
  <c r="L43" i="13"/>
  <c r="W20" i="13"/>
  <c r="X20" i="13" s="1"/>
  <c r="V20" i="13"/>
  <c r="T25" i="13" s="1"/>
  <c r="L17" i="12"/>
  <c r="T18" i="12" s="1"/>
  <c r="K29" i="14" l="1"/>
  <c r="M29" i="14"/>
  <c r="N44" i="13"/>
  <c r="K43" i="13"/>
  <c r="L44" i="13"/>
  <c r="P20" i="13"/>
  <c r="Q20" i="13" s="1"/>
  <c r="V18" i="12"/>
  <c r="W18" i="12" s="1"/>
  <c r="S18" i="12"/>
  <c r="M18" i="12"/>
  <c r="W30" i="14" l="1"/>
  <c r="X30" i="14" s="1"/>
  <c r="S30" i="14"/>
  <c r="L30" i="14"/>
  <c r="N30" i="14"/>
  <c r="O30" i="14" s="1"/>
  <c r="P30" i="14" s="1"/>
  <c r="N45" i="13"/>
  <c r="K44" i="13"/>
  <c r="L45" i="13"/>
  <c r="K18" i="12"/>
  <c r="O18" i="12"/>
  <c r="P18" i="12" s="1"/>
  <c r="K30" i="14" l="1"/>
  <c r="M30" i="14"/>
  <c r="S31" i="14" s="1"/>
  <c r="V30" i="14"/>
  <c r="N46" i="13"/>
  <c r="K45" i="13"/>
  <c r="L46" i="13"/>
  <c r="V21" i="13"/>
  <c r="T26" i="13" s="1"/>
  <c r="W21" i="13"/>
  <c r="X21" i="13" s="1"/>
  <c r="L18" i="12"/>
  <c r="T19" i="12" s="1"/>
  <c r="V31" i="14" l="1"/>
  <c r="L31" i="14"/>
  <c r="W31" i="14"/>
  <c r="X31" i="14" s="1"/>
  <c r="N31" i="14"/>
  <c r="O31" i="14" s="1"/>
  <c r="P31" i="14" s="1"/>
  <c r="N47" i="13"/>
  <c r="K46" i="13"/>
  <c r="L47" i="13"/>
  <c r="P21" i="13"/>
  <c r="Q21" i="13" s="1"/>
  <c r="S19" i="12"/>
  <c r="V19" i="12"/>
  <c r="W19" i="12" s="1"/>
  <c r="M19" i="12"/>
  <c r="K31" i="14" l="1"/>
  <c r="M31" i="14"/>
  <c r="N32" i="14" s="1"/>
  <c r="O32" i="14" s="1"/>
  <c r="P32" i="14" s="1"/>
  <c r="N48" i="13"/>
  <c r="K47" i="13"/>
  <c r="L48" i="13"/>
  <c r="W22" i="13"/>
  <c r="X22" i="13" s="1"/>
  <c r="V22" i="13"/>
  <c r="T27" i="13" s="1"/>
  <c r="K19" i="12"/>
  <c r="O19" i="12"/>
  <c r="P19" i="12" s="1"/>
  <c r="L32" i="14" l="1"/>
  <c r="K32" i="14"/>
  <c r="M32" i="14"/>
  <c r="W32" i="14"/>
  <c r="X32" i="14" s="1"/>
  <c r="S32" i="14"/>
  <c r="N49" i="13"/>
  <c r="K48" i="13"/>
  <c r="L49" i="13"/>
  <c r="P22" i="13"/>
  <c r="Q22" i="13" s="1"/>
  <c r="L19" i="12"/>
  <c r="T20" i="12" s="1"/>
  <c r="L33" i="14" l="1"/>
  <c r="W33" i="14"/>
  <c r="X33" i="14" s="1"/>
  <c r="V32" i="14"/>
  <c r="S33" i="14"/>
  <c r="N33" i="14"/>
  <c r="O33" i="14" s="1"/>
  <c r="P33" i="14" s="1"/>
  <c r="N50" i="13"/>
  <c r="K49" i="13"/>
  <c r="L50" i="13"/>
  <c r="V20" i="12"/>
  <c r="W20" i="12" s="1"/>
  <c r="S20" i="12"/>
  <c r="M20" i="12"/>
  <c r="K33" i="14" l="1"/>
  <c r="M33" i="14"/>
  <c r="N34" i="14" s="1"/>
  <c r="O34" i="14" s="1"/>
  <c r="P34" i="14" s="1"/>
  <c r="V33" i="14"/>
  <c r="S34" i="14"/>
  <c r="N51" i="13"/>
  <c r="K50" i="13"/>
  <c r="L51" i="13"/>
  <c r="P23" i="13"/>
  <c r="Q23" i="13" s="1"/>
  <c r="V23" i="13"/>
  <c r="T28" i="13" s="1"/>
  <c r="W23" i="13"/>
  <c r="X23" i="13" s="1"/>
  <c r="K20" i="12"/>
  <c r="O20" i="12"/>
  <c r="P20" i="12" s="1"/>
  <c r="L34" i="14" l="1"/>
  <c r="M34" i="14" s="1"/>
  <c r="W34" i="14"/>
  <c r="X34" i="14" s="1"/>
  <c r="V34" i="14"/>
  <c r="N52" i="13"/>
  <c r="K51" i="13"/>
  <c r="L52" i="13"/>
  <c r="L20" i="12"/>
  <c r="T21" i="12" s="1"/>
  <c r="K34" i="14" l="1"/>
  <c r="L35" i="14"/>
  <c r="K52" i="13"/>
  <c r="N53" i="13"/>
  <c r="V24" i="13"/>
  <c r="T29" i="13" s="1"/>
  <c r="W24" i="13"/>
  <c r="X24" i="13" s="1"/>
  <c r="S21" i="12"/>
  <c r="V21" i="12"/>
  <c r="W21" i="12" s="1"/>
  <c r="M21" i="12"/>
  <c r="K35" i="14" l="1"/>
  <c r="M35" i="14"/>
  <c r="L36" i="14" s="1"/>
  <c r="W35" i="14"/>
  <c r="S35" i="14"/>
  <c r="N35" i="14"/>
  <c r="O35" i="14" s="1"/>
  <c r="P24" i="13"/>
  <c r="Q24" i="13" s="1"/>
  <c r="K21" i="12"/>
  <c r="O21" i="12"/>
  <c r="P21" i="12" s="1"/>
  <c r="N36" i="14" l="1"/>
  <c r="M36" i="14"/>
  <c r="K36" i="14"/>
  <c r="L37" i="14"/>
  <c r="P35" i="14"/>
  <c r="V35" i="14"/>
  <c r="S36" i="14"/>
  <c r="O36" i="14"/>
  <c r="P36" i="14" s="1"/>
  <c r="W36" i="14"/>
  <c r="X36" i="14" s="1"/>
  <c r="X35" i="14"/>
  <c r="L21" i="12"/>
  <c r="T22" i="12" s="1"/>
  <c r="M37" i="14" l="1"/>
  <c r="K37" i="14"/>
  <c r="V36" i="14"/>
  <c r="S37" i="14"/>
  <c r="W37" i="14"/>
  <c r="N37" i="14"/>
  <c r="O37" i="14" s="1"/>
  <c r="P25" i="13"/>
  <c r="Q25" i="13" s="1"/>
  <c r="W25" i="13"/>
  <c r="X25" i="13" s="1"/>
  <c r="V25" i="13"/>
  <c r="T30" i="13" s="1"/>
  <c r="V22" i="12"/>
  <c r="W22" i="12" s="1"/>
  <c r="S22" i="12"/>
  <c r="M22" i="12"/>
  <c r="V37" i="14" l="1"/>
  <c r="S38" i="14"/>
  <c r="L38" i="14"/>
  <c r="W38" i="14"/>
  <c r="X38" i="14" s="1"/>
  <c r="X37" i="14"/>
  <c r="N38" i="14"/>
  <c r="O38" i="14" s="1"/>
  <c r="P38" i="14" s="1"/>
  <c r="P37" i="14"/>
  <c r="O22" i="12"/>
  <c r="P22" i="12" s="1"/>
  <c r="K22" i="12"/>
  <c r="M38" i="14" l="1"/>
  <c r="K38" i="14"/>
  <c r="L39" i="14"/>
  <c r="V38" i="14"/>
  <c r="S39" i="14"/>
  <c r="V26" i="13"/>
  <c r="T31" i="13" s="1"/>
  <c r="W26" i="13"/>
  <c r="X26" i="13" s="1"/>
  <c r="L22" i="12"/>
  <c r="T23" i="12" s="1"/>
  <c r="V39" i="14" l="1"/>
  <c r="M39" i="14"/>
  <c r="K39" i="14"/>
  <c r="L40" i="14"/>
  <c r="W39" i="14"/>
  <c r="N39" i="14"/>
  <c r="O39" i="14" s="1"/>
  <c r="P26" i="13"/>
  <c r="Q26" i="13" s="1"/>
  <c r="S23" i="12"/>
  <c r="V23" i="12"/>
  <c r="W23" i="12" s="1"/>
  <c r="M23" i="12"/>
  <c r="P39" i="14" l="1"/>
  <c r="W40" i="14"/>
  <c r="X40" i="14" s="1"/>
  <c r="X39" i="14"/>
  <c r="S40" i="14"/>
  <c r="M40" i="14"/>
  <c r="N41" i="14" s="1"/>
  <c r="O41" i="14" s="1"/>
  <c r="P41" i="14" s="1"/>
  <c r="K40" i="14"/>
  <c r="L41" i="14"/>
  <c r="N40" i="14"/>
  <c r="O40" i="14" s="1"/>
  <c r="K23" i="12"/>
  <c r="O23" i="12"/>
  <c r="P23" i="12" s="1"/>
  <c r="P40" i="14" l="1"/>
  <c r="V40" i="14"/>
  <c r="S41" i="14"/>
  <c r="K41" i="14"/>
  <c r="M41" i="14"/>
  <c r="N42" i="14" s="1"/>
  <c r="W41" i="14"/>
  <c r="P27" i="13"/>
  <c r="Q27" i="13" s="1"/>
  <c r="W27" i="13"/>
  <c r="X27" i="13" s="1"/>
  <c r="V27" i="13"/>
  <c r="T32" i="13" s="1"/>
  <c r="L23" i="12"/>
  <c r="T24" i="12" s="1"/>
  <c r="L42" i="14" l="1"/>
  <c r="O42" i="14"/>
  <c r="P42" i="14" s="1"/>
  <c r="W42" i="14"/>
  <c r="X42" i="14" s="1"/>
  <c r="V41" i="14"/>
  <c r="S42" i="14"/>
  <c r="X41" i="14"/>
  <c r="S24" i="12"/>
  <c r="V24" i="12"/>
  <c r="W24" i="12" s="1"/>
  <c r="M24" i="12"/>
  <c r="V42" i="14" l="1"/>
  <c r="K42" i="14"/>
  <c r="M42" i="14"/>
  <c r="S43" i="14" s="1"/>
  <c r="W28" i="13"/>
  <c r="X28" i="13" s="1"/>
  <c r="V28" i="13"/>
  <c r="T33" i="13" s="1"/>
  <c r="K24" i="12"/>
  <c r="O24" i="12"/>
  <c r="P24" i="12" s="1"/>
  <c r="V43" i="14" l="1"/>
  <c r="L43" i="14"/>
  <c r="W43" i="14"/>
  <c r="X43" i="14" s="1"/>
  <c r="N43" i="14"/>
  <c r="O43" i="14" s="1"/>
  <c r="P43" i="14" s="1"/>
  <c r="P28" i="13"/>
  <c r="Q28" i="13" s="1"/>
  <c r="L24" i="12"/>
  <c r="T25" i="12" s="1"/>
  <c r="M43" i="14" l="1"/>
  <c r="K43" i="14"/>
  <c r="S25" i="12"/>
  <c r="V25" i="12"/>
  <c r="W25" i="12" s="1"/>
  <c r="M25" i="12"/>
  <c r="L44" i="14" l="1"/>
  <c r="W44" i="14"/>
  <c r="X44" i="14" s="1"/>
  <c r="S44" i="14"/>
  <c r="N44" i="14"/>
  <c r="O44" i="14" s="1"/>
  <c r="P44" i="14" s="1"/>
  <c r="P29" i="13"/>
  <c r="Q29" i="13" s="1"/>
  <c r="W29" i="13"/>
  <c r="X29" i="13" s="1"/>
  <c r="T34" i="13"/>
  <c r="K25" i="12"/>
  <c r="O25" i="12"/>
  <c r="P25" i="12" s="1"/>
  <c r="V44" i="14" l="1"/>
  <c r="K44" i="14"/>
  <c r="M44" i="14"/>
  <c r="W45" i="14" s="1"/>
  <c r="X45" i="14" s="1"/>
  <c r="L25" i="12"/>
  <c r="T26" i="12" s="1"/>
  <c r="S45" i="14" l="1"/>
  <c r="L45" i="14"/>
  <c r="N45" i="14"/>
  <c r="O45" i="14" s="1"/>
  <c r="P45" i="14" s="1"/>
  <c r="W30" i="13"/>
  <c r="X30" i="13" s="1"/>
  <c r="V30" i="13"/>
  <c r="T35" i="13" s="1"/>
  <c r="V26" i="12"/>
  <c r="W26" i="12" s="1"/>
  <c r="S26" i="12"/>
  <c r="M26" i="12"/>
  <c r="V45" i="14" l="1"/>
  <c r="K45" i="14"/>
  <c r="M45" i="14"/>
  <c r="W46" i="14" s="1"/>
  <c r="X46" i="14" s="1"/>
  <c r="P30" i="13"/>
  <c r="Q30" i="13" s="1"/>
  <c r="O26" i="12"/>
  <c r="P26" i="12" s="1"/>
  <c r="K26" i="12"/>
  <c r="L46" i="14" l="1"/>
  <c r="S46" i="14"/>
  <c r="N46" i="14"/>
  <c r="O46" i="14" s="1"/>
  <c r="P46" i="14" s="1"/>
  <c r="L26" i="12"/>
  <c r="T27" i="12" s="1"/>
  <c r="V46" i="14" l="1"/>
  <c r="M46" i="14"/>
  <c r="K46" i="14"/>
  <c r="P31" i="13"/>
  <c r="Q31" i="13" s="1"/>
  <c r="V31" i="13"/>
  <c r="T36" i="13" s="1"/>
  <c r="W31" i="13"/>
  <c r="X31" i="13" s="1"/>
  <c r="S27" i="12"/>
  <c r="V27" i="12"/>
  <c r="W27" i="12" s="1"/>
  <c r="M27" i="12"/>
  <c r="W47" i="14" l="1"/>
  <c r="X47" i="14" s="1"/>
  <c r="S47" i="14"/>
  <c r="L47" i="14"/>
  <c r="N47" i="14"/>
  <c r="O47" i="14" s="1"/>
  <c r="P47" i="14" s="1"/>
  <c r="O27" i="12"/>
  <c r="P27" i="12" s="1"/>
  <c r="K27" i="12"/>
  <c r="V47" i="14" l="1"/>
  <c r="M47" i="14"/>
  <c r="S48" i="14" s="1"/>
  <c r="K47" i="14"/>
  <c r="L48" i="14"/>
  <c r="W32" i="13"/>
  <c r="X32" i="13" s="1"/>
  <c r="V32" i="13"/>
  <c r="T37" i="13" s="1"/>
  <c r="L27" i="12"/>
  <c r="T28" i="12" s="1"/>
  <c r="V48" i="14" l="1"/>
  <c r="M48" i="14"/>
  <c r="K48" i="14"/>
  <c r="L49" i="14"/>
  <c r="W48" i="14"/>
  <c r="X48" i="14" s="1"/>
  <c r="N48" i="14"/>
  <c r="O48" i="14" s="1"/>
  <c r="P48" i="14" s="1"/>
  <c r="P32" i="13"/>
  <c r="Q32" i="13" s="1"/>
  <c r="V28" i="12"/>
  <c r="W28" i="12" s="1"/>
  <c r="S28" i="12"/>
  <c r="M28" i="12"/>
  <c r="W49" i="14" l="1"/>
  <c r="X49" i="14" s="1"/>
  <c r="N49" i="14"/>
  <c r="O49" i="14" s="1"/>
  <c r="P49" i="14" s="1"/>
  <c r="K49" i="14"/>
  <c r="M49" i="14"/>
  <c r="S49" i="14"/>
  <c r="K28" i="12"/>
  <c r="O28" i="12"/>
  <c r="P28" i="12" s="1"/>
  <c r="W50" i="14" l="1"/>
  <c r="X50" i="14" s="1"/>
  <c r="N50" i="14"/>
  <c r="O50" i="14" s="1"/>
  <c r="P50" i="14" s="1"/>
  <c r="L50" i="14"/>
  <c r="V49" i="14"/>
  <c r="S50" i="14"/>
  <c r="P33" i="13"/>
  <c r="Q33" i="13" s="1"/>
  <c r="V33" i="13"/>
  <c r="T38" i="13" s="1"/>
  <c r="W33" i="13"/>
  <c r="X33" i="13" s="1"/>
  <c r="L28" i="12"/>
  <c r="T29" i="12" s="1"/>
  <c r="V50" i="14" l="1"/>
  <c r="M50" i="14"/>
  <c r="K50" i="14"/>
  <c r="S29" i="12"/>
  <c r="V29" i="12"/>
  <c r="W29" i="12" s="1"/>
  <c r="M29" i="12"/>
  <c r="W51" i="14" l="1"/>
  <c r="X51" i="14" s="1"/>
  <c r="S51" i="14"/>
  <c r="L51" i="14"/>
  <c r="N51" i="14"/>
  <c r="O51" i="14" s="1"/>
  <c r="P51" i="14" s="1"/>
  <c r="W34" i="13"/>
  <c r="X34" i="13" s="1"/>
  <c r="V34" i="13"/>
  <c r="T39" i="13" s="1"/>
  <c r="K29" i="12"/>
  <c r="O29" i="12"/>
  <c r="P29" i="12" s="1"/>
  <c r="K51" i="14" l="1"/>
  <c r="M51" i="14"/>
  <c r="W52" i="14" s="1"/>
  <c r="X52" i="14" s="1"/>
  <c r="V51" i="14"/>
  <c r="S52" i="14"/>
  <c r="P34" i="13"/>
  <c r="Q34" i="13" s="1"/>
  <c r="L29" i="12"/>
  <c r="T30" i="12" s="1"/>
  <c r="L52" i="14" l="1"/>
  <c r="V52" i="14"/>
  <c r="K52" i="14"/>
  <c r="M52" i="14"/>
  <c r="N52" i="14"/>
  <c r="O52" i="14" s="1"/>
  <c r="P52" i="14" s="1"/>
  <c r="S30" i="12"/>
  <c r="V30" i="12"/>
  <c r="W30" i="12" s="1"/>
  <c r="M30" i="12"/>
  <c r="W53" i="14" l="1"/>
  <c r="N53" i="14"/>
  <c r="O53" i="14" s="1"/>
  <c r="L53" i="14"/>
  <c r="N54" i="14" s="1"/>
  <c r="R4" i="14" s="1"/>
  <c r="S53" i="14"/>
  <c r="P35" i="13"/>
  <c r="Q35" i="13" s="1"/>
  <c r="V35" i="13"/>
  <c r="T40" i="13" s="1"/>
  <c r="W35" i="13"/>
  <c r="X35" i="13" s="1"/>
  <c r="O30" i="12"/>
  <c r="P30" i="12" s="1"/>
  <c r="K30" i="12"/>
  <c r="P53" i="14" l="1"/>
  <c r="R2" i="14"/>
  <c r="K53" i="14"/>
  <c r="M53" i="14"/>
  <c r="V53" i="14"/>
  <c r="X53" i="14"/>
  <c r="Z3" i="14" s="1"/>
  <c r="Z2" i="14"/>
  <c r="L30" i="12"/>
  <c r="T31" i="12" s="1"/>
  <c r="AF3" i="14" l="1"/>
  <c r="S54" i="14"/>
  <c r="W36" i="13"/>
  <c r="X36" i="13" s="1"/>
  <c r="V36" i="13"/>
  <c r="T41" i="13" s="1"/>
  <c r="V31" i="12"/>
  <c r="W31" i="12" s="1"/>
  <c r="S31" i="12"/>
  <c r="M31" i="12"/>
  <c r="U55" i="14" l="1"/>
  <c r="Z4" i="14" s="1"/>
  <c r="V54" i="14"/>
  <c r="P36" i="13"/>
  <c r="Q36" i="13" s="1"/>
  <c r="O31" i="12"/>
  <c r="P31" i="12" s="1"/>
  <c r="K31" i="12"/>
  <c r="L31" i="12" l="1"/>
  <c r="T32" i="12" s="1"/>
  <c r="P37" i="13" l="1"/>
  <c r="Q37" i="13" s="1"/>
  <c r="V37" i="13"/>
  <c r="T42" i="13" s="1"/>
  <c r="W37" i="13"/>
  <c r="X37" i="13" s="1"/>
  <c r="V32" i="12"/>
  <c r="W32" i="12" s="1"/>
  <c r="S32" i="12"/>
  <c r="M32" i="12"/>
  <c r="O32" i="12" l="1"/>
  <c r="P32" i="12" s="1"/>
  <c r="K32" i="12"/>
  <c r="V38" i="13" l="1"/>
  <c r="T43" i="13" s="1"/>
  <c r="W38" i="13"/>
  <c r="X38" i="13" s="1"/>
  <c r="L32" i="12"/>
  <c r="T33" i="12" s="1"/>
  <c r="P38" i="13" l="1"/>
  <c r="Q38" i="13" s="1"/>
  <c r="S33" i="12"/>
  <c r="V33" i="12"/>
  <c r="W33" i="12" s="1"/>
  <c r="M33" i="12"/>
  <c r="K33" i="12" l="1"/>
  <c r="O33" i="12"/>
  <c r="P33" i="12" s="1"/>
  <c r="W39" i="13" l="1"/>
  <c r="X39" i="13" s="1"/>
  <c r="V39" i="13"/>
  <c r="T44" i="13" s="1"/>
  <c r="L33" i="12"/>
  <c r="T34" i="12" s="1"/>
  <c r="P39" i="13" l="1"/>
  <c r="Q39" i="13" s="1"/>
  <c r="V34" i="12"/>
  <c r="W34" i="12" s="1"/>
  <c r="S34" i="12"/>
  <c r="M34" i="12"/>
  <c r="O34" i="12" l="1"/>
  <c r="P34" i="12" s="1"/>
  <c r="K34" i="12"/>
  <c r="V40" i="13" l="1"/>
  <c r="T45" i="13" s="1"/>
  <c r="W40" i="13"/>
  <c r="X40" i="13" s="1"/>
  <c r="L34" i="12"/>
  <c r="T35" i="12" s="1"/>
  <c r="P40" i="13" l="1"/>
  <c r="Q40" i="13" s="1"/>
  <c r="S35" i="12"/>
  <c r="V35" i="12"/>
  <c r="W35" i="12" s="1"/>
  <c r="M35" i="12"/>
  <c r="O35" i="12" l="1"/>
  <c r="P35" i="12" s="1"/>
  <c r="K35" i="12"/>
  <c r="P41" i="13" l="1"/>
  <c r="Q41" i="13" s="1"/>
  <c r="W41" i="13"/>
  <c r="X41" i="13" s="1"/>
  <c r="V41" i="13"/>
  <c r="T46" i="13" s="1"/>
  <c r="L35" i="12"/>
  <c r="T36" i="12" s="1"/>
  <c r="S36" i="12" l="1"/>
  <c r="V36" i="12"/>
  <c r="W36" i="12" s="1"/>
  <c r="M36" i="12"/>
  <c r="V42" i="13" l="1"/>
  <c r="T47" i="13" s="1"/>
  <c r="W42" i="13"/>
  <c r="X42" i="13" s="1"/>
  <c r="K36" i="12"/>
  <c r="O36" i="12"/>
  <c r="P36" i="12" s="1"/>
  <c r="P42" i="13" l="1"/>
  <c r="Q42" i="13" s="1"/>
  <c r="L36" i="12"/>
  <c r="T37" i="12" s="1"/>
  <c r="S37" i="12" l="1"/>
  <c r="V37" i="12"/>
  <c r="W37" i="12" s="1"/>
  <c r="M37" i="12"/>
  <c r="P43" i="13" l="1"/>
  <c r="Q43" i="13" s="1"/>
  <c r="V43" i="13"/>
  <c r="T48" i="13" s="1"/>
  <c r="W43" i="13"/>
  <c r="X43" i="13" s="1"/>
  <c r="O37" i="12"/>
  <c r="K37" i="12"/>
  <c r="L37" i="12" l="1"/>
  <c r="T38" i="12" s="1"/>
  <c r="P37" i="12"/>
  <c r="V44" i="13" l="1"/>
  <c r="T49" i="13" s="1"/>
  <c r="W44" i="13"/>
  <c r="X44" i="13" s="1"/>
  <c r="V38" i="12"/>
  <c r="S38" i="12"/>
  <c r="M38" i="12"/>
  <c r="P44" i="13" l="1"/>
  <c r="Q44" i="13" s="1"/>
  <c r="K38" i="12"/>
  <c r="O38" i="12"/>
  <c r="W38" i="12"/>
  <c r="P38" i="12" l="1"/>
  <c r="L38" i="12"/>
  <c r="T39" i="12" s="1"/>
  <c r="P45" i="13" l="1"/>
  <c r="Q45" i="13" s="1"/>
  <c r="W45" i="13"/>
  <c r="X45" i="13" s="1"/>
  <c r="V45" i="13"/>
  <c r="T50" i="13" s="1"/>
  <c r="S39" i="12"/>
  <c r="V39" i="12"/>
  <c r="M39" i="12"/>
  <c r="O39" i="12" l="1"/>
  <c r="K39" i="12"/>
  <c r="W39" i="12"/>
  <c r="W46" i="13" l="1"/>
  <c r="X46" i="13" s="1"/>
  <c r="V46" i="13"/>
  <c r="T51" i="13" s="1"/>
  <c r="L39" i="12"/>
  <c r="T40" i="12" s="1"/>
  <c r="P39" i="12"/>
  <c r="P46" i="13" l="1"/>
  <c r="Q46" i="13" s="1"/>
  <c r="V40" i="12"/>
  <c r="S40" i="12"/>
  <c r="M40" i="12"/>
  <c r="O40" i="12" l="1"/>
  <c r="K40" i="12"/>
  <c r="W40" i="12"/>
  <c r="P47" i="13" l="1"/>
  <c r="Q47" i="13" s="1"/>
  <c r="W47" i="13"/>
  <c r="X47" i="13" s="1"/>
  <c r="V47" i="13"/>
  <c r="T52" i="13" s="1"/>
  <c r="L40" i="12"/>
  <c r="T41" i="12" s="1"/>
  <c r="P40" i="12"/>
  <c r="S41" i="12" l="1"/>
  <c r="V41" i="12"/>
  <c r="M41" i="12"/>
  <c r="W48" i="13" l="1"/>
  <c r="X48" i="13" s="1"/>
  <c r="V48" i="13"/>
  <c r="T53" i="13" s="1"/>
  <c r="W41" i="12"/>
  <c r="O41" i="12"/>
  <c r="K41" i="12"/>
  <c r="P48" i="13" l="1"/>
  <c r="Q48" i="13" s="1"/>
  <c r="L41" i="12"/>
  <c r="T42" i="12" s="1"/>
  <c r="P41" i="12"/>
  <c r="V42" i="12" l="1"/>
  <c r="S42" i="12"/>
  <c r="M42" i="12"/>
  <c r="P49" i="13" l="1"/>
  <c r="Q49" i="13" s="1"/>
  <c r="V49" i="13"/>
  <c r="W49" i="13"/>
  <c r="X49" i="13" s="1"/>
  <c r="K42" i="12"/>
  <c r="O42" i="12"/>
  <c r="P42" i="12" s="1"/>
  <c r="W42" i="12"/>
  <c r="L42" i="12" l="1"/>
  <c r="T43" i="12" s="1"/>
  <c r="W50" i="13" l="1"/>
  <c r="X50" i="13" s="1"/>
  <c r="V50" i="13"/>
  <c r="S43" i="12"/>
  <c r="V43" i="12"/>
  <c r="W43" i="12" s="1"/>
  <c r="M43" i="12"/>
  <c r="P50" i="13" l="1"/>
  <c r="Q50" i="13" s="1"/>
  <c r="O43" i="12"/>
  <c r="P43" i="12" s="1"/>
  <c r="K43" i="12"/>
  <c r="L43" i="12" l="1"/>
  <c r="T44" i="12" s="1"/>
  <c r="V51" i="13" l="1"/>
  <c r="W51" i="13"/>
  <c r="X51" i="13" s="1"/>
  <c r="V44" i="12"/>
  <c r="W44" i="12" s="1"/>
  <c r="S44" i="12"/>
  <c r="M44" i="12"/>
  <c r="P51" i="13" l="1"/>
  <c r="Q51" i="13" s="1"/>
  <c r="O44" i="12"/>
  <c r="P44" i="12" s="1"/>
  <c r="K44" i="12"/>
  <c r="L44" i="12" l="1"/>
  <c r="T45" i="12" s="1"/>
  <c r="V52" i="13" l="1"/>
  <c r="W52" i="13"/>
  <c r="V45" i="12"/>
  <c r="W45" i="12" s="1"/>
  <c r="S45" i="12"/>
  <c r="M45" i="12"/>
  <c r="X52" i="13" l="1"/>
  <c r="Z2" i="13" s="1"/>
  <c r="Z1" i="13"/>
  <c r="P52" i="13"/>
  <c r="O45" i="12"/>
  <c r="P45" i="12" s="1"/>
  <c r="K45" i="12"/>
  <c r="V53" i="13" l="1"/>
  <c r="Q52" i="13"/>
  <c r="S1" i="13"/>
  <c r="L45" i="12"/>
  <c r="T46" i="12" s="1"/>
  <c r="AF2" i="13" l="1"/>
  <c r="V46" i="12"/>
  <c r="W46" i="12" s="1"/>
  <c r="S46" i="12"/>
  <c r="M46" i="12"/>
  <c r="O46" i="12" l="1"/>
  <c r="P46" i="12" s="1"/>
  <c r="K46" i="12"/>
  <c r="L46" i="12" l="1"/>
  <c r="T47" i="12" s="1"/>
  <c r="S47" i="12" l="1"/>
  <c r="V47" i="12"/>
  <c r="W47" i="12" s="1"/>
  <c r="M47" i="12"/>
  <c r="K47" i="12" l="1"/>
  <c r="O47" i="12"/>
  <c r="P47" i="12" s="1"/>
  <c r="L47" i="12" l="1"/>
  <c r="T48" i="12" s="1"/>
  <c r="S48" i="12" l="1"/>
  <c r="V48" i="12"/>
  <c r="W48" i="12" s="1"/>
  <c r="M48" i="12"/>
  <c r="K48" i="12" l="1"/>
  <c r="O48" i="12"/>
  <c r="P48" i="12" s="1"/>
  <c r="L48" i="12" l="1"/>
  <c r="T49" i="12" s="1"/>
  <c r="S49" i="12" l="1"/>
  <c r="V49" i="12"/>
  <c r="W49" i="12" s="1"/>
  <c r="M49" i="12"/>
  <c r="O49" i="12" l="1"/>
  <c r="P49" i="12" s="1"/>
  <c r="K49" i="12"/>
  <c r="L49" i="12" l="1"/>
  <c r="T50" i="12" s="1"/>
  <c r="V50" i="12" l="1"/>
  <c r="W50" i="12" s="1"/>
  <c r="S50" i="12"/>
  <c r="M50" i="12"/>
  <c r="K50" i="12" l="1"/>
  <c r="O50" i="12"/>
  <c r="P50" i="12" s="1"/>
  <c r="L50" i="12" l="1"/>
  <c r="T51" i="12" s="1"/>
  <c r="V51" i="12" l="1"/>
  <c r="W51" i="12" s="1"/>
  <c r="S51" i="12"/>
  <c r="M51" i="12"/>
  <c r="K51" i="12" l="1"/>
  <c r="O51" i="12"/>
  <c r="P51" i="12" s="1"/>
  <c r="L51" i="12" l="1"/>
  <c r="T52" i="12" s="1"/>
  <c r="S52" i="12" l="1"/>
  <c r="V52" i="12"/>
  <c r="M52" i="12"/>
  <c r="K52" i="12" l="1"/>
  <c r="O52" i="12"/>
  <c r="W52" i="12"/>
  <c r="Y2" i="12" s="1"/>
  <c r="Y1" i="12"/>
  <c r="P52" i="12" l="1"/>
  <c r="AE2" i="12" s="1"/>
  <c r="R1" i="12"/>
  <c r="L52" i="12"/>
  <c r="T53" i="12" s="1"/>
  <c r="S53" i="12" s="1"/>
  <c r="M53" i="12" l="1"/>
</calcChain>
</file>

<file path=xl/sharedStrings.xml><?xml version="1.0" encoding="utf-8"?>
<sst xmlns="http://schemas.openxmlformats.org/spreadsheetml/2006/main" count="1206" uniqueCount="84">
  <si>
    <t>"Seasonal" Factors</t>
  </si>
  <si>
    <t>M</t>
  </si>
  <si>
    <t>T</t>
  </si>
  <si>
    <t>W</t>
  </si>
  <si>
    <t>Th</t>
  </si>
  <si>
    <t>F</t>
  </si>
  <si>
    <t>STORE 1</t>
  </si>
  <si>
    <t>STORE 2</t>
  </si>
  <si>
    <t>Day</t>
  </si>
  <si>
    <t>Weekday</t>
  </si>
  <si>
    <t>S1-Q-36</t>
  </si>
  <si>
    <t>S1-Q-37</t>
  </si>
  <si>
    <t>S2-Q-36</t>
  </si>
  <si>
    <t>S2-Q-37</t>
  </si>
  <si>
    <t>Monday</t>
  </si>
  <si>
    <t>Tuesday</t>
  </si>
  <si>
    <t>Wednesday</t>
  </si>
  <si>
    <t>Thursday</t>
  </si>
  <si>
    <t>Friday</t>
  </si>
  <si>
    <t>Seasonality</t>
  </si>
  <si>
    <t>SeasonalityFactor</t>
  </si>
  <si>
    <t>Forecast</t>
  </si>
  <si>
    <t>Error</t>
  </si>
  <si>
    <t>Absolute Error</t>
  </si>
  <si>
    <t>MAD</t>
  </si>
  <si>
    <t>MAPE</t>
  </si>
  <si>
    <t xml:space="preserve">Sales of each product at each store 2 </t>
  </si>
  <si>
    <t>Forecast Period 51</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</si>
  <si>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</si>
  <si>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</si>
  <si>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</si>
  <si>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</si>
  <si>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</si>
  <si>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</si>
  <si>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</si>
  <si>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</si>
  <si>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</si>
  <si>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</si>
  <si>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</si>
  <si>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</si>
  <si>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</si>
  <si>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</si>
  <si>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</si>
  <si>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Significance F</t>
  </si>
  <si>
    <t>Coefficients</t>
  </si>
  <si>
    <t>t Stat</t>
  </si>
  <si>
    <t>P-value</t>
  </si>
  <si>
    <t>Lower 95%</t>
  </si>
  <si>
    <t>Upper 95%</t>
  </si>
  <si>
    <t>Lower 95.0%</t>
  </si>
  <si>
    <t>Upper 95.0%</t>
  </si>
  <si>
    <t>Absolute Percent Error</t>
  </si>
  <si>
    <t>S1&amp;2-Q-36</t>
  </si>
  <si>
    <t>S1&amp;2-Q-37</t>
  </si>
  <si>
    <t>Total Sale</t>
  </si>
  <si>
    <t>Alpha = 0.2</t>
  </si>
  <si>
    <t>Beta = 0.1</t>
  </si>
  <si>
    <t>Gamma = 0.05</t>
  </si>
  <si>
    <t>Seasonality Factor</t>
  </si>
  <si>
    <t>Deseasonalized Demand</t>
  </si>
  <si>
    <t>Reseasonalized Forecast</t>
  </si>
  <si>
    <t>Number of Days</t>
  </si>
  <si>
    <t>Level</t>
  </si>
  <si>
    <t>Trend</t>
  </si>
  <si>
    <t>Store 2</t>
  </si>
  <si>
    <t>Deseasonality</t>
  </si>
  <si>
    <t>Reseasonality</t>
  </si>
  <si>
    <t>Forecast Day 51</t>
  </si>
  <si>
    <t>Seasonility</t>
  </si>
  <si>
    <t xml:space="preserve">Total Sales of Each Product </t>
  </si>
  <si>
    <t>Q-36</t>
  </si>
  <si>
    <t xml:space="preserve">Sales of Each Product at Each Store 1 </t>
  </si>
  <si>
    <t>Store 1</t>
  </si>
  <si>
    <t>S2-Q37</t>
  </si>
  <si>
    <t>Total Sales</t>
  </si>
  <si>
    <t>Absolute Percentage Error</t>
  </si>
  <si>
    <t>Forecast for Period 51</t>
  </si>
  <si>
    <t>alpha</t>
  </si>
  <si>
    <t>beta</t>
  </si>
  <si>
    <t>gamma</t>
  </si>
  <si>
    <t xml:space="preserve">Total Sales at Each Store </t>
  </si>
  <si>
    <t>Q-37</t>
  </si>
  <si>
    <t>ForecastDay 51</t>
  </si>
  <si>
    <t>ForecastDay51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</si>
</sst>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11"/>
      <color rgb="FF000000"/>
      <name val="Calibri"/>
      <family val="2"/>
      <scheme val="minor"/>
    </font>
    <font>
      <sz val="12"/>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i/>
      <sz val="12"/>
      <color theme="1"/>
      <name val="Calibri"/>
      <family val="2"/>
      <scheme val="minor"/>
    </font>
    <font>
      <b/>
      <sz val="10"/>
      <name val="Arial"/>
      <family val="2"/>
    </font>
    <font>
      <b/>
      <sz val="11"/>
      <color rgb="FF0070C0"/>
      <name val="Calibri"/>
      <family val="2"/>
      <scheme val="minor"/>
    </font>
    <font>
      <sz val="12"/>
      <color theme="0"/>
      <name val="Calibri"/>
      <family val="2"/>
      <scheme val="minor"/>
    </font>
    <font>
      <b/>
      <sz val="12"/>
      <color theme="0"/>
      <name val="Calibri"/>
      <family val="2"/>
      <scheme val="minor"/>
    </font>
    <font>
      <b/>
      <sz val="11"/>
      <color theme="4"/>
      <name val="Calibri"/>
      <family val="2"/>
      <scheme val="minor"/>
    </font>
    <font>
      <sz val="11"/>
      <color theme="4"/>
      <name val="Calibri"/>
      <family val="2"/>
      <scheme val="minor"/>
    </font>
    <font>
      <sz val="11"/>
      <color theme="1"/>
      <name val="Times New Roman"/>
      <family val="1"/>
    </font>
    <font>
      <sz val="12"/>
      <color theme="1"/>
      <name val="Times New Roman"/>
      <family val="1"/>
    </font>
    <font>
      <b/>
      <sz val="11"/>
      <color theme="0"/>
      <name val="Times New Roman"/>
      <family val="1"/>
    </font>
    <font>
      <b/>
      <sz val="11"/>
      <color theme="1"/>
      <name val="Times New Roman"/>
      <family val="1"/>
    </font>
    <font>
      <b/>
      <sz val="11"/>
      <color theme="1" tint="4.9989318521683403E-2"/>
      <name val="Calibri"/>
      <family val="2"/>
      <scheme val="minor"/>
    </font>
    <font>
      <b/>
      <sz val="11"/>
      <color theme="1" tint="4.9989318521683403E-2"/>
      <name val="Times New Roman"/>
      <family val="1"/>
    </font>
  </fonts>
  <fills count="13">
    <fill>
      <patternFill patternType="none"/>
    </fill>
    <fill>
      <patternFill patternType="gray125"/>
    </fill>
    <fill>
      <patternFill patternType="solid">
        <fgColor rgb="FFFFCC99"/>
      </patternFill>
    </fill>
    <fill>
      <patternFill patternType="solid">
        <fgColor rgb="FFF2F2F2"/>
      </patternFill>
    </fill>
    <fill>
      <patternFill patternType="solid">
        <fgColor theme="6" tint="0.79998168889431442"/>
        <bgColor indexed="65"/>
      </patternFill>
    </fill>
    <fill>
      <patternFill patternType="solid">
        <fgColor theme="9" tint="0.79998168889431442"/>
        <bgColor indexed="65"/>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4"/>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3" tint="0.79998168889431442"/>
        <bgColor indexed="64"/>
      </patternFill>
    </fill>
  </fills>
  <borders count="42">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diagonal/>
    </border>
    <border>
      <left style="thin">
        <color rgb="FF3F3F3F"/>
      </left>
      <right style="medium">
        <color indexed="64"/>
      </right>
      <top style="medium">
        <color indexed="64"/>
      </top>
      <bottom style="thin">
        <color rgb="FF3F3F3F"/>
      </bottom>
      <diagonal/>
    </border>
    <border>
      <left style="medium">
        <color indexed="64"/>
      </left>
      <right/>
      <top/>
      <bottom/>
      <diagonal/>
    </border>
    <border>
      <left style="thin">
        <color rgb="FF3F3F3F"/>
      </left>
      <right style="medium">
        <color indexed="64"/>
      </right>
      <top style="thin">
        <color rgb="FF3F3F3F"/>
      </top>
      <bottom style="thin">
        <color rgb="FF3F3F3F"/>
      </bottom>
      <diagonal/>
    </border>
    <border>
      <left style="medium">
        <color indexed="64"/>
      </left>
      <right/>
      <top/>
      <bottom style="medium">
        <color indexed="64"/>
      </bottom>
      <diagonal/>
    </border>
    <border>
      <left style="thin">
        <color rgb="FF3F3F3F"/>
      </left>
      <right style="medium">
        <color indexed="64"/>
      </right>
      <top style="thin">
        <color rgb="FF3F3F3F"/>
      </top>
      <bottom style="medium">
        <color indexed="64"/>
      </bottom>
      <diagonal/>
    </border>
    <border>
      <left/>
      <right/>
      <top/>
      <bottom style="medium">
        <color indexed="64"/>
      </bottom>
      <diagonal/>
    </border>
    <border>
      <left/>
      <right/>
      <top style="medium">
        <color indexed="64"/>
      </top>
      <bottom style="thin">
        <color indexed="64"/>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style="medium">
        <color indexed="64"/>
      </left>
      <right/>
      <top style="thin">
        <color rgb="FF7F7F7F"/>
      </top>
      <bottom style="thin">
        <color rgb="FF7F7F7F"/>
      </bottom>
      <diagonal/>
    </border>
    <border>
      <left/>
      <right style="medium">
        <color indexed="64"/>
      </right>
      <top style="thin">
        <color rgb="FF7F7F7F"/>
      </top>
      <bottom style="thin">
        <color rgb="FF7F7F7F"/>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diagonal/>
    </border>
    <border>
      <left style="thin">
        <color indexed="64"/>
      </left>
      <right/>
      <top/>
      <bottom/>
      <diagonal/>
    </border>
    <border>
      <left style="thin">
        <color rgb="FF7F7F7F"/>
      </left>
      <right style="thin">
        <color rgb="FF7F7F7F"/>
      </right>
      <top style="thin">
        <color rgb="FF7F7F7F"/>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7F7F7F"/>
      </right>
      <top style="thin">
        <color rgb="FF7F7F7F"/>
      </top>
      <bottom style="thin">
        <color rgb="FF7F7F7F"/>
      </bottom>
      <diagonal/>
    </border>
    <border>
      <left style="thin">
        <color rgb="FF7F7F7F"/>
      </left>
      <right style="thin">
        <color indexed="64"/>
      </right>
      <top style="thin">
        <color rgb="FF7F7F7F"/>
      </top>
      <bottom style="thin">
        <color rgb="FF7F7F7F"/>
      </bottom>
      <diagonal/>
    </border>
    <border>
      <left style="thin">
        <color indexed="64"/>
      </left>
      <right/>
      <top/>
      <bottom style="thin">
        <color indexed="64"/>
      </bottom>
      <diagonal/>
    </border>
    <border>
      <left/>
      <right style="thin">
        <color indexed="64"/>
      </right>
      <top/>
      <bottom style="thin">
        <color indexed="64"/>
      </bottom>
      <diagonal/>
    </border>
    <border>
      <left style="thin">
        <color rgb="FF7F7F7F"/>
      </left>
      <right/>
      <top style="thin">
        <color rgb="FF7F7F7F"/>
      </top>
      <bottom/>
      <diagonal/>
    </border>
    <border>
      <left/>
      <right/>
      <top style="thin">
        <color rgb="FF7F7F7F"/>
      </top>
      <bottom/>
      <diagonal/>
    </border>
    <border>
      <left/>
      <right style="medium">
        <color indexed="64"/>
      </right>
      <top style="thin">
        <color rgb="FF7F7F7F"/>
      </top>
      <bottom/>
      <diagonal/>
    </border>
    <border>
      <left/>
      <right style="thin">
        <color indexed="64"/>
      </right>
      <top style="thin">
        <color indexed="64"/>
      </top>
      <bottom/>
      <diagonal/>
    </border>
    <border>
      <left style="medium">
        <color indexed="64"/>
      </left>
      <right/>
      <top style="thin">
        <color rgb="FF7F7F7F"/>
      </top>
      <bottom/>
      <diagonal/>
    </border>
    <border>
      <left style="thin">
        <color rgb="FF3F3F3F"/>
      </left>
      <right style="medium">
        <color indexed="64"/>
      </right>
      <top style="medium">
        <color indexed="64"/>
      </top>
      <bottom/>
      <diagonal/>
    </border>
    <border>
      <left/>
      <right/>
      <top style="thin">
        <color indexed="64"/>
      </top>
      <bottom/>
      <diagonal/>
    </border>
  </borders>
  <cellStyleXfs count="10">
    <xf numFmtId="0" fontId="0" fillId="0" borderId="0"/>
    <xf numFmtId="9" fontId="5" fillId="0" borderId="0" applyFont="0" applyFill="0" applyBorder="0" applyAlignment="0" applyProtection="0"/>
    <xf numFmtId="0" fontId="6" fillId="2" borderId="1" applyNumberFormat="0" applyAlignment="0" applyProtection="0"/>
    <xf numFmtId="0" fontId="7" fillId="3" borderId="2" applyNumberFormat="0" applyAlignment="0" applyProtection="0"/>
    <xf numFmtId="0" fontId="8" fillId="3" borderId="1" applyNumberFormat="0" applyAlignment="0" applyProtection="0"/>
    <xf numFmtId="0" fontId="2" fillId="4" borderId="0" applyNumberFormat="0" applyBorder="0" applyAlignment="0" applyProtection="0"/>
    <xf numFmtId="0" fontId="2" fillId="5" borderId="0" applyNumberFormat="0" applyBorder="0" applyAlignment="0" applyProtection="0"/>
    <xf numFmtId="0" fontId="2" fillId="0" borderId="0"/>
    <xf numFmtId="9" fontId="2" fillId="0" borderId="0" applyFont="0" applyFill="0" applyBorder="0" applyAlignment="0" applyProtection="0"/>
    <xf numFmtId="0" fontId="5" fillId="0" borderId="0"/>
  </cellStyleXfs>
  <cellXfs count="191">
    <xf numFmtId="0" fontId="0" fillId="0" borderId="0" xfId="0"/>
    <xf numFmtId="0" fontId="0" fillId="0" borderId="0" xfId="0" applyAlignment="1">
      <alignment horizontal="center"/>
    </xf>
    <xf numFmtId="9" fontId="0" fillId="0" borderId="0" xfId="0" applyNumberFormat="1" applyAlignment="1">
      <alignment horizontal="center"/>
    </xf>
    <xf numFmtId="0" fontId="4" fillId="0" borderId="0" xfId="0" applyFont="1"/>
    <xf numFmtId="0" fontId="6" fillId="2" borderId="1" xfId="2"/>
    <xf numFmtId="0" fontId="0" fillId="0" borderId="0" xfId="0" applyFill="1" applyBorder="1" applyAlignment="1"/>
    <xf numFmtId="0" fontId="0" fillId="0" borderId="9" xfId="0" applyFill="1" applyBorder="1" applyAlignment="1"/>
    <xf numFmtId="0" fontId="11" fillId="0" borderId="10" xfId="0" applyFont="1" applyFill="1" applyBorder="1" applyAlignment="1">
      <alignment horizontal="center"/>
    </xf>
    <xf numFmtId="0" fontId="11" fillId="0" borderId="10" xfId="0" applyFont="1" applyFill="1" applyBorder="1" applyAlignment="1">
      <alignment horizontal="centerContinuous"/>
    </xf>
    <xf numFmtId="1" fontId="0" fillId="0" borderId="0" xfId="0" applyNumberFormat="1"/>
    <xf numFmtId="0" fontId="0" fillId="6" borderId="0" xfId="0" applyFill="1" applyAlignment="1">
      <alignment horizontal="center"/>
    </xf>
    <xf numFmtId="9" fontId="0" fillId="0" borderId="0" xfId="1" applyFont="1"/>
    <xf numFmtId="0" fontId="10" fillId="6" borderId="3" xfId="0" applyFont="1" applyFill="1" applyBorder="1"/>
    <xf numFmtId="0" fontId="10" fillId="6" borderId="5" xfId="0" applyFont="1" applyFill="1" applyBorder="1"/>
    <xf numFmtId="0" fontId="10" fillId="6" borderId="7" xfId="0" applyFont="1" applyFill="1" applyBorder="1"/>
    <xf numFmtId="0" fontId="3" fillId="0" borderId="0" xfId="0" applyFont="1" applyAlignment="1">
      <alignment horizontal="center"/>
    </xf>
    <xf numFmtId="0" fontId="12" fillId="0" borderId="0" xfId="0" applyFont="1" applyAlignment="1">
      <alignment horizontal="center"/>
    </xf>
    <xf numFmtId="0" fontId="3" fillId="6" borderId="0" xfId="0" applyFont="1" applyFill="1" applyAlignment="1">
      <alignment horizontal="center" wrapText="1"/>
    </xf>
    <xf numFmtId="0" fontId="11" fillId="0" borderId="0" xfId="0" applyFont="1" applyFill="1" applyBorder="1" applyAlignment="1">
      <alignment horizontal="center"/>
    </xf>
    <xf numFmtId="0" fontId="8" fillId="3" borderId="11" xfId="4" applyBorder="1" applyAlignment="1"/>
    <xf numFmtId="0" fontId="8" fillId="3" borderId="12" xfId="4" applyBorder="1" applyAlignment="1"/>
    <xf numFmtId="0" fontId="8" fillId="3" borderId="13" xfId="4" applyBorder="1" applyAlignment="1"/>
    <xf numFmtId="0" fontId="8" fillId="3" borderId="14" xfId="4" applyBorder="1" applyAlignment="1"/>
    <xf numFmtId="0" fontId="12" fillId="6" borderId="0" xfId="0" applyFont="1" applyFill="1" applyAlignment="1">
      <alignment horizontal="center"/>
    </xf>
    <xf numFmtId="0" fontId="0" fillId="6" borderId="0" xfId="0" applyFill="1"/>
    <xf numFmtId="1" fontId="0" fillId="7" borderId="0" xfId="0" applyNumberFormat="1" applyFill="1"/>
    <xf numFmtId="9" fontId="0" fillId="7" borderId="0" xfId="1" applyFont="1" applyFill="1"/>
    <xf numFmtId="2" fontId="13" fillId="7" borderId="4" xfId="3" applyNumberFormat="1" applyFont="1" applyFill="1" applyBorder="1"/>
    <xf numFmtId="9" fontId="13" fillId="7" borderId="6" xfId="3" applyNumberFormat="1" applyFont="1" applyFill="1" applyBorder="1"/>
    <xf numFmtId="2" fontId="13" fillId="7" borderId="8" xfId="3" applyNumberFormat="1" applyFont="1" applyFill="1" applyBorder="1"/>
    <xf numFmtId="0" fontId="12" fillId="6" borderId="0" xfId="0" applyFont="1" applyFill="1" applyAlignment="1">
      <alignment horizontal="center" wrapText="1"/>
    </xf>
    <xf numFmtId="0" fontId="0" fillId="0" borderId="0" xfId="0" applyFill="1"/>
    <xf numFmtId="0" fontId="0" fillId="8" borderId="0" xfId="0" applyFill="1"/>
    <xf numFmtId="1" fontId="0" fillId="8" borderId="0" xfId="0" applyNumberFormat="1" applyFill="1"/>
    <xf numFmtId="1" fontId="0" fillId="0" borderId="0" xfId="0" applyNumberFormat="1" applyFill="1"/>
    <xf numFmtId="164" fontId="0" fillId="8" borderId="0" xfId="0" applyNumberFormat="1" applyFill="1"/>
    <xf numFmtId="0" fontId="6" fillId="2" borderId="1" xfId="2" applyAlignment="1">
      <alignment horizontal="center"/>
    </xf>
    <xf numFmtId="0" fontId="10" fillId="10" borderId="3" xfId="0" applyFont="1" applyFill="1" applyBorder="1"/>
    <xf numFmtId="0" fontId="10" fillId="10" borderId="5" xfId="0" applyFont="1" applyFill="1" applyBorder="1"/>
    <xf numFmtId="0" fontId="10" fillId="10" borderId="7" xfId="0" applyFont="1" applyFill="1" applyBorder="1"/>
    <xf numFmtId="2" fontId="16" fillId="3" borderId="4" xfId="3" applyNumberFormat="1" applyFont="1" applyBorder="1"/>
    <xf numFmtId="9" fontId="16" fillId="3" borderId="6" xfId="3" applyNumberFormat="1" applyFont="1" applyBorder="1"/>
    <xf numFmtId="2" fontId="16" fillId="3" borderId="8" xfId="3" applyNumberFormat="1" applyFont="1" applyBorder="1"/>
    <xf numFmtId="0" fontId="3" fillId="10" borderId="0" xfId="0" applyFont="1" applyFill="1" applyAlignment="1">
      <alignment wrapText="1"/>
    </xf>
    <xf numFmtId="2" fontId="3" fillId="10" borderId="0" xfId="0" applyNumberFormat="1" applyFont="1" applyFill="1" applyAlignment="1">
      <alignment wrapText="1"/>
    </xf>
    <xf numFmtId="9" fontId="3" fillId="10" borderId="0" xfId="1" applyFont="1" applyFill="1" applyAlignment="1">
      <alignment wrapText="1"/>
    </xf>
    <xf numFmtId="0" fontId="0" fillId="7" borderId="0" xfId="0" applyFill="1"/>
    <xf numFmtId="2" fontId="0" fillId="7" borderId="0" xfId="0" applyNumberFormat="1" applyFill="1"/>
    <xf numFmtId="0" fontId="2" fillId="0" borderId="0" xfId="7"/>
    <xf numFmtId="0" fontId="2" fillId="0" borderId="3" xfId="7" applyBorder="1"/>
    <xf numFmtId="2" fontId="2" fillId="0" borderId="0" xfId="7" applyNumberFormat="1"/>
    <xf numFmtId="9" fontId="0" fillId="0" borderId="0" xfId="8" applyFont="1"/>
    <xf numFmtId="0" fontId="2" fillId="0" borderId="7" xfId="7" applyBorder="1"/>
    <xf numFmtId="0" fontId="2" fillId="0" borderId="17" xfId="7" applyBorder="1"/>
    <xf numFmtId="0" fontId="2" fillId="0" borderId="5" xfId="7" applyBorder="1"/>
    <xf numFmtId="0" fontId="2" fillId="0" borderId="16" xfId="7" applyBorder="1"/>
    <xf numFmtId="0" fontId="2" fillId="0" borderId="15" xfId="7" applyBorder="1"/>
    <xf numFmtId="2" fontId="17" fillId="7" borderId="17" xfId="7" applyNumberFormat="1" applyFont="1" applyFill="1" applyBorder="1"/>
    <xf numFmtId="9" fontId="17" fillId="7" borderId="16" xfId="7" applyNumberFormat="1" applyFont="1" applyFill="1" applyBorder="1"/>
    <xf numFmtId="2" fontId="17" fillId="7" borderId="15" xfId="7" applyNumberFormat="1" applyFont="1" applyFill="1" applyBorder="1"/>
    <xf numFmtId="1" fontId="2" fillId="7" borderId="0" xfId="7" applyNumberFormat="1" applyFill="1"/>
    <xf numFmtId="2" fontId="2" fillId="7" borderId="0" xfId="7" applyNumberFormat="1" applyFill="1"/>
    <xf numFmtId="9" fontId="0" fillId="7" borderId="0" xfId="8" applyFont="1" applyFill="1"/>
    <xf numFmtId="0" fontId="18" fillId="0" borderId="0" xfId="7" applyFont="1"/>
    <xf numFmtId="2" fontId="18" fillId="0" borderId="19" xfId="7" applyNumberFormat="1" applyFont="1" applyBorder="1"/>
    <xf numFmtId="0" fontId="18" fillId="0" borderId="0" xfId="7" applyFont="1" applyAlignment="1">
      <alignment horizontal="center" vertical="center"/>
    </xf>
    <xf numFmtId="9" fontId="18" fillId="0" borderId="21" xfId="7" applyNumberFormat="1" applyFont="1" applyBorder="1" applyAlignment="1">
      <alignment horizontal="center" vertical="center"/>
    </xf>
    <xf numFmtId="0" fontId="19" fillId="0" borderId="0" xfId="9" applyFont="1"/>
    <xf numFmtId="0" fontId="2" fillId="5" borderId="0" xfId="6"/>
    <xf numFmtId="0" fontId="2" fillId="4" borderId="0" xfId="5"/>
    <xf numFmtId="2" fontId="18" fillId="0" borderId="23" xfId="7" applyNumberFormat="1" applyFont="1" applyBorder="1"/>
    <xf numFmtId="0" fontId="18" fillId="0" borderId="18" xfId="7" applyFont="1" applyBorder="1"/>
    <xf numFmtId="0" fontId="18" fillId="0" borderId="20" xfId="7" applyFont="1" applyBorder="1"/>
    <xf numFmtId="2" fontId="2" fillId="4" borderId="0" xfId="5" applyNumberFormat="1"/>
    <xf numFmtId="0" fontId="18" fillId="0" borderId="22" xfId="7" applyFont="1" applyBorder="1"/>
    <xf numFmtId="9" fontId="2" fillId="4" borderId="0" xfId="5" applyNumberFormat="1"/>
    <xf numFmtId="2" fontId="18" fillId="0" borderId="0" xfId="7" applyNumberFormat="1" applyFont="1"/>
    <xf numFmtId="9" fontId="18" fillId="0" borderId="0" xfId="8" applyFont="1"/>
    <xf numFmtId="0" fontId="0" fillId="6" borderId="24" xfId="0" applyFill="1" applyBorder="1"/>
    <xf numFmtId="0" fontId="0" fillId="0" borderId="24" xfId="0" applyBorder="1"/>
    <xf numFmtId="0" fontId="2" fillId="0" borderId="24" xfId="7" applyBorder="1"/>
    <xf numFmtId="0" fontId="2" fillId="7" borderId="24" xfId="7" applyFill="1" applyBorder="1"/>
    <xf numFmtId="0" fontId="10" fillId="0" borderId="0" xfId="7" applyFont="1" applyAlignment="1">
      <alignment horizontal="center"/>
    </xf>
    <xf numFmtId="0" fontId="12" fillId="0" borderId="24" xfId="7" applyFont="1" applyBorder="1" applyAlignment="1">
      <alignment horizontal="center"/>
    </xf>
    <xf numFmtId="0" fontId="12" fillId="0" borderId="0" xfId="7" applyFont="1" applyAlignment="1">
      <alignment horizontal="center"/>
    </xf>
    <xf numFmtId="0" fontId="10" fillId="10" borderId="24" xfId="7" applyFont="1" applyFill="1" applyBorder="1" applyAlignment="1">
      <alignment wrapText="1"/>
    </xf>
    <xf numFmtId="0" fontId="10" fillId="10" borderId="0" xfId="7" applyFont="1" applyFill="1" applyAlignment="1">
      <alignment wrapText="1"/>
    </xf>
    <xf numFmtId="2" fontId="10" fillId="10" borderId="0" xfId="7" applyNumberFormat="1" applyFont="1" applyFill="1" applyAlignment="1">
      <alignment wrapText="1"/>
    </xf>
    <xf numFmtId="9" fontId="3" fillId="10" borderId="0" xfId="8" applyFont="1" applyFill="1" applyAlignment="1">
      <alignment wrapText="1"/>
    </xf>
    <xf numFmtId="0" fontId="10" fillId="10" borderId="3" xfId="7" applyFont="1" applyFill="1" applyBorder="1"/>
    <xf numFmtId="2" fontId="10" fillId="10" borderId="5" xfId="7" applyNumberFormat="1" applyFont="1" applyFill="1" applyBorder="1"/>
    <xf numFmtId="0" fontId="10" fillId="10" borderId="7" xfId="7" applyFont="1" applyFill="1" applyBorder="1"/>
    <xf numFmtId="0" fontId="19" fillId="0" borderId="24" xfId="9" applyFont="1" applyBorder="1"/>
    <xf numFmtId="0" fontId="18" fillId="0" borderId="24" xfId="7" applyFont="1" applyBorder="1"/>
    <xf numFmtId="0" fontId="2" fillId="5" borderId="24" xfId="6" applyBorder="1"/>
    <xf numFmtId="0" fontId="21" fillId="0" borderId="0" xfId="7" applyFont="1" applyAlignment="1">
      <alignment horizontal="center" vertical="center"/>
    </xf>
    <xf numFmtId="0" fontId="21" fillId="0" borderId="24" xfId="7" applyFont="1" applyBorder="1" applyAlignment="1">
      <alignment horizontal="center" vertical="center"/>
    </xf>
    <xf numFmtId="0" fontId="10" fillId="5" borderId="0" xfId="6" applyFont="1" applyAlignment="1">
      <alignment horizontal="center" vertical="center"/>
    </xf>
    <xf numFmtId="0" fontId="10" fillId="5" borderId="24" xfId="6" applyFont="1" applyBorder="1" applyAlignment="1">
      <alignment horizontal="center" vertical="center"/>
    </xf>
    <xf numFmtId="0" fontId="10" fillId="5" borderId="18" xfId="6" applyFont="1" applyBorder="1" applyAlignment="1">
      <alignment horizontal="center"/>
    </xf>
    <xf numFmtId="0" fontId="10" fillId="5" borderId="20" xfId="6" applyFont="1" applyBorder="1" applyAlignment="1">
      <alignment horizontal="center" vertical="center"/>
    </xf>
    <xf numFmtId="0" fontId="10" fillId="5" borderId="22" xfId="6" applyFont="1" applyBorder="1" applyAlignment="1">
      <alignment horizontal="center"/>
    </xf>
    <xf numFmtId="0" fontId="10" fillId="5" borderId="0" xfId="6" applyFont="1" applyAlignment="1">
      <alignment horizontal="center" vertical="center" wrapText="1"/>
    </xf>
    <xf numFmtId="0" fontId="0" fillId="0" borderId="0" xfId="0" applyBorder="1"/>
    <xf numFmtId="2" fontId="0" fillId="0" borderId="0" xfId="0" applyNumberFormat="1"/>
    <xf numFmtId="0" fontId="12" fillId="0" borderId="24" xfId="0" applyFont="1" applyBorder="1" applyAlignment="1">
      <alignment horizontal="center"/>
    </xf>
    <xf numFmtId="0" fontId="12" fillId="10" borderId="24" xfId="0" applyFont="1" applyFill="1" applyBorder="1" applyAlignment="1">
      <alignment horizontal="center" wrapText="1"/>
    </xf>
    <xf numFmtId="0" fontId="0" fillId="7" borderId="24" xfId="0" applyFill="1" applyBorder="1"/>
    <xf numFmtId="0" fontId="1" fillId="0" borderId="3" xfId="0" applyFont="1" applyBorder="1"/>
    <xf numFmtId="0" fontId="0" fillId="0" borderId="17" xfId="0" applyFont="1" applyBorder="1"/>
    <xf numFmtId="0" fontId="0" fillId="0" borderId="5" xfId="0" applyFont="1" applyBorder="1"/>
    <xf numFmtId="0" fontId="0" fillId="0" borderId="16" xfId="0" applyFont="1" applyBorder="1"/>
    <xf numFmtId="0" fontId="0" fillId="0" borderId="7" xfId="0" applyFont="1" applyBorder="1"/>
    <xf numFmtId="0" fontId="0" fillId="0" borderId="15" xfId="0" applyFont="1" applyBorder="1"/>
    <xf numFmtId="0" fontId="2" fillId="11" borderId="0" xfId="7" applyFill="1"/>
    <xf numFmtId="0" fontId="2" fillId="11" borderId="24" xfId="7" applyFill="1" applyBorder="1"/>
    <xf numFmtId="0" fontId="10" fillId="11" borderId="24" xfId="7" applyFont="1" applyFill="1" applyBorder="1"/>
    <xf numFmtId="0" fontId="3" fillId="11" borderId="0" xfId="0" applyFont="1" applyFill="1" applyAlignment="1">
      <alignment horizontal="center"/>
    </xf>
    <xf numFmtId="0" fontId="3" fillId="11" borderId="24" xfId="0" applyFont="1" applyFill="1" applyBorder="1" applyAlignment="1">
      <alignment horizontal="center"/>
    </xf>
    <xf numFmtId="164" fontId="0" fillId="7" borderId="24" xfId="0" applyNumberFormat="1" applyFill="1" applyBorder="1"/>
    <xf numFmtId="164" fontId="0" fillId="7" borderId="0" xfId="0" applyNumberFormat="1" applyFill="1"/>
    <xf numFmtId="0" fontId="0" fillId="12" borderId="24" xfId="0" applyFill="1" applyBorder="1" applyAlignment="1">
      <alignment horizontal="center"/>
    </xf>
    <xf numFmtId="0" fontId="0" fillId="12" borderId="0" xfId="0" applyFill="1" applyAlignment="1">
      <alignment horizontal="center"/>
    </xf>
    <xf numFmtId="0" fontId="0" fillId="12" borderId="0" xfId="0" applyFill="1"/>
    <xf numFmtId="1" fontId="0" fillId="7" borderId="24" xfId="0" applyNumberFormat="1" applyFill="1" applyBorder="1"/>
    <xf numFmtId="2" fontId="0" fillId="7" borderId="24" xfId="0" applyNumberFormat="1" applyFill="1" applyBorder="1"/>
    <xf numFmtId="1" fontId="0" fillId="0" borderId="24" xfId="0" applyNumberFormat="1" applyFill="1" applyBorder="1"/>
    <xf numFmtId="0" fontId="3" fillId="12" borderId="24" xfId="0" applyFont="1" applyFill="1" applyBorder="1" applyAlignment="1">
      <alignment horizontal="center"/>
    </xf>
    <xf numFmtId="0" fontId="6" fillId="2" borderId="26" xfId="2" applyBorder="1" applyAlignment="1">
      <alignment horizontal="center"/>
    </xf>
    <xf numFmtId="0" fontId="0" fillId="6" borderId="0" xfId="0" applyFill="1" applyBorder="1"/>
    <xf numFmtId="0" fontId="0" fillId="7" borderId="0" xfId="0" applyFill="1" applyBorder="1"/>
    <xf numFmtId="1" fontId="0" fillId="7" borderId="0" xfId="0" applyNumberFormat="1" applyFill="1" applyBorder="1"/>
    <xf numFmtId="9" fontId="0" fillId="7" borderId="0" xfId="1" applyFont="1" applyFill="1" applyBorder="1"/>
    <xf numFmtId="9" fontId="0" fillId="0" borderId="0" xfId="0" applyNumberFormat="1" applyBorder="1" applyAlignment="1">
      <alignment horizontal="center"/>
    </xf>
    <xf numFmtId="0" fontId="0" fillId="0" borderId="28" xfId="0" applyBorder="1" applyAlignment="1">
      <alignment horizontal="center"/>
    </xf>
    <xf numFmtId="0" fontId="3" fillId="0" borderId="29" xfId="0" applyFont="1" applyBorder="1" applyAlignment="1">
      <alignment horizontal="center"/>
    </xf>
    <xf numFmtId="0" fontId="12" fillId="0" borderId="29" xfId="0" applyFont="1" applyBorder="1" applyAlignment="1">
      <alignment horizontal="center"/>
    </xf>
    <xf numFmtId="0" fontId="12" fillId="0" borderId="30" xfId="0" applyFont="1" applyBorder="1" applyAlignment="1">
      <alignment horizontal="center"/>
    </xf>
    <xf numFmtId="0" fontId="6" fillId="2" borderId="31" xfId="2" applyBorder="1"/>
    <xf numFmtId="0" fontId="0" fillId="12" borderId="24" xfId="0" applyFill="1" applyBorder="1"/>
    <xf numFmtId="0" fontId="6" fillId="2" borderId="32" xfId="2" applyBorder="1"/>
    <xf numFmtId="0" fontId="12" fillId="6" borderId="27" xfId="0" applyFont="1" applyFill="1" applyBorder="1" applyAlignment="1">
      <alignment horizontal="center"/>
    </xf>
    <xf numFmtId="0" fontId="12" fillId="6" borderId="30" xfId="0" applyFont="1" applyFill="1" applyBorder="1" applyAlignment="1">
      <alignment horizontal="center"/>
    </xf>
    <xf numFmtId="0" fontId="12" fillId="6" borderId="29" xfId="0" applyFont="1" applyFill="1" applyBorder="1" applyAlignment="1">
      <alignment horizontal="center" wrapText="1"/>
    </xf>
    <xf numFmtId="0" fontId="12" fillId="6" borderId="30" xfId="0" applyFont="1" applyFill="1" applyBorder="1" applyAlignment="1">
      <alignment horizontal="center" wrapText="1"/>
    </xf>
    <xf numFmtId="0" fontId="3" fillId="6" borderId="29" xfId="0" applyFont="1" applyFill="1" applyBorder="1" applyAlignment="1">
      <alignment horizontal="center" wrapText="1"/>
    </xf>
    <xf numFmtId="0" fontId="0" fillId="7" borderId="38" xfId="0" applyFill="1" applyBorder="1"/>
    <xf numFmtId="2" fontId="13" fillId="7" borderId="40" xfId="3" applyNumberFormat="1" applyFont="1" applyFill="1" applyBorder="1"/>
    <xf numFmtId="0" fontId="10" fillId="6" borderId="27" xfId="0" applyFont="1" applyFill="1" applyBorder="1"/>
    <xf numFmtId="9" fontId="13" fillId="7" borderId="27" xfId="3" applyNumberFormat="1" applyFont="1" applyFill="1" applyBorder="1"/>
    <xf numFmtId="2" fontId="13" fillId="7" borderId="27" xfId="3" applyNumberFormat="1" applyFont="1" applyFill="1" applyBorder="1"/>
    <xf numFmtId="1" fontId="0" fillId="7" borderId="41" xfId="0" applyNumberFormat="1" applyFill="1" applyBorder="1"/>
    <xf numFmtId="9" fontId="0" fillId="7" borderId="41" xfId="1" applyFont="1" applyFill="1" applyBorder="1"/>
    <xf numFmtId="0" fontId="10" fillId="12" borderId="0" xfId="6" applyFont="1" applyFill="1" applyAlignment="1">
      <alignment horizontal="center"/>
    </xf>
    <xf numFmtId="0" fontId="10" fillId="12" borderId="24" xfId="6" applyFont="1" applyFill="1" applyBorder="1" applyAlignment="1">
      <alignment horizontal="center"/>
    </xf>
    <xf numFmtId="0" fontId="21" fillId="12" borderId="0" xfId="7" applyFont="1" applyFill="1"/>
    <xf numFmtId="0" fontId="21" fillId="12" borderId="24" xfId="7" applyFont="1" applyFill="1" applyBorder="1"/>
    <xf numFmtId="0" fontId="10" fillId="11" borderId="25" xfId="7" applyFont="1" applyFill="1" applyBorder="1" applyAlignment="1">
      <alignment horizontal="center"/>
    </xf>
    <xf numFmtId="0" fontId="10" fillId="11" borderId="24" xfId="7" applyFont="1" applyFill="1" applyBorder="1" applyAlignment="1">
      <alignment horizontal="center"/>
    </xf>
    <xf numFmtId="0" fontId="10" fillId="11" borderId="0" xfId="7" applyFont="1" applyFill="1" applyAlignment="1">
      <alignment horizontal="center"/>
    </xf>
    <xf numFmtId="0" fontId="9" fillId="9" borderId="0" xfId="7" applyFont="1" applyFill="1" applyBorder="1" applyAlignment="1">
      <alignment horizontal="center"/>
    </xf>
    <xf numFmtId="0" fontId="9" fillId="9" borderId="24" xfId="7" applyFont="1" applyFill="1" applyBorder="1" applyAlignment="1">
      <alignment horizontal="center"/>
    </xf>
    <xf numFmtId="0" fontId="10" fillId="11" borderId="16" xfId="7" applyFont="1" applyFill="1" applyBorder="1" applyAlignment="1">
      <alignment horizontal="center"/>
    </xf>
    <xf numFmtId="0" fontId="15" fillId="9" borderId="0" xfId="0" applyFont="1" applyFill="1" applyAlignment="1">
      <alignment horizontal="center"/>
    </xf>
    <xf numFmtId="0" fontId="3" fillId="11" borderId="25" xfId="0" applyFont="1" applyFill="1" applyBorder="1" applyAlignment="1">
      <alignment horizontal="center"/>
    </xf>
    <xf numFmtId="0" fontId="3" fillId="11" borderId="24" xfId="0" applyFont="1" applyFill="1" applyBorder="1" applyAlignment="1">
      <alignment horizontal="center"/>
    </xf>
    <xf numFmtId="0" fontId="3" fillId="11" borderId="0" xfId="0" applyFont="1" applyFill="1" applyAlignment="1">
      <alignment horizontal="center"/>
    </xf>
    <xf numFmtId="0" fontId="3" fillId="11" borderId="16" xfId="0" applyFont="1" applyFill="1" applyBorder="1" applyAlignment="1">
      <alignment horizontal="center"/>
    </xf>
    <xf numFmtId="2" fontId="3" fillId="11" borderId="5" xfId="0" applyNumberFormat="1" applyFont="1" applyFill="1" applyBorder="1" applyAlignment="1">
      <alignment horizontal="center"/>
    </xf>
    <xf numFmtId="2" fontId="3" fillId="11" borderId="0" xfId="0" applyNumberFormat="1" applyFont="1" applyFill="1" applyAlignment="1">
      <alignment horizontal="center"/>
    </xf>
    <xf numFmtId="2" fontId="3" fillId="11" borderId="16" xfId="0" applyNumberFormat="1" applyFont="1" applyFill="1" applyBorder="1" applyAlignment="1">
      <alignment horizontal="center"/>
    </xf>
    <xf numFmtId="0" fontId="3" fillId="12" borderId="33" xfId="0" applyFont="1" applyFill="1" applyBorder="1" applyAlignment="1">
      <alignment horizontal="center"/>
    </xf>
    <xf numFmtId="0" fontId="3" fillId="12" borderId="34" xfId="0" applyFont="1" applyFill="1" applyBorder="1" applyAlignment="1">
      <alignment horizontal="center"/>
    </xf>
    <xf numFmtId="0" fontId="22" fillId="12" borderId="39" xfId="4" applyFont="1" applyFill="1" applyBorder="1" applyAlignment="1">
      <alignment horizontal="center"/>
    </xf>
    <xf numFmtId="0" fontId="22" fillId="12" borderId="36" xfId="4" applyFont="1" applyFill="1" applyBorder="1" applyAlignment="1">
      <alignment horizontal="center"/>
    </xf>
    <xf numFmtId="0" fontId="22" fillId="12" borderId="35" xfId="4" applyFont="1" applyFill="1" applyBorder="1" applyAlignment="1">
      <alignment horizontal="center"/>
    </xf>
    <xf numFmtId="0" fontId="22" fillId="12" borderId="37" xfId="4" applyFont="1" applyFill="1" applyBorder="1" applyAlignment="1">
      <alignment horizontal="center"/>
    </xf>
    <xf numFmtId="0" fontId="14" fillId="9" borderId="0" xfId="0" applyFont="1" applyFill="1" applyAlignment="1">
      <alignment horizontal="center"/>
    </xf>
    <xf numFmtId="0" fontId="21" fillId="12" borderId="25" xfId="7" applyFont="1" applyFill="1" applyBorder="1" applyAlignment="1">
      <alignment horizontal="center"/>
    </xf>
    <xf numFmtId="0" fontId="21" fillId="12" borderId="24" xfId="7" applyFont="1" applyFill="1" applyBorder="1" applyAlignment="1">
      <alignment horizontal="center"/>
    </xf>
    <xf numFmtId="0" fontId="23" fillId="12" borderId="0" xfId="7" applyFont="1" applyFill="1" applyAlignment="1">
      <alignment horizontal="center"/>
    </xf>
    <xf numFmtId="0" fontId="20" fillId="9" borderId="0" xfId="7" applyFont="1" applyFill="1" applyAlignment="1">
      <alignment horizontal="center"/>
    </xf>
    <xf numFmtId="0" fontId="0" fillId="0" borderId="0" xfId="0" applyAlignment="1">
      <alignment horizontal="center"/>
    </xf>
    <xf numFmtId="0" fontId="8" fillId="3" borderId="11" xfId="4" applyBorder="1" applyAlignment="1">
      <alignment horizontal="center"/>
    </xf>
    <xf numFmtId="0" fontId="8" fillId="3" borderId="12" xfId="4" applyBorder="1" applyAlignment="1">
      <alignment horizontal="center"/>
    </xf>
    <xf numFmtId="0" fontId="8" fillId="3" borderId="14" xfId="4" applyBorder="1" applyAlignment="1">
      <alignment horizontal="center"/>
    </xf>
    <xf numFmtId="0" fontId="8" fillId="3" borderId="13" xfId="4" applyBorder="1" applyAlignment="1">
      <alignment horizontal="center"/>
    </xf>
    <xf numFmtId="0" fontId="10" fillId="5" borderId="27" xfId="6" applyFont="1" applyBorder="1" applyAlignment="1">
      <alignment horizontal="center"/>
    </xf>
    <xf numFmtId="2" fontId="18" fillId="0" borderId="27" xfId="7" applyNumberFormat="1" applyFont="1" applyBorder="1"/>
    <xf numFmtId="0" fontId="10" fillId="5" borderId="27" xfId="6" applyFont="1" applyBorder="1" applyAlignment="1">
      <alignment horizontal="center" vertical="center"/>
    </xf>
    <xf numFmtId="9" fontId="18" fillId="0" borderId="27" xfId="7" applyNumberFormat="1" applyFont="1" applyBorder="1" applyAlignment="1">
      <alignment horizontal="center" vertical="center"/>
    </xf>
  </cellXfs>
  <cellStyles count="10">
    <cellStyle name="20% - Accent3" xfId="5" builtinId="38"/>
    <cellStyle name="20% - Accent6" xfId="6" builtinId="50"/>
    <cellStyle name="Calculation" xfId="4" builtinId="22"/>
    <cellStyle name="Input" xfId="2" builtinId="20"/>
    <cellStyle name="Normal" xfId="0" builtinId="0"/>
    <cellStyle name="Normal 2" xfId="7" xr:uid="{35CD0EA8-BAAF-459F-B22F-EC76DB07DAF5}"/>
    <cellStyle name="Normal 2 2" xfId="9" xr:uid="{20EBD9D4-85EA-4003-AA38-0C97AF9859F2}"/>
    <cellStyle name="Output" xfId="3" builtinId="21"/>
    <cellStyle name="Percent" xfId="1" builtinId="5"/>
    <cellStyle name="Percent 2" xfId="8" xr:uid="{49C31544-C99A-45C1-AFF8-60DDCD19574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Q-36 at store1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Demand</c:v>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'SalofQ36&amp;Q37_AtStore1_MovAvgSea'!$B$4:$B$54</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xVal>
          <c:yVal>
            <c:numRef>
              <c:f>'SalofQ36&amp;Q37_AtStore1_MovAvgSea'!$D$4:$D$53</c:f>
              <c:numCache>
                <c:formatCode>General</c:formatCode>
                <c:ptCount val="50"/>
                <c:pt idx="0">
                  <c:v>18</c:v>
                </c:pt>
                <c:pt idx="1">
                  <c:v>33</c:v>
                </c:pt>
                <c:pt idx="2">
                  <c:v>28</c:v>
                </c:pt>
                <c:pt idx="3">
                  <c:v>36</c:v>
                </c:pt>
                <c:pt idx="4">
                  <c:v>47</c:v>
                </c:pt>
                <c:pt idx="5">
                  <c:v>17</c:v>
                </c:pt>
                <c:pt idx="6">
                  <c:v>26</c:v>
                </c:pt>
                <c:pt idx="7">
                  <c:v>39</c:v>
                </c:pt>
                <c:pt idx="8">
                  <c:v>30</c:v>
                </c:pt>
                <c:pt idx="9">
                  <c:v>50</c:v>
                </c:pt>
                <c:pt idx="10">
                  <c:v>19</c:v>
                </c:pt>
                <c:pt idx="11">
                  <c:v>22</c:v>
                </c:pt>
                <c:pt idx="12">
                  <c:v>49</c:v>
                </c:pt>
                <c:pt idx="13">
                  <c:v>21</c:v>
                </c:pt>
                <c:pt idx="14">
                  <c:v>45</c:v>
                </c:pt>
                <c:pt idx="15">
                  <c:v>18</c:v>
                </c:pt>
                <c:pt idx="16">
                  <c:v>25</c:v>
                </c:pt>
                <c:pt idx="17">
                  <c:v>27</c:v>
                </c:pt>
                <c:pt idx="18">
                  <c:v>35</c:v>
                </c:pt>
                <c:pt idx="19">
                  <c:v>56</c:v>
                </c:pt>
                <c:pt idx="20">
                  <c:v>15</c:v>
                </c:pt>
                <c:pt idx="21">
                  <c:v>22</c:v>
                </c:pt>
                <c:pt idx="22">
                  <c:v>22</c:v>
                </c:pt>
                <c:pt idx="23">
                  <c:v>30</c:v>
                </c:pt>
                <c:pt idx="24">
                  <c:v>51</c:v>
                </c:pt>
                <c:pt idx="25">
                  <c:v>27</c:v>
                </c:pt>
                <c:pt idx="26">
                  <c:v>25</c:v>
                </c:pt>
                <c:pt idx="27">
                  <c:v>23</c:v>
                </c:pt>
                <c:pt idx="28">
                  <c:v>24</c:v>
                </c:pt>
                <c:pt idx="29">
                  <c:v>53</c:v>
                </c:pt>
                <c:pt idx="30">
                  <c:v>17</c:v>
                </c:pt>
                <c:pt idx="31">
                  <c:v>24</c:v>
                </c:pt>
                <c:pt idx="32">
                  <c:v>25</c:v>
                </c:pt>
                <c:pt idx="33">
                  <c:v>30</c:v>
                </c:pt>
                <c:pt idx="34">
                  <c:v>39</c:v>
                </c:pt>
                <c:pt idx="35">
                  <c:v>20</c:v>
                </c:pt>
                <c:pt idx="36">
                  <c:v>28</c:v>
                </c:pt>
                <c:pt idx="37">
                  <c:v>23</c:v>
                </c:pt>
                <c:pt idx="38">
                  <c:v>28</c:v>
                </c:pt>
                <c:pt idx="39">
                  <c:v>44</c:v>
                </c:pt>
                <c:pt idx="40">
                  <c:v>23</c:v>
                </c:pt>
                <c:pt idx="41">
                  <c:v>26</c:v>
                </c:pt>
                <c:pt idx="42">
                  <c:v>36</c:v>
                </c:pt>
                <c:pt idx="43">
                  <c:v>36</c:v>
                </c:pt>
                <c:pt idx="44">
                  <c:v>35</c:v>
                </c:pt>
                <c:pt idx="45">
                  <c:v>23</c:v>
                </c:pt>
                <c:pt idx="46">
                  <c:v>28</c:v>
                </c:pt>
                <c:pt idx="47">
                  <c:v>26</c:v>
                </c:pt>
                <c:pt idx="48">
                  <c:v>31</c:v>
                </c:pt>
                <c:pt idx="49">
                  <c:v>50</c:v>
                </c:pt>
              </c:numCache>
            </c:numRef>
          </c:yVal>
          <c:smooth val="0"/>
          <c:extLst>
            <c:ext xmlns:c16="http://schemas.microsoft.com/office/drawing/2014/chart" uri="{C3380CC4-5D6E-409C-BE32-E72D297353CC}">
              <c16:uniqueId val="{00000000-7FDC-48E1-B0C6-DD1137EFFBD6}"/>
            </c:ext>
          </c:extLst>
        </c:ser>
        <c:ser>
          <c:idx val="1"/>
          <c:order val="1"/>
          <c:tx>
            <c:strRef>
              <c:f>'SalofQ36&amp;Q37_AtStore1_MovAvgSea'!$K$3</c:f>
              <c:strCache>
                <c:ptCount val="1"/>
                <c:pt idx="0">
                  <c:v>Reseasonalized Forecast</c:v>
                </c:pt>
              </c:strCache>
            </c:strRef>
          </c:tx>
          <c:spPr>
            <a:ln w="19050" cap="rnd">
              <a:solidFill>
                <a:srgbClr val="FF0000"/>
              </a:solidFill>
              <a:round/>
            </a:ln>
            <a:effectLst/>
          </c:spPr>
          <c:marker>
            <c:symbol val="circle"/>
            <c:size val="5"/>
            <c:spPr>
              <a:solidFill>
                <a:srgbClr val="FF0000"/>
              </a:solidFill>
              <a:ln w="9525">
                <a:solidFill>
                  <a:srgbClr val="FF0000"/>
                </a:solidFill>
              </a:ln>
              <a:effectLst/>
            </c:spPr>
          </c:marker>
          <c:xVal>
            <c:numRef>
              <c:f>'SalofQ36&amp;Q37_AtStore1_MovAvgSea'!$B$4:$B$54</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xVal>
          <c:yVal>
            <c:numRef>
              <c:f>'SalofQ36&amp;Q37_AtStore1_MovAvgSea'!$K$4:$K$54</c:f>
              <c:numCache>
                <c:formatCode>0.00</c:formatCode>
                <c:ptCount val="51"/>
                <c:pt idx="3">
                  <c:v>31.654761904761909</c:v>
                </c:pt>
                <c:pt idx="4">
                  <c:v>52.625</c:v>
                </c:pt>
                <c:pt idx="5">
                  <c:v>22.24444444444444</c:v>
                </c:pt>
                <c:pt idx="6">
                  <c:v>24.431746031746034</c:v>
                </c:pt>
                <c:pt idx="7">
                  <c:v>29.373015873015873</c:v>
                </c:pt>
                <c:pt idx="8">
                  <c:v>31.928571428571431</c:v>
                </c:pt>
                <c:pt idx="9">
                  <c:v>50.75</c:v>
                </c:pt>
                <c:pt idx="10">
                  <c:v>23.87777777777778</c:v>
                </c:pt>
                <c:pt idx="11">
                  <c:v>24.12698412698413</c:v>
                </c:pt>
                <c:pt idx="12">
                  <c:v>29.325396825396826</c:v>
                </c:pt>
                <c:pt idx="13">
                  <c:v>34.547619047619044</c:v>
                </c:pt>
                <c:pt idx="14">
                  <c:v>48.75</c:v>
                </c:pt>
                <c:pt idx="15">
                  <c:v>23.333333333333332</c:v>
                </c:pt>
                <c:pt idx="16">
                  <c:v>20.457142857142859</c:v>
                </c:pt>
                <c:pt idx="17">
                  <c:v>28.988095238095241</c:v>
                </c:pt>
                <c:pt idx="18">
                  <c:v>27.988095238095241</c:v>
                </c:pt>
                <c:pt idx="19">
                  <c:v>46.625</c:v>
                </c:pt>
                <c:pt idx="20">
                  <c:v>23.177777777777777</c:v>
                </c:pt>
                <c:pt idx="21">
                  <c:v>25.003174603174607</c:v>
                </c:pt>
                <c:pt idx="22">
                  <c:v>28.753968253968253</c:v>
                </c:pt>
                <c:pt idx="23">
                  <c:v>23.642857142857142</c:v>
                </c:pt>
                <c:pt idx="24">
                  <c:v>39.75</c:v>
                </c:pt>
                <c:pt idx="25">
                  <c:v>20.066666666666666</c:v>
                </c:pt>
                <c:pt idx="26">
                  <c:v>27.352380952380958</c:v>
                </c:pt>
                <c:pt idx="27">
                  <c:v>34.607142857142861</c:v>
                </c:pt>
                <c:pt idx="28">
                  <c:v>30.940476190476193</c:v>
                </c:pt>
                <c:pt idx="29">
                  <c:v>39.125</c:v>
                </c:pt>
                <c:pt idx="30">
                  <c:v>19.211111111111112</c:v>
                </c:pt>
                <c:pt idx="31">
                  <c:v>22.298412698412701</c:v>
                </c:pt>
                <c:pt idx="32">
                  <c:v>29.873015873015873</c:v>
                </c:pt>
                <c:pt idx="33">
                  <c:v>26.428571428571431</c:v>
                </c:pt>
                <c:pt idx="34">
                  <c:v>42.5</c:v>
                </c:pt>
                <c:pt idx="35">
                  <c:v>18.899999999999999</c:v>
                </c:pt>
                <c:pt idx="36">
                  <c:v>22.552380952380954</c:v>
                </c:pt>
                <c:pt idx="37">
                  <c:v>29.857142857142858</c:v>
                </c:pt>
                <c:pt idx="38">
                  <c:v>28.857142857142858</c:v>
                </c:pt>
                <c:pt idx="39">
                  <c:v>43</c:v>
                </c:pt>
                <c:pt idx="40">
                  <c:v>18.74444444444444</c:v>
                </c:pt>
                <c:pt idx="41">
                  <c:v>24.050793650793651</c:v>
                </c:pt>
                <c:pt idx="42">
                  <c:v>31.563492063492063</c:v>
                </c:pt>
                <c:pt idx="43">
                  <c:v>33.785714285714285</c:v>
                </c:pt>
                <c:pt idx="44">
                  <c:v>52.25</c:v>
                </c:pt>
                <c:pt idx="45">
                  <c:v>22.24444444444444</c:v>
                </c:pt>
                <c:pt idx="46">
                  <c:v>24.584126984126986</c:v>
                </c:pt>
                <c:pt idx="47">
                  <c:v>30.396825396825395</c:v>
                </c:pt>
                <c:pt idx="48">
                  <c:v>31.285714285714288</c:v>
                </c:pt>
                <c:pt idx="49">
                  <c:v>46</c:v>
                </c:pt>
                <c:pt idx="50">
                  <c:v>21.077777777777779</c:v>
                </c:pt>
              </c:numCache>
            </c:numRef>
          </c:yVal>
          <c:smooth val="0"/>
          <c:extLst>
            <c:ext xmlns:c16="http://schemas.microsoft.com/office/drawing/2014/chart" uri="{C3380CC4-5D6E-409C-BE32-E72D297353CC}">
              <c16:uniqueId val="{00000001-7FDC-48E1-B0C6-DD1137EFFBD6}"/>
            </c:ext>
          </c:extLst>
        </c:ser>
        <c:dLbls>
          <c:showLegendKey val="0"/>
          <c:showVal val="0"/>
          <c:showCatName val="0"/>
          <c:showSerName val="0"/>
          <c:showPercent val="0"/>
          <c:showBubbleSize val="0"/>
        </c:dLbls>
        <c:axId val="1021274527"/>
        <c:axId val="1021276607"/>
      </c:scatterChart>
      <c:valAx>
        <c:axId val="1021274527"/>
        <c:scaling>
          <c:orientation val="minMax"/>
          <c:max val="80"/>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Period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Q-37 at Store1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Demand</c:v>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'SalofQ36&amp;Q37_AtStore1_MovAvgSea'!$B$4:$B$54</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xVal>
          <c:yVal>
            <c:numRef>
              <c:f>'SalofQ36&amp;Q37_AtStore1_MovAvgSea'!$E$4:$E$53</c:f>
              <c:numCache>
                <c:formatCode>General</c:formatCode>
                <c:ptCount val="50"/>
                <c:pt idx="0">
                  <c:v>31</c:v>
                </c:pt>
                <c:pt idx="1">
                  <c:v>20</c:v>
                </c:pt>
                <c:pt idx="2">
                  <c:v>30</c:v>
                </c:pt>
                <c:pt idx="3">
                  <c:v>38</c:v>
                </c:pt>
                <c:pt idx="4">
                  <c:v>72</c:v>
                </c:pt>
                <c:pt idx="5">
                  <c:v>33</c:v>
                </c:pt>
                <c:pt idx="6">
                  <c:v>47</c:v>
                </c:pt>
                <c:pt idx="7">
                  <c:v>47</c:v>
                </c:pt>
                <c:pt idx="8">
                  <c:v>47</c:v>
                </c:pt>
                <c:pt idx="9">
                  <c:v>99</c:v>
                </c:pt>
                <c:pt idx="10">
                  <c:v>37</c:v>
                </c:pt>
                <c:pt idx="11">
                  <c:v>25</c:v>
                </c:pt>
                <c:pt idx="12">
                  <c:v>58</c:v>
                </c:pt>
                <c:pt idx="13">
                  <c:v>53</c:v>
                </c:pt>
                <c:pt idx="14">
                  <c:v>93</c:v>
                </c:pt>
                <c:pt idx="15">
                  <c:v>54</c:v>
                </c:pt>
                <c:pt idx="16">
                  <c:v>35</c:v>
                </c:pt>
                <c:pt idx="17">
                  <c:v>37</c:v>
                </c:pt>
                <c:pt idx="18">
                  <c:v>48</c:v>
                </c:pt>
                <c:pt idx="19">
                  <c:v>35</c:v>
                </c:pt>
                <c:pt idx="20">
                  <c:v>23</c:v>
                </c:pt>
                <c:pt idx="21">
                  <c:v>34</c:v>
                </c:pt>
                <c:pt idx="22">
                  <c:v>61</c:v>
                </c:pt>
                <c:pt idx="23">
                  <c:v>86</c:v>
                </c:pt>
                <c:pt idx="24">
                  <c:v>77</c:v>
                </c:pt>
                <c:pt idx="25">
                  <c:v>27</c:v>
                </c:pt>
                <c:pt idx="26">
                  <c:v>35</c:v>
                </c:pt>
                <c:pt idx="27">
                  <c:v>60</c:v>
                </c:pt>
                <c:pt idx="28">
                  <c:v>68</c:v>
                </c:pt>
                <c:pt idx="29">
                  <c:v>83</c:v>
                </c:pt>
                <c:pt idx="30">
                  <c:v>49</c:v>
                </c:pt>
                <c:pt idx="31">
                  <c:v>32</c:v>
                </c:pt>
                <c:pt idx="32">
                  <c:v>51</c:v>
                </c:pt>
                <c:pt idx="33">
                  <c:v>38</c:v>
                </c:pt>
                <c:pt idx="34">
                  <c:v>60</c:v>
                </c:pt>
                <c:pt idx="35">
                  <c:v>39</c:v>
                </c:pt>
                <c:pt idx="36">
                  <c:v>43</c:v>
                </c:pt>
                <c:pt idx="37">
                  <c:v>31</c:v>
                </c:pt>
                <c:pt idx="38">
                  <c:v>48</c:v>
                </c:pt>
                <c:pt idx="39">
                  <c:v>63</c:v>
                </c:pt>
                <c:pt idx="40">
                  <c:v>53</c:v>
                </c:pt>
                <c:pt idx="41">
                  <c:v>46</c:v>
                </c:pt>
                <c:pt idx="42">
                  <c:v>46</c:v>
                </c:pt>
                <c:pt idx="43">
                  <c:v>52</c:v>
                </c:pt>
                <c:pt idx="44">
                  <c:v>78</c:v>
                </c:pt>
                <c:pt idx="45">
                  <c:v>31</c:v>
                </c:pt>
                <c:pt idx="46">
                  <c:v>28</c:v>
                </c:pt>
                <c:pt idx="47">
                  <c:v>64</c:v>
                </c:pt>
                <c:pt idx="48">
                  <c:v>63</c:v>
                </c:pt>
                <c:pt idx="49">
                  <c:v>93</c:v>
                </c:pt>
              </c:numCache>
            </c:numRef>
          </c:yVal>
          <c:smooth val="0"/>
          <c:extLst>
            <c:ext xmlns:c16="http://schemas.microsoft.com/office/drawing/2014/chart" uri="{C3380CC4-5D6E-409C-BE32-E72D297353CC}">
              <c16:uniqueId val="{00000000-DDCE-4E73-89FE-988CBCFD90EB}"/>
            </c:ext>
          </c:extLst>
        </c:ser>
        <c:ser>
          <c:idx val="1"/>
          <c:order val="1"/>
          <c:tx>
            <c:strRef>
              <c:f>'SalofQ36&amp;Q37_AtStore1_MovAvgSea'!$S$3</c:f>
              <c:strCache>
                <c:ptCount val="1"/>
                <c:pt idx="0">
                  <c:v>Reseasonalized Forecast</c:v>
                </c:pt>
              </c:strCache>
            </c:strRef>
          </c:tx>
          <c:spPr>
            <a:ln w="19050" cap="rnd">
              <a:solidFill>
                <a:srgbClr val="FF0000"/>
              </a:solidFill>
              <a:round/>
            </a:ln>
            <a:effectLst/>
          </c:spPr>
          <c:marker>
            <c:symbol val="circle"/>
            <c:size val="5"/>
            <c:spPr>
              <a:solidFill>
                <a:srgbClr val="FF0000"/>
              </a:solidFill>
              <a:ln w="9525">
                <a:solidFill>
                  <a:srgbClr val="FF0000"/>
                </a:solidFill>
              </a:ln>
              <a:effectLst/>
            </c:spPr>
          </c:marker>
          <c:xVal>
            <c:numRef>
              <c:f>'SalofQ36&amp;Q37_AtStore1_MovAvgSea'!$B$4:$B$54</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xVal>
          <c:yVal>
            <c:numRef>
              <c:f>'SalofQ36&amp;Q37_AtStore1_MovAvgSea'!$S$4:$S$54</c:f>
              <c:numCache>
                <c:formatCode>0.00</c:formatCode>
                <c:ptCount val="51"/>
                <c:pt idx="3">
                  <c:v>33.095238095238095</c:v>
                </c:pt>
                <c:pt idx="4">
                  <c:v>46.5</c:v>
                </c:pt>
                <c:pt idx="5">
                  <c:v>27.066666666666663</c:v>
                </c:pt>
                <c:pt idx="6">
                  <c:v>35.504761904761907</c:v>
                </c:pt>
                <c:pt idx="7">
                  <c:v>51.297619047619044</c:v>
                </c:pt>
                <c:pt idx="8">
                  <c:v>50.964285714285715</c:v>
                </c:pt>
                <c:pt idx="9">
                  <c:v>76.375</c:v>
                </c:pt>
                <c:pt idx="10">
                  <c:v>37.333333333333336</c:v>
                </c:pt>
                <c:pt idx="11">
                  <c:v>44.228571428571428</c:v>
                </c:pt>
                <c:pt idx="12">
                  <c:v>50.035714285714285</c:v>
                </c:pt>
                <c:pt idx="13">
                  <c:v>47.36904761904762</c:v>
                </c:pt>
                <c:pt idx="14">
                  <c:v>71.125</c:v>
                </c:pt>
                <c:pt idx="15">
                  <c:v>40.36666666666666</c:v>
                </c:pt>
                <c:pt idx="16">
                  <c:v>51.238095238095241</c:v>
                </c:pt>
                <c:pt idx="17">
                  <c:v>60.964285714285722</c:v>
                </c:pt>
                <c:pt idx="18">
                  <c:v>52.630952380952387</c:v>
                </c:pt>
                <c:pt idx="19">
                  <c:v>64.375</c:v>
                </c:pt>
                <c:pt idx="20">
                  <c:v>25.277777777777775</c:v>
                </c:pt>
                <c:pt idx="21">
                  <c:v>27.784126984126985</c:v>
                </c:pt>
                <c:pt idx="22">
                  <c:v>32.896825396825399</c:v>
                </c:pt>
                <c:pt idx="23">
                  <c:v>45.452380952380956</c:v>
                </c:pt>
                <c:pt idx="24">
                  <c:v>94.75</c:v>
                </c:pt>
                <c:pt idx="25">
                  <c:v>46.277777777777779</c:v>
                </c:pt>
                <c:pt idx="26">
                  <c:v>46.907936507936512</c:v>
                </c:pt>
                <c:pt idx="27">
                  <c:v>44.551587301587311</c:v>
                </c:pt>
                <c:pt idx="28">
                  <c:v>47.440476190476197</c:v>
                </c:pt>
                <c:pt idx="29">
                  <c:v>85.875</c:v>
                </c:pt>
                <c:pt idx="30">
                  <c:v>42.777777777777779</c:v>
                </c:pt>
                <c:pt idx="31">
                  <c:v>51.555555555555557</c:v>
                </c:pt>
                <c:pt idx="32">
                  <c:v>55.111111111111114</c:v>
                </c:pt>
                <c:pt idx="33">
                  <c:v>53.666666666666664</c:v>
                </c:pt>
                <c:pt idx="34">
                  <c:v>64.5</c:v>
                </c:pt>
                <c:pt idx="35">
                  <c:v>30.099999999999998</c:v>
                </c:pt>
                <c:pt idx="36">
                  <c:v>35.657142857142865</c:v>
                </c:pt>
                <c:pt idx="37">
                  <c:v>49.821428571428577</c:v>
                </c:pt>
                <c:pt idx="38">
                  <c:v>46.821428571428577</c:v>
                </c:pt>
                <c:pt idx="39">
                  <c:v>66.375</c:v>
                </c:pt>
                <c:pt idx="40">
                  <c:v>28.233333333333334</c:v>
                </c:pt>
                <c:pt idx="41">
                  <c:v>44.190476190476197</c:v>
                </c:pt>
                <c:pt idx="42">
                  <c:v>58.404761904761905</c:v>
                </c:pt>
                <c:pt idx="43">
                  <c:v>59.738095238095241</c:v>
                </c:pt>
                <c:pt idx="44">
                  <c:v>77.75</c:v>
                </c:pt>
                <c:pt idx="45">
                  <c:v>35</c:v>
                </c:pt>
                <c:pt idx="46">
                  <c:v>39.542857142857144</c:v>
                </c:pt>
                <c:pt idx="47">
                  <c:v>43.761904761904759</c:v>
                </c:pt>
                <c:pt idx="48">
                  <c:v>47.761904761904759</c:v>
                </c:pt>
                <c:pt idx="49">
                  <c:v>81</c:v>
                </c:pt>
                <c:pt idx="50">
                  <c:v>44.099999999999994</c:v>
                </c:pt>
              </c:numCache>
            </c:numRef>
          </c:yVal>
          <c:smooth val="0"/>
          <c:extLst>
            <c:ext xmlns:c16="http://schemas.microsoft.com/office/drawing/2014/chart" uri="{C3380CC4-5D6E-409C-BE32-E72D297353CC}">
              <c16:uniqueId val="{00000001-DDCE-4E73-89FE-988CBCFD90EB}"/>
            </c:ext>
          </c:extLst>
        </c:ser>
        <c:dLbls>
          <c:showLegendKey val="0"/>
          <c:showVal val="0"/>
          <c:showCatName val="0"/>
          <c:showSerName val="0"/>
          <c:showPercent val="0"/>
          <c:showBubbleSize val="0"/>
        </c:dLbls>
        <c:axId val="1021274527"/>
        <c:axId val="1021276607"/>
      </c:scatterChart>
      <c:valAx>
        <c:axId val="1021274527"/>
        <c:scaling>
          <c:orientation val="minMax"/>
          <c:max val="80"/>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Period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Q-36</a:t>
            </a:r>
            <a:r>
              <a:rPr lang="en-US" baseline="0"/>
              <a:t> at Store2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Demand</c:v>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'SalofQ36&amp;Q37_AtStore2_MovAvgSea'!$B$4:$B$54</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xVal>
          <c:yVal>
            <c:numRef>
              <c:f>'SalofQ36&amp;Q37_AtStore2_MovAvgSea'!$D$4:$D$53</c:f>
              <c:numCache>
                <c:formatCode>General</c:formatCode>
                <c:ptCount val="50"/>
                <c:pt idx="0">
                  <c:v>15</c:v>
                </c:pt>
                <c:pt idx="1">
                  <c:v>16</c:v>
                </c:pt>
                <c:pt idx="2">
                  <c:v>16</c:v>
                </c:pt>
                <c:pt idx="3">
                  <c:v>29</c:v>
                </c:pt>
                <c:pt idx="4">
                  <c:v>27</c:v>
                </c:pt>
                <c:pt idx="5">
                  <c:v>15</c:v>
                </c:pt>
                <c:pt idx="6">
                  <c:v>18</c:v>
                </c:pt>
                <c:pt idx="7">
                  <c:v>20</c:v>
                </c:pt>
                <c:pt idx="8">
                  <c:v>13</c:v>
                </c:pt>
                <c:pt idx="9">
                  <c:v>41</c:v>
                </c:pt>
                <c:pt idx="10">
                  <c:v>9</c:v>
                </c:pt>
                <c:pt idx="11">
                  <c:v>10</c:v>
                </c:pt>
                <c:pt idx="12">
                  <c:v>24</c:v>
                </c:pt>
                <c:pt idx="13">
                  <c:v>14</c:v>
                </c:pt>
                <c:pt idx="14">
                  <c:v>23</c:v>
                </c:pt>
                <c:pt idx="15">
                  <c:v>11</c:v>
                </c:pt>
                <c:pt idx="16">
                  <c:v>18</c:v>
                </c:pt>
                <c:pt idx="17">
                  <c:v>21</c:v>
                </c:pt>
                <c:pt idx="18">
                  <c:v>16</c:v>
                </c:pt>
                <c:pt idx="19">
                  <c:v>41</c:v>
                </c:pt>
                <c:pt idx="20">
                  <c:v>15</c:v>
                </c:pt>
                <c:pt idx="21">
                  <c:v>14</c:v>
                </c:pt>
                <c:pt idx="22">
                  <c:v>17</c:v>
                </c:pt>
                <c:pt idx="23">
                  <c:v>12</c:v>
                </c:pt>
                <c:pt idx="24">
                  <c:v>27</c:v>
                </c:pt>
                <c:pt idx="25">
                  <c:v>12</c:v>
                </c:pt>
                <c:pt idx="26">
                  <c:v>18</c:v>
                </c:pt>
                <c:pt idx="27">
                  <c:v>14</c:v>
                </c:pt>
                <c:pt idx="28">
                  <c:v>14</c:v>
                </c:pt>
                <c:pt idx="29">
                  <c:v>47</c:v>
                </c:pt>
                <c:pt idx="30">
                  <c:v>15</c:v>
                </c:pt>
                <c:pt idx="31">
                  <c:v>14</c:v>
                </c:pt>
                <c:pt idx="32">
                  <c:v>11</c:v>
                </c:pt>
                <c:pt idx="33">
                  <c:v>13</c:v>
                </c:pt>
                <c:pt idx="34">
                  <c:v>38</c:v>
                </c:pt>
                <c:pt idx="35">
                  <c:v>13</c:v>
                </c:pt>
                <c:pt idx="36">
                  <c:v>15</c:v>
                </c:pt>
                <c:pt idx="37">
                  <c:v>15</c:v>
                </c:pt>
                <c:pt idx="38">
                  <c:v>16</c:v>
                </c:pt>
                <c:pt idx="39">
                  <c:v>35</c:v>
                </c:pt>
                <c:pt idx="40">
                  <c:v>15</c:v>
                </c:pt>
                <c:pt idx="41">
                  <c:v>18</c:v>
                </c:pt>
                <c:pt idx="42">
                  <c:v>22</c:v>
                </c:pt>
                <c:pt idx="43">
                  <c:v>24</c:v>
                </c:pt>
                <c:pt idx="44">
                  <c:v>27</c:v>
                </c:pt>
                <c:pt idx="45">
                  <c:v>18</c:v>
                </c:pt>
                <c:pt idx="46">
                  <c:v>20</c:v>
                </c:pt>
                <c:pt idx="47">
                  <c:v>14</c:v>
                </c:pt>
                <c:pt idx="48">
                  <c:v>18</c:v>
                </c:pt>
                <c:pt idx="49">
                  <c:v>30</c:v>
                </c:pt>
              </c:numCache>
            </c:numRef>
          </c:yVal>
          <c:smooth val="0"/>
          <c:extLst>
            <c:ext xmlns:c16="http://schemas.microsoft.com/office/drawing/2014/chart" uri="{C3380CC4-5D6E-409C-BE32-E72D297353CC}">
              <c16:uniqueId val="{00000003-5121-45ED-9A4C-67D3EBDC95EF}"/>
            </c:ext>
          </c:extLst>
        </c:ser>
        <c:ser>
          <c:idx val="1"/>
          <c:order val="1"/>
          <c:tx>
            <c:v>Resesonalized Forecast</c:v>
          </c:tx>
          <c:spPr>
            <a:ln w="19050" cap="rnd">
              <a:solidFill>
                <a:srgbClr val="FF0000"/>
              </a:solidFill>
              <a:round/>
            </a:ln>
            <a:effectLst/>
          </c:spPr>
          <c:marker>
            <c:symbol val="circle"/>
            <c:size val="5"/>
            <c:spPr>
              <a:solidFill>
                <a:srgbClr val="FF0000"/>
              </a:solidFill>
              <a:ln w="9525">
                <a:solidFill>
                  <a:srgbClr val="FF0000"/>
                </a:solidFill>
              </a:ln>
              <a:effectLst/>
            </c:spPr>
          </c:marker>
          <c:xVal>
            <c:numRef>
              <c:f>'SalofQ36&amp;Q37_AtStore2_MovAvgSea'!$B$4:$B$54</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xVal>
          <c:yVal>
            <c:numRef>
              <c:f>'SalofQ36&amp;Q37_AtStore2_MovAvgSea'!$I$4:$I$54</c:f>
              <c:numCache>
                <c:formatCode>0.00</c:formatCode>
                <c:ptCount val="51"/>
                <c:pt idx="3">
                  <c:v>19.142857142857142</c:v>
                </c:pt>
                <c:pt idx="4">
                  <c:v>32.5</c:v>
                </c:pt>
                <c:pt idx="5">
                  <c:v>14.7</c:v>
                </c:pt>
                <c:pt idx="6">
                  <c:v>18.24761904761905</c:v>
                </c:pt>
                <c:pt idx="7">
                  <c:v>20.642857142857142</c:v>
                </c:pt>
                <c:pt idx="8">
                  <c:v>21.30952380952381</c:v>
                </c:pt>
                <c:pt idx="9">
                  <c:v>27.75</c:v>
                </c:pt>
                <c:pt idx="10">
                  <c:v>14.077777777777776</c:v>
                </c:pt>
                <c:pt idx="11">
                  <c:v>14.184126984126985</c:v>
                </c:pt>
                <c:pt idx="12">
                  <c:v>17.563492063492063</c:v>
                </c:pt>
                <c:pt idx="13">
                  <c:v>16.452380952380953</c:v>
                </c:pt>
                <c:pt idx="14">
                  <c:v>25.25</c:v>
                </c:pt>
                <c:pt idx="15">
                  <c:v>12.444444444444445</c:v>
                </c:pt>
                <c:pt idx="16">
                  <c:v>12.012698412698414</c:v>
                </c:pt>
                <c:pt idx="17">
                  <c:v>17.849206349206352</c:v>
                </c:pt>
                <c:pt idx="18">
                  <c:v>19.738095238095237</c:v>
                </c:pt>
                <c:pt idx="19">
                  <c:v>29.75</c:v>
                </c:pt>
                <c:pt idx="20">
                  <c:v>15.011111111111109</c:v>
                </c:pt>
                <c:pt idx="21">
                  <c:v>17.269841269841269</c:v>
                </c:pt>
                <c:pt idx="22">
                  <c:v>22.087301587301585</c:v>
                </c:pt>
                <c:pt idx="23">
                  <c:v>18.642857142857142</c:v>
                </c:pt>
                <c:pt idx="24">
                  <c:v>23.25</c:v>
                </c:pt>
                <c:pt idx="25">
                  <c:v>10.966666666666665</c:v>
                </c:pt>
                <c:pt idx="26">
                  <c:v>12.571428571428571</c:v>
                </c:pt>
                <c:pt idx="27">
                  <c:v>19.214285714285712</c:v>
                </c:pt>
                <c:pt idx="28">
                  <c:v>17.88095238095238</c:v>
                </c:pt>
                <c:pt idx="29">
                  <c:v>25.25</c:v>
                </c:pt>
                <c:pt idx="30">
                  <c:v>13.844444444444441</c:v>
                </c:pt>
                <c:pt idx="31">
                  <c:v>17.803174603174604</c:v>
                </c:pt>
                <c:pt idx="32">
                  <c:v>23.420634920634921</c:v>
                </c:pt>
                <c:pt idx="33">
                  <c:v>16.642857142857142</c:v>
                </c:pt>
                <c:pt idx="34">
                  <c:v>20.75</c:v>
                </c:pt>
                <c:pt idx="35">
                  <c:v>11.511111111111109</c:v>
                </c:pt>
                <c:pt idx="36">
                  <c:v>15.174603174603172</c:v>
                </c:pt>
                <c:pt idx="37">
                  <c:v>20.884920634920636</c:v>
                </c:pt>
                <c:pt idx="38">
                  <c:v>17.44047619047619</c:v>
                </c:pt>
                <c:pt idx="39">
                  <c:v>24.875</c:v>
                </c:pt>
                <c:pt idx="40">
                  <c:v>12.677777777777777</c:v>
                </c:pt>
                <c:pt idx="41">
                  <c:v>16.203174603174602</c:v>
                </c:pt>
                <c:pt idx="42">
                  <c:v>22.420634920634921</c:v>
                </c:pt>
                <c:pt idx="43">
                  <c:v>21.976190476190478</c:v>
                </c:pt>
                <c:pt idx="44">
                  <c:v>34.25</c:v>
                </c:pt>
                <c:pt idx="45">
                  <c:v>14.933333333333332</c:v>
                </c:pt>
                <c:pt idx="46">
                  <c:v>18.05714285714286</c:v>
                </c:pt>
                <c:pt idx="47">
                  <c:v>22.904761904761909</c:v>
                </c:pt>
                <c:pt idx="48">
                  <c:v>21.571428571428573</c:v>
                </c:pt>
                <c:pt idx="49">
                  <c:v>28.5</c:v>
                </c:pt>
                <c:pt idx="50">
                  <c:v>12.133333333333331</c:v>
                </c:pt>
              </c:numCache>
            </c:numRef>
          </c:yVal>
          <c:smooth val="0"/>
          <c:extLst>
            <c:ext xmlns:c16="http://schemas.microsoft.com/office/drawing/2014/chart" uri="{C3380CC4-5D6E-409C-BE32-E72D297353CC}">
              <c16:uniqueId val="{00000004-5121-45ED-9A4C-67D3EBDC95EF}"/>
            </c:ext>
          </c:extLst>
        </c:ser>
        <c:dLbls>
          <c:showLegendKey val="0"/>
          <c:showVal val="0"/>
          <c:showCatName val="0"/>
          <c:showSerName val="0"/>
          <c:showPercent val="0"/>
          <c:showBubbleSize val="0"/>
        </c:dLbls>
        <c:axId val="1021274527"/>
        <c:axId val="1021276607"/>
      </c:scatterChart>
      <c:valAx>
        <c:axId val="1021274527"/>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Period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Q-37</a:t>
            </a:r>
            <a:r>
              <a:rPr lang="en-US" baseline="0"/>
              <a:t> at Store2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Demand</c:v>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'SalofQ36&amp;Q37_AtStore2_MovAvgSea'!$B$4:$B$54</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xVal>
          <c:yVal>
            <c:numRef>
              <c:f>'SalofQ36&amp;Q37_AtStore2_MovAvgSea'!$E$4:$E$53</c:f>
              <c:numCache>
                <c:formatCode>General</c:formatCode>
                <c:ptCount val="50"/>
                <c:pt idx="0">
                  <c:v>32</c:v>
                </c:pt>
                <c:pt idx="1">
                  <c:v>40</c:v>
                </c:pt>
                <c:pt idx="2">
                  <c:v>38</c:v>
                </c:pt>
                <c:pt idx="3">
                  <c:v>33</c:v>
                </c:pt>
                <c:pt idx="4">
                  <c:v>60</c:v>
                </c:pt>
                <c:pt idx="5">
                  <c:v>31</c:v>
                </c:pt>
                <c:pt idx="6">
                  <c:v>30</c:v>
                </c:pt>
                <c:pt idx="7">
                  <c:v>54</c:v>
                </c:pt>
                <c:pt idx="8">
                  <c:v>47</c:v>
                </c:pt>
                <c:pt idx="9">
                  <c:v>63</c:v>
                </c:pt>
                <c:pt idx="10">
                  <c:v>38</c:v>
                </c:pt>
                <c:pt idx="11">
                  <c:v>41</c:v>
                </c:pt>
                <c:pt idx="12">
                  <c:v>38</c:v>
                </c:pt>
                <c:pt idx="13">
                  <c:v>48</c:v>
                </c:pt>
                <c:pt idx="14">
                  <c:v>83</c:v>
                </c:pt>
                <c:pt idx="15">
                  <c:v>41</c:v>
                </c:pt>
                <c:pt idx="16">
                  <c:v>34</c:v>
                </c:pt>
                <c:pt idx="17">
                  <c:v>44</c:v>
                </c:pt>
                <c:pt idx="18">
                  <c:v>55</c:v>
                </c:pt>
                <c:pt idx="19">
                  <c:v>69</c:v>
                </c:pt>
                <c:pt idx="20">
                  <c:v>36</c:v>
                </c:pt>
                <c:pt idx="21">
                  <c:v>42</c:v>
                </c:pt>
                <c:pt idx="22">
                  <c:v>45</c:v>
                </c:pt>
                <c:pt idx="23">
                  <c:v>63</c:v>
                </c:pt>
                <c:pt idx="24">
                  <c:v>90</c:v>
                </c:pt>
                <c:pt idx="25">
                  <c:v>40</c:v>
                </c:pt>
                <c:pt idx="26">
                  <c:v>46</c:v>
                </c:pt>
                <c:pt idx="27">
                  <c:v>54</c:v>
                </c:pt>
                <c:pt idx="28">
                  <c:v>51</c:v>
                </c:pt>
                <c:pt idx="29">
                  <c:v>65</c:v>
                </c:pt>
                <c:pt idx="30">
                  <c:v>39</c:v>
                </c:pt>
                <c:pt idx="31">
                  <c:v>50</c:v>
                </c:pt>
                <c:pt idx="32">
                  <c:v>61</c:v>
                </c:pt>
                <c:pt idx="33">
                  <c:v>69</c:v>
                </c:pt>
                <c:pt idx="34">
                  <c:v>86</c:v>
                </c:pt>
                <c:pt idx="35">
                  <c:v>38</c:v>
                </c:pt>
                <c:pt idx="36">
                  <c:v>46</c:v>
                </c:pt>
                <c:pt idx="37">
                  <c:v>62</c:v>
                </c:pt>
                <c:pt idx="38">
                  <c:v>59</c:v>
                </c:pt>
                <c:pt idx="39">
                  <c:v>80</c:v>
                </c:pt>
                <c:pt idx="40">
                  <c:v>41</c:v>
                </c:pt>
                <c:pt idx="41">
                  <c:v>46</c:v>
                </c:pt>
                <c:pt idx="42">
                  <c:v>60</c:v>
                </c:pt>
                <c:pt idx="43">
                  <c:v>57</c:v>
                </c:pt>
                <c:pt idx="44">
                  <c:v>102</c:v>
                </c:pt>
                <c:pt idx="45">
                  <c:v>48</c:v>
                </c:pt>
                <c:pt idx="46">
                  <c:v>43</c:v>
                </c:pt>
                <c:pt idx="47">
                  <c:v>77</c:v>
                </c:pt>
                <c:pt idx="48">
                  <c:v>81</c:v>
                </c:pt>
                <c:pt idx="49">
                  <c:v>110</c:v>
                </c:pt>
              </c:numCache>
            </c:numRef>
          </c:yVal>
          <c:smooth val="0"/>
          <c:extLst>
            <c:ext xmlns:c16="http://schemas.microsoft.com/office/drawing/2014/chart" uri="{C3380CC4-5D6E-409C-BE32-E72D297353CC}">
              <c16:uniqueId val="{00000000-37EF-4AC5-9EC6-9A440C10138C}"/>
            </c:ext>
          </c:extLst>
        </c:ser>
        <c:ser>
          <c:idx val="1"/>
          <c:order val="1"/>
          <c:tx>
            <c:v>Resesonalized Forecast</c:v>
          </c:tx>
          <c:spPr>
            <a:ln w="19050" cap="rnd">
              <a:solidFill>
                <a:srgbClr val="FF0000"/>
              </a:solidFill>
              <a:round/>
            </a:ln>
            <a:effectLst/>
          </c:spPr>
          <c:marker>
            <c:symbol val="circle"/>
            <c:size val="5"/>
            <c:spPr>
              <a:solidFill>
                <a:srgbClr val="FF0000"/>
              </a:solidFill>
              <a:ln w="9525">
                <a:solidFill>
                  <a:srgbClr val="FF0000"/>
                </a:solidFill>
              </a:ln>
              <a:effectLst/>
            </c:spPr>
          </c:marker>
          <c:xVal>
            <c:numRef>
              <c:f>'SalofQ36&amp;Q37_AtStore2_MovAvgSea'!$B$4:$B$54</c:f>
              <c:numCache>
                <c:formatCode>General</c:formatCode>
                <c:ptCount val="5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numCache>
            </c:numRef>
          </c:xVal>
          <c:yVal>
            <c:numRef>
              <c:f>'SalofQ36&amp;Q37_AtStore2_MovAvgSea'!$Q$4:$Q$54</c:f>
              <c:numCache>
                <c:formatCode>0.00</c:formatCode>
                <c:ptCount val="51"/>
                <c:pt idx="3">
                  <c:v>44.571428571428577</c:v>
                </c:pt>
                <c:pt idx="4">
                  <c:v>60.5</c:v>
                </c:pt>
                <c:pt idx="5">
                  <c:v>25.9</c:v>
                </c:pt>
                <c:pt idx="6">
                  <c:v>31.276190476190479</c:v>
                </c:pt>
                <c:pt idx="7">
                  <c:v>40.595238095238095</c:v>
                </c:pt>
                <c:pt idx="8">
                  <c:v>45.261904761904759</c:v>
                </c:pt>
                <c:pt idx="9">
                  <c:v>69.25</c:v>
                </c:pt>
                <c:pt idx="10">
                  <c:v>33.36666666666666</c:v>
                </c:pt>
                <c:pt idx="11">
                  <c:v>38.209523809523809</c:v>
                </c:pt>
                <c:pt idx="12">
                  <c:v>49.178571428571423</c:v>
                </c:pt>
                <c:pt idx="13">
                  <c:v>47.845238095238095</c:v>
                </c:pt>
                <c:pt idx="14">
                  <c:v>68.625</c:v>
                </c:pt>
                <c:pt idx="15">
                  <c:v>32.977777777777781</c:v>
                </c:pt>
                <c:pt idx="16">
                  <c:v>43.174603174603185</c:v>
                </c:pt>
                <c:pt idx="17">
                  <c:v>52.13492063492064</c:v>
                </c:pt>
                <c:pt idx="18">
                  <c:v>48.357142857142861</c:v>
                </c:pt>
                <c:pt idx="19">
                  <c:v>70.75</c:v>
                </c:pt>
                <c:pt idx="20">
                  <c:v>33.833333333333336</c:v>
                </c:pt>
                <c:pt idx="21">
                  <c:v>40.64761904761906</c:v>
                </c:pt>
                <c:pt idx="22">
                  <c:v>49.976190476190482</c:v>
                </c:pt>
                <c:pt idx="23">
                  <c:v>49.642857142857146</c:v>
                </c:pt>
                <c:pt idx="24">
                  <c:v>80.25</c:v>
                </c:pt>
                <c:pt idx="25">
                  <c:v>39.199999999999996</c:v>
                </c:pt>
                <c:pt idx="26">
                  <c:v>48.038095238095238</c:v>
                </c:pt>
                <c:pt idx="27">
                  <c:v>58.214285714285715</c:v>
                </c:pt>
                <c:pt idx="28">
                  <c:v>56.214285714285715</c:v>
                </c:pt>
                <c:pt idx="29">
                  <c:v>81.25</c:v>
                </c:pt>
                <c:pt idx="30">
                  <c:v>34.611111111111114</c:v>
                </c:pt>
                <c:pt idx="31">
                  <c:v>40.01269841269842</c:v>
                </c:pt>
                <c:pt idx="32">
                  <c:v>53.849206349206348</c:v>
                </c:pt>
                <c:pt idx="33">
                  <c:v>59.738095238095241</c:v>
                </c:pt>
                <c:pt idx="34">
                  <c:v>96.25</c:v>
                </c:pt>
                <c:pt idx="35">
                  <c:v>43.711111111111116</c:v>
                </c:pt>
                <c:pt idx="36">
                  <c:v>48.165079365079379</c:v>
                </c:pt>
                <c:pt idx="37">
                  <c:v>56.373015873015873</c:v>
                </c:pt>
                <c:pt idx="38">
                  <c:v>57.928571428571423</c:v>
                </c:pt>
                <c:pt idx="39">
                  <c:v>89.25</c:v>
                </c:pt>
                <c:pt idx="40">
                  <c:v>40.677777777777777</c:v>
                </c:pt>
                <c:pt idx="41">
                  <c:v>45.574603174603183</c:v>
                </c:pt>
                <c:pt idx="42">
                  <c:v>56.468253968253975</c:v>
                </c:pt>
                <c:pt idx="43">
                  <c:v>58.690476190476197</c:v>
                </c:pt>
                <c:pt idx="44">
                  <c:v>87.25</c:v>
                </c:pt>
                <c:pt idx="45">
                  <c:v>43.166666666666664</c:v>
                </c:pt>
                <c:pt idx="46">
                  <c:v>51.61904761904762</c:v>
                </c:pt>
                <c:pt idx="47">
                  <c:v>63.440476190476183</c:v>
                </c:pt>
                <c:pt idx="48">
                  <c:v>66.44047619047619</c:v>
                </c:pt>
                <c:pt idx="49">
                  <c:v>105.875</c:v>
                </c:pt>
                <c:pt idx="50">
                  <c:v>53.977777777777767</c:v>
                </c:pt>
              </c:numCache>
            </c:numRef>
          </c:yVal>
          <c:smooth val="0"/>
          <c:extLst>
            <c:ext xmlns:c16="http://schemas.microsoft.com/office/drawing/2014/chart" uri="{C3380CC4-5D6E-409C-BE32-E72D297353CC}">
              <c16:uniqueId val="{00000001-37EF-4AC5-9EC6-9A440C10138C}"/>
            </c:ext>
          </c:extLst>
        </c:ser>
        <c:dLbls>
          <c:showLegendKey val="0"/>
          <c:showVal val="0"/>
          <c:showCatName val="0"/>
          <c:showSerName val="0"/>
          <c:showPercent val="0"/>
          <c:showBubbleSize val="0"/>
        </c:dLbls>
        <c:axId val="1021274527"/>
        <c:axId val="1021276607"/>
      </c:scatterChart>
      <c:valAx>
        <c:axId val="1021274527"/>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Period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of Q-36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TotalSales</c:v>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'TotSaleOfEachProd_ES_Trend&amp;Seas'!$B$4:$B$53</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'TotSaleOfEachProd_ES_Trend&amp;Seas'!$H$4:$H$53</c:f>
              <c:numCache>
                <c:formatCode>General</c:formatCode>
                <c:ptCount val="50"/>
                <c:pt idx="0">
                  <c:v>33</c:v>
                </c:pt>
                <c:pt idx="1">
                  <c:v>49</c:v>
                </c:pt>
                <c:pt idx="2">
                  <c:v>44</c:v>
                </c:pt>
                <c:pt idx="3">
                  <c:v>65</c:v>
                </c:pt>
                <c:pt idx="4">
                  <c:v>74</c:v>
                </c:pt>
                <c:pt idx="5">
                  <c:v>32</c:v>
                </c:pt>
                <c:pt idx="6">
                  <c:v>44</c:v>
                </c:pt>
                <c:pt idx="7">
                  <c:v>59</c:v>
                </c:pt>
                <c:pt idx="8">
                  <c:v>43</c:v>
                </c:pt>
                <c:pt idx="9">
                  <c:v>91</c:v>
                </c:pt>
                <c:pt idx="10">
                  <c:v>28</c:v>
                </c:pt>
                <c:pt idx="11">
                  <c:v>32</c:v>
                </c:pt>
                <c:pt idx="12">
                  <c:v>73</c:v>
                </c:pt>
                <c:pt idx="13">
                  <c:v>35</c:v>
                </c:pt>
                <c:pt idx="14">
                  <c:v>68</c:v>
                </c:pt>
                <c:pt idx="15">
                  <c:v>29</c:v>
                </c:pt>
                <c:pt idx="16">
                  <c:v>43</c:v>
                </c:pt>
                <c:pt idx="17">
                  <c:v>48</c:v>
                </c:pt>
                <c:pt idx="18">
                  <c:v>51</c:v>
                </c:pt>
                <c:pt idx="19">
                  <c:v>97</c:v>
                </c:pt>
                <c:pt idx="20">
                  <c:v>30</c:v>
                </c:pt>
                <c:pt idx="21">
                  <c:v>36</c:v>
                </c:pt>
                <c:pt idx="22">
                  <c:v>39</c:v>
                </c:pt>
                <c:pt idx="23">
                  <c:v>42</c:v>
                </c:pt>
                <c:pt idx="24">
                  <c:v>78</c:v>
                </c:pt>
                <c:pt idx="25">
                  <c:v>39</c:v>
                </c:pt>
                <c:pt idx="26">
                  <c:v>43</c:v>
                </c:pt>
                <c:pt idx="27">
                  <c:v>37</c:v>
                </c:pt>
                <c:pt idx="28">
                  <c:v>38</c:v>
                </c:pt>
                <c:pt idx="29">
                  <c:v>100</c:v>
                </c:pt>
                <c:pt idx="30">
                  <c:v>32</c:v>
                </c:pt>
                <c:pt idx="31">
                  <c:v>38</c:v>
                </c:pt>
                <c:pt idx="32">
                  <c:v>36</c:v>
                </c:pt>
                <c:pt idx="33">
                  <c:v>43</c:v>
                </c:pt>
                <c:pt idx="34">
                  <c:v>77</c:v>
                </c:pt>
                <c:pt idx="35">
                  <c:v>33</c:v>
                </c:pt>
                <c:pt idx="36">
                  <c:v>43</c:v>
                </c:pt>
                <c:pt idx="37">
                  <c:v>38</c:v>
                </c:pt>
                <c:pt idx="38">
                  <c:v>44</c:v>
                </c:pt>
                <c:pt idx="39">
                  <c:v>79</c:v>
                </c:pt>
                <c:pt idx="40">
                  <c:v>38</c:v>
                </c:pt>
                <c:pt idx="41">
                  <c:v>44</c:v>
                </c:pt>
                <c:pt idx="42">
                  <c:v>58</c:v>
                </c:pt>
                <c:pt idx="43">
                  <c:v>60</c:v>
                </c:pt>
                <c:pt idx="44">
                  <c:v>62</c:v>
                </c:pt>
                <c:pt idx="45">
                  <c:v>41</c:v>
                </c:pt>
                <c:pt idx="46">
                  <c:v>48</c:v>
                </c:pt>
                <c:pt idx="47">
                  <c:v>40</c:v>
                </c:pt>
                <c:pt idx="48">
                  <c:v>49</c:v>
                </c:pt>
                <c:pt idx="49">
                  <c:v>80</c:v>
                </c:pt>
              </c:numCache>
            </c:numRef>
          </c:yVal>
          <c:smooth val="0"/>
          <c:extLst>
            <c:ext xmlns:c16="http://schemas.microsoft.com/office/drawing/2014/chart" uri="{C3380CC4-5D6E-409C-BE32-E72D297353CC}">
              <c16:uniqueId val="{00000000-B721-47D3-89AC-D110BAF2806B}"/>
            </c:ext>
          </c:extLst>
        </c:ser>
        <c:ser>
          <c:idx val="1"/>
          <c:order val="1"/>
          <c:tx>
            <c:strRef>
              <c:f>'TotSaleOfEachProd_ES_Trend&amp;Seas'!$N$3</c:f>
              <c:strCache>
                <c:ptCount val="1"/>
                <c:pt idx="0">
                  <c:v>Forecast</c:v>
                </c:pt>
              </c:strCache>
            </c:strRef>
          </c:tx>
          <c:spPr>
            <a:ln w="19050" cap="rnd">
              <a:solidFill>
                <a:srgbClr val="FF0000"/>
              </a:solidFill>
              <a:round/>
            </a:ln>
            <a:effectLst/>
          </c:spPr>
          <c:marker>
            <c:symbol val="circle"/>
            <c:size val="5"/>
            <c:spPr>
              <a:solidFill>
                <a:srgbClr val="FF0000"/>
              </a:solidFill>
              <a:ln w="9525">
                <a:solidFill>
                  <a:schemeClr val="dk1">
                    <a:tint val="55000"/>
                  </a:schemeClr>
                </a:solidFill>
              </a:ln>
              <a:effectLst/>
            </c:spPr>
          </c:marker>
          <c:xVal>
            <c:numRef>
              <c:f>'TotSaleOfEachProd_ES_Trend&amp;Seas'!$B$4:$B$53</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'TotSaleOfEachProd_ES_Trend&amp;Seas'!$N$4:$N$53</c:f>
              <c:numCache>
                <c:formatCode>0</c:formatCode>
                <c:ptCount val="50"/>
                <c:pt idx="5">
                  <c:v>34.533333333333331</c:v>
                </c:pt>
                <c:pt idx="6">
                  <c:v>38.829714285714289</c:v>
                </c:pt>
                <c:pt idx="7">
                  <c:v>49.886590476190477</c:v>
                </c:pt>
                <c:pt idx="8">
                  <c:v>51.948416761904767</c:v>
                </c:pt>
                <c:pt idx="9">
                  <c:v>75.328364182857158</c:v>
                </c:pt>
                <c:pt idx="10">
                  <c:v>36.694709136028663</c:v>
                </c:pt>
                <c:pt idx="11">
                  <c:v>40.292708412965531</c:v>
                </c:pt>
                <c:pt idx="12">
                  <c:v>48.194562518381815</c:v>
                </c:pt>
                <c:pt idx="13">
                  <c:v>52.711043651739885</c:v>
                </c:pt>
                <c:pt idx="14">
                  <c:v>74.800600574804008</c:v>
                </c:pt>
                <c:pt idx="15">
                  <c:v>33.465060039885202</c:v>
                </c:pt>
                <c:pt idx="16">
                  <c:v>37.366831593932503</c:v>
                </c:pt>
                <c:pt idx="17">
                  <c:v>49.399438571497171</c:v>
                </c:pt>
                <c:pt idx="18">
                  <c:v>46.703015446622871</c:v>
                </c:pt>
                <c:pt idx="19">
                  <c:v>73.115072957892366</c:v>
                </c:pt>
                <c:pt idx="20">
                  <c:v>35.704192119287789</c:v>
                </c:pt>
                <c:pt idx="21">
                  <c:v>40.400791754613913</c:v>
                </c:pt>
                <c:pt idx="22">
                  <c:v>50.47212480435919</c:v>
                </c:pt>
                <c:pt idx="23">
                  <c:v>45.929675809968984</c:v>
                </c:pt>
                <c:pt idx="24">
                  <c:v>69.589198921745279</c:v>
                </c:pt>
                <c:pt idx="25">
                  <c:v>31.756407058003372</c:v>
                </c:pt>
                <c:pt idx="26">
                  <c:v>38.826477460431867</c:v>
                </c:pt>
                <c:pt idx="27">
                  <c:v>50.518835128567119</c:v>
                </c:pt>
                <c:pt idx="28">
                  <c:v>45.941510829208582</c:v>
                </c:pt>
                <c:pt idx="29">
                  <c:v>68.923771923650719</c:v>
                </c:pt>
                <c:pt idx="30">
                  <c:v>33.822949073284512</c:v>
                </c:pt>
                <c:pt idx="31">
                  <c:v>38.970322633946616</c:v>
                </c:pt>
                <c:pt idx="32">
                  <c:v>48.530437631413527</c:v>
                </c:pt>
                <c:pt idx="33">
                  <c:v>44.320943874638445</c:v>
                </c:pt>
                <c:pt idx="34">
                  <c:v>70.178334029390527</c:v>
                </c:pt>
                <c:pt idx="35">
                  <c:v>31.431063891262859</c:v>
                </c:pt>
                <c:pt idx="36">
                  <c:v>36.884563787888489</c:v>
                </c:pt>
                <c:pt idx="37">
                  <c:v>47.230435643193545</c:v>
                </c:pt>
                <c:pt idx="38">
                  <c:v>44.202730769717903</c:v>
                </c:pt>
                <c:pt idx="39">
                  <c:v>70.85072232589738</c:v>
                </c:pt>
                <c:pt idx="40">
                  <c:v>31.863493854350992</c:v>
                </c:pt>
                <c:pt idx="41">
                  <c:v>38.821192329187248</c:v>
                </c:pt>
                <c:pt idx="42">
                  <c:v>48.90131889134711</c:v>
                </c:pt>
                <c:pt idx="43">
                  <c:v>50.392852846910166</c:v>
                </c:pt>
                <c:pt idx="44">
                  <c:v>85.622593376111624</c:v>
                </c:pt>
                <c:pt idx="45">
                  <c:v>35.943180282056744</c:v>
                </c:pt>
                <c:pt idx="46">
                  <c:v>43.538580638734324</c:v>
                </c:pt>
                <c:pt idx="47">
                  <c:v>54.931037166159264</c:v>
                </c:pt>
                <c:pt idx="48">
                  <c:v>51.4659391522286</c:v>
                </c:pt>
                <c:pt idx="49">
                  <c:v>81.26674276043417</c:v>
                </c:pt>
              </c:numCache>
            </c:numRef>
          </c:yVal>
          <c:smooth val="0"/>
          <c:extLst>
            <c:ext xmlns:c16="http://schemas.microsoft.com/office/drawing/2014/chart" uri="{C3380CC4-5D6E-409C-BE32-E72D297353CC}">
              <c16:uniqueId val="{00000001-B721-47D3-89AC-D110BAF2806B}"/>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of Q-37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TotalSales</c:v>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'TotSaleOfEachProd_ES_Trend&amp;Seas'!$B$4:$B$53</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'TotSaleOfEachProd_ES_Trend&amp;Seas'!$I$4:$I$53</c:f>
              <c:numCache>
                <c:formatCode>General</c:formatCode>
                <c:ptCount val="50"/>
                <c:pt idx="0">
                  <c:v>63</c:v>
                </c:pt>
                <c:pt idx="1">
                  <c:v>60</c:v>
                </c:pt>
                <c:pt idx="2">
                  <c:v>68</c:v>
                </c:pt>
                <c:pt idx="3">
                  <c:v>71</c:v>
                </c:pt>
                <c:pt idx="4">
                  <c:v>132</c:v>
                </c:pt>
                <c:pt idx="5">
                  <c:v>64</c:v>
                </c:pt>
                <c:pt idx="6">
                  <c:v>77</c:v>
                </c:pt>
                <c:pt idx="7">
                  <c:v>101</c:v>
                </c:pt>
                <c:pt idx="8">
                  <c:v>94</c:v>
                </c:pt>
                <c:pt idx="9">
                  <c:v>162</c:v>
                </c:pt>
                <c:pt idx="10">
                  <c:v>75</c:v>
                </c:pt>
                <c:pt idx="11">
                  <c:v>66</c:v>
                </c:pt>
                <c:pt idx="12">
                  <c:v>96</c:v>
                </c:pt>
                <c:pt idx="13">
                  <c:v>101</c:v>
                </c:pt>
                <c:pt idx="14">
                  <c:v>176</c:v>
                </c:pt>
                <c:pt idx="15">
                  <c:v>95</c:v>
                </c:pt>
                <c:pt idx="16">
                  <c:v>69</c:v>
                </c:pt>
                <c:pt idx="17">
                  <c:v>81</c:v>
                </c:pt>
                <c:pt idx="18">
                  <c:v>103</c:v>
                </c:pt>
                <c:pt idx="19">
                  <c:v>104</c:v>
                </c:pt>
                <c:pt idx="20">
                  <c:v>59</c:v>
                </c:pt>
                <c:pt idx="21">
                  <c:v>76</c:v>
                </c:pt>
                <c:pt idx="22">
                  <c:v>106</c:v>
                </c:pt>
                <c:pt idx="23">
                  <c:v>149</c:v>
                </c:pt>
                <c:pt idx="24">
                  <c:v>167</c:v>
                </c:pt>
                <c:pt idx="25">
                  <c:v>67</c:v>
                </c:pt>
                <c:pt idx="26">
                  <c:v>81</c:v>
                </c:pt>
                <c:pt idx="27">
                  <c:v>114</c:v>
                </c:pt>
                <c:pt idx="28">
                  <c:v>119</c:v>
                </c:pt>
                <c:pt idx="29">
                  <c:v>148</c:v>
                </c:pt>
                <c:pt idx="30">
                  <c:v>88</c:v>
                </c:pt>
                <c:pt idx="31">
                  <c:v>82</c:v>
                </c:pt>
                <c:pt idx="32">
                  <c:v>112</c:v>
                </c:pt>
                <c:pt idx="33">
                  <c:v>107</c:v>
                </c:pt>
                <c:pt idx="34">
                  <c:v>146</c:v>
                </c:pt>
                <c:pt idx="35">
                  <c:v>77</c:v>
                </c:pt>
                <c:pt idx="36">
                  <c:v>89</c:v>
                </c:pt>
                <c:pt idx="37">
                  <c:v>93</c:v>
                </c:pt>
                <c:pt idx="38">
                  <c:v>107</c:v>
                </c:pt>
                <c:pt idx="39">
                  <c:v>143</c:v>
                </c:pt>
                <c:pt idx="40">
                  <c:v>94</c:v>
                </c:pt>
                <c:pt idx="41">
                  <c:v>92</c:v>
                </c:pt>
                <c:pt idx="42">
                  <c:v>106</c:v>
                </c:pt>
                <c:pt idx="43">
                  <c:v>109</c:v>
                </c:pt>
                <c:pt idx="44">
                  <c:v>180</c:v>
                </c:pt>
                <c:pt idx="45">
                  <c:v>79</c:v>
                </c:pt>
                <c:pt idx="46">
                  <c:v>71</c:v>
                </c:pt>
                <c:pt idx="47">
                  <c:v>141</c:v>
                </c:pt>
                <c:pt idx="48">
                  <c:v>144</c:v>
                </c:pt>
                <c:pt idx="49">
                  <c:v>203</c:v>
                </c:pt>
              </c:numCache>
            </c:numRef>
          </c:yVal>
          <c:smooth val="0"/>
          <c:extLst>
            <c:ext xmlns:c16="http://schemas.microsoft.com/office/drawing/2014/chart" uri="{C3380CC4-5D6E-409C-BE32-E72D297353CC}">
              <c16:uniqueId val="{00000000-C4DC-47E7-AEEB-09950EC85790}"/>
            </c:ext>
          </c:extLst>
        </c:ser>
        <c:ser>
          <c:idx val="1"/>
          <c:order val="1"/>
          <c:tx>
            <c:strRef>
              <c:f>'TotSaleOfEachProd_ES_Trend&amp;Seas'!$N$3</c:f>
              <c:strCache>
                <c:ptCount val="1"/>
                <c:pt idx="0">
                  <c:v>Forecast</c:v>
                </c:pt>
              </c:strCache>
            </c:strRef>
          </c:tx>
          <c:spPr>
            <a:ln w="19050" cap="rnd">
              <a:solidFill>
                <a:srgbClr val="FF0000"/>
              </a:solidFill>
              <a:round/>
            </a:ln>
            <a:effectLst/>
          </c:spPr>
          <c:marker>
            <c:symbol val="circle"/>
            <c:size val="5"/>
            <c:spPr>
              <a:solidFill>
                <a:srgbClr val="FF0000"/>
              </a:solidFill>
              <a:ln w="9525">
                <a:solidFill>
                  <a:srgbClr val="FF0000"/>
                </a:solidFill>
              </a:ln>
              <a:effectLst/>
            </c:spPr>
          </c:marker>
          <c:xVal>
            <c:numRef>
              <c:f>'TotSaleOfEachProd_ES_Trend&amp;Seas'!$B$4:$B$53</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'TotSaleOfEachProd_ES_Trend&amp;Seas'!$U$4:$U$53</c:f>
              <c:numCache>
                <c:formatCode>0</c:formatCode>
                <c:ptCount val="50"/>
                <c:pt idx="5">
                  <c:v>61.599999999999994</c:v>
                </c:pt>
                <c:pt idx="6">
                  <c:v>71.003428571428586</c:v>
                </c:pt>
                <c:pt idx="7">
                  <c:v>90.3478761904762</c:v>
                </c:pt>
                <c:pt idx="8">
                  <c:v>92.766259619047631</c:v>
                </c:pt>
                <c:pt idx="9">
                  <c:v>139.94567489714285</c:v>
                </c:pt>
                <c:pt idx="10">
                  <c:v>67.749126424706233</c:v>
                </c:pt>
                <c:pt idx="11">
                  <c:v>79.652498612955114</c:v>
                </c:pt>
                <c:pt idx="12">
                  <c:v>96.055472434073536</c:v>
                </c:pt>
                <c:pt idx="13">
                  <c:v>95.54391336347436</c:v>
                </c:pt>
                <c:pt idx="14">
                  <c:v>146.41860843016869</c:v>
                </c:pt>
                <c:pt idx="15">
                  <c:v>71.351842402072919</c:v>
                </c:pt>
                <c:pt idx="16">
                  <c:v>86.65949161096836</c:v>
                </c:pt>
                <c:pt idx="17">
                  <c:v>104.2709015846726</c:v>
                </c:pt>
                <c:pt idx="18">
                  <c:v>98.94237742509408</c:v>
                </c:pt>
                <c:pt idx="19">
                  <c:v>151.31165125420299</c:v>
                </c:pt>
                <c:pt idx="20">
                  <c:v>66.037993329326085</c:v>
                </c:pt>
                <c:pt idx="21">
                  <c:v>71.660115588125905</c:v>
                </c:pt>
                <c:pt idx="22">
                  <c:v>91.450302346007433</c:v>
                </c:pt>
                <c:pt idx="23">
                  <c:v>95.435338445452459</c:v>
                </c:pt>
                <c:pt idx="24">
                  <c:v>159.8968793999091</c:v>
                </c:pt>
                <c:pt idx="25">
                  <c:v>76.231753656964827</c:v>
                </c:pt>
                <c:pt idx="26">
                  <c:v>82.785398248626819</c:v>
                </c:pt>
                <c:pt idx="27">
                  <c:v>104.22008256483808</c:v>
                </c:pt>
                <c:pt idx="28">
                  <c:v>109.0024354711305</c:v>
                </c:pt>
                <c:pt idx="29">
                  <c:v>163.14899631152588</c:v>
                </c:pt>
                <c:pt idx="30">
                  <c:v>74.922392762400037</c:v>
                </c:pt>
                <c:pt idx="31">
                  <c:v>87.304385766804813</c:v>
                </c:pt>
                <c:pt idx="32">
                  <c:v>109.49343638314006</c:v>
                </c:pt>
                <c:pt idx="33">
                  <c:v>112.69358794476463</c:v>
                </c:pt>
                <c:pt idx="34">
                  <c:v>162.1858388283957</c:v>
                </c:pt>
                <c:pt idx="35">
                  <c:v>75.134538748062766</c:v>
                </c:pt>
                <c:pt idx="36">
                  <c:v>83.793863638743588</c:v>
                </c:pt>
                <c:pt idx="37">
                  <c:v>108.1036661777984</c:v>
                </c:pt>
                <c:pt idx="38">
                  <c:v>106.96338922852266</c:v>
                </c:pt>
                <c:pt idx="39">
                  <c:v>155.32176942380971</c:v>
                </c:pt>
                <c:pt idx="40">
                  <c:v>72.657807277138261</c:v>
                </c:pt>
                <c:pt idx="41">
                  <c:v>85.967268612477966</c:v>
                </c:pt>
                <c:pt idx="42">
                  <c:v>110.42873948570058</c:v>
                </c:pt>
                <c:pt idx="43">
                  <c:v>112.60082082144007</c:v>
                </c:pt>
                <c:pt idx="44">
                  <c:v>162.68024768700462</c:v>
                </c:pt>
                <c:pt idx="45">
                  <c:v>80.941705553831525</c:v>
                </c:pt>
                <c:pt idx="46">
                  <c:v>89.10898398350372</c:v>
                </c:pt>
                <c:pt idx="47">
                  <c:v>107.54308106358174</c:v>
                </c:pt>
                <c:pt idx="48">
                  <c:v>118.4656967103334</c:v>
                </c:pt>
                <c:pt idx="49">
                  <c:v>181.305755959621</c:v>
                </c:pt>
              </c:numCache>
            </c:numRef>
          </c:yVal>
          <c:smooth val="0"/>
          <c:extLst>
            <c:ext xmlns:c16="http://schemas.microsoft.com/office/drawing/2014/chart" uri="{C3380CC4-5D6E-409C-BE32-E72D297353CC}">
              <c16:uniqueId val="{00000001-C4DC-47E7-AEEB-09950EC85790}"/>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at Store 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'TotSaleAtEachStore_ES_Trend&amp;Sea'!$H$3</c:f>
              <c:strCache>
                <c:ptCount val="1"/>
                <c:pt idx="0">
                  <c:v>Total Sales</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'TotSaleAtEachStore_ES_Trend&amp;Sea'!$B$4:$B$56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xVal>
          <c:yVal>
            <c:numRef>
              <c:f>'TotSaleAtEachStore_ES_Trend&amp;Sea'!$H$4:$H$53</c:f>
              <c:numCache>
                <c:formatCode>General</c:formatCode>
                <c:ptCount val="50"/>
                <c:pt idx="0">
                  <c:v>49</c:v>
                </c:pt>
                <c:pt idx="1">
                  <c:v>53</c:v>
                </c:pt>
                <c:pt idx="2">
                  <c:v>58</c:v>
                </c:pt>
                <c:pt idx="3">
                  <c:v>74</c:v>
                </c:pt>
                <c:pt idx="4">
                  <c:v>119</c:v>
                </c:pt>
                <c:pt idx="5">
                  <c:v>50</c:v>
                </c:pt>
                <c:pt idx="6">
                  <c:v>73</c:v>
                </c:pt>
                <c:pt idx="7">
                  <c:v>86</c:v>
                </c:pt>
                <c:pt idx="8">
                  <c:v>77</c:v>
                </c:pt>
                <c:pt idx="9">
                  <c:v>149</c:v>
                </c:pt>
                <c:pt idx="10">
                  <c:v>56</c:v>
                </c:pt>
                <c:pt idx="11">
                  <c:v>47</c:v>
                </c:pt>
                <c:pt idx="12">
                  <c:v>107</c:v>
                </c:pt>
                <c:pt idx="13">
                  <c:v>74</c:v>
                </c:pt>
                <c:pt idx="14">
                  <c:v>138</c:v>
                </c:pt>
                <c:pt idx="15">
                  <c:v>72</c:v>
                </c:pt>
                <c:pt idx="16">
                  <c:v>60</c:v>
                </c:pt>
                <c:pt idx="17">
                  <c:v>64</c:v>
                </c:pt>
                <c:pt idx="18">
                  <c:v>83</c:v>
                </c:pt>
                <c:pt idx="19">
                  <c:v>91</c:v>
                </c:pt>
                <c:pt idx="20">
                  <c:v>38</c:v>
                </c:pt>
                <c:pt idx="21">
                  <c:v>56</c:v>
                </c:pt>
                <c:pt idx="22">
                  <c:v>83</c:v>
                </c:pt>
                <c:pt idx="23">
                  <c:v>116</c:v>
                </c:pt>
                <c:pt idx="24">
                  <c:v>128</c:v>
                </c:pt>
                <c:pt idx="25">
                  <c:v>54</c:v>
                </c:pt>
                <c:pt idx="26">
                  <c:v>60</c:v>
                </c:pt>
                <c:pt idx="27">
                  <c:v>83</c:v>
                </c:pt>
                <c:pt idx="28">
                  <c:v>92</c:v>
                </c:pt>
                <c:pt idx="29">
                  <c:v>136</c:v>
                </c:pt>
                <c:pt idx="30">
                  <c:v>66</c:v>
                </c:pt>
                <c:pt idx="31">
                  <c:v>56</c:v>
                </c:pt>
                <c:pt idx="32">
                  <c:v>76</c:v>
                </c:pt>
                <c:pt idx="33">
                  <c:v>68</c:v>
                </c:pt>
                <c:pt idx="34">
                  <c:v>99</c:v>
                </c:pt>
                <c:pt idx="35">
                  <c:v>59</c:v>
                </c:pt>
                <c:pt idx="36">
                  <c:v>71</c:v>
                </c:pt>
                <c:pt idx="37">
                  <c:v>54</c:v>
                </c:pt>
                <c:pt idx="38">
                  <c:v>76</c:v>
                </c:pt>
                <c:pt idx="39">
                  <c:v>107</c:v>
                </c:pt>
                <c:pt idx="40">
                  <c:v>76</c:v>
                </c:pt>
                <c:pt idx="41">
                  <c:v>72</c:v>
                </c:pt>
                <c:pt idx="42">
                  <c:v>82</c:v>
                </c:pt>
                <c:pt idx="43">
                  <c:v>88</c:v>
                </c:pt>
                <c:pt idx="44">
                  <c:v>113</c:v>
                </c:pt>
                <c:pt idx="45">
                  <c:v>54</c:v>
                </c:pt>
                <c:pt idx="46">
                  <c:v>56</c:v>
                </c:pt>
                <c:pt idx="47">
                  <c:v>90</c:v>
                </c:pt>
                <c:pt idx="48">
                  <c:v>94</c:v>
                </c:pt>
                <c:pt idx="49">
                  <c:v>143</c:v>
                </c:pt>
              </c:numCache>
            </c:numRef>
          </c:yVal>
          <c:smooth val="0"/>
          <c:extLst>
            <c:ext xmlns:c16="http://schemas.microsoft.com/office/drawing/2014/chart" uri="{C3380CC4-5D6E-409C-BE32-E72D297353CC}">
              <c16:uniqueId val="{00000000-12DF-40B5-8769-1CFB4202616B}"/>
            </c:ext>
          </c:extLst>
        </c:ser>
        <c:ser>
          <c:idx val="1"/>
          <c:order val="1"/>
          <c:tx>
            <c:strRef>
              <c:f>'TotSaleAtEachStore_ES_Trend&amp;Sea'!$M$3</c:f>
              <c:strCache>
                <c:ptCount val="1"/>
                <c:pt idx="0">
                  <c:v>Forecast</c:v>
                </c:pt>
              </c:strCache>
            </c:strRef>
          </c:tx>
          <c:spPr>
            <a:ln w="19050" cap="rnd">
              <a:solidFill>
                <a:srgbClr val="FF0000"/>
              </a:solidFill>
              <a:round/>
            </a:ln>
            <a:effectLst/>
          </c:spPr>
          <c:marker>
            <c:symbol val="circle"/>
            <c:size val="5"/>
            <c:spPr>
              <a:solidFill>
                <a:srgbClr val="FF0000"/>
              </a:solidFill>
              <a:ln w="9525">
                <a:solidFill>
                  <a:srgbClr val="FF0000"/>
                </a:solidFill>
              </a:ln>
              <a:effectLst/>
            </c:spPr>
          </c:marker>
          <c:xVal>
            <c:numRef>
              <c:f>'TotSaleAtEachStore_ES_Trend&amp;Sea'!$B$4:$B$56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xVal>
          <c:yVal>
            <c:numRef>
              <c:f>'TotSaleAtEachStore_ES_Trend&amp;Sea'!$M$4:$M$57</c:f>
              <c:numCache>
                <c:formatCode>General</c:formatCode>
                <c:ptCount val="54"/>
                <c:pt idx="5" formatCode="0.00">
                  <c:v>55.533333333333324</c:v>
                </c:pt>
                <c:pt idx="6" formatCode="0.00">
                  <c:v>62.075428571428574</c:v>
                </c:pt>
                <c:pt idx="7" formatCode="0.00">
                  <c:v>80.440447619047617</c:v>
                </c:pt>
                <c:pt idx="8" formatCode="0.00">
                  <c:v>81.778568190476207</c:v>
                </c:pt>
                <c:pt idx="9" formatCode="0.00">
                  <c:v>121.43023992571432</c:v>
                </c:pt>
                <c:pt idx="10" formatCode="0.00">
                  <c:v>59.347059547739782</c:v>
                </c:pt>
                <c:pt idx="11" formatCode="0.00">
                  <c:v>68.115835628811269</c:v>
                </c:pt>
                <c:pt idx="12" formatCode="0.00">
                  <c:v>79.420264300377198</c:v>
                </c:pt>
                <c:pt idx="13" formatCode="0.00">
                  <c:v>84.931874464675644</c:v>
                </c:pt>
                <c:pt idx="14" formatCode="0.00">
                  <c:v>125.80923279068762</c:v>
                </c:pt>
                <c:pt idx="15" formatCode="0.00">
                  <c:v>59.214559634585022</c:v>
                </c:pt>
                <c:pt idx="16" formatCode="0.00">
                  <c:v>71.17030848033275</c:v>
                </c:pt>
                <c:pt idx="17" formatCode="0.00">
                  <c:v>88.564725326297548</c:v>
                </c:pt>
                <c:pt idx="18" formatCode="0.00">
                  <c:v>81.698728949413905</c:v>
                </c:pt>
                <c:pt idx="19" formatCode="0.00">
                  <c:v>125.43450020482437</c:v>
                </c:pt>
                <c:pt idx="20" formatCode="0.00">
                  <c:v>54.422473350753826</c:v>
                </c:pt>
                <c:pt idx="21" formatCode="0.00">
                  <c:v>56.84933772462135</c:v>
                </c:pt>
                <c:pt idx="22" formatCode="0.00">
                  <c:v>71.105095805216322</c:v>
                </c:pt>
                <c:pt idx="23" formatCode="0.00">
                  <c:v>71.989256579619123</c:v>
                </c:pt>
                <c:pt idx="24" formatCode="0.00">
                  <c:v>122.40375199295103</c:v>
                </c:pt>
                <c:pt idx="25" formatCode="0.00">
                  <c:v>57.143487115614498</c:v>
                </c:pt>
                <c:pt idx="26" formatCode="0.00">
                  <c:v>64.549860091254459</c:v>
                </c:pt>
                <c:pt idx="27" formatCode="0.00">
                  <c:v>81.522037829563615</c:v>
                </c:pt>
                <c:pt idx="28" formatCode="0.00">
                  <c:v>82.244773616832475</c:v>
                </c:pt>
                <c:pt idx="29" formatCode="0.00">
                  <c:v>125.19757380725585</c:v>
                </c:pt>
                <c:pt idx="30" formatCode="0.00">
                  <c:v>58.784993860283834</c:v>
                </c:pt>
                <c:pt idx="31" formatCode="0.00">
                  <c:v>69.099532073848422</c:v>
                </c:pt>
                <c:pt idx="32" formatCode="0.00">
                  <c:v>85.707200859955961</c:v>
                </c:pt>
                <c:pt idx="33" formatCode="0.00">
                  <c:v>84.55070683570905</c:v>
                </c:pt>
                <c:pt idx="34" formatCode="0.00">
                  <c:v>119.91975984674187</c:v>
                </c:pt>
                <c:pt idx="35" formatCode="0.00">
                  <c:v>52.88477734472665</c:v>
                </c:pt>
                <c:pt idx="36" formatCode="0.00">
                  <c:v>60.604001468021742</c:v>
                </c:pt>
                <c:pt idx="37" formatCode="0.00">
                  <c:v>80.737876297026062</c:v>
                </c:pt>
                <c:pt idx="38" formatCode="0.00">
                  <c:v>75.139046956497154</c:v>
                </c:pt>
                <c:pt idx="39" formatCode="0.00">
                  <c:v>110.72514649264899</c:v>
                </c:pt>
                <c:pt idx="40" formatCode="0.00">
                  <c:v>50.749766080541114</c:v>
                </c:pt>
                <c:pt idx="41" formatCode="0.00">
                  <c:v>62.972723439438845</c:v>
                </c:pt>
                <c:pt idx="42" formatCode="0.00">
                  <c:v>82.099082624123241</c:v>
                </c:pt>
                <c:pt idx="43" formatCode="0.00">
                  <c:v>84.013530889223034</c:v>
                </c:pt>
                <c:pt idx="44" formatCode="0.00">
                  <c:v>126.04216084175243</c:v>
                </c:pt>
                <c:pt idx="45" formatCode="0.00">
                  <c:v>58.730600790858993</c:v>
                </c:pt>
                <c:pt idx="46" formatCode="0.00">
                  <c:v>64.407986346872264</c:v>
                </c:pt>
                <c:pt idx="47" formatCode="0.00">
                  <c:v>78.626113157856068</c:v>
                </c:pt>
                <c:pt idx="48" formatCode="0.00">
                  <c:v>82.756652624716693</c:v>
                </c:pt>
                <c:pt idx="49" formatCode="0.00">
                  <c:v>125.45782052302481</c:v>
                </c:pt>
                <c:pt idx="50" formatCode="0.00">
                  <c:v>61.654668388608442</c:v>
                </c:pt>
                <c:pt idx="51" formatCode="0.00">
                  <c:v>53.875788924901777</c:v>
                </c:pt>
                <c:pt idx="52" formatCode="0.00">
                  <c:v>52.165289530912851</c:v>
                </c:pt>
                <c:pt idx="53" formatCode="0.00">
                  <c:v>38.95994188021858</c:v>
                </c:pt>
              </c:numCache>
            </c:numRef>
          </c:yVal>
          <c:smooth val="0"/>
          <c:extLst>
            <c:ext xmlns:c16="http://schemas.microsoft.com/office/drawing/2014/chart" uri="{C3380CC4-5D6E-409C-BE32-E72D297353CC}">
              <c16:uniqueId val="{00000001-12DF-40B5-8769-1CFB4202616B}"/>
            </c:ext>
          </c:extLst>
        </c:ser>
        <c:dLbls>
          <c:showLegendKey val="0"/>
          <c:showVal val="0"/>
          <c:showCatName val="0"/>
          <c:showSerName val="0"/>
          <c:showPercent val="0"/>
          <c:showBubbleSize val="0"/>
        </c:dLbls>
        <c:axId val="1021274527"/>
        <c:axId val="1021276607"/>
      </c:scatterChart>
      <c:valAx>
        <c:axId val="1021274527"/>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Period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Store</a:t>
            </a:r>
            <a:r>
              <a:rPr lang="en-US" baseline="0"/>
              <a:t> 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'TotSaleAtEachStore_ES_Trend&amp;Sea'!$I$3</c:f>
              <c:strCache>
                <c:ptCount val="1"/>
                <c:pt idx="0">
                  <c:v>Total Sales</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'TotSaleAtEachStore_ES_Trend&amp;Sea'!$B$4:$B$56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xVal>
          <c:yVal>
            <c:numRef>
              <c:f>'TotSaleAtEachStore_ES_Trend&amp;Sea'!$I$4:$I$53</c:f>
              <c:numCache>
                <c:formatCode>General</c:formatCode>
                <c:ptCount val="50"/>
                <c:pt idx="0">
                  <c:v>47</c:v>
                </c:pt>
                <c:pt idx="1">
                  <c:v>56</c:v>
                </c:pt>
                <c:pt idx="2">
                  <c:v>54</c:v>
                </c:pt>
                <c:pt idx="3">
                  <c:v>62</c:v>
                </c:pt>
                <c:pt idx="4">
                  <c:v>87</c:v>
                </c:pt>
                <c:pt idx="5">
                  <c:v>46</c:v>
                </c:pt>
                <c:pt idx="6">
                  <c:v>48</c:v>
                </c:pt>
                <c:pt idx="7">
                  <c:v>74</c:v>
                </c:pt>
                <c:pt idx="8">
                  <c:v>60</c:v>
                </c:pt>
                <c:pt idx="9">
                  <c:v>104</c:v>
                </c:pt>
                <c:pt idx="10">
                  <c:v>47</c:v>
                </c:pt>
                <c:pt idx="11">
                  <c:v>51</c:v>
                </c:pt>
                <c:pt idx="12">
                  <c:v>62</c:v>
                </c:pt>
                <c:pt idx="13">
                  <c:v>62</c:v>
                </c:pt>
                <c:pt idx="14">
                  <c:v>106</c:v>
                </c:pt>
                <c:pt idx="15">
                  <c:v>52</c:v>
                </c:pt>
                <c:pt idx="16">
                  <c:v>52</c:v>
                </c:pt>
                <c:pt idx="17">
                  <c:v>65</c:v>
                </c:pt>
                <c:pt idx="18">
                  <c:v>71</c:v>
                </c:pt>
                <c:pt idx="19">
                  <c:v>110</c:v>
                </c:pt>
                <c:pt idx="20">
                  <c:v>51</c:v>
                </c:pt>
                <c:pt idx="21">
                  <c:v>56</c:v>
                </c:pt>
                <c:pt idx="22">
                  <c:v>62</c:v>
                </c:pt>
                <c:pt idx="23">
                  <c:v>75</c:v>
                </c:pt>
                <c:pt idx="24">
                  <c:v>117</c:v>
                </c:pt>
                <c:pt idx="25">
                  <c:v>52</c:v>
                </c:pt>
                <c:pt idx="26">
                  <c:v>64</c:v>
                </c:pt>
                <c:pt idx="27">
                  <c:v>68</c:v>
                </c:pt>
                <c:pt idx="28">
                  <c:v>65</c:v>
                </c:pt>
                <c:pt idx="29">
                  <c:v>112</c:v>
                </c:pt>
                <c:pt idx="30">
                  <c:v>54</c:v>
                </c:pt>
                <c:pt idx="31">
                  <c:v>64</c:v>
                </c:pt>
                <c:pt idx="32">
                  <c:v>72</c:v>
                </c:pt>
                <c:pt idx="33">
                  <c:v>82</c:v>
                </c:pt>
                <c:pt idx="34">
                  <c:v>124</c:v>
                </c:pt>
                <c:pt idx="35">
                  <c:v>51</c:v>
                </c:pt>
                <c:pt idx="36">
                  <c:v>61</c:v>
                </c:pt>
                <c:pt idx="37">
                  <c:v>77</c:v>
                </c:pt>
                <c:pt idx="38">
                  <c:v>75</c:v>
                </c:pt>
                <c:pt idx="39">
                  <c:v>115</c:v>
                </c:pt>
                <c:pt idx="40">
                  <c:v>56</c:v>
                </c:pt>
                <c:pt idx="41">
                  <c:v>64</c:v>
                </c:pt>
                <c:pt idx="42">
                  <c:v>82</c:v>
                </c:pt>
                <c:pt idx="43">
                  <c:v>81</c:v>
                </c:pt>
                <c:pt idx="44">
                  <c:v>129</c:v>
                </c:pt>
                <c:pt idx="45">
                  <c:v>66</c:v>
                </c:pt>
                <c:pt idx="46">
                  <c:v>63</c:v>
                </c:pt>
                <c:pt idx="47">
                  <c:v>91</c:v>
                </c:pt>
                <c:pt idx="48">
                  <c:v>99</c:v>
                </c:pt>
                <c:pt idx="49">
                  <c:v>140</c:v>
                </c:pt>
              </c:numCache>
            </c:numRef>
          </c:yVal>
          <c:smooth val="0"/>
          <c:extLst>
            <c:ext xmlns:c16="http://schemas.microsoft.com/office/drawing/2014/chart" uri="{C3380CC4-5D6E-409C-BE32-E72D297353CC}">
              <c16:uniqueId val="{00000000-6E57-47EF-8FA9-FED81569E758}"/>
            </c:ext>
          </c:extLst>
        </c:ser>
        <c:ser>
          <c:idx val="1"/>
          <c:order val="1"/>
          <c:tx>
            <c:strRef>
              <c:f>'TotSaleAtEachStore_ES_Trend&amp;Sea'!$W$3</c:f>
              <c:strCache>
                <c:ptCount val="1"/>
                <c:pt idx="0">
                  <c:v>Forecast</c:v>
                </c:pt>
              </c:strCache>
            </c:strRef>
          </c:tx>
          <c:spPr>
            <a:ln w="19050" cap="rnd">
              <a:solidFill>
                <a:srgbClr val="FF0000"/>
              </a:solidFill>
              <a:round/>
            </a:ln>
            <a:effectLst/>
          </c:spPr>
          <c:marker>
            <c:symbol val="circle"/>
            <c:size val="5"/>
            <c:spPr>
              <a:solidFill>
                <a:srgbClr val="FF0000"/>
              </a:solidFill>
              <a:ln w="9525">
                <a:solidFill>
                  <a:srgbClr val="FF0000"/>
                </a:solidFill>
              </a:ln>
              <a:effectLst/>
            </c:spPr>
          </c:marker>
          <c:xVal>
            <c:numRef>
              <c:f>'TotSaleAtEachStore_ES_Trend&amp;Sea'!$B$4:$B$56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xVal>
          <c:yVal>
            <c:numRef>
              <c:f>'TotSaleAtEachStore_ES_Trend&amp;Sea'!$W$4:$W$56</c:f>
              <c:numCache>
                <c:formatCode>General</c:formatCode>
                <c:ptCount val="53"/>
                <c:pt idx="5" formatCode="0.00">
                  <c:v>40.599999999999994</c:v>
                </c:pt>
                <c:pt idx="6" formatCode="0.00">
                  <c:v>47.757714285714293</c:v>
                </c:pt>
                <c:pt idx="7" formatCode="0.00">
                  <c:v>59.918057142857151</c:v>
                </c:pt>
                <c:pt idx="8" formatCode="0.00">
                  <c:v>63.176427428571444</c:v>
                </c:pt>
                <c:pt idx="9" formatCode="0.00">
                  <c:v>94.379392662857171</c:v>
                </c:pt>
                <c:pt idx="10" formatCode="0.00">
                  <c:v>45.531090637139741</c:v>
                </c:pt>
                <c:pt idx="11" formatCode="0.00">
                  <c:v>52.550711667721146</c:v>
                </c:pt>
                <c:pt idx="12" formatCode="0.00">
                  <c:v>66.387974259823764</c:v>
                </c:pt>
                <c:pt idx="13" formatCode="0.00">
                  <c:v>65.217389688637539</c:v>
                </c:pt>
                <c:pt idx="14" formatCode="0.00">
                  <c:v>97.985429950813398</c:v>
                </c:pt>
                <c:pt idx="15" formatCode="0.00">
                  <c:v>46.916531927710437</c:v>
                </c:pt>
                <c:pt idx="16" formatCode="0.00">
                  <c:v>54.861731869364753</c:v>
                </c:pt>
                <c:pt idx="17" formatCode="0.00">
                  <c:v>68.895681690666962</c:v>
                </c:pt>
                <c:pt idx="18" formatCode="0.00">
                  <c:v>67.877708725813932</c:v>
                </c:pt>
                <c:pt idx="19" formatCode="0.00">
                  <c:v>104.70338930928637</c:v>
                </c:pt>
                <c:pt idx="20" formatCode="0.00">
                  <c:v>49.947469706398273</c:v>
                </c:pt>
                <c:pt idx="21" formatCode="0.00">
                  <c:v>57.03541088897429</c:v>
                </c:pt>
                <c:pt idx="22" formatCode="0.00">
                  <c:v>72.137749562842913</c:v>
                </c:pt>
                <c:pt idx="23" formatCode="0.00">
                  <c:v>70.072507578247766</c:v>
                </c:pt>
                <c:pt idx="24" formatCode="0.00">
                  <c:v>108.55706684802836</c:v>
                </c:pt>
                <c:pt idx="25" formatCode="0.00">
                  <c:v>51.995791010078875</c:v>
                </c:pt>
                <c:pt idx="26" formatCode="0.00">
                  <c:v>59.001839937864489</c:v>
                </c:pt>
                <c:pt idx="27" formatCode="0.00">
                  <c:v>75.880378856218172</c:v>
                </c:pt>
                <c:pt idx="28" formatCode="0.00">
                  <c:v>75.055593699333897</c:v>
                </c:pt>
                <c:pt idx="29" formatCode="0.00">
                  <c:v>111.42029184410356</c:v>
                </c:pt>
                <c:pt idx="30" formatCode="0.00">
                  <c:v>52.280473760243538</c:v>
                </c:pt>
                <c:pt idx="31" formatCode="0.00">
                  <c:v>59.765356341981878</c:v>
                </c:pt>
                <c:pt idx="32" formatCode="0.00">
                  <c:v>75.873642847551778</c:v>
                </c:pt>
                <c:pt idx="33" formatCode="0.00">
                  <c:v>75.637127717876382</c:v>
                </c:pt>
                <c:pt idx="34" formatCode="0.00">
                  <c:v>118.27926207279343</c:v>
                </c:pt>
                <c:pt idx="35" formatCode="0.00">
                  <c:v>56.218357747416945</c:v>
                </c:pt>
                <c:pt idx="36" formatCode="0.00">
                  <c:v>62.806024418631068</c:v>
                </c:pt>
                <c:pt idx="37" formatCode="0.00">
                  <c:v>77.708012722138847</c:v>
                </c:pt>
                <c:pt idx="38" formatCode="0.00">
                  <c:v>78.523673724261016</c:v>
                </c:pt>
                <c:pt idx="39" formatCode="0.00">
                  <c:v>119.19680984738952</c:v>
                </c:pt>
                <c:pt idx="40" formatCode="0.00">
                  <c:v>55.169959206280218</c:v>
                </c:pt>
                <c:pt idx="41" formatCode="0.00">
                  <c:v>63.023507178982911</c:v>
                </c:pt>
                <c:pt idx="42" formatCode="0.00">
                  <c:v>78.63590787160706</c:v>
                </c:pt>
                <c:pt idx="43" formatCode="0.00">
                  <c:v>80.151079391894029</c:v>
                </c:pt>
                <c:pt idx="44" formatCode="0.00">
                  <c:v>123.17568983307459</c:v>
                </c:pt>
                <c:pt idx="45" formatCode="0.00">
                  <c:v>58.21202108341609</c:v>
                </c:pt>
                <c:pt idx="46" formatCode="0.00">
                  <c:v>68.377631930810267</c:v>
                </c:pt>
                <c:pt idx="47" formatCode="0.00">
                  <c:v>84.02751345688938</c:v>
                </c:pt>
                <c:pt idx="48" formatCode="0.00">
                  <c:v>86.505603574461318</c:v>
                </c:pt>
                <c:pt idx="49" formatCode="0.00">
                  <c:v>137.45831263196902</c:v>
                </c:pt>
                <c:pt idx="50" formatCode="0.00">
                  <c:v>65.1283448974756</c:v>
                </c:pt>
                <c:pt idx="51" formatCode="0.00">
                  <c:v>57.955431885234475</c:v>
                </c:pt>
                <c:pt idx="52" formatCode="0.00">
                  <c:v>55.60344097430751</c:v>
                </c:pt>
              </c:numCache>
            </c:numRef>
          </c:yVal>
          <c:smooth val="0"/>
          <c:extLst>
            <c:ext xmlns:c16="http://schemas.microsoft.com/office/drawing/2014/chart" uri="{C3380CC4-5D6E-409C-BE32-E72D297353CC}">
              <c16:uniqueId val="{00000001-6E57-47EF-8FA9-FED81569E758}"/>
            </c:ext>
          </c:extLst>
        </c:ser>
        <c:dLbls>
          <c:showLegendKey val="0"/>
          <c:showVal val="0"/>
          <c:showCatName val="0"/>
          <c:showSerName val="0"/>
          <c:showPercent val="0"/>
          <c:showBubbleSize val="0"/>
        </c:dLbls>
        <c:axId val="1021274527"/>
        <c:axId val="1021276607"/>
      </c:scatterChart>
      <c:valAx>
        <c:axId val="1021274527"/>
        <c:scaling>
          <c:orientation val="minMax"/>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Period</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Demand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Regression!$B$2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Regression!$B$3:$B$52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Regression!$H$3:$H$52</c:f>
              <c:numCache>
                <c:formatCode>General</c:formatCode>
                <c:ptCount val="50"/>
                <c:pt idx="0">
                  <c:v>33</c:v>
                </c:pt>
                <c:pt idx="1">
                  <c:v>49</c:v>
                </c:pt>
                <c:pt idx="2">
                  <c:v>44</c:v>
                </c:pt>
                <c:pt idx="3">
                  <c:v>65</c:v>
                </c:pt>
                <c:pt idx="4">
                  <c:v>74</c:v>
                </c:pt>
                <c:pt idx="5">
                  <c:v>32</c:v>
                </c:pt>
                <c:pt idx="6">
                  <c:v>44</c:v>
                </c:pt>
                <c:pt idx="7">
                  <c:v>59</c:v>
                </c:pt>
                <c:pt idx="8">
                  <c:v>43</c:v>
                </c:pt>
                <c:pt idx="9">
                  <c:v>91</c:v>
                </c:pt>
                <c:pt idx="10">
                  <c:v>28</c:v>
                </c:pt>
                <c:pt idx="11">
                  <c:v>32</c:v>
                </c:pt>
                <c:pt idx="12">
                  <c:v>73</c:v>
                </c:pt>
                <c:pt idx="13">
                  <c:v>35</c:v>
                </c:pt>
                <c:pt idx="14">
                  <c:v>68</c:v>
                </c:pt>
                <c:pt idx="15">
                  <c:v>29</c:v>
                </c:pt>
                <c:pt idx="16">
                  <c:v>43</c:v>
                </c:pt>
                <c:pt idx="17">
                  <c:v>48</c:v>
                </c:pt>
                <c:pt idx="18">
                  <c:v>51</c:v>
                </c:pt>
                <c:pt idx="19">
                  <c:v>97</c:v>
                </c:pt>
                <c:pt idx="20">
                  <c:v>30</c:v>
                </c:pt>
                <c:pt idx="21">
                  <c:v>36</c:v>
                </c:pt>
                <c:pt idx="22">
                  <c:v>39</c:v>
                </c:pt>
                <c:pt idx="23">
                  <c:v>42</c:v>
                </c:pt>
                <c:pt idx="24">
                  <c:v>78</c:v>
                </c:pt>
                <c:pt idx="25">
                  <c:v>39</c:v>
                </c:pt>
                <c:pt idx="26">
                  <c:v>43</c:v>
                </c:pt>
                <c:pt idx="27">
                  <c:v>37</c:v>
                </c:pt>
                <c:pt idx="28">
                  <c:v>38</c:v>
                </c:pt>
                <c:pt idx="29">
                  <c:v>100</c:v>
                </c:pt>
                <c:pt idx="30">
                  <c:v>32</c:v>
                </c:pt>
                <c:pt idx="31">
                  <c:v>38</c:v>
                </c:pt>
                <c:pt idx="32">
                  <c:v>36</c:v>
                </c:pt>
                <c:pt idx="33">
                  <c:v>43</c:v>
                </c:pt>
                <c:pt idx="34">
                  <c:v>77</c:v>
                </c:pt>
                <c:pt idx="35">
                  <c:v>33</c:v>
                </c:pt>
                <c:pt idx="36">
                  <c:v>43</c:v>
                </c:pt>
                <c:pt idx="37">
                  <c:v>38</c:v>
                </c:pt>
                <c:pt idx="38">
                  <c:v>44</c:v>
                </c:pt>
                <c:pt idx="39">
                  <c:v>79</c:v>
                </c:pt>
                <c:pt idx="40">
                  <c:v>38</c:v>
                </c:pt>
                <c:pt idx="41">
                  <c:v>44</c:v>
                </c:pt>
                <c:pt idx="42">
                  <c:v>58</c:v>
                </c:pt>
                <c:pt idx="43">
                  <c:v>60</c:v>
                </c:pt>
                <c:pt idx="44">
                  <c:v>62</c:v>
                </c:pt>
                <c:pt idx="45">
                  <c:v>41</c:v>
                </c:pt>
                <c:pt idx="46">
                  <c:v>48</c:v>
                </c:pt>
                <c:pt idx="47">
                  <c:v>40</c:v>
                </c:pt>
                <c:pt idx="48">
                  <c:v>49</c:v>
                </c:pt>
                <c:pt idx="49">
                  <c:v>80</c:v>
                </c:pt>
              </c:numCache>
            </c:numRef>
          </c:yVal>
          <c:smooth val="0"/>
          <c:extLst>
            <c:ext xmlns:c16="http://schemas.microsoft.com/office/drawing/2014/chart" uri="{C3380CC4-5D6E-409C-BE32-E72D297353CC}">
              <c16:uniqueId val="{00000000-EE3D-44EC-87D1-FEB987F461C9}"/>
            </c:ext>
          </c:extLst>
        </c:ser>
        <c:ser>
          <c:idx val="1"/>
          <c:order val="1"/>
          <c:tx>
            <c:strRef>
              <c:f>Regression!$J$2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Regression!$B$3:$B$52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Regression!$J$3:$J$52</c:f>
              <c:numCache>
                <c:formatCode>0</c:formatCode>
                <c:ptCount val="50"/>
                <c:pt idx="0">
                  <c:v>50.247448979591837</c:v>
                </c:pt>
                <c:pt idx="1">
                  <c:v>50.253877551020409</c:v>
                </c:pt>
                <c:pt idx="2">
                  <c:v>50.260306122448981</c:v>
                </c:pt>
                <c:pt idx="3">
                  <c:v>50.266734693877552</c:v>
                </c:pt>
                <c:pt idx="4">
                  <c:v>50.273163265306124</c:v>
                </c:pt>
                <c:pt idx="5">
                  <c:v>50.279591836734696</c:v>
                </c:pt>
                <c:pt idx="6">
                  <c:v>50.286020408163267</c:v>
                </c:pt>
                <c:pt idx="7">
                  <c:v>50.292448979591839</c:v>
                </c:pt>
                <c:pt idx="8">
                  <c:v>50.298877551020411</c:v>
                </c:pt>
                <c:pt idx="9">
                  <c:v>50.305306122448982</c:v>
                </c:pt>
                <c:pt idx="10">
                  <c:v>50.311734693877554</c:v>
                </c:pt>
                <c:pt idx="11">
                  <c:v>50.318163265306126</c:v>
                </c:pt>
                <c:pt idx="12">
                  <c:v>50.324591836734697</c:v>
                </c:pt>
                <c:pt idx="13">
                  <c:v>50.331020408163269</c:v>
                </c:pt>
                <c:pt idx="14">
                  <c:v>50.337448979591841</c:v>
                </c:pt>
                <c:pt idx="15">
                  <c:v>50.343877551020405</c:v>
                </c:pt>
                <c:pt idx="16">
                  <c:v>50.350306122448977</c:v>
                </c:pt>
                <c:pt idx="17">
                  <c:v>50.356734693877549</c:v>
                </c:pt>
                <c:pt idx="18">
                  <c:v>50.36316326530612</c:v>
                </c:pt>
                <c:pt idx="19">
                  <c:v>50.369591836734692</c:v>
                </c:pt>
                <c:pt idx="20">
                  <c:v>50.376020408163264</c:v>
                </c:pt>
                <c:pt idx="21">
                  <c:v>50.382448979591835</c:v>
                </c:pt>
                <c:pt idx="22">
                  <c:v>50.388877551020407</c:v>
                </c:pt>
                <c:pt idx="23">
                  <c:v>50.395306122448979</c:v>
                </c:pt>
                <c:pt idx="24">
                  <c:v>50.40173469387755</c:v>
                </c:pt>
                <c:pt idx="25">
                  <c:v>50.408163265306122</c:v>
                </c:pt>
                <c:pt idx="26">
                  <c:v>50.414591836734694</c:v>
                </c:pt>
                <c:pt idx="27">
                  <c:v>50.421020408163265</c:v>
                </c:pt>
                <c:pt idx="28">
                  <c:v>50.427448979591837</c:v>
                </c:pt>
                <c:pt idx="29">
                  <c:v>50.433877551020409</c:v>
                </c:pt>
                <c:pt idx="30">
                  <c:v>50.44030612244898</c:v>
                </c:pt>
                <c:pt idx="31">
                  <c:v>50.446734693877552</c:v>
                </c:pt>
                <c:pt idx="32">
                  <c:v>50.453163265306124</c:v>
                </c:pt>
                <c:pt idx="33">
                  <c:v>50.459591836734695</c:v>
                </c:pt>
                <c:pt idx="34">
                  <c:v>50.466020408163267</c:v>
                </c:pt>
                <c:pt idx="35">
                  <c:v>50.472448979591839</c:v>
                </c:pt>
                <c:pt idx="36">
                  <c:v>50.47887755102041</c:v>
                </c:pt>
                <c:pt idx="37">
                  <c:v>50.485306122448982</c:v>
                </c:pt>
                <c:pt idx="38">
                  <c:v>50.491734693877554</c:v>
                </c:pt>
                <c:pt idx="39">
                  <c:v>50.498163265306125</c:v>
                </c:pt>
                <c:pt idx="40">
                  <c:v>50.504591836734697</c:v>
                </c:pt>
                <c:pt idx="41">
                  <c:v>50.511020408163269</c:v>
                </c:pt>
                <c:pt idx="42">
                  <c:v>50.51744897959184</c:v>
                </c:pt>
                <c:pt idx="43">
                  <c:v>50.523877551020412</c:v>
                </c:pt>
                <c:pt idx="44">
                  <c:v>50.530306122448984</c:v>
                </c:pt>
                <c:pt idx="45">
                  <c:v>50.536734693877555</c:v>
                </c:pt>
                <c:pt idx="46">
                  <c:v>50.54316326530612</c:v>
                </c:pt>
                <c:pt idx="47">
                  <c:v>50.549591836734692</c:v>
                </c:pt>
                <c:pt idx="48">
                  <c:v>50.556020408163263</c:v>
                </c:pt>
                <c:pt idx="49">
                  <c:v>50.562448979591835</c:v>
                </c:pt>
              </c:numCache>
            </c:numRef>
          </c:yVal>
          <c:smooth val="0"/>
          <c:extLst>
            <c:ext xmlns:c16="http://schemas.microsoft.com/office/drawing/2014/chart" uri="{C3380CC4-5D6E-409C-BE32-E72D297353CC}">
              <c16:uniqueId val="{00000001-EE3D-44EC-87D1-FEB987F461C9}"/>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Regression!$B$2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Regression!$B$3:$B$52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Regression!$I$3:$I$52</c:f>
              <c:numCache>
                <c:formatCode>General</c:formatCode>
                <c:ptCount val="50"/>
                <c:pt idx="0">
                  <c:v>63</c:v>
                </c:pt>
                <c:pt idx="1">
                  <c:v>60</c:v>
                </c:pt>
                <c:pt idx="2">
                  <c:v>68</c:v>
                </c:pt>
                <c:pt idx="3">
                  <c:v>71</c:v>
                </c:pt>
                <c:pt idx="4">
                  <c:v>132</c:v>
                </c:pt>
                <c:pt idx="5">
                  <c:v>64</c:v>
                </c:pt>
                <c:pt idx="6">
                  <c:v>77</c:v>
                </c:pt>
                <c:pt idx="7">
                  <c:v>101</c:v>
                </c:pt>
                <c:pt idx="8">
                  <c:v>94</c:v>
                </c:pt>
                <c:pt idx="9">
                  <c:v>162</c:v>
                </c:pt>
                <c:pt idx="10">
                  <c:v>75</c:v>
                </c:pt>
                <c:pt idx="11">
                  <c:v>66</c:v>
                </c:pt>
                <c:pt idx="12">
                  <c:v>96</c:v>
                </c:pt>
                <c:pt idx="13">
                  <c:v>101</c:v>
                </c:pt>
                <c:pt idx="14">
                  <c:v>176</c:v>
                </c:pt>
                <c:pt idx="15">
                  <c:v>95</c:v>
                </c:pt>
                <c:pt idx="16">
                  <c:v>69</c:v>
                </c:pt>
                <c:pt idx="17">
                  <c:v>81</c:v>
                </c:pt>
                <c:pt idx="18">
                  <c:v>103</c:v>
                </c:pt>
                <c:pt idx="19">
                  <c:v>104</c:v>
                </c:pt>
                <c:pt idx="20">
                  <c:v>59</c:v>
                </c:pt>
                <c:pt idx="21">
                  <c:v>76</c:v>
                </c:pt>
                <c:pt idx="22">
                  <c:v>106</c:v>
                </c:pt>
                <c:pt idx="23">
                  <c:v>149</c:v>
                </c:pt>
                <c:pt idx="24">
                  <c:v>167</c:v>
                </c:pt>
                <c:pt idx="25">
                  <c:v>67</c:v>
                </c:pt>
                <c:pt idx="26">
                  <c:v>81</c:v>
                </c:pt>
                <c:pt idx="27">
                  <c:v>114</c:v>
                </c:pt>
                <c:pt idx="28">
                  <c:v>119</c:v>
                </c:pt>
                <c:pt idx="29">
                  <c:v>148</c:v>
                </c:pt>
                <c:pt idx="30">
                  <c:v>88</c:v>
                </c:pt>
                <c:pt idx="31">
                  <c:v>82</c:v>
                </c:pt>
                <c:pt idx="32">
                  <c:v>112</c:v>
                </c:pt>
                <c:pt idx="33">
                  <c:v>107</c:v>
                </c:pt>
                <c:pt idx="34">
                  <c:v>146</c:v>
                </c:pt>
                <c:pt idx="35">
                  <c:v>77</c:v>
                </c:pt>
                <c:pt idx="36">
                  <c:v>89</c:v>
                </c:pt>
                <c:pt idx="37">
                  <c:v>93</c:v>
                </c:pt>
                <c:pt idx="38">
                  <c:v>107</c:v>
                </c:pt>
                <c:pt idx="39">
                  <c:v>143</c:v>
                </c:pt>
                <c:pt idx="40">
                  <c:v>94</c:v>
                </c:pt>
                <c:pt idx="41">
                  <c:v>92</c:v>
                </c:pt>
                <c:pt idx="42">
                  <c:v>106</c:v>
                </c:pt>
                <c:pt idx="43">
                  <c:v>109</c:v>
                </c:pt>
                <c:pt idx="44">
                  <c:v>180</c:v>
                </c:pt>
                <c:pt idx="45">
                  <c:v>79</c:v>
                </c:pt>
                <c:pt idx="46">
                  <c:v>71</c:v>
                </c:pt>
                <c:pt idx="47">
                  <c:v>141</c:v>
                </c:pt>
                <c:pt idx="48">
                  <c:v>144</c:v>
                </c:pt>
                <c:pt idx="49">
                  <c:v>203</c:v>
                </c:pt>
              </c:numCache>
            </c:numRef>
          </c:yVal>
          <c:smooth val="0"/>
          <c:extLst>
            <c:ext xmlns:c16="http://schemas.microsoft.com/office/drawing/2014/chart" uri="{C3380CC4-5D6E-409C-BE32-E72D297353CC}">
              <c16:uniqueId val="{00000000-12E3-4993-B384-F6A82391EF51}"/>
            </c:ext>
          </c:extLst>
        </c:ser>
        <c:ser>
          <c:idx val="1"/>
          <c:order val="1"/>
          <c:tx>
            <c:strRef>
              <c:f>Regression!$J$2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Regression!$B$3:$B$52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Regression!$O$3:$O$52</c:f>
              <c:numCache>
                <c:formatCode>0</c:formatCode>
                <c:ptCount val="50"/>
                <c:pt idx="0">
                  <c:v>83.691326530612258</c:v>
                </c:pt>
                <c:pt idx="1">
                  <c:v>84.542857142857159</c:v>
                </c:pt>
                <c:pt idx="2">
                  <c:v>85.394387755102045</c:v>
                </c:pt>
                <c:pt idx="3">
                  <c:v>86.245918367346945</c:v>
                </c:pt>
                <c:pt idx="4">
                  <c:v>87.097448979591846</c:v>
                </c:pt>
                <c:pt idx="5">
                  <c:v>87.948979591836746</c:v>
                </c:pt>
                <c:pt idx="6">
                  <c:v>88.800510204081647</c:v>
                </c:pt>
                <c:pt idx="7">
                  <c:v>89.652040816326547</c:v>
                </c:pt>
                <c:pt idx="8">
                  <c:v>90.503571428571433</c:v>
                </c:pt>
                <c:pt idx="9">
                  <c:v>91.355102040816334</c:v>
                </c:pt>
                <c:pt idx="10">
                  <c:v>92.206632653061234</c:v>
                </c:pt>
                <c:pt idx="11">
                  <c:v>93.058163265306135</c:v>
                </c:pt>
                <c:pt idx="12">
                  <c:v>93.909693877551035</c:v>
                </c:pt>
                <c:pt idx="13">
                  <c:v>94.761224489795921</c:v>
                </c:pt>
                <c:pt idx="14">
                  <c:v>95.612755102040822</c:v>
                </c:pt>
                <c:pt idx="15">
                  <c:v>96.464285714285722</c:v>
                </c:pt>
                <c:pt idx="16">
                  <c:v>97.315816326530623</c:v>
                </c:pt>
                <c:pt idx="17">
                  <c:v>98.167346938775523</c:v>
                </c:pt>
                <c:pt idx="18">
                  <c:v>99.01887755102041</c:v>
                </c:pt>
                <c:pt idx="19">
                  <c:v>99.870408163265324</c:v>
                </c:pt>
                <c:pt idx="20">
                  <c:v>100.72193877551021</c:v>
                </c:pt>
                <c:pt idx="21">
                  <c:v>101.57346938775511</c:v>
                </c:pt>
                <c:pt idx="22">
                  <c:v>102.42500000000001</c:v>
                </c:pt>
                <c:pt idx="23">
                  <c:v>103.27653061224491</c:v>
                </c:pt>
                <c:pt idx="24">
                  <c:v>104.12806122448981</c:v>
                </c:pt>
                <c:pt idx="25">
                  <c:v>104.9795918367347</c:v>
                </c:pt>
                <c:pt idx="26">
                  <c:v>105.8311224489796</c:v>
                </c:pt>
                <c:pt idx="27">
                  <c:v>106.6826530612245</c:v>
                </c:pt>
                <c:pt idx="28">
                  <c:v>107.5341836734694</c:v>
                </c:pt>
                <c:pt idx="29">
                  <c:v>108.3857142857143</c:v>
                </c:pt>
                <c:pt idx="30">
                  <c:v>109.23724489795919</c:v>
                </c:pt>
                <c:pt idx="31">
                  <c:v>110.08877551020409</c:v>
                </c:pt>
                <c:pt idx="32">
                  <c:v>110.94030612244899</c:v>
                </c:pt>
                <c:pt idx="33">
                  <c:v>111.79183673469389</c:v>
                </c:pt>
                <c:pt idx="34">
                  <c:v>112.64336734693879</c:v>
                </c:pt>
                <c:pt idx="35">
                  <c:v>113.49489795918367</c:v>
                </c:pt>
                <c:pt idx="36">
                  <c:v>114.34642857142858</c:v>
                </c:pt>
                <c:pt idx="37">
                  <c:v>115.19795918367348</c:v>
                </c:pt>
                <c:pt idx="38">
                  <c:v>116.04948979591838</c:v>
                </c:pt>
                <c:pt idx="39">
                  <c:v>116.90102040816328</c:v>
                </c:pt>
                <c:pt idx="40">
                  <c:v>117.75255102040816</c:v>
                </c:pt>
                <c:pt idx="41">
                  <c:v>118.60408163265308</c:v>
                </c:pt>
                <c:pt idx="42">
                  <c:v>119.45561224489796</c:v>
                </c:pt>
                <c:pt idx="43">
                  <c:v>120.30714285714286</c:v>
                </c:pt>
                <c:pt idx="44">
                  <c:v>121.15867346938776</c:v>
                </c:pt>
                <c:pt idx="45">
                  <c:v>122.01020408163265</c:v>
                </c:pt>
                <c:pt idx="46">
                  <c:v>122.86173469387757</c:v>
                </c:pt>
                <c:pt idx="47">
                  <c:v>123.71326530612245</c:v>
                </c:pt>
                <c:pt idx="48">
                  <c:v>124.56479591836735</c:v>
                </c:pt>
                <c:pt idx="49">
                  <c:v>125.41632653061225</c:v>
                </c:pt>
              </c:numCache>
            </c:numRef>
          </c:yVal>
          <c:smooth val="0"/>
          <c:extLst>
            <c:ext xmlns:c16="http://schemas.microsoft.com/office/drawing/2014/chart" uri="{C3380CC4-5D6E-409C-BE32-E72D297353CC}">
              <c16:uniqueId val="{00000001-12E3-4993-B384-F6A82391EF51}"/>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Cumulative!$B$2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Cumulative!$B$3:$B$52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Cumulative!$H$3:$H$52</c:f>
              <c:numCache>
                <c:formatCode>General</c:formatCode>
                <c:ptCount val="50"/>
                <c:pt idx="0">
                  <c:v>33</c:v>
                </c:pt>
                <c:pt idx="1">
                  <c:v>49</c:v>
                </c:pt>
                <c:pt idx="2">
                  <c:v>44</c:v>
                </c:pt>
                <c:pt idx="3">
                  <c:v>65</c:v>
                </c:pt>
                <c:pt idx="4">
                  <c:v>74</c:v>
                </c:pt>
                <c:pt idx="5">
                  <c:v>32</c:v>
                </c:pt>
                <c:pt idx="6">
                  <c:v>44</c:v>
                </c:pt>
                <c:pt idx="7">
                  <c:v>59</c:v>
                </c:pt>
                <c:pt idx="8">
                  <c:v>43</c:v>
                </c:pt>
                <c:pt idx="9">
                  <c:v>91</c:v>
                </c:pt>
                <c:pt idx="10">
                  <c:v>28</c:v>
                </c:pt>
                <c:pt idx="11">
                  <c:v>32</c:v>
                </c:pt>
                <c:pt idx="12">
                  <c:v>73</c:v>
                </c:pt>
                <c:pt idx="13">
                  <c:v>35</c:v>
                </c:pt>
                <c:pt idx="14">
                  <c:v>68</c:v>
                </c:pt>
                <c:pt idx="15">
                  <c:v>29</c:v>
                </c:pt>
                <c:pt idx="16">
                  <c:v>43</c:v>
                </c:pt>
                <c:pt idx="17">
                  <c:v>48</c:v>
                </c:pt>
                <c:pt idx="18">
                  <c:v>51</c:v>
                </c:pt>
                <c:pt idx="19">
                  <c:v>97</c:v>
                </c:pt>
                <c:pt idx="20">
                  <c:v>30</c:v>
                </c:pt>
                <c:pt idx="21">
                  <c:v>36</c:v>
                </c:pt>
                <c:pt idx="22">
                  <c:v>39</c:v>
                </c:pt>
                <c:pt idx="23">
                  <c:v>42</c:v>
                </c:pt>
                <c:pt idx="24">
                  <c:v>78</c:v>
                </c:pt>
                <c:pt idx="25">
                  <c:v>39</c:v>
                </c:pt>
                <c:pt idx="26">
                  <c:v>43</c:v>
                </c:pt>
                <c:pt idx="27">
                  <c:v>37</c:v>
                </c:pt>
                <c:pt idx="28">
                  <c:v>38</c:v>
                </c:pt>
                <c:pt idx="29">
                  <c:v>100</c:v>
                </c:pt>
                <c:pt idx="30">
                  <c:v>32</c:v>
                </c:pt>
                <c:pt idx="31">
                  <c:v>38</c:v>
                </c:pt>
                <c:pt idx="32">
                  <c:v>36</c:v>
                </c:pt>
                <c:pt idx="33">
                  <c:v>43</c:v>
                </c:pt>
                <c:pt idx="34">
                  <c:v>77</c:v>
                </c:pt>
                <c:pt idx="35">
                  <c:v>33</c:v>
                </c:pt>
                <c:pt idx="36">
                  <c:v>43</c:v>
                </c:pt>
                <c:pt idx="37">
                  <c:v>38</c:v>
                </c:pt>
                <c:pt idx="38">
                  <c:v>44</c:v>
                </c:pt>
                <c:pt idx="39">
                  <c:v>79</c:v>
                </c:pt>
                <c:pt idx="40">
                  <c:v>38</c:v>
                </c:pt>
                <c:pt idx="41">
                  <c:v>44</c:v>
                </c:pt>
                <c:pt idx="42">
                  <c:v>58</c:v>
                </c:pt>
                <c:pt idx="43">
                  <c:v>60</c:v>
                </c:pt>
                <c:pt idx="44">
                  <c:v>62</c:v>
                </c:pt>
                <c:pt idx="45">
                  <c:v>41</c:v>
                </c:pt>
                <c:pt idx="46">
                  <c:v>48</c:v>
                </c:pt>
                <c:pt idx="47">
                  <c:v>40</c:v>
                </c:pt>
                <c:pt idx="48">
                  <c:v>49</c:v>
                </c:pt>
                <c:pt idx="49">
                  <c:v>80</c:v>
                </c:pt>
              </c:numCache>
            </c:numRef>
          </c:yVal>
          <c:smooth val="0"/>
          <c:extLst>
            <c:ext xmlns:c16="http://schemas.microsoft.com/office/drawing/2014/chart" uri="{C3380CC4-5D6E-409C-BE32-E72D297353CC}">
              <c16:uniqueId val="{00000000-6666-4BE5-8594-ABA7CEB533DD}"/>
            </c:ext>
          </c:extLst>
        </c:ser>
        <c:ser>
          <c:idx val="1"/>
          <c:order val="1"/>
          <c:tx>
            <c:strRef>
              <c:f>Cumulative!$J$2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Cumulative!$B$3:$B$52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Cumulative!$J$3:$J$52</c:f>
              <c:numCache>
                <c:formatCode>0</c:formatCode>
                <c:ptCount val="50"/>
                <c:pt idx="1">
                  <c:v>33</c:v>
                </c:pt>
                <c:pt idx="2">
                  <c:v>41</c:v>
                </c:pt>
                <c:pt idx="3">
                  <c:v>42</c:v>
                </c:pt>
                <c:pt idx="4">
                  <c:v>47.75</c:v>
                </c:pt>
                <c:pt idx="5">
                  <c:v>53</c:v>
                </c:pt>
                <c:pt idx="6">
                  <c:v>49.5</c:v>
                </c:pt>
                <c:pt idx="7">
                  <c:v>48.714285714285715</c:v>
                </c:pt>
                <c:pt idx="8">
                  <c:v>50</c:v>
                </c:pt>
                <c:pt idx="9">
                  <c:v>49.222222222222221</c:v>
                </c:pt>
                <c:pt idx="10">
                  <c:v>53.4</c:v>
                </c:pt>
                <c:pt idx="11">
                  <c:v>51.090909090909093</c:v>
                </c:pt>
                <c:pt idx="12">
                  <c:v>49.5</c:v>
                </c:pt>
                <c:pt idx="13">
                  <c:v>51.307692307692307</c:v>
                </c:pt>
                <c:pt idx="14">
                  <c:v>50.142857142857146</c:v>
                </c:pt>
                <c:pt idx="15">
                  <c:v>51.333333333333336</c:v>
                </c:pt>
                <c:pt idx="16">
                  <c:v>49.9375</c:v>
                </c:pt>
                <c:pt idx="17">
                  <c:v>49.529411764705884</c:v>
                </c:pt>
                <c:pt idx="18">
                  <c:v>49.444444444444443</c:v>
                </c:pt>
                <c:pt idx="19">
                  <c:v>49.526315789473685</c:v>
                </c:pt>
                <c:pt idx="20">
                  <c:v>51.9</c:v>
                </c:pt>
                <c:pt idx="21">
                  <c:v>50.857142857142854</c:v>
                </c:pt>
                <c:pt idx="22">
                  <c:v>50.18181818181818</c:v>
                </c:pt>
                <c:pt idx="23">
                  <c:v>49.695652173913047</c:v>
                </c:pt>
                <c:pt idx="24">
                  <c:v>49.375</c:v>
                </c:pt>
                <c:pt idx="25">
                  <c:v>50.52</c:v>
                </c:pt>
                <c:pt idx="26">
                  <c:v>50.07692307692308</c:v>
                </c:pt>
                <c:pt idx="27">
                  <c:v>49.814814814814817</c:v>
                </c:pt>
                <c:pt idx="28">
                  <c:v>49.357142857142854</c:v>
                </c:pt>
                <c:pt idx="29">
                  <c:v>48.96551724137931</c:v>
                </c:pt>
                <c:pt idx="30">
                  <c:v>50.666666666666664</c:v>
                </c:pt>
                <c:pt idx="31">
                  <c:v>50.064516129032256</c:v>
                </c:pt>
                <c:pt idx="32">
                  <c:v>49.6875</c:v>
                </c:pt>
                <c:pt idx="33">
                  <c:v>49.272727272727273</c:v>
                </c:pt>
                <c:pt idx="34">
                  <c:v>49.088235294117645</c:v>
                </c:pt>
                <c:pt idx="35">
                  <c:v>49.885714285714286</c:v>
                </c:pt>
                <c:pt idx="36">
                  <c:v>49.416666666666664</c:v>
                </c:pt>
                <c:pt idx="37">
                  <c:v>49.243243243243242</c:v>
                </c:pt>
                <c:pt idx="38">
                  <c:v>48.94736842105263</c:v>
                </c:pt>
                <c:pt idx="39">
                  <c:v>48.820512820512818</c:v>
                </c:pt>
                <c:pt idx="40">
                  <c:v>49.575000000000003</c:v>
                </c:pt>
                <c:pt idx="41">
                  <c:v>49.292682926829265</c:v>
                </c:pt>
                <c:pt idx="42">
                  <c:v>49.166666666666664</c:v>
                </c:pt>
                <c:pt idx="43">
                  <c:v>49.372093023255815</c:v>
                </c:pt>
                <c:pt idx="44">
                  <c:v>49.613636363636367</c:v>
                </c:pt>
                <c:pt idx="45">
                  <c:v>49.888888888888886</c:v>
                </c:pt>
                <c:pt idx="46">
                  <c:v>49.695652173913047</c:v>
                </c:pt>
                <c:pt idx="47">
                  <c:v>49.659574468085104</c:v>
                </c:pt>
                <c:pt idx="48">
                  <c:v>49.458333333333336</c:v>
                </c:pt>
                <c:pt idx="49">
                  <c:v>49.448979591836732</c:v>
                </c:pt>
              </c:numCache>
            </c:numRef>
          </c:yVal>
          <c:smooth val="0"/>
          <c:extLst>
            <c:ext xmlns:c16="http://schemas.microsoft.com/office/drawing/2014/chart" uri="{C3380CC4-5D6E-409C-BE32-E72D297353CC}">
              <c16:uniqueId val="{00000001-6666-4BE5-8594-ABA7CEB533DD}"/>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Cumulative!$B$2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Cumulative!$B$3:$B$52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Cumulative!$I$3:$I$52</c:f>
              <c:numCache>
                <c:formatCode>General</c:formatCode>
                <c:ptCount val="50"/>
                <c:pt idx="0">
                  <c:v>63</c:v>
                </c:pt>
                <c:pt idx="1">
                  <c:v>60</c:v>
                </c:pt>
                <c:pt idx="2">
                  <c:v>68</c:v>
                </c:pt>
                <c:pt idx="3">
                  <c:v>71</c:v>
                </c:pt>
                <c:pt idx="4">
                  <c:v>132</c:v>
                </c:pt>
                <c:pt idx="5">
                  <c:v>64</c:v>
                </c:pt>
                <c:pt idx="6">
                  <c:v>77</c:v>
                </c:pt>
                <c:pt idx="7">
                  <c:v>101</c:v>
                </c:pt>
                <c:pt idx="8">
                  <c:v>94</c:v>
                </c:pt>
                <c:pt idx="9">
                  <c:v>162</c:v>
                </c:pt>
                <c:pt idx="10">
                  <c:v>75</c:v>
                </c:pt>
                <c:pt idx="11">
                  <c:v>66</c:v>
                </c:pt>
                <c:pt idx="12">
                  <c:v>96</c:v>
                </c:pt>
                <c:pt idx="13">
                  <c:v>101</c:v>
                </c:pt>
                <c:pt idx="14">
                  <c:v>176</c:v>
                </c:pt>
                <c:pt idx="15">
                  <c:v>95</c:v>
                </c:pt>
                <c:pt idx="16">
                  <c:v>69</c:v>
                </c:pt>
                <c:pt idx="17">
                  <c:v>81</c:v>
                </c:pt>
                <c:pt idx="18">
                  <c:v>103</c:v>
                </c:pt>
                <c:pt idx="19">
                  <c:v>104</c:v>
                </c:pt>
                <c:pt idx="20">
                  <c:v>59</c:v>
                </c:pt>
                <c:pt idx="21">
                  <c:v>76</c:v>
                </c:pt>
                <c:pt idx="22">
                  <c:v>106</c:v>
                </c:pt>
                <c:pt idx="23">
                  <c:v>149</c:v>
                </c:pt>
                <c:pt idx="24">
                  <c:v>167</c:v>
                </c:pt>
                <c:pt idx="25">
                  <c:v>67</c:v>
                </c:pt>
                <c:pt idx="26">
                  <c:v>81</c:v>
                </c:pt>
                <c:pt idx="27">
                  <c:v>114</c:v>
                </c:pt>
                <c:pt idx="28">
                  <c:v>119</c:v>
                </c:pt>
                <c:pt idx="29">
                  <c:v>148</c:v>
                </c:pt>
                <c:pt idx="30">
                  <c:v>88</c:v>
                </c:pt>
                <c:pt idx="31">
                  <c:v>82</c:v>
                </c:pt>
                <c:pt idx="32">
                  <c:v>112</c:v>
                </c:pt>
                <c:pt idx="33">
                  <c:v>107</c:v>
                </c:pt>
                <c:pt idx="34">
                  <c:v>146</c:v>
                </c:pt>
                <c:pt idx="35">
                  <c:v>77</c:v>
                </c:pt>
                <c:pt idx="36">
                  <c:v>89</c:v>
                </c:pt>
                <c:pt idx="37">
                  <c:v>93</c:v>
                </c:pt>
                <c:pt idx="38">
                  <c:v>107</c:v>
                </c:pt>
                <c:pt idx="39">
                  <c:v>143</c:v>
                </c:pt>
                <c:pt idx="40">
                  <c:v>94</c:v>
                </c:pt>
                <c:pt idx="41">
                  <c:v>92</c:v>
                </c:pt>
                <c:pt idx="42">
                  <c:v>106</c:v>
                </c:pt>
                <c:pt idx="43">
                  <c:v>109</c:v>
                </c:pt>
                <c:pt idx="44">
                  <c:v>180</c:v>
                </c:pt>
                <c:pt idx="45">
                  <c:v>79</c:v>
                </c:pt>
                <c:pt idx="46">
                  <c:v>71</c:v>
                </c:pt>
                <c:pt idx="47">
                  <c:v>141</c:v>
                </c:pt>
                <c:pt idx="48">
                  <c:v>144</c:v>
                </c:pt>
                <c:pt idx="49">
                  <c:v>203</c:v>
                </c:pt>
              </c:numCache>
            </c:numRef>
          </c:yVal>
          <c:smooth val="0"/>
          <c:extLst>
            <c:ext xmlns:c16="http://schemas.microsoft.com/office/drawing/2014/chart" uri="{C3380CC4-5D6E-409C-BE32-E72D297353CC}">
              <c16:uniqueId val="{00000000-60B7-4C5D-A836-AE61FC4EA820}"/>
            </c:ext>
          </c:extLst>
        </c:ser>
        <c:ser>
          <c:idx val="1"/>
          <c:order val="1"/>
          <c:tx>
            <c:strRef>
              <c:f>Cumulative!$J$2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Cumulative!$B$3:$B$52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Cumulative!$O$3:$O$52</c:f>
              <c:numCache>
                <c:formatCode>0</c:formatCode>
                <c:ptCount val="50"/>
                <c:pt idx="1">
                  <c:v>63</c:v>
                </c:pt>
                <c:pt idx="2">
                  <c:v>61.5</c:v>
                </c:pt>
                <c:pt idx="3">
                  <c:v>63.666666666666664</c:v>
                </c:pt>
                <c:pt idx="4">
                  <c:v>65.5</c:v>
                </c:pt>
                <c:pt idx="5">
                  <c:v>78.8</c:v>
                </c:pt>
                <c:pt idx="6">
                  <c:v>76.333333333333329</c:v>
                </c:pt>
                <c:pt idx="7">
                  <c:v>76.428571428571431</c:v>
                </c:pt>
                <c:pt idx="8">
                  <c:v>79.5</c:v>
                </c:pt>
                <c:pt idx="9">
                  <c:v>81.111111111111114</c:v>
                </c:pt>
                <c:pt idx="10">
                  <c:v>89.2</c:v>
                </c:pt>
                <c:pt idx="11">
                  <c:v>87.909090909090907</c:v>
                </c:pt>
                <c:pt idx="12">
                  <c:v>86.083333333333329</c:v>
                </c:pt>
                <c:pt idx="13">
                  <c:v>86.84615384615384</c:v>
                </c:pt>
                <c:pt idx="14">
                  <c:v>87.857142857142861</c:v>
                </c:pt>
                <c:pt idx="15">
                  <c:v>93.733333333333334</c:v>
                </c:pt>
                <c:pt idx="16">
                  <c:v>93.8125</c:v>
                </c:pt>
                <c:pt idx="17">
                  <c:v>92.352941176470594</c:v>
                </c:pt>
                <c:pt idx="18">
                  <c:v>91.722222222222229</c:v>
                </c:pt>
                <c:pt idx="19">
                  <c:v>92.315789473684205</c:v>
                </c:pt>
                <c:pt idx="20">
                  <c:v>92.9</c:v>
                </c:pt>
                <c:pt idx="21">
                  <c:v>91.285714285714292</c:v>
                </c:pt>
                <c:pt idx="22">
                  <c:v>90.590909090909093</c:v>
                </c:pt>
                <c:pt idx="23">
                  <c:v>91.260869565217391</c:v>
                </c:pt>
                <c:pt idx="24">
                  <c:v>93.666666666666671</c:v>
                </c:pt>
                <c:pt idx="25">
                  <c:v>96.6</c:v>
                </c:pt>
                <c:pt idx="26">
                  <c:v>95.461538461538467</c:v>
                </c:pt>
                <c:pt idx="27">
                  <c:v>94.925925925925924</c:v>
                </c:pt>
                <c:pt idx="28">
                  <c:v>95.607142857142861</c:v>
                </c:pt>
                <c:pt idx="29">
                  <c:v>96.41379310344827</c:v>
                </c:pt>
                <c:pt idx="30">
                  <c:v>98.13333333333334</c:v>
                </c:pt>
                <c:pt idx="31">
                  <c:v>97.806451612903231</c:v>
                </c:pt>
                <c:pt idx="32">
                  <c:v>97.3125</c:v>
                </c:pt>
                <c:pt idx="33">
                  <c:v>97.757575757575751</c:v>
                </c:pt>
                <c:pt idx="34">
                  <c:v>98.029411764705884</c:v>
                </c:pt>
                <c:pt idx="35">
                  <c:v>99.4</c:v>
                </c:pt>
                <c:pt idx="36">
                  <c:v>98.777777777777771</c:v>
                </c:pt>
                <c:pt idx="37">
                  <c:v>98.513513513513516</c:v>
                </c:pt>
                <c:pt idx="38">
                  <c:v>98.368421052631575</c:v>
                </c:pt>
                <c:pt idx="39">
                  <c:v>98.589743589743591</c:v>
                </c:pt>
                <c:pt idx="40">
                  <c:v>99.7</c:v>
                </c:pt>
                <c:pt idx="41">
                  <c:v>99.560975609756099</c:v>
                </c:pt>
                <c:pt idx="42">
                  <c:v>99.38095238095238</c:v>
                </c:pt>
                <c:pt idx="43">
                  <c:v>99.534883720930239</c:v>
                </c:pt>
                <c:pt idx="44">
                  <c:v>99.75</c:v>
                </c:pt>
                <c:pt idx="45">
                  <c:v>101.53333333333333</c:v>
                </c:pt>
                <c:pt idx="46">
                  <c:v>101.04347826086956</c:v>
                </c:pt>
                <c:pt idx="47">
                  <c:v>100.40425531914893</c:v>
                </c:pt>
                <c:pt idx="48">
                  <c:v>101.25</c:v>
                </c:pt>
                <c:pt idx="49">
                  <c:v>102.12244897959184</c:v>
                </c:pt>
              </c:numCache>
            </c:numRef>
          </c:yVal>
          <c:smooth val="0"/>
          <c:extLst>
            <c:ext xmlns:c16="http://schemas.microsoft.com/office/drawing/2014/chart" uri="{C3380CC4-5D6E-409C-BE32-E72D297353CC}">
              <c16:uniqueId val="{00000001-60B7-4C5D-A836-AE61FC4EA820}"/>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Naive!$B$2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Naive!$B$3:$B$52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Naive!$H$3:$H$52</c:f>
              <c:numCache>
                <c:formatCode>General</c:formatCode>
                <c:ptCount val="50"/>
                <c:pt idx="0">
                  <c:v>33</c:v>
                </c:pt>
                <c:pt idx="1">
                  <c:v>49</c:v>
                </c:pt>
                <c:pt idx="2">
                  <c:v>44</c:v>
                </c:pt>
                <c:pt idx="3">
                  <c:v>65</c:v>
                </c:pt>
                <c:pt idx="4">
                  <c:v>74</c:v>
                </c:pt>
                <c:pt idx="5">
                  <c:v>32</c:v>
                </c:pt>
                <c:pt idx="6">
                  <c:v>44</c:v>
                </c:pt>
                <c:pt idx="7">
                  <c:v>59</c:v>
                </c:pt>
                <c:pt idx="8">
                  <c:v>43</c:v>
                </c:pt>
                <c:pt idx="9">
                  <c:v>91</c:v>
                </c:pt>
                <c:pt idx="10">
                  <c:v>28</c:v>
                </c:pt>
                <c:pt idx="11">
                  <c:v>32</c:v>
                </c:pt>
                <c:pt idx="12">
                  <c:v>73</c:v>
                </c:pt>
                <c:pt idx="13">
                  <c:v>35</c:v>
                </c:pt>
                <c:pt idx="14">
                  <c:v>68</c:v>
                </c:pt>
                <c:pt idx="15">
                  <c:v>29</c:v>
                </c:pt>
                <c:pt idx="16">
                  <c:v>43</c:v>
                </c:pt>
                <c:pt idx="17">
                  <c:v>48</c:v>
                </c:pt>
                <c:pt idx="18">
                  <c:v>51</c:v>
                </c:pt>
                <c:pt idx="19">
                  <c:v>97</c:v>
                </c:pt>
                <c:pt idx="20">
                  <c:v>30</c:v>
                </c:pt>
                <c:pt idx="21">
                  <c:v>36</c:v>
                </c:pt>
                <c:pt idx="22">
                  <c:v>39</c:v>
                </c:pt>
                <c:pt idx="23">
                  <c:v>42</c:v>
                </c:pt>
                <c:pt idx="24">
                  <c:v>78</c:v>
                </c:pt>
                <c:pt idx="25">
                  <c:v>39</c:v>
                </c:pt>
                <c:pt idx="26">
                  <c:v>43</c:v>
                </c:pt>
                <c:pt idx="27">
                  <c:v>37</c:v>
                </c:pt>
                <c:pt idx="28">
                  <c:v>38</c:v>
                </c:pt>
                <c:pt idx="29">
                  <c:v>100</c:v>
                </c:pt>
                <c:pt idx="30">
                  <c:v>32</c:v>
                </c:pt>
                <c:pt idx="31">
                  <c:v>38</c:v>
                </c:pt>
                <c:pt idx="32">
                  <c:v>36</c:v>
                </c:pt>
                <c:pt idx="33">
                  <c:v>43</c:v>
                </c:pt>
                <c:pt idx="34">
                  <c:v>77</c:v>
                </c:pt>
                <c:pt idx="35">
                  <c:v>33</c:v>
                </c:pt>
                <c:pt idx="36">
                  <c:v>43</c:v>
                </c:pt>
                <c:pt idx="37">
                  <c:v>38</c:v>
                </c:pt>
                <c:pt idx="38">
                  <c:v>44</c:v>
                </c:pt>
                <c:pt idx="39">
                  <c:v>79</c:v>
                </c:pt>
                <c:pt idx="40">
                  <c:v>38</c:v>
                </c:pt>
                <c:pt idx="41">
                  <c:v>44</c:v>
                </c:pt>
                <c:pt idx="42">
                  <c:v>58</c:v>
                </c:pt>
                <c:pt idx="43">
                  <c:v>60</c:v>
                </c:pt>
                <c:pt idx="44">
                  <c:v>62</c:v>
                </c:pt>
                <c:pt idx="45">
                  <c:v>41</c:v>
                </c:pt>
                <c:pt idx="46">
                  <c:v>48</c:v>
                </c:pt>
                <c:pt idx="47">
                  <c:v>40</c:v>
                </c:pt>
                <c:pt idx="48">
                  <c:v>49</c:v>
                </c:pt>
                <c:pt idx="49">
                  <c:v>80</c:v>
                </c:pt>
              </c:numCache>
            </c:numRef>
          </c:yVal>
          <c:smooth val="0"/>
          <c:extLst>
            <c:ext xmlns:c16="http://schemas.microsoft.com/office/drawing/2014/chart" uri="{C3380CC4-5D6E-409C-BE32-E72D297353CC}">
              <c16:uniqueId val="{00000000-2FFC-4A50-97D0-5238470C9997}"/>
            </c:ext>
          </c:extLst>
        </c:ser>
        <c:ser>
          <c:idx val="1"/>
          <c:order val="1"/>
          <c:tx>
            <c:strRef>
              <c:f>Naive!$J$2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Naive!$B$3:$B$52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Naive!$J$3:$J$52</c:f>
              <c:numCache>
                <c:formatCode>0</c:formatCode>
                <c:ptCount val="50"/>
                <c:pt idx="1">
                  <c:v>33</c:v>
                </c:pt>
                <c:pt idx="2">
                  <c:v>49</c:v>
                </c:pt>
                <c:pt idx="3">
                  <c:v>44</c:v>
                </c:pt>
                <c:pt idx="4">
                  <c:v>65</c:v>
                </c:pt>
                <c:pt idx="5">
                  <c:v>74</c:v>
                </c:pt>
                <c:pt idx="6">
                  <c:v>32</c:v>
                </c:pt>
                <c:pt idx="7">
                  <c:v>44</c:v>
                </c:pt>
                <c:pt idx="8">
                  <c:v>59</c:v>
                </c:pt>
                <c:pt idx="9">
                  <c:v>43</c:v>
                </c:pt>
                <c:pt idx="10">
                  <c:v>91</c:v>
                </c:pt>
                <c:pt idx="11">
                  <c:v>28</c:v>
                </c:pt>
                <c:pt idx="12">
                  <c:v>32</c:v>
                </c:pt>
                <c:pt idx="13">
                  <c:v>73</c:v>
                </c:pt>
                <c:pt idx="14">
                  <c:v>35</c:v>
                </c:pt>
                <c:pt idx="15">
                  <c:v>68</c:v>
                </c:pt>
                <c:pt idx="16">
                  <c:v>29</c:v>
                </c:pt>
                <c:pt idx="17">
                  <c:v>43</c:v>
                </c:pt>
                <c:pt idx="18">
                  <c:v>48</c:v>
                </c:pt>
                <c:pt idx="19">
                  <c:v>51</c:v>
                </c:pt>
                <c:pt idx="20">
                  <c:v>97</c:v>
                </c:pt>
                <c:pt idx="21">
                  <c:v>30</c:v>
                </c:pt>
                <c:pt idx="22">
                  <c:v>36</c:v>
                </c:pt>
                <c:pt idx="23">
                  <c:v>39</c:v>
                </c:pt>
                <c:pt idx="24">
                  <c:v>42</c:v>
                </c:pt>
                <c:pt idx="25">
                  <c:v>78</c:v>
                </c:pt>
                <c:pt idx="26">
                  <c:v>39</c:v>
                </c:pt>
                <c:pt idx="27">
                  <c:v>43</c:v>
                </c:pt>
                <c:pt idx="28">
                  <c:v>37</c:v>
                </c:pt>
                <c:pt idx="29">
                  <c:v>38</c:v>
                </c:pt>
                <c:pt idx="30">
                  <c:v>100</c:v>
                </c:pt>
                <c:pt idx="31">
                  <c:v>32</c:v>
                </c:pt>
                <c:pt idx="32">
                  <c:v>38</c:v>
                </c:pt>
                <c:pt idx="33">
                  <c:v>36</c:v>
                </c:pt>
                <c:pt idx="34">
                  <c:v>43</c:v>
                </c:pt>
                <c:pt idx="35">
                  <c:v>77</c:v>
                </c:pt>
                <c:pt idx="36">
                  <c:v>33</c:v>
                </c:pt>
                <c:pt idx="37">
                  <c:v>43</c:v>
                </c:pt>
                <c:pt idx="38">
                  <c:v>38</c:v>
                </c:pt>
                <c:pt idx="39">
                  <c:v>44</c:v>
                </c:pt>
                <c:pt idx="40">
                  <c:v>79</c:v>
                </c:pt>
                <c:pt idx="41">
                  <c:v>38</c:v>
                </c:pt>
                <c:pt idx="42">
                  <c:v>44</c:v>
                </c:pt>
                <c:pt idx="43">
                  <c:v>58</c:v>
                </c:pt>
                <c:pt idx="44">
                  <c:v>60</c:v>
                </c:pt>
                <c:pt idx="45">
                  <c:v>62</c:v>
                </c:pt>
                <c:pt idx="46">
                  <c:v>41</c:v>
                </c:pt>
                <c:pt idx="47">
                  <c:v>48</c:v>
                </c:pt>
                <c:pt idx="48">
                  <c:v>40</c:v>
                </c:pt>
                <c:pt idx="49">
                  <c:v>49</c:v>
                </c:pt>
              </c:numCache>
            </c:numRef>
          </c:yVal>
          <c:smooth val="0"/>
          <c:extLst>
            <c:ext xmlns:c16="http://schemas.microsoft.com/office/drawing/2014/chart" uri="{C3380CC4-5D6E-409C-BE32-E72D297353CC}">
              <c16:uniqueId val="{00000001-2FFC-4A50-97D0-5238470C9997}"/>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Naive!$B$2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Naive!$B$3:$B$52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Naive!$I$3:$I$52</c:f>
              <c:numCache>
                <c:formatCode>General</c:formatCode>
                <c:ptCount val="50"/>
                <c:pt idx="0">
                  <c:v>63</c:v>
                </c:pt>
                <c:pt idx="1">
                  <c:v>60</c:v>
                </c:pt>
                <c:pt idx="2">
                  <c:v>68</c:v>
                </c:pt>
                <c:pt idx="3">
                  <c:v>71</c:v>
                </c:pt>
                <c:pt idx="4">
                  <c:v>132</c:v>
                </c:pt>
                <c:pt idx="5">
                  <c:v>64</c:v>
                </c:pt>
                <c:pt idx="6">
                  <c:v>77</c:v>
                </c:pt>
                <c:pt idx="7">
                  <c:v>101</c:v>
                </c:pt>
                <c:pt idx="8">
                  <c:v>94</c:v>
                </c:pt>
                <c:pt idx="9">
                  <c:v>162</c:v>
                </c:pt>
                <c:pt idx="10">
                  <c:v>75</c:v>
                </c:pt>
                <c:pt idx="11">
                  <c:v>66</c:v>
                </c:pt>
                <c:pt idx="12">
                  <c:v>96</c:v>
                </c:pt>
                <c:pt idx="13">
                  <c:v>101</c:v>
                </c:pt>
                <c:pt idx="14">
                  <c:v>176</c:v>
                </c:pt>
                <c:pt idx="15">
                  <c:v>95</c:v>
                </c:pt>
                <c:pt idx="16">
                  <c:v>69</c:v>
                </c:pt>
                <c:pt idx="17">
                  <c:v>81</c:v>
                </c:pt>
                <c:pt idx="18">
                  <c:v>103</c:v>
                </c:pt>
                <c:pt idx="19">
                  <c:v>104</c:v>
                </c:pt>
                <c:pt idx="20">
                  <c:v>59</c:v>
                </c:pt>
                <c:pt idx="21">
                  <c:v>76</c:v>
                </c:pt>
                <c:pt idx="22">
                  <c:v>106</c:v>
                </c:pt>
                <c:pt idx="23">
                  <c:v>149</c:v>
                </c:pt>
                <c:pt idx="24">
                  <c:v>167</c:v>
                </c:pt>
                <c:pt idx="25">
                  <c:v>67</c:v>
                </c:pt>
                <c:pt idx="26">
                  <c:v>81</c:v>
                </c:pt>
                <c:pt idx="27">
                  <c:v>114</c:v>
                </c:pt>
                <c:pt idx="28">
                  <c:v>119</c:v>
                </c:pt>
                <c:pt idx="29">
                  <c:v>148</c:v>
                </c:pt>
                <c:pt idx="30">
                  <c:v>88</c:v>
                </c:pt>
                <c:pt idx="31">
                  <c:v>82</c:v>
                </c:pt>
                <c:pt idx="32">
                  <c:v>112</c:v>
                </c:pt>
                <c:pt idx="33">
                  <c:v>107</c:v>
                </c:pt>
                <c:pt idx="34">
                  <c:v>146</c:v>
                </c:pt>
                <c:pt idx="35">
                  <c:v>77</c:v>
                </c:pt>
                <c:pt idx="36">
                  <c:v>89</c:v>
                </c:pt>
                <c:pt idx="37">
                  <c:v>93</c:v>
                </c:pt>
                <c:pt idx="38">
                  <c:v>107</c:v>
                </c:pt>
                <c:pt idx="39">
                  <c:v>143</c:v>
                </c:pt>
                <c:pt idx="40">
                  <c:v>94</c:v>
                </c:pt>
                <c:pt idx="41">
                  <c:v>92</c:v>
                </c:pt>
                <c:pt idx="42">
                  <c:v>106</c:v>
                </c:pt>
                <c:pt idx="43">
                  <c:v>109</c:v>
                </c:pt>
                <c:pt idx="44">
                  <c:v>180</c:v>
                </c:pt>
                <c:pt idx="45">
                  <c:v>79</c:v>
                </c:pt>
                <c:pt idx="46">
                  <c:v>71</c:v>
                </c:pt>
                <c:pt idx="47">
                  <c:v>141</c:v>
                </c:pt>
                <c:pt idx="48">
                  <c:v>144</c:v>
                </c:pt>
                <c:pt idx="49">
                  <c:v>203</c:v>
                </c:pt>
              </c:numCache>
            </c:numRef>
          </c:yVal>
          <c:smooth val="0"/>
          <c:extLst>
            <c:ext xmlns:c16="http://schemas.microsoft.com/office/drawing/2014/chart" uri="{C3380CC4-5D6E-409C-BE32-E72D297353CC}">
              <c16:uniqueId val="{00000000-C740-4D42-B994-654744960445}"/>
            </c:ext>
          </c:extLst>
        </c:ser>
        <c:ser>
          <c:idx val="1"/>
          <c:order val="1"/>
          <c:tx>
            <c:strRef>
              <c:f>Naive!$J$2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Naive!$B$3:$B$52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Naive!$O$3:$O$52</c:f>
              <c:numCache>
                <c:formatCode>0</c:formatCode>
                <c:ptCount val="50"/>
                <c:pt idx="1">
                  <c:v>63</c:v>
                </c:pt>
                <c:pt idx="2">
                  <c:v>60</c:v>
                </c:pt>
                <c:pt idx="3">
                  <c:v>68</c:v>
                </c:pt>
                <c:pt idx="4">
                  <c:v>71</c:v>
                </c:pt>
                <c:pt idx="5">
                  <c:v>132</c:v>
                </c:pt>
                <c:pt idx="6">
                  <c:v>64</c:v>
                </c:pt>
                <c:pt idx="7">
                  <c:v>77</c:v>
                </c:pt>
                <c:pt idx="8">
                  <c:v>101</c:v>
                </c:pt>
                <c:pt idx="9">
                  <c:v>94</c:v>
                </c:pt>
                <c:pt idx="10">
                  <c:v>162</c:v>
                </c:pt>
                <c:pt idx="11">
                  <c:v>75</c:v>
                </c:pt>
                <c:pt idx="12">
                  <c:v>66</c:v>
                </c:pt>
                <c:pt idx="13">
                  <c:v>96</c:v>
                </c:pt>
                <c:pt idx="14">
                  <c:v>101</c:v>
                </c:pt>
                <c:pt idx="15">
                  <c:v>176</c:v>
                </c:pt>
                <c:pt idx="16">
                  <c:v>95</c:v>
                </c:pt>
                <c:pt idx="17">
                  <c:v>69</c:v>
                </c:pt>
                <c:pt idx="18">
                  <c:v>81</c:v>
                </c:pt>
                <c:pt idx="19">
                  <c:v>103</c:v>
                </c:pt>
                <c:pt idx="20">
                  <c:v>104</c:v>
                </c:pt>
                <c:pt idx="21">
                  <c:v>59</c:v>
                </c:pt>
                <c:pt idx="22">
                  <c:v>76</c:v>
                </c:pt>
                <c:pt idx="23">
                  <c:v>106</c:v>
                </c:pt>
                <c:pt idx="24">
                  <c:v>149</c:v>
                </c:pt>
                <c:pt idx="25">
                  <c:v>167</c:v>
                </c:pt>
                <c:pt idx="26">
                  <c:v>67</c:v>
                </c:pt>
                <c:pt idx="27">
                  <c:v>81</c:v>
                </c:pt>
                <c:pt idx="28">
                  <c:v>114</c:v>
                </c:pt>
                <c:pt idx="29">
                  <c:v>119</c:v>
                </c:pt>
                <c:pt idx="30">
                  <c:v>148</c:v>
                </c:pt>
                <c:pt idx="31">
                  <c:v>88</c:v>
                </c:pt>
                <c:pt idx="32">
                  <c:v>82</c:v>
                </c:pt>
                <c:pt idx="33">
                  <c:v>112</c:v>
                </c:pt>
                <c:pt idx="34">
                  <c:v>107</c:v>
                </c:pt>
                <c:pt idx="35">
                  <c:v>146</c:v>
                </c:pt>
                <c:pt idx="36">
                  <c:v>77</c:v>
                </c:pt>
                <c:pt idx="37">
                  <c:v>89</c:v>
                </c:pt>
                <c:pt idx="38">
                  <c:v>93</c:v>
                </c:pt>
                <c:pt idx="39">
                  <c:v>107</c:v>
                </c:pt>
                <c:pt idx="40">
                  <c:v>143</c:v>
                </c:pt>
                <c:pt idx="41">
                  <c:v>94</c:v>
                </c:pt>
                <c:pt idx="42">
                  <c:v>92</c:v>
                </c:pt>
                <c:pt idx="43">
                  <c:v>106</c:v>
                </c:pt>
                <c:pt idx="44">
                  <c:v>109</c:v>
                </c:pt>
                <c:pt idx="45">
                  <c:v>180</c:v>
                </c:pt>
                <c:pt idx="46">
                  <c:v>79</c:v>
                </c:pt>
                <c:pt idx="47">
                  <c:v>71</c:v>
                </c:pt>
                <c:pt idx="48">
                  <c:v>141</c:v>
                </c:pt>
                <c:pt idx="49">
                  <c:v>144</c:v>
                </c:pt>
              </c:numCache>
            </c:numRef>
          </c:yVal>
          <c:smooth val="0"/>
          <c:extLst>
            <c:ext xmlns:c16="http://schemas.microsoft.com/office/drawing/2014/chart" uri="{C3380CC4-5D6E-409C-BE32-E72D297353CC}">
              <c16:uniqueId val="{00000001-C740-4D42-B994-654744960445}"/>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'Moving Average'!$B$2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'Moving Average'!$B$3:$B$52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'Moving Average'!$H$3:$H$52</c:f>
              <c:numCache>
                <c:formatCode>General</c:formatCode>
                <c:ptCount val="50"/>
                <c:pt idx="0">
                  <c:v>33</c:v>
                </c:pt>
                <c:pt idx="1">
                  <c:v>49</c:v>
                </c:pt>
                <c:pt idx="2">
                  <c:v>44</c:v>
                </c:pt>
                <c:pt idx="3">
                  <c:v>65</c:v>
                </c:pt>
                <c:pt idx="4">
                  <c:v>74</c:v>
                </c:pt>
                <c:pt idx="5">
                  <c:v>32</c:v>
                </c:pt>
                <c:pt idx="6">
                  <c:v>44</c:v>
                </c:pt>
                <c:pt idx="7">
                  <c:v>59</c:v>
                </c:pt>
                <c:pt idx="8">
                  <c:v>43</c:v>
                </c:pt>
                <c:pt idx="9">
                  <c:v>91</c:v>
                </c:pt>
                <c:pt idx="10">
                  <c:v>28</c:v>
                </c:pt>
                <c:pt idx="11">
                  <c:v>32</c:v>
                </c:pt>
                <c:pt idx="12">
                  <c:v>73</c:v>
                </c:pt>
                <c:pt idx="13">
                  <c:v>35</c:v>
                </c:pt>
                <c:pt idx="14">
                  <c:v>68</c:v>
                </c:pt>
                <c:pt idx="15">
                  <c:v>29</c:v>
                </c:pt>
                <c:pt idx="16">
                  <c:v>43</c:v>
                </c:pt>
                <c:pt idx="17">
                  <c:v>48</c:v>
                </c:pt>
                <c:pt idx="18">
                  <c:v>51</c:v>
                </c:pt>
                <c:pt idx="19">
                  <c:v>97</c:v>
                </c:pt>
                <c:pt idx="20">
                  <c:v>30</c:v>
                </c:pt>
                <c:pt idx="21">
                  <c:v>36</c:v>
                </c:pt>
                <c:pt idx="22">
                  <c:v>39</c:v>
                </c:pt>
                <c:pt idx="23">
                  <c:v>42</c:v>
                </c:pt>
                <c:pt idx="24">
                  <c:v>78</c:v>
                </c:pt>
                <c:pt idx="25">
                  <c:v>39</c:v>
                </c:pt>
                <c:pt idx="26">
                  <c:v>43</c:v>
                </c:pt>
                <c:pt idx="27">
                  <c:v>37</c:v>
                </c:pt>
                <c:pt idx="28">
                  <c:v>38</c:v>
                </c:pt>
                <c:pt idx="29">
                  <c:v>100</c:v>
                </c:pt>
                <c:pt idx="30">
                  <c:v>32</c:v>
                </c:pt>
                <c:pt idx="31">
                  <c:v>38</c:v>
                </c:pt>
                <c:pt idx="32">
                  <c:v>36</c:v>
                </c:pt>
                <c:pt idx="33">
                  <c:v>43</c:v>
                </c:pt>
                <c:pt idx="34">
                  <c:v>77</c:v>
                </c:pt>
                <c:pt idx="35">
                  <c:v>33</c:v>
                </c:pt>
                <c:pt idx="36">
                  <c:v>43</c:v>
                </c:pt>
                <c:pt idx="37">
                  <c:v>38</c:v>
                </c:pt>
                <c:pt idx="38">
                  <c:v>44</c:v>
                </c:pt>
                <c:pt idx="39">
                  <c:v>79</c:v>
                </c:pt>
                <c:pt idx="40">
                  <c:v>38</c:v>
                </c:pt>
                <c:pt idx="41">
                  <c:v>44</c:v>
                </c:pt>
                <c:pt idx="42">
                  <c:v>58</c:v>
                </c:pt>
                <c:pt idx="43">
                  <c:v>60</c:v>
                </c:pt>
                <c:pt idx="44">
                  <c:v>62</c:v>
                </c:pt>
                <c:pt idx="45">
                  <c:v>41</c:v>
                </c:pt>
                <c:pt idx="46">
                  <c:v>48</c:v>
                </c:pt>
                <c:pt idx="47">
                  <c:v>40</c:v>
                </c:pt>
                <c:pt idx="48">
                  <c:v>49</c:v>
                </c:pt>
                <c:pt idx="49">
                  <c:v>80</c:v>
                </c:pt>
              </c:numCache>
            </c:numRef>
          </c:yVal>
          <c:smooth val="0"/>
          <c:extLst>
            <c:ext xmlns:c16="http://schemas.microsoft.com/office/drawing/2014/chart" uri="{C3380CC4-5D6E-409C-BE32-E72D297353CC}">
              <c16:uniqueId val="{00000000-CEE7-4EB3-9F04-96A819160390}"/>
            </c:ext>
          </c:extLst>
        </c:ser>
        <c:ser>
          <c:idx val="1"/>
          <c:order val="1"/>
          <c:tx>
            <c:strRef>
              <c:f>'Moving Average'!$J$2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'Moving Average'!$B$3:$B$52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'Moving Average'!$J$3:$J$52</c:f>
              <c:numCache>
                <c:formatCode>0</c:formatCode>
                <c:ptCount val="50"/>
                <c:pt idx="3">
                  <c:v>42</c:v>
                </c:pt>
                <c:pt idx="4">
                  <c:v>52.666666666666664</c:v>
                </c:pt>
                <c:pt idx="5">
                  <c:v>61</c:v>
                </c:pt>
                <c:pt idx="6">
                  <c:v>57</c:v>
                </c:pt>
                <c:pt idx="7">
                  <c:v>50</c:v>
                </c:pt>
                <c:pt idx="8">
                  <c:v>45</c:v>
                </c:pt>
                <c:pt idx="9">
                  <c:v>48.666666666666664</c:v>
                </c:pt>
                <c:pt idx="10">
                  <c:v>64.333333333333329</c:v>
                </c:pt>
                <c:pt idx="11">
                  <c:v>54</c:v>
                </c:pt>
                <c:pt idx="12">
                  <c:v>50.333333333333336</c:v>
                </c:pt>
                <c:pt idx="13">
                  <c:v>44.333333333333336</c:v>
                </c:pt>
                <c:pt idx="14">
                  <c:v>46.666666666666664</c:v>
                </c:pt>
                <c:pt idx="15">
                  <c:v>58.666666666666664</c:v>
                </c:pt>
                <c:pt idx="16">
                  <c:v>44</c:v>
                </c:pt>
                <c:pt idx="17">
                  <c:v>46.666666666666664</c:v>
                </c:pt>
                <c:pt idx="18">
                  <c:v>40</c:v>
                </c:pt>
                <c:pt idx="19">
                  <c:v>47.333333333333336</c:v>
                </c:pt>
                <c:pt idx="20">
                  <c:v>65.333333333333329</c:v>
                </c:pt>
                <c:pt idx="21">
                  <c:v>59.333333333333336</c:v>
                </c:pt>
                <c:pt idx="22">
                  <c:v>54.333333333333336</c:v>
                </c:pt>
                <c:pt idx="23">
                  <c:v>35</c:v>
                </c:pt>
                <c:pt idx="24">
                  <c:v>39</c:v>
                </c:pt>
                <c:pt idx="25">
                  <c:v>53</c:v>
                </c:pt>
                <c:pt idx="26">
                  <c:v>53</c:v>
                </c:pt>
                <c:pt idx="27">
                  <c:v>53.333333333333336</c:v>
                </c:pt>
                <c:pt idx="28">
                  <c:v>39.666666666666664</c:v>
                </c:pt>
                <c:pt idx="29">
                  <c:v>39.333333333333336</c:v>
                </c:pt>
                <c:pt idx="30">
                  <c:v>58.333333333333336</c:v>
                </c:pt>
                <c:pt idx="31">
                  <c:v>56.666666666666664</c:v>
                </c:pt>
                <c:pt idx="32">
                  <c:v>56.666666666666664</c:v>
                </c:pt>
                <c:pt idx="33">
                  <c:v>35.333333333333336</c:v>
                </c:pt>
                <c:pt idx="34">
                  <c:v>39</c:v>
                </c:pt>
                <c:pt idx="35">
                  <c:v>52</c:v>
                </c:pt>
                <c:pt idx="36">
                  <c:v>51</c:v>
                </c:pt>
                <c:pt idx="37">
                  <c:v>51</c:v>
                </c:pt>
                <c:pt idx="38">
                  <c:v>38</c:v>
                </c:pt>
                <c:pt idx="39">
                  <c:v>41.666666666666664</c:v>
                </c:pt>
                <c:pt idx="40">
                  <c:v>53.666666666666664</c:v>
                </c:pt>
                <c:pt idx="41">
                  <c:v>53.666666666666664</c:v>
                </c:pt>
                <c:pt idx="42">
                  <c:v>53.666666666666664</c:v>
                </c:pt>
                <c:pt idx="43">
                  <c:v>46.666666666666664</c:v>
                </c:pt>
                <c:pt idx="44">
                  <c:v>54</c:v>
                </c:pt>
                <c:pt idx="45">
                  <c:v>60</c:v>
                </c:pt>
                <c:pt idx="46">
                  <c:v>54.333333333333336</c:v>
                </c:pt>
                <c:pt idx="47">
                  <c:v>50.333333333333336</c:v>
                </c:pt>
                <c:pt idx="48">
                  <c:v>43</c:v>
                </c:pt>
                <c:pt idx="49">
                  <c:v>45.666666666666664</c:v>
                </c:pt>
              </c:numCache>
            </c:numRef>
          </c:yVal>
          <c:smooth val="0"/>
          <c:extLst>
            <c:ext xmlns:c16="http://schemas.microsoft.com/office/drawing/2014/chart" uri="{C3380CC4-5D6E-409C-BE32-E72D297353CC}">
              <c16:uniqueId val="{00000001-CEE7-4EB3-9F04-96A819160390}"/>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'Moving Average'!$B$2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'Moving Average'!$B$3:$B$52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'Moving Average'!$I$3:$I$52</c:f>
              <c:numCache>
                <c:formatCode>General</c:formatCode>
                <c:ptCount val="50"/>
                <c:pt idx="0">
                  <c:v>63</c:v>
                </c:pt>
                <c:pt idx="1">
                  <c:v>60</c:v>
                </c:pt>
                <c:pt idx="2">
                  <c:v>68</c:v>
                </c:pt>
                <c:pt idx="3">
                  <c:v>71</c:v>
                </c:pt>
                <c:pt idx="4">
                  <c:v>132</c:v>
                </c:pt>
                <c:pt idx="5">
                  <c:v>64</c:v>
                </c:pt>
                <c:pt idx="6">
                  <c:v>77</c:v>
                </c:pt>
                <c:pt idx="7">
                  <c:v>101</c:v>
                </c:pt>
                <c:pt idx="8">
                  <c:v>94</c:v>
                </c:pt>
                <c:pt idx="9">
                  <c:v>162</c:v>
                </c:pt>
                <c:pt idx="10">
                  <c:v>75</c:v>
                </c:pt>
                <c:pt idx="11">
                  <c:v>66</c:v>
                </c:pt>
                <c:pt idx="12">
                  <c:v>96</c:v>
                </c:pt>
                <c:pt idx="13">
                  <c:v>101</c:v>
                </c:pt>
                <c:pt idx="14">
                  <c:v>176</c:v>
                </c:pt>
                <c:pt idx="15">
                  <c:v>95</c:v>
                </c:pt>
                <c:pt idx="16">
                  <c:v>69</c:v>
                </c:pt>
                <c:pt idx="17">
                  <c:v>81</c:v>
                </c:pt>
                <c:pt idx="18">
                  <c:v>103</c:v>
                </c:pt>
                <c:pt idx="19">
                  <c:v>104</c:v>
                </c:pt>
                <c:pt idx="20">
                  <c:v>59</c:v>
                </c:pt>
                <c:pt idx="21">
                  <c:v>76</c:v>
                </c:pt>
                <c:pt idx="22">
                  <c:v>106</c:v>
                </c:pt>
                <c:pt idx="23">
                  <c:v>149</c:v>
                </c:pt>
                <c:pt idx="24">
                  <c:v>167</c:v>
                </c:pt>
                <c:pt idx="25">
                  <c:v>67</c:v>
                </c:pt>
                <c:pt idx="26">
                  <c:v>81</c:v>
                </c:pt>
                <c:pt idx="27">
                  <c:v>114</c:v>
                </c:pt>
                <c:pt idx="28">
                  <c:v>119</c:v>
                </c:pt>
                <c:pt idx="29">
                  <c:v>148</c:v>
                </c:pt>
                <c:pt idx="30">
                  <c:v>88</c:v>
                </c:pt>
                <c:pt idx="31">
                  <c:v>82</c:v>
                </c:pt>
                <c:pt idx="32">
                  <c:v>112</c:v>
                </c:pt>
                <c:pt idx="33">
                  <c:v>107</c:v>
                </c:pt>
                <c:pt idx="34">
                  <c:v>146</c:v>
                </c:pt>
                <c:pt idx="35">
                  <c:v>77</c:v>
                </c:pt>
                <c:pt idx="36">
                  <c:v>89</c:v>
                </c:pt>
                <c:pt idx="37">
                  <c:v>93</c:v>
                </c:pt>
                <c:pt idx="38">
                  <c:v>107</c:v>
                </c:pt>
                <c:pt idx="39">
                  <c:v>143</c:v>
                </c:pt>
                <c:pt idx="40">
                  <c:v>94</c:v>
                </c:pt>
                <c:pt idx="41">
                  <c:v>92</c:v>
                </c:pt>
                <c:pt idx="42">
                  <c:v>106</c:v>
                </c:pt>
                <c:pt idx="43">
                  <c:v>109</c:v>
                </c:pt>
                <c:pt idx="44">
                  <c:v>180</c:v>
                </c:pt>
                <c:pt idx="45">
                  <c:v>79</c:v>
                </c:pt>
                <c:pt idx="46">
                  <c:v>71</c:v>
                </c:pt>
                <c:pt idx="47">
                  <c:v>141</c:v>
                </c:pt>
                <c:pt idx="48">
                  <c:v>144</c:v>
                </c:pt>
                <c:pt idx="49">
                  <c:v>203</c:v>
                </c:pt>
              </c:numCache>
            </c:numRef>
          </c:yVal>
          <c:smooth val="0"/>
          <c:extLst>
            <c:ext xmlns:c16="http://schemas.microsoft.com/office/drawing/2014/chart" uri="{C3380CC4-5D6E-409C-BE32-E72D297353CC}">
              <c16:uniqueId val="{00000000-838B-4E54-9076-19744FDA3319}"/>
            </c:ext>
          </c:extLst>
        </c:ser>
        <c:ser>
          <c:idx val="1"/>
          <c:order val="1"/>
          <c:tx>
            <c:strRef>
              <c:f>'Moving Average'!$J$2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'Moving Average'!$B$3:$B$52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'Moving Average'!$O$3:$O$52</c:f>
              <c:numCache>
                <c:formatCode>0</c:formatCode>
                <c:ptCount val="50"/>
                <c:pt idx="3">
                  <c:v>63.666666666666664</c:v>
                </c:pt>
                <c:pt idx="4">
                  <c:v>66.333333333333329</c:v>
                </c:pt>
                <c:pt idx="5">
                  <c:v>90.333333333333329</c:v>
                </c:pt>
                <c:pt idx="6">
                  <c:v>89</c:v>
                </c:pt>
                <c:pt idx="7">
                  <c:v>91</c:v>
                </c:pt>
                <c:pt idx="8">
                  <c:v>80.666666666666671</c:v>
                </c:pt>
                <c:pt idx="9">
                  <c:v>90.666666666666671</c:v>
                </c:pt>
                <c:pt idx="10">
                  <c:v>119</c:v>
                </c:pt>
                <c:pt idx="11">
                  <c:v>110.33333333333333</c:v>
                </c:pt>
                <c:pt idx="12">
                  <c:v>101</c:v>
                </c:pt>
                <c:pt idx="13">
                  <c:v>79</c:v>
                </c:pt>
                <c:pt idx="14">
                  <c:v>87.666666666666671</c:v>
                </c:pt>
                <c:pt idx="15">
                  <c:v>124.33333333333333</c:v>
                </c:pt>
                <c:pt idx="16">
                  <c:v>124</c:v>
                </c:pt>
                <c:pt idx="17">
                  <c:v>113.33333333333333</c:v>
                </c:pt>
                <c:pt idx="18">
                  <c:v>81.666666666666671</c:v>
                </c:pt>
                <c:pt idx="19">
                  <c:v>84.333333333333329</c:v>
                </c:pt>
                <c:pt idx="20">
                  <c:v>96</c:v>
                </c:pt>
                <c:pt idx="21">
                  <c:v>88.666666666666671</c:v>
                </c:pt>
                <c:pt idx="22">
                  <c:v>79.666666666666671</c:v>
                </c:pt>
                <c:pt idx="23">
                  <c:v>80.333333333333329</c:v>
                </c:pt>
                <c:pt idx="24">
                  <c:v>110.33333333333333</c:v>
                </c:pt>
                <c:pt idx="25">
                  <c:v>140.66666666666666</c:v>
                </c:pt>
                <c:pt idx="26">
                  <c:v>127.66666666666667</c:v>
                </c:pt>
                <c:pt idx="27">
                  <c:v>105</c:v>
                </c:pt>
                <c:pt idx="28">
                  <c:v>87.333333333333329</c:v>
                </c:pt>
                <c:pt idx="29">
                  <c:v>104.66666666666667</c:v>
                </c:pt>
                <c:pt idx="30">
                  <c:v>127</c:v>
                </c:pt>
                <c:pt idx="31">
                  <c:v>118.33333333333333</c:v>
                </c:pt>
                <c:pt idx="32">
                  <c:v>106</c:v>
                </c:pt>
                <c:pt idx="33">
                  <c:v>94</c:v>
                </c:pt>
                <c:pt idx="34">
                  <c:v>100.33333333333333</c:v>
                </c:pt>
                <c:pt idx="35">
                  <c:v>121.66666666666667</c:v>
                </c:pt>
                <c:pt idx="36">
                  <c:v>110</c:v>
                </c:pt>
                <c:pt idx="37">
                  <c:v>104</c:v>
                </c:pt>
                <c:pt idx="38">
                  <c:v>86.333333333333329</c:v>
                </c:pt>
                <c:pt idx="39">
                  <c:v>96.333333333333329</c:v>
                </c:pt>
                <c:pt idx="40">
                  <c:v>114.33333333333333</c:v>
                </c:pt>
                <c:pt idx="41">
                  <c:v>114.66666666666667</c:v>
                </c:pt>
                <c:pt idx="42">
                  <c:v>109.66666666666667</c:v>
                </c:pt>
                <c:pt idx="43">
                  <c:v>97.333333333333329</c:v>
                </c:pt>
                <c:pt idx="44">
                  <c:v>102.33333333333333</c:v>
                </c:pt>
                <c:pt idx="45">
                  <c:v>131.66666666666666</c:v>
                </c:pt>
                <c:pt idx="46">
                  <c:v>122.66666666666667</c:v>
                </c:pt>
                <c:pt idx="47">
                  <c:v>110</c:v>
                </c:pt>
                <c:pt idx="48">
                  <c:v>97</c:v>
                </c:pt>
                <c:pt idx="49">
                  <c:v>118.66666666666667</c:v>
                </c:pt>
              </c:numCache>
            </c:numRef>
          </c:yVal>
          <c:smooth val="0"/>
          <c:extLst>
            <c:ext xmlns:c16="http://schemas.microsoft.com/office/drawing/2014/chart" uri="{C3380CC4-5D6E-409C-BE32-E72D297353CC}">
              <c16:uniqueId val="{00000001-838B-4E54-9076-19744FDA3319}"/>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'Moving Average with Seasonality'!$B$2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'Moving Average with Seasonality'!$B$3:$B$52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'Moving Average with Seasonality'!$H$3:$H$52</c:f>
              <c:numCache>
                <c:formatCode>General</c:formatCode>
                <c:ptCount val="50"/>
                <c:pt idx="0">
                  <c:v>33</c:v>
                </c:pt>
                <c:pt idx="1">
                  <c:v>49</c:v>
                </c:pt>
                <c:pt idx="2">
                  <c:v>44</c:v>
                </c:pt>
                <c:pt idx="3">
                  <c:v>65</c:v>
                </c:pt>
                <c:pt idx="4">
                  <c:v>74</c:v>
                </c:pt>
                <c:pt idx="5">
                  <c:v>32</c:v>
                </c:pt>
                <c:pt idx="6">
                  <c:v>44</c:v>
                </c:pt>
                <c:pt idx="7">
                  <c:v>59</c:v>
                </c:pt>
                <c:pt idx="8">
                  <c:v>43</c:v>
                </c:pt>
                <c:pt idx="9">
                  <c:v>91</c:v>
                </c:pt>
                <c:pt idx="10">
                  <c:v>28</c:v>
                </c:pt>
                <c:pt idx="11">
                  <c:v>32</c:v>
                </c:pt>
                <c:pt idx="12">
                  <c:v>73</c:v>
                </c:pt>
                <c:pt idx="13">
                  <c:v>35</c:v>
                </c:pt>
                <c:pt idx="14">
                  <c:v>68</c:v>
                </c:pt>
                <c:pt idx="15">
                  <c:v>29</c:v>
                </c:pt>
                <c:pt idx="16">
                  <c:v>43</c:v>
                </c:pt>
                <c:pt idx="17">
                  <c:v>48</c:v>
                </c:pt>
                <c:pt idx="18">
                  <c:v>51</c:v>
                </c:pt>
                <c:pt idx="19">
                  <c:v>97</c:v>
                </c:pt>
                <c:pt idx="20">
                  <c:v>30</c:v>
                </c:pt>
                <c:pt idx="21">
                  <c:v>36</c:v>
                </c:pt>
                <c:pt idx="22">
                  <c:v>39</c:v>
                </c:pt>
                <c:pt idx="23">
                  <c:v>42</c:v>
                </c:pt>
                <c:pt idx="24">
                  <c:v>78</c:v>
                </c:pt>
                <c:pt idx="25">
                  <c:v>39</c:v>
                </c:pt>
                <c:pt idx="26">
                  <c:v>43</c:v>
                </c:pt>
                <c:pt idx="27">
                  <c:v>37</c:v>
                </c:pt>
                <c:pt idx="28">
                  <c:v>38</c:v>
                </c:pt>
                <c:pt idx="29">
                  <c:v>100</c:v>
                </c:pt>
                <c:pt idx="30">
                  <c:v>32</c:v>
                </c:pt>
                <c:pt idx="31">
                  <c:v>38</c:v>
                </c:pt>
                <c:pt idx="32">
                  <c:v>36</c:v>
                </c:pt>
                <c:pt idx="33">
                  <c:v>43</c:v>
                </c:pt>
                <c:pt idx="34">
                  <c:v>77</c:v>
                </c:pt>
                <c:pt idx="35">
                  <c:v>33</c:v>
                </c:pt>
                <c:pt idx="36">
                  <c:v>43</c:v>
                </c:pt>
                <c:pt idx="37">
                  <c:v>38</c:v>
                </c:pt>
                <c:pt idx="38">
                  <c:v>44</c:v>
                </c:pt>
                <c:pt idx="39">
                  <c:v>79</c:v>
                </c:pt>
                <c:pt idx="40">
                  <c:v>38</c:v>
                </c:pt>
                <c:pt idx="41">
                  <c:v>44</c:v>
                </c:pt>
                <c:pt idx="42">
                  <c:v>58</c:v>
                </c:pt>
                <c:pt idx="43">
                  <c:v>60</c:v>
                </c:pt>
                <c:pt idx="44">
                  <c:v>62</c:v>
                </c:pt>
                <c:pt idx="45">
                  <c:v>41</c:v>
                </c:pt>
                <c:pt idx="46">
                  <c:v>48</c:v>
                </c:pt>
                <c:pt idx="47">
                  <c:v>40</c:v>
                </c:pt>
                <c:pt idx="48">
                  <c:v>49</c:v>
                </c:pt>
                <c:pt idx="49">
                  <c:v>80</c:v>
                </c:pt>
              </c:numCache>
            </c:numRef>
          </c:yVal>
          <c:smooth val="0"/>
          <c:extLst>
            <c:ext xmlns:c16="http://schemas.microsoft.com/office/drawing/2014/chart" uri="{C3380CC4-5D6E-409C-BE32-E72D297353CC}">
              <c16:uniqueId val="{00000000-643C-4E31-85C2-600B39C712E4}"/>
            </c:ext>
          </c:extLst>
        </c:ser>
        <c:ser>
          <c:idx val="1"/>
          <c:order val="1"/>
          <c:tx>
            <c:strRef>
              <c:f>'Moving Average with Seasonality'!$M$2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'Moving Average with Seasonality'!$B$3:$B$52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'Moving Average with Seasonality'!$M$3:$M$52</c:f>
              <c:numCache>
                <c:formatCode>0</c:formatCode>
                <c:ptCount val="50"/>
                <c:pt idx="3">
                  <c:v>50.797619047619044</c:v>
                </c:pt>
                <c:pt idx="4">
                  <c:v>56.75</c:v>
                </c:pt>
                <c:pt idx="5">
                  <c:v>52.777777777777779</c:v>
                </c:pt>
                <c:pt idx="6">
                  <c:v>53.349206349206355</c:v>
                </c:pt>
                <c:pt idx="7">
                  <c:v>50.015873015873012</c:v>
                </c:pt>
                <c:pt idx="8">
                  <c:v>53.238095238095241</c:v>
                </c:pt>
                <c:pt idx="9">
                  <c:v>52.333333333333336</c:v>
                </c:pt>
                <c:pt idx="10">
                  <c:v>54.222222222222221</c:v>
                </c:pt>
                <c:pt idx="11">
                  <c:v>47.888888888888886</c:v>
                </c:pt>
                <c:pt idx="12">
                  <c:v>46.888888888888886</c:v>
                </c:pt>
                <c:pt idx="13">
                  <c:v>51</c:v>
                </c:pt>
                <c:pt idx="14">
                  <c:v>49.333333333333336</c:v>
                </c:pt>
                <c:pt idx="15">
                  <c:v>51.111111111111114</c:v>
                </c:pt>
                <c:pt idx="16">
                  <c:v>40.587301587301589</c:v>
                </c:pt>
                <c:pt idx="17">
                  <c:v>46.837301587301589</c:v>
                </c:pt>
                <c:pt idx="18">
                  <c:v>47.726190476190482</c:v>
                </c:pt>
                <c:pt idx="19">
                  <c:v>50.916666666666664</c:v>
                </c:pt>
                <c:pt idx="20">
                  <c:v>54.555555555555564</c:v>
                </c:pt>
                <c:pt idx="21">
                  <c:v>52.841269841269842</c:v>
                </c:pt>
                <c:pt idx="22">
                  <c:v>50.841269841269842</c:v>
                </c:pt>
                <c:pt idx="23">
                  <c:v>42.285714285714285</c:v>
                </c:pt>
                <c:pt idx="24">
                  <c:v>42</c:v>
                </c:pt>
                <c:pt idx="25">
                  <c:v>44.333333333333336</c:v>
                </c:pt>
                <c:pt idx="26">
                  <c:v>49.904761904761905</c:v>
                </c:pt>
                <c:pt idx="27">
                  <c:v>53.821428571428577</c:v>
                </c:pt>
                <c:pt idx="28">
                  <c:v>48.821428571428577</c:v>
                </c:pt>
                <c:pt idx="29">
                  <c:v>42.916666666666664</c:v>
                </c:pt>
                <c:pt idx="30">
                  <c:v>47.222222222222229</c:v>
                </c:pt>
                <c:pt idx="31">
                  <c:v>50.126984126984127</c:v>
                </c:pt>
                <c:pt idx="32">
                  <c:v>53.293650793650791</c:v>
                </c:pt>
                <c:pt idx="33">
                  <c:v>43.071428571428577</c:v>
                </c:pt>
                <c:pt idx="34">
                  <c:v>42.166666666666664</c:v>
                </c:pt>
                <c:pt idx="35">
                  <c:v>43.44444444444445</c:v>
                </c:pt>
                <c:pt idx="36">
                  <c:v>47.158730158730158</c:v>
                </c:pt>
                <c:pt idx="37">
                  <c:v>50.742063492063494</c:v>
                </c:pt>
                <c:pt idx="38">
                  <c:v>46.297619047619044</c:v>
                </c:pt>
                <c:pt idx="39">
                  <c:v>45.25</c:v>
                </c:pt>
                <c:pt idx="40">
                  <c:v>44.888888888888886</c:v>
                </c:pt>
                <c:pt idx="41">
                  <c:v>50.317460317460323</c:v>
                </c:pt>
                <c:pt idx="42">
                  <c:v>53.984126984126988</c:v>
                </c:pt>
                <c:pt idx="43">
                  <c:v>55.761904761904759</c:v>
                </c:pt>
                <c:pt idx="44">
                  <c:v>57.666666666666664</c:v>
                </c:pt>
                <c:pt idx="45">
                  <c:v>53.111111111111114</c:v>
                </c:pt>
                <c:pt idx="46">
                  <c:v>53.301587301587311</c:v>
                </c:pt>
                <c:pt idx="47">
                  <c:v>53.301587301587311</c:v>
                </c:pt>
                <c:pt idx="48">
                  <c:v>52.857142857142861</c:v>
                </c:pt>
                <c:pt idx="49">
                  <c:v>49.666666666666664</c:v>
                </c:pt>
              </c:numCache>
            </c:numRef>
          </c:yVal>
          <c:smooth val="0"/>
          <c:extLst>
            <c:ext xmlns:c16="http://schemas.microsoft.com/office/drawing/2014/chart" uri="{C3380CC4-5D6E-409C-BE32-E72D297353CC}">
              <c16:uniqueId val="{00000001-643C-4E31-85C2-600B39C712E4}"/>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'Moving Average with Seasonality'!$B$2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'Moving Average with Seasonality'!$B$3:$B$52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'Moving Average with Seasonality'!$I$3:$I$52</c:f>
              <c:numCache>
                <c:formatCode>General</c:formatCode>
                <c:ptCount val="50"/>
                <c:pt idx="0">
                  <c:v>63</c:v>
                </c:pt>
                <c:pt idx="1">
                  <c:v>60</c:v>
                </c:pt>
                <c:pt idx="2">
                  <c:v>68</c:v>
                </c:pt>
                <c:pt idx="3">
                  <c:v>71</c:v>
                </c:pt>
                <c:pt idx="4">
                  <c:v>132</c:v>
                </c:pt>
                <c:pt idx="5">
                  <c:v>64</c:v>
                </c:pt>
                <c:pt idx="6">
                  <c:v>77</c:v>
                </c:pt>
                <c:pt idx="7">
                  <c:v>101</c:v>
                </c:pt>
                <c:pt idx="8">
                  <c:v>94</c:v>
                </c:pt>
                <c:pt idx="9">
                  <c:v>162</c:v>
                </c:pt>
                <c:pt idx="10">
                  <c:v>75</c:v>
                </c:pt>
                <c:pt idx="11">
                  <c:v>66</c:v>
                </c:pt>
                <c:pt idx="12">
                  <c:v>96</c:v>
                </c:pt>
                <c:pt idx="13">
                  <c:v>101</c:v>
                </c:pt>
                <c:pt idx="14">
                  <c:v>176</c:v>
                </c:pt>
                <c:pt idx="15">
                  <c:v>95</c:v>
                </c:pt>
                <c:pt idx="16">
                  <c:v>69</c:v>
                </c:pt>
                <c:pt idx="17">
                  <c:v>81</c:v>
                </c:pt>
                <c:pt idx="18">
                  <c:v>103</c:v>
                </c:pt>
                <c:pt idx="19">
                  <c:v>104</c:v>
                </c:pt>
                <c:pt idx="20">
                  <c:v>59</c:v>
                </c:pt>
                <c:pt idx="21">
                  <c:v>76</c:v>
                </c:pt>
                <c:pt idx="22">
                  <c:v>106</c:v>
                </c:pt>
                <c:pt idx="23">
                  <c:v>149</c:v>
                </c:pt>
                <c:pt idx="24">
                  <c:v>167</c:v>
                </c:pt>
                <c:pt idx="25">
                  <c:v>67</c:v>
                </c:pt>
                <c:pt idx="26">
                  <c:v>81</c:v>
                </c:pt>
                <c:pt idx="27">
                  <c:v>114</c:v>
                </c:pt>
                <c:pt idx="28">
                  <c:v>119</c:v>
                </c:pt>
                <c:pt idx="29">
                  <c:v>148</c:v>
                </c:pt>
                <c:pt idx="30">
                  <c:v>88</c:v>
                </c:pt>
                <c:pt idx="31">
                  <c:v>82</c:v>
                </c:pt>
                <c:pt idx="32">
                  <c:v>112</c:v>
                </c:pt>
                <c:pt idx="33">
                  <c:v>107</c:v>
                </c:pt>
                <c:pt idx="34">
                  <c:v>146</c:v>
                </c:pt>
                <c:pt idx="35">
                  <c:v>77</c:v>
                </c:pt>
                <c:pt idx="36">
                  <c:v>89</c:v>
                </c:pt>
                <c:pt idx="37">
                  <c:v>93</c:v>
                </c:pt>
                <c:pt idx="38">
                  <c:v>107</c:v>
                </c:pt>
                <c:pt idx="39">
                  <c:v>143</c:v>
                </c:pt>
                <c:pt idx="40">
                  <c:v>94</c:v>
                </c:pt>
                <c:pt idx="41">
                  <c:v>92</c:v>
                </c:pt>
                <c:pt idx="42">
                  <c:v>106</c:v>
                </c:pt>
                <c:pt idx="43">
                  <c:v>109</c:v>
                </c:pt>
                <c:pt idx="44">
                  <c:v>180</c:v>
                </c:pt>
                <c:pt idx="45">
                  <c:v>79</c:v>
                </c:pt>
                <c:pt idx="46">
                  <c:v>71</c:v>
                </c:pt>
                <c:pt idx="47">
                  <c:v>141</c:v>
                </c:pt>
                <c:pt idx="48">
                  <c:v>144</c:v>
                </c:pt>
                <c:pt idx="49">
                  <c:v>203</c:v>
                </c:pt>
              </c:numCache>
            </c:numRef>
          </c:yVal>
          <c:smooth val="0"/>
          <c:extLst>
            <c:ext xmlns:c16="http://schemas.microsoft.com/office/drawing/2014/chart" uri="{C3380CC4-5D6E-409C-BE32-E72D297353CC}">
              <c16:uniqueId val="{00000000-340A-4A76-BC37-C07E18315817}"/>
            </c:ext>
          </c:extLst>
        </c:ser>
        <c:ser>
          <c:idx val="1"/>
          <c:order val="1"/>
          <c:tx>
            <c:strRef>
              <c:f>'Moving Average with Seasonality'!$M$2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'Moving Average with Seasonality'!$B$3:$B$52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'Moving Average with Seasonality'!$T$3:$T$52</c:f>
              <c:numCache>
                <c:formatCode>0</c:formatCode>
                <c:ptCount val="50"/>
                <c:pt idx="3">
                  <c:v>77.666666666666671</c:v>
                </c:pt>
                <c:pt idx="4">
                  <c:v>71.333333333333329</c:v>
                </c:pt>
                <c:pt idx="5">
                  <c:v>75.666666666666671</c:v>
                </c:pt>
                <c:pt idx="6">
                  <c:v>83.476190476190482</c:v>
                </c:pt>
                <c:pt idx="7">
                  <c:v>91.892857142857153</c:v>
                </c:pt>
                <c:pt idx="8">
                  <c:v>96.226190476190482</c:v>
                </c:pt>
                <c:pt idx="9">
                  <c:v>97.083333333333329</c:v>
                </c:pt>
                <c:pt idx="10">
                  <c:v>101</c:v>
                </c:pt>
                <c:pt idx="11">
                  <c:v>103.04761904761905</c:v>
                </c:pt>
                <c:pt idx="12">
                  <c:v>99.214285714285722</c:v>
                </c:pt>
                <c:pt idx="13">
                  <c:v>95.214285714285722</c:v>
                </c:pt>
                <c:pt idx="14">
                  <c:v>93.166666666666671</c:v>
                </c:pt>
                <c:pt idx="15">
                  <c:v>104.77777777777777</c:v>
                </c:pt>
                <c:pt idx="16">
                  <c:v>118.01587301587301</c:v>
                </c:pt>
                <c:pt idx="17">
                  <c:v>113.09920634920634</c:v>
                </c:pt>
                <c:pt idx="18">
                  <c:v>100.98809523809524</c:v>
                </c:pt>
                <c:pt idx="19">
                  <c:v>90.083333333333329</c:v>
                </c:pt>
                <c:pt idx="20">
                  <c:v>84.444444444444443</c:v>
                </c:pt>
                <c:pt idx="21">
                  <c:v>85.539682539682531</c:v>
                </c:pt>
                <c:pt idx="22">
                  <c:v>82.873015873015873</c:v>
                </c:pt>
                <c:pt idx="23">
                  <c:v>95.095238095238088</c:v>
                </c:pt>
                <c:pt idx="24">
                  <c:v>116.66666666666667</c:v>
                </c:pt>
                <c:pt idx="25">
                  <c:v>122.1111111111111</c:v>
                </c:pt>
                <c:pt idx="26">
                  <c:v>118.68253968253968</c:v>
                </c:pt>
                <c:pt idx="27">
                  <c:v>102.76587301587301</c:v>
                </c:pt>
                <c:pt idx="28">
                  <c:v>103.65476190476191</c:v>
                </c:pt>
                <c:pt idx="29">
                  <c:v>111.41666666666667</c:v>
                </c:pt>
                <c:pt idx="30">
                  <c:v>110.55555555555556</c:v>
                </c:pt>
                <c:pt idx="31">
                  <c:v>114.46031746031747</c:v>
                </c:pt>
                <c:pt idx="32">
                  <c:v>108.96031746031747</c:v>
                </c:pt>
                <c:pt idx="33">
                  <c:v>113.40476190476191</c:v>
                </c:pt>
                <c:pt idx="34">
                  <c:v>107.16666666666667</c:v>
                </c:pt>
                <c:pt idx="35">
                  <c:v>105.44444444444444</c:v>
                </c:pt>
                <c:pt idx="36">
                  <c:v>104.77777777777777</c:v>
                </c:pt>
                <c:pt idx="37">
                  <c:v>106.19444444444444</c:v>
                </c:pt>
                <c:pt idx="38">
                  <c:v>104.75</c:v>
                </c:pt>
                <c:pt idx="39">
                  <c:v>103.75</c:v>
                </c:pt>
                <c:pt idx="40">
                  <c:v>98.444444444444443</c:v>
                </c:pt>
                <c:pt idx="41">
                  <c:v>112.2063492063492</c:v>
                </c:pt>
                <c:pt idx="42">
                  <c:v>114.87301587301589</c:v>
                </c:pt>
                <c:pt idx="43">
                  <c:v>118.42857142857144</c:v>
                </c:pt>
                <c:pt idx="44">
                  <c:v>110</c:v>
                </c:pt>
                <c:pt idx="45">
                  <c:v>111.66666666666667</c:v>
                </c:pt>
                <c:pt idx="46">
                  <c:v>113.95238095238096</c:v>
                </c:pt>
                <c:pt idx="47">
                  <c:v>107.20238095238096</c:v>
                </c:pt>
                <c:pt idx="48">
                  <c:v>114.20238095238096</c:v>
                </c:pt>
                <c:pt idx="49">
                  <c:v>124.58333333333333</c:v>
                </c:pt>
              </c:numCache>
            </c:numRef>
          </c:yVal>
          <c:smooth val="0"/>
          <c:extLst>
            <c:ext xmlns:c16="http://schemas.microsoft.com/office/drawing/2014/chart" uri="{C3380CC4-5D6E-409C-BE32-E72D297353CC}">
              <c16:uniqueId val="{00000001-340A-4A76-BC37-C07E18315817}"/>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'Moving Average with # of Days'!$B$2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'Moving Average with # of Days'!$B$3:$B$52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'Moving Average with # of Days'!$H$3:$H$52</c:f>
              <c:numCache>
                <c:formatCode>General</c:formatCode>
                <c:ptCount val="50"/>
                <c:pt idx="0">
                  <c:v>33</c:v>
                </c:pt>
                <c:pt idx="1">
                  <c:v>49</c:v>
                </c:pt>
                <c:pt idx="2">
                  <c:v>44</c:v>
                </c:pt>
                <c:pt idx="3">
                  <c:v>65</c:v>
                </c:pt>
                <c:pt idx="4">
                  <c:v>74</c:v>
                </c:pt>
                <c:pt idx="5">
                  <c:v>32</c:v>
                </c:pt>
                <c:pt idx="6">
                  <c:v>44</c:v>
                </c:pt>
                <c:pt idx="7">
                  <c:v>59</c:v>
                </c:pt>
                <c:pt idx="8">
                  <c:v>43</c:v>
                </c:pt>
                <c:pt idx="9">
                  <c:v>91</c:v>
                </c:pt>
                <c:pt idx="10">
                  <c:v>28</c:v>
                </c:pt>
                <c:pt idx="11">
                  <c:v>32</c:v>
                </c:pt>
                <c:pt idx="12">
                  <c:v>73</c:v>
                </c:pt>
                <c:pt idx="13">
                  <c:v>35</c:v>
                </c:pt>
                <c:pt idx="14">
                  <c:v>68</c:v>
                </c:pt>
                <c:pt idx="15">
                  <c:v>29</c:v>
                </c:pt>
                <c:pt idx="16">
                  <c:v>43</c:v>
                </c:pt>
                <c:pt idx="17">
                  <c:v>48</c:v>
                </c:pt>
                <c:pt idx="18">
                  <c:v>51</c:v>
                </c:pt>
                <c:pt idx="19">
                  <c:v>97</c:v>
                </c:pt>
                <c:pt idx="20">
                  <c:v>30</c:v>
                </c:pt>
                <c:pt idx="21">
                  <c:v>36</c:v>
                </c:pt>
                <c:pt idx="22">
                  <c:v>39</c:v>
                </c:pt>
                <c:pt idx="23">
                  <c:v>42</c:v>
                </c:pt>
                <c:pt idx="24">
                  <c:v>78</c:v>
                </c:pt>
                <c:pt idx="25">
                  <c:v>39</c:v>
                </c:pt>
                <c:pt idx="26">
                  <c:v>43</c:v>
                </c:pt>
                <c:pt idx="27">
                  <c:v>37</c:v>
                </c:pt>
                <c:pt idx="28">
                  <c:v>38</c:v>
                </c:pt>
                <c:pt idx="29">
                  <c:v>100</c:v>
                </c:pt>
                <c:pt idx="30">
                  <c:v>32</c:v>
                </c:pt>
                <c:pt idx="31">
                  <c:v>38</c:v>
                </c:pt>
                <c:pt idx="32">
                  <c:v>36</c:v>
                </c:pt>
                <c:pt idx="33">
                  <c:v>43</c:v>
                </c:pt>
                <c:pt idx="34">
                  <c:v>77</c:v>
                </c:pt>
                <c:pt idx="35">
                  <c:v>33</c:v>
                </c:pt>
                <c:pt idx="36">
                  <c:v>43</c:v>
                </c:pt>
                <c:pt idx="37">
                  <c:v>38</c:v>
                </c:pt>
                <c:pt idx="38">
                  <c:v>44</c:v>
                </c:pt>
                <c:pt idx="39">
                  <c:v>79</c:v>
                </c:pt>
                <c:pt idx="40">
                  <c:v>38</c:v>
                </c:pt>
                <c:pt idx="41">
                  <c:v>44</c:v>
                </c:pt>
                <c:pt idx="42">
                  <c:v>58</c:v>
                </c:pt>
                <c:pt idx="43">
                  <c:v>60</c:v>
                </c:pt>
                <c:pt idx="44">
                  <c:v>62</c:v>
                </c:pt>
                <c:pt idx="45">
                  <c:v>41</c:v>
                </c:pt>
                <c:pt idx="46">
                  <c:v>48</c:v>
                </c:pt>
                <c:pt idx="47">
                  <c:v>40</c:v>
                </c:pt>
                <c:pt idx="48">
                  <c:v>49</c:v>
                </c:pt>
                <c:pt idx="49">
                  <c:v>80</c:v>
                </c:pt>
              </c:numCache>
            </c:numRef>
          </c:yVal>
          <c:smooth val="0"/>
          <c:extLst>
            <c:ext xmlns:c16="http://schemas.microsoft.com/office/drawing/2014/chart" uri="{C3380CC4-5D6E-409C-BE32-E72D297353CC}">
              <c16:uniqueId val="{00000000-D297-4C69-87D9-D6D0984A7B4A}"/>
            </c:ext>
          </c:extLst>
        </c:ser>
        <c:ser>
          <c:idx val="1"/>
          <c:order val="1"/>
          <c:tx>
            <c:strRef>
              <c:f>'Moving Average with # of Days'!$M$2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'Moving Average with # of Days'!$B$3:$B$52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'Moving Average with # of Days'!$M$3:$M$52</c:f>
              <c:numCache>
                <c:formatCode>0</c:formatCode>
                <c:ptCount val="50"/>
                <c:pt idx="3">
                  <c:v>44</c:v>
                </c:pt>
                <c:pt idx="4">
                  <c:v>65</c:v>
                </c:pt>
                <c:pt idx="5">
                  <c:v>49.333333333333336</c:v>
                </c:pt>
                <c:pt idx="6">
                  <c:v>45.714285714285715</c:v>
                </c:pt>
                <c:pt idx="7">
                  <c:v>55</c:v>
                </c:pt>
                <c:pt idx="8">
                  <c:v>59</c:v>
                </c:pt>
                <c:pt idx="9">
                  <c:v>43</c:v>
                </c:pt>
                <c:pt idx="10">
                  <c:v>60.666666666666664</c:v>
                </c:pt>
                <c:pt idx="11">
                  <c:v>40</c:v>
                </c:pt>
                <c:pt idx="12">
                  <c:v>40</c:v>
                </c:pt>
                <c:pt idx="13">
                  <c:v>73</c:v>
                </c:pt>
                <c:pt idx="14">
                  <c:v>35</c:v>
                </c:pt>
                <c:pt idx="15">
                  <c:v>45.333333333333336</c:v>
                </c:pt>
                <c:pt idx="16">
                  <c:v>41.428571428571431</c:v>
                </c:pt>
                <c:pt idx="17">
                  <c:v>53.75</c:v>
                </c:pt>
                <c:pt idx="18">
                  <c:v>48</c:v>
                </c:pt>
                <c:pt idx="19">
                  <c:v>51</c:v>
                </c:pt>
                <c:pt idx="20">
                  <c:v>64.666666666666671</c:v>
                </c:pt>
                <c:pt idx="21">
                  <c:v>42.857142857142861</c:v>
                </c:pt>
                <c:pt idx="22">
                  <c:v>45</c:v>
                </c:pt>
                <c:pt idx="23">
                  <c:v>39</c:v>
                </c:pt>
                <c:pt idx="24">
                  <c:v>42</c:v>
                </c:pt>
                <c:pt idx="25">
                  <c:v>52</c:v>
                </c:pt>
                <c:pt idx="26">
                  <c:v>55.714285714285715</c:v>
                </c:pt>
                <c:pt idx="27">
                  <c:v>53.75</c:v>
                </c:pt>
                <c:pt idx="28">
                  <c:v>37</c:v>
                </c:pt>
                <c:pt idx="29">
                  <c:v>38</c:v>
                </c:pt>
                <c:pt idx="30">
                  <c:v>66.666666666666671</c:v>
                </c:pt>
                <c:pt idx="31">
                  <c:v>45.714285714285715</c:v>
                </c:pt>
                <c:pt idx="32">
                  <c:v>47.5</c:v>
                </c:pt>
                <c:pt idx="33">
                  <c:v>36</c:v>
                </c:pt>
                <c:pt idx="34">
                  <c:v>43</c:v>
                </c:pt>
                <c:pt idx="35">
                  <c:v>51.333333333333336</c:v>
                </c:pt>
                <c:pt idx="36">
                  <c:v>47.142857142857146</c:v>
                </c:pt>
                <c:pt idx="37">
                  <c:v>53.75</c:v>
                </c:pt>
                <c:pt idx="38">
                  <c:v>38</c:v>
                </c:pt>
                <c:pt idx="39">
                  <c:v>44</c:v>
                </c:pt>
                <c:pt idx="40">
                  <c:v>52.666666666666664</c:v>
                </c:pt>
                <c:pt idx="41">
                  <c:v>54.285714285714292</c:v>
                </c:pt>
                <c:pt idx="42">
                  <c:v>55</c:v>
                </c:pt>
                <c:pt idx="43">
                  <c:v>58</c:v>
                </c:pt>
                <c:pt idx="44">
                  <c:v>60</c:v>
                </c:pt>
                <c:pt idx="45">
                  <c:v>41.333333333333336</c:v>
                </c:pt>
                <c:pt idx="46">
                  <c:v>58.571428571428577</c:v>
                </c:pt>
                <c:pt idx="47">
                  <c:v>60</c:v>
                </c:pt>
                <c:pt idx="48">
                  <c:v>40</c:v>
                </c:pt>
                <c:pt idx="49">
                  <c:v>49</c:v>
                </c:pt>
              </c:numCache>
            </c:numRef>
          </c:yVal>
          <c:smooth val="0"/>
          <c:extLst>
            <c:ext xmlns:c16="http://schemas.microsoft.com/office/drawing/2014/chart" uri="{C3380CC4-5D6E-409C-BE32-E72D297353CC}">
              <c16:uniqueId val="{00000001-D297-4C69-87D9-D6D0984A7B4A}"/>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'Moving Average with # of Days'!$B$2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'Moving Average with # of Days'!$B$3:$B$52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'Moving Average with # of Days'!$I$3:$I$52</c:f>
              <c:numCache>
                <c:formatCode>General</c:formatCode>
                <c:ptCount val="50"/>
                <c:pt idx="0">
                  <c:v>63</c:v>
                </c:pt>
                <c:pt idx="1">
                  <c:v>60</c:v>
                </c:pt>
                <c:pt idx="2">
                  <c:v>68</c:v>
                </c:pt>
                <c:pt idx="3">
                  <c:v>71</c:v>
                </c:pt>
                <c:pt idx="4">
                  <c:v>132</c:v>
                </c:pt>
                <c:pt idx="5">
                  <c:v>64</c:v>
                </c:pt>
                <c:pt idx="6">
                  <c:v>77</c:v>
                </c:pt>
                <c:pt idx="7">
                  <c:v>101</c:v>
                </c:pt>
                <c:pt idx="8">
                  <c:v>94</c:v>
                </c:pt>
                <c:pt idx="9">
                  <c:v>162</c:v>
                </c:pt>
                <c:pt idx="10">
                  <c:v>75</c:v>
                </c:pt>
                <c:pt idx="11">
                  <c:v>66</c:v>
                </c:pt>
                <c:pt idx="12">
                  <c:v>96</c:v>
                </c:pt>
                <c:pt idx="13">
                  <c:v>101</c:v>
                </c:pt>
                <c:pt idx="14">
                  <c:v>176</c:v>
                </c:pt>
                <c:pt idx="15">
                  <c:v>95</c:v>
                </c:pt>
                <c:pt idx="16">
                  <c:v>69</c:v>
                </c:pt>
                <c:pt idx="17">
                  <c:v>81</c:v>
                </c:pt>
                <c:pt idx="18">
                  <c:v>103</c:v>
                </c:pt>
                <c:pt idx="19">
                  <c:v>104</c:v>
                </c:pt>
                <c:pt idx="20">
                  <c:v>59</c:v>
                </c:pt>
                <c:pt idx="21">
                  <c:v>76</c:v>
                </c:pt>
                <c:pt idx="22">
                  <c:v>106</c:v>
                </c:pt>
                <c:pt idx="23">
                  <c:v>149</c:v>
                </c:pt>
                <c:pt idx="24">
                  <c:v>167</c:v>
                </c:pt>
                <c:pt idx="25">
                  <c:v>67</c:v>
                </c:pt>
                <c:pt idx="26">
                  <c:v>81</c:v>
                </c:pt>
                <c:pt idx="27">
                  <c:v>114</c:v>
                </c:pt>
                <c:pt idx="28">
                  <c:v>119</c:v>
                </c:pt>
                <c:pt idx="29">
                  <c:v>148</c:v>
                </c:pt>
                <c:pt idx="30">
                  <c:v>88</c:v>
                </c:pt>
                <c:pt idx="31">
                  <c:v>82</c:v>
                </c:pt>
                <c:pt idx="32">
                  <c:v>112</c:v>
                </c:pt>
                <c:pt idx="33">
                  <c:v>107</c:v>
                </c:pt>
                <c:pt idx="34">
                  <c:v>146</c:v>
                </c:pt>
                <c:pt idx="35">
                  <c:v>77</c:v>
                </c:pt>
                <c:pt idx="36">
                  <c:v>89</c:v>
                </c:pt>
                <c:pt idx="37">
                  <c:v>93</c:v>
                </c:pt>
                <c:pt idx="38">
                  <c:v>107</c:v>
                </c:pt>
                <c:pt idx="39">
                  <c:v>143</c:v>
                </c:pt>
                <c:pt idx="40">
                  <c:v>94</c:v>
                </c:pt>
                <c:pt idx="41">
                  <c:v>92</c:v>
                </c:pt>
                <c:pt idx="42">
                  <c:v>106</c:v>
                </c:pt>
                <c:pt idx="43">
                  <c:v>109</c:v>
                </c:pt>
                <c:pt idx="44">
                  <c:v>180</c:v>
                </c:pt>
                <c:pt idx="45">
                  <c:v>79</c:v>
                </c:pt>
                <c:pt idx="46">
                  <c:v>71</c:v>
                </c:pt>
                <c:pt idx="47">
                  <c:v>141</c:v>
                </c:pt>
                <c:pt idx="48">
                  <c:v>144</c:v>
                </c:pt>
                <c:pt idx="49">
                  <c:v>203</c:v>
                </c:pt>
              </c:numCache>
            </c:numRef>
          </c:yVal>
          <c:smooth val="0"/>
          <c:extLst>
            <c:ext xmlns:c16="http://schemas.microsoft.com/office/drawing/2014/chart" uri="{C3380CC4-5D6E-409C-BE32-E72D297353CC}">
              <c16:uniqueId val="{00000000-D70A-497B-A2C6-A8AB97C301D0}"/>
            </c:ext>
          </c:extLst>
        </c:ser>
        <c:ser>
          <c:idx val="1"/>
          <c:order val="1"/>
          <c:tx>
            <c:strRef>
              <c:f>'Moving Average with # of Days'!$M$2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'Moving Average with # of Days'!$B$3:$B$52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'Moving Average with # of Days'!$T$3:$T$52</c:f>
              <c:numCache>
                <c:formatCode>0</c:formatCode>
                <c:ptCount val="50"/>
                <c:pt idx="3">
                  <c:v>68</c:v>
                </c:pt>
                <c:pt idx="4">
                  <c:v>71</c:v>
                </c:pt>
                <c:pt idx="5">
                  <c:v>88</c:v>
                </c:pt>
                <c:pt idx="6">
                  <c:v>91.428571428571431</c:v>
                </c:pt>
                <c:pt idx="7">
                  <c:v>96.25</c:v>
                </c:pt>
                <c:pt idx="8">
                  <c:v>101</c:v>
                </c:pt>
                <c:pt idx="9">
                  <c:v>94</c:v>
                </c:pt>
                <c:pt idx="10">
                  <c:v>108</c:v>
                </c:pt>
                <c:pt idx="11">
                  <c:v>107.14285714285715</c:v>
                </c:pt>
                <c:pt idx="12">
                  <c:v>82.5</c:v>
                </c:pt>
                <c:pt idx="13">
                  <c:v>96</c:v>
                </c:pt>
                <c:pt idx="14">
                  <c:v>101</c:v>
                </c:pt>
                <c:pt idx="15">
                  <c:v>117.33333333333333</c:v>
                </c:pt>
                <c:pt idx="16">
                  <c:v>135.71428571428572</c:v>
                </c:pt>
                <c:pt idx="17">
                  <c:v>86.25</c:v>
                </c:pt>
                <c:pt idx="18">
                  <c:v>81</c:v>
                </c:pt>
                <c:pt idx="19">
                  <c:v>103</c:v>
                </c:pt>
                <c:pt idx="20">
                  <c:v>69.333333333333329</c:v>
                </c:pt>
                <c:pt idx="21">
                  <c:v>84.285714285714292</c:v>
                </c:pt>
                <c:pt idx="22">
                  <c:v>95</c:v>
                </c:pt>
                <c:pt idx="23">
                  <c:v>106</c:v>
                </c:pt>
                <c:pt idx="24">
                  <c:v>149</c:v>
                </c:pt>
                <c:pt idx="25">
                  <c:v>111.33333333333333</c:v>
                </c:pt>
                <c:pt idx="26">
                  <c:v>95.714285714285722</c:v>
                </c:pt>
                <c:pt idx="27">
                  <c:v>101.25</c:v>
                </c:pt>
                <c:pt idx="28">
                  <c:v>114</c:v>
                </c:pt>
                <c:pt idx="29">
                  <c:v>119</c:v>
                </c:pt>
                <c:pt idx="30">
                  <c:v>98.666666666666671</c:v>
                </c:pt>
                <c:pt idx="31">
                  <c:v>125.71428571428572</c:v>
                </c:pt>
                <c:pt idx="32">
                  <c:v>102.5</c:v>
                </c:pt>
                <c:pt idx="33">
                  <c:v>112</c:v>
                </c:pt>
                <c:pt idx="34">
                  <c:v>107</c:v>
                </c:pt>
                <c:pt idx="35">
                  <c:v>97.333333333333329</c:v>
                </c:pt>
                <c:pt idx="36">
                  <c:v>110</c:v>
                </c:pt>
                <c:pt idx="37">
                  <c:v>111.25</c:v>
                </c:pt>
                <c:pt idx="38">
                  <c:v>93</c:v>
                </c:pt>
                <c:pt idx="39">
                  <c:v>107</c:v>
                </c:pt>
                <c:pt idx="40">
                  <c:v>95.333333333333329</c:v>
                </c:pt>
                <c:pt idx="41">
                  <c:v>134.28571428571431</c:v>
                </c:pt>
                <c:pt idx="42">
                  <c:v>115</c:v>
                </c:pt>
                <c:pt idx="43">
                  <c:v>106</c:v>
                </c:pt>
                <c:pt idx="44">
                  <c:v>109</c:v>
                </c:pt>
                <c:pt idx="45">
                  <c:v>120</c:v>
                </c:pt>
                <c:pt idx="46">
                  <c:v>112.85714285714286</c:v>
                </c:pt>
                <c:pt idx="47">
                  <c:v>88.75</c:v>
                </c:pt>
                <c:pt idx="48">
                  <c:v>141</c:v>
                </c:pt>
                <c:pt idx="49">
                  <c:v>144</c:v>
                </c:pt>
              </c:numCache>
            </c:numRef>
          </c:yVal>
          <c:smooth val="0"/>
          <c:extLst>
            <c:ext xmlns:c16="http://schemas.microsoft.com/office/drawing/2014/chart" uri="{C3380CC4-5D6E-409C-BE32-E72D297353CC}">
              <c16:uniqueId val="{00000001-D70A-497B-A2C6-A8AB97C301D0}"/>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'Exponential Smoothing'!$B$2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'Exponential Smoothing'!$B$3:$B$52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'Exponential Smoothing'!$H$3:$H$52</c:f>
              <c:numCache>
                <c:formatCode>General</c:formatCode>
                <c:ptCount val="50"/>
                <c:pt idx="0">
                  <c:v>33</c:v>
                </c:pt>
                <c:pt idx="1">
                  <c:v>49</c:v>
                </c:pt>
                <c:pt idx="2">
                  <c:v>44</c:v>
                </c:pt>
                <c:pt idx="3">
                  <c:v>65</c:v>
                </c:pt>
                <c:pt idx="4">
                  <c:v>74</c:v>
                </c:pt>
                <c:pt idx="5">
                  <c:v>32</c:v>
                </c:pt>
                <c:pt idx="6">
                  <c:v>44</c:v>
                </c:pt>
                <c:pt idx="7">
                  <c:v>59</c:v>
                </c:pt>
                <c:pt idx="8">
                  <c:v>43</c:v>
                </c:pt>
                <c:pt idx="9">
                  <c:v>91</c:v>
                </c:pt>
                <c:pt idx="10">
                  <c:v>28</c:v>
                </c:pt>
                <c:pt idx="11">
                  <c:v>32</c:v>
                </c:pt>
                <c:pt idx="12">
                  <c:v>73</c:v>
                </c:pt>
                <c:pt idx="13">
                  <c:v>35</c:v>
                </c:pt>
                <c:pt idx="14">
                  <c:v>68</c:v>
                </c:pt>
                <c:pt idx="15">
                  <c:v>29</c:v>
                </c:pt>
                <c:pt idx="16">
                  <c:v>43</c:v>
                </c:pt>
                <c:pt idx="17">
                  <c:v>48</c:v>
                </c:pt>
                <c:pt idx="18">
                  <c:v>51</c:v>
                </c:pt>
                <c:pt idx="19">
                  <c:v>97</c:v>
                </c:pt>
                <c:pt idx="20">
                  <c:v>30</c:v>
                </c:pt>
                <c:pt idx="21">
                  <c:v>36</c:v>
                </c:pt>
                <c:pt idx="22">
                  <c:v>39</c:v>
                </c:pt>
                <c:pt idx="23">
                  <c:v>42</c:v>
                </c:pt>
                <c:pt idx="24">
                  <c:v>78</c:v>
                </c:pt>
                <c:pt idx="25">
                  <c:v>39</c:v>
                </c:pt>
                <c:pt idx="26">
                  <c:v>43</c:v>
                </c:pt>
                <c:pt idx="27">
                  <c:v>37</c:v>
                </c:pt>
                <c:pt idx="28">
                  <c:v>38</c:v>
                </c:pt>
                <c:pt idx="29">
                  <c:v>100</c:v>
                </c:pt>
                <c:pt idx="30">
                  <c:v>32</c:v>
                </c:pt>
                <c:pt idx="31">
                  <c:v>38</c:v>
                </c:pt>
                <c:pt idx="32">
                  <c:v>36</c:v>
                </c:pt>
                <c:pt idx="33">
                  <c:v>43</c:v>
                </c:pt>
                <c:pt idx="34">
                  <c:v>77</c:v>
                </c:pt>
                <c:pt idx="35">
                  <c:v>33</c:v>
                </c:pt>
                <c:pt idx="36">
                  <c:v>43</c:v>
                </c:pt>
                <c:pt idx="37">
                  <c:v>38</c:v>
                </c:pt>
                <c:pt idx="38">
                  <c:v>44</c:v>
                </c:pt>
                <c:pt idx="39">
                  <c:v>79</c:v>
                </c:pt>
                <c:pt idx="40">
                  <c:v>38</c:v>
                </c:pt>
                <c:pt idx="41">
                  <c:v>44</c:v>
                </c:pt>
                <c:pt idx="42">
                  <c:v>58</c:v>
                </c:pt>
                <c:pt idx="43">
                  <c:v>60</c:v>
                </c:pt>
                <c:pt idx="44">
                  <c:v>62</c:v>
                </c:pt>
                <c:pt idx="45">
                  <c:v>41</c:v>
                </c:pt>
                <c:pt idx="46">
                  <c:v>48</c:v>
                </c:pt>
                <c:pt idx="47">
                  <c:v>40</c:v>
                </c:pt>
                <c:pt idx="48">
                  <c:v>49</c:v>
                </c:pt>
                <c:pt idx="49">
                  <c:v>80</c:v>
                </c:pt>
              </c:numCache>
            </c:numRef>
          </c:yVal>
          <c:smooth val="0"/>
          <c:extLst>
            <c:ext xmlns:c16="http://schemas.microsoft.com/office/drawing/2014/chart" uri="{C3380CC4-5D6E-409C-BE32-E72D297353CC}">
              <c16:uniqueId val="{00000000-7462-44F5-A42D-AB221B3CE965}"/>
            </c:ext>
          </c:extLst>
        </c:ser>
        <c:ser>
          <c:idx val="1"/>
          <c:order val="1"/>
          <c:tx>
            <c:strRef>
              <c:f>'Exponential Smoothing'!$M$2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'Exponential Smoothing'!$B$3:$B$52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'Exponential Smoothing'!$M$3:$M$52</c:f>
              <c:numCache>
                <c:formatCode>0</c:formatCode>
                <c:ptCount val="50"/>
                <c:pt idx="0">
                  <c:v>33</c:v>
                </c:pt>
                <c:pt idx="1">
                  <c:v>33</c:v>
                </c:pt>
                <c:pt idx="2">
                  <c:v>36.200000000000003</c:v>
                </c:pt>
                <c:pt idx="3">
                  <c:v>37.760000000000005</c:v>
                </c:pt>
                <c:pt idx="4">
                  <c:v>43.208000000000006</c:v>
                </c:pt>
                <c:pt idx="5">
                  <c:v>49.366400000000013</c:v>
                </c:pt>
                <c:pt idx="6">
                  <c:v>45.89312000000001</c:v>
                </c:pt>
                <c:pt idx="7">
                  <c:v>45.514496000000008</c:v>
                </c:pt>
                <c:pt idx="8">
                  <c:v>48.211596800000009</c:v>
                </c:pt>
                <c:pt idx="9">
                  <c:v>47.169277440000009</c:v>
                </c:pt>
                <c:pt idx="10">
                  <c:v>55.935421952000013</c:v>
                </c:pt>
                <c:pt idx="11">
                  <c:v>50.348337561600012</c:v>
                </c:pt>
                <c:pt idx="12">
                  <c:v>46.678670049280008</c:v>
                </c:pt>
                <c:pt idx="13">
                  <c:v>51.942936039424012</c:v>
                </c:pt>
                <c:pt idx="14">
                  <c:v>48.554348831539215</c:v>
                </c:pt>
                <c:pt idx="15">
                  <c:v>52.443479065231379</c:v>
                </c:pt>
                <c:pt idx="16">
                  <c:v>47.754783252185106</c:v>
                </c:pt>
                <c:pt idx="17">
                  <c:v>46.803826601748085</c:v>
                </c:pt>
                <c:pt idx="18">
                  <c:v>47.043061281398472</c:v>
                </c:pt>
                <c:pt idx="19">
                  <c:v>47.834449025118779</c:v>
                </c:pt>
                <c:pt idx="20">
                  <c:v>57.667559220095029</c:v>
                </c:pt>
                <c:pt idx="21">
                  <c:v>52.134047376076026</c:v>
                </c:pt>
                <c:pt idx="22">
                  <c:v>48.907237900860828</c:v>
                </c:pt>
                <c:pt idx="23">
                  <c:v>46.925790320688662</c:v>
                </c:pt>
                <c:pt idx="24">
                  <c:v>45.940632256550927</c:v>
                </c:pt>
                <c:pt idx="25">
                  <c:v>52.352505805240746</c:v>
                </c:pt>
                <c:pt idx="26">
                  <c:v>49.682004644192602</c:v>
                </c:pt>
                <c:pt idx="27">
                  <c:v>48.345603715354088</c:v>
                </c:pt>
                <c:pt idx="28">
                  <c:v>46.076482972283273</c:v>
                </c:pt>
                <c:pt idx="29">
                  <c:v>44.461186377826621</c:v>
                </c:pt>
                <c:pt idx="30">
                  <c:v>55.5689491022613</c:v>
                </c:pt>
                <c:pt idx="31">
                  <c:v>50.855159281809044</c:v>
                </c:pt>
                <c:pt idx="32">
                  <c:v>48.284127425447238</c:v>
                </c:pt>
                <c:pt idx="33">
                  <c:v>45.827301940357799</c:v>
                </c:pt>
                <c:pt idx="34">
                  <c:v>45.261841552286242</c:v>
                </c:pt>
                <c:pt idx="35">
                  <c:v>51.609473241828994</c:v>
                </c:pt>
                <c:pt idx="36">
                  <c:v>47.887578593463196</c:v>
                </c:pt>
                <c:pt idx="37">
                  <c:v>46.91006287477056</c:v>
                </c:pt>
                <c:pt idx="38">
                  <c:v>45.128050299816451</c:v>
                </c:pt>
                <c:pt idx="39">
                  <c:v>44.902440239853163</c:v>
                </c:pt>
                <c:pt idx="40">
                  <c:v>51.721952191882536</c:v>
                </c:pt>
                <c:pt idx="41">
                  <c:v>48.977561753506031</c:v>
                </c:pt>
                <c:pt idx="42">
                  <c:v>47.982049402804833</c:v>
                </c:pt>
                <c:pt idx="43">
                  <c:v>49.985639522243872</c:v>
                </c:pt>
                <c:pt idx="44">
                  <c:v>51.988511617795098</c:v>
                </c:pt>
                <c:pt idx="45">
                  <c:v>53.99080929423608</c:v>
                </c:pt>
                <c:pt idx="46">
                  <c:v>51.392647435388866</c:v>
                </c:pt>
                <c:pt idx="47">
                  <c:v>50.714117948311099</c:v>
                </c:pt>
                <c:pt idx="48">
                  <c:v>48.571294358648885</c:v>
                </c:pt>
                <c:pt idx="49">
                  <c:v>48.657035486919114</c:v>
                </c:pt>
              </c:numCache>
            </c:numRef>
          </c:yVal>
          <c:smooth val="0"/>
          <c:extLst>
            <c:ext xmlns:c16="http://schemas.microsoft.com/office/drawing/2014/chart" uri="{C3380CC4-5D6E-409C-BE32-E72D297353CC}">
              <c16:uniqueId val="{00000001-7462-44F5-A42D-AB221B3CE965}"/>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'Exponential Smoothing'!$B$2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'Exponential Smoothing'!$B$3:$B$52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'Exponential Smoothing'!$I$3:$I$52</c:f>
              <c:numCache>
                <c:formatCode>General</c:formatCode>
                <c:ptCount val="50"/>
                <c:pt idx="0">
                  <c:v>63</c:v>
                </c:pt>
                <c:pt idx="1">
                  <c:v>60</c:v>
                </c:pt>
                <c:pt idx="2">
                  <c:v>68</c:v>
                </c:pt>
                <c:pt idx="3">
                  <c:v>71</c:v>
                </c:pt>
                <c:pt idx="4">
                  <c:v>132</c:v>
                </c:pt>
                <c:pt idx="5">
                  <c:v>64</c:v>
                </c:pt>
                <c:pt idx="6">
                  <c:v>77</c:v>
                </c:pt>
                <c:pt idx="7">
                  <c:v>101</c:v>
                </c:pt>
                <c:pt idx="8">
                  <c:v>94</c:v>
                </c:pt>
                <c:pt idx="9">
                  <c:v>162</c:v>
                </c:pt>
                <c:pt idx="10">
                  <c:v>75</c:v>
                </c:pt>
                <c:pt idx="11">
                  <c:v>66</c:v>
                </c:pt>
                <c:pt idx="12">
                  <c:v>96</c:v>
                </c:pt>
                <c:pt idx="13">
                  <c:v>101</c:v>
                </c:pt>
                <c:pt idx="14">
                  <c:v>176</c:v>
                </c:pt>
                <c:pt idx="15">
                  <c:v>95</c:v>
                </c:pt>
                <c:pt idx="16">
                  <c:v>69</c:v>
                </c:pt>
                <c:pt idx="17">
                  <c:v>81</c:v>
                </c:pt>
                <c:pt idx="18">
                  <c:v>103</c:v>
                </c:pt>
                <c:pt idx="19">
                  <c:v>104</c:v>
                </c:pt>
                <c:pt idx="20">
                  <c:v>59</c:v>
                </c:pt>
                <c:pt idx="21">
                  <c:v>76</c:v>
                </c:pt>
                <c:pt idx="22">
                  <c:v>106</c:v>
                </c:pt>
                <c:pt idx="23">
                  <c:v>149</c:v>
                </c:pt>
                <c:pt idx="24">
                  <c:v>167</c:v>
                </c:pt>
                <c:pt idx="25">
                  <c:v>67</c:v>
                </c:pt>
                <c:pt idx="26">
                  <c:v>81</c:v>
                </c:pt>
                <c:pt idx="27">
                  <c:v>114</c:v>
                </c:pt>
                <c:pt idx="28">
                  <c:v>119</c:v>
                </c:pt>
                <c:pt idx="29">
                  <c:v>148</c:v>
                </c:pt>
                <c:pt idx="30">
                  <c:v>88</c:v>
                </c:pt>
                <c:pt idx="31">
                  <c:v>82</c:v>
                </c:pt>
                <c:pt idx="32">
                  <c:v>112</c:v>
                </c:pt>
                <c:pt idx="33">
                  <c:v>107</c:v>
                </c:pt>
                <c:pt idx="34">
                  <c:v>146</c:v>
                </c:pt>
                <c:pt idx="35">
                  <c:v>77</c:v>
                </c:pt>
                <c:pt idx="36">
                  <c:v>89</c:v>
                </c:pt>
                <c:pt idx="37">
                  <c:v>93</c:v>
                </c:pt>
                <c:pt idx="38">
                  <c:v>107</c:v>
                </c:pt>
                <c:pt idx="39">
                  <c:v>143</c:v>
                </c:pt>
                <c:pt idx="40">
                  <c:v>94</c:v>
                </c:pt>
                <c:pt idx="41">
                  <c:v>92</c:v>
                </c:pt>
                <c:pt idx="42">
                  <c:v>106</c:v>
                </c:pt>
                <c:pt idx="43">
                  <c:v>109</c:v>
                </c:pt>
                <c:pt idx="44">
                  <c:v>180</c:v>
                </c:pt>
                <c:pt idx="45">
                  <c:v>79</c:v>
                </c:pt>
                <c:pt idx="46">
                  <c:v>71</c:v>
                </c:pt>
                <c:pt idx="47">
                  <c:v>141</c:v>
                </c:pt>
                <c:pt idx="48">
                  <c:v>144</c:v>
                </c:pt>
                <c:pt idx="49">
                  <c:v>203</c:v>
                </c:pt>
              </c:numCache>
            </c:numRef>
          </c:yVal>
          <c:smooth val="0"/>
          <c:extLst>
            <c:ext xmlns:c16="http://schemas.microsoft.com/office/drawing/2014/chart" uri="{C3380CC4-5D6E-409C-BE32-E72D297353CC}">
              <c16:uniqueId val="{00000000-A9DE-44D4-A975-E327CA29067E}"/>
            </c:ext>
          </c:extLst>
        </c:ser>
        <c:ser>
          <c:idx val="1"/>
          <c:order val="1"/>
          <c:tx>
            <c:strRef>
              <c:f>'Exponential Smoothing'!$M$2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'Exponential Smoothing'!$B$3:$B$52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'Exponential Smoothing'!$T$3:$T$52</c:f>
              <c:numCache>
                <c:formatCode>0</c:formatCode>
                <c:ptCount val="50"/>
                <c:pt idx="0">
                  <c:v>63</c:v>
                </c:pt>
                <c:pt idx="1">
                  <c:v>63.000000000000007</c:v>
                </c:pt>
                <c:pt idx="2">
                  <c:v>62.400000000000006</c:v>
                </c:pt>
                <c:pt idx="3">
                  <c:v>63.52000000000001</c:v>
                </c:pt>
                <c:pt idx="4">
                  <c:v>65.016000000000005</c:v>
                </c:pt>
                <c:pt idx="5">
                  <c:v>78.412800000000004</c:v>
                </c:pt>
                <c:pt idx="6">
                  <c:v>75.530240000000006</c:v>
                </c:pt>
                <c:pt idx="7">
                  <c:v>75.824192000000011</c:v>
                </c:pt>
                <c:pt idx="8">
                  <c:v>80.85935360000002</c:v>
                </c:pt>
                <c:pt idx="9">
                  <c:v>83.487482880000016</c:v>
                </c:pt>
                <c:pt idx="10">
                  <c:v>99.189986304000001</c:v>
                </c:pt>
                <c:pt idx="11">
                  <c:v>94.351989043200007</c:v>
                </c:pt>
                <c:pt idx="12">
                  <c:v>88.681591234560017</c:v>
                </c:pt>
                <c:pt idx="13">
                  <c:v>90.145272987648013</c:v>
                </c:pt>
                <c:pt idx="14">
                  <c:v>92.316218390118422</c:v>
                </c:pt>
                <c:pt idx="15">
                  <c:v>109.05297471209474</c:v>
                </c:pt>
                <c:pt idx="16">
                  <c:v>106.24237976967579</c:v>
                </c:pt>
                <c:pt idx="17">
                  <c:v>98.793903815740634</c:v>
                </c:pt>
                <c:pt idx="18">
                  <c:v>95.235123052592513</c:v>
                </c:pt>
                <c:pt idx="19">
                  <c:v>96.788098442074016</c:v>
                </c:pt>
                <c:pt idx="20">
                  <c:v>98.230478753659213</c:v>
                </c:pt>
                <c:pt idx="21">
                  <c:v>90.384383002927379</c:v>
                </c:pt>
                <c:pt idx="22">
                  <c:v>87.507506402341903</c:v>
                </c:pt>
                <c:pt idx="23">
                  <c:v>91.206005121873531</c:v>
                </c:pt>
                <c:pt idx="24">
                  <c:v>102.76480409749882</c:v>
                </c:pt>
                <c:pt idx="25">
                  <c:v>115.61184327799907</c:v>
                </c:pt>
                <c:pt idx="26">
                  <c:v>105.88947462239926</c:v>
                </c:pt>
                <c:pt idx="27">
                  <c:v>100.91157969791942</c:v>
                </c:pt>
                <c:pt idx="28">
                  <c:v>103.52926375833555</c:v>
                </c:pt>
                <c:pt idx="29">
                  <c:v>106.62341100666843</c:v>
                </c:pt>
                <c:pt idx="30">
                  <c:v>114.89872880533474</c:v>
                </c:pt>
                <c:pt idx="31">
                  <c:v>109.5189830442678</c:v>
                </c:pt>
                <c:pt idx="32">
                  <c:v>104.01518643541425</c:v>
                </c:pt>
                <c:pt idx="33">
                  <c:v>105.61214914833141</c:v>
                </c:pt>
                <c:pt idx="34">
                  <c:v>105.88971931866514</c:v>
                </c:pt>
                <c:pt idx="35">
                  <c:v>113.91177545493213</c:v>
                </c:pt>
                <c:pt idx="36">
                  <c:v>106.52942036394572</c:v>
                </c:pt>
                <c:pt idx="37">
                  <c:v>103.02353629115657</c:v>
                </c:pt>
                <c:pt idx="38">
                  <c:v>101.01882903292525</c:v>
                </c:pt>
                <c:pt idx="39">
                  <c:v>102.21506322634022</c:v>
                </c:pt>
                <c:pt idx="40">
                  <c:v>110.37205058107219</c:v>
                </c:pt>
                <c:pt idx="41">
                  <c:v>107.09764046485775</c:v>
                </c:pt>
                <c:pt idx="42">
                  <c:v>104.07811237188621</c:v>
                </c:pt>
                <c:pt idx="43">
                  <c:v>104.46248989750897</c:v>
                </c:pt>
                <c:pt idx="44">
                  <c:v>105.36999191800719</c:v>
                </c:pt>
                <c:pt idx="45">
                  <c:v>120.29599353440575</c:v>
                </c:pt>
                <c:pt idx="46">
                  <c:v>112.0367948275246</c:v>
                </c:pt>
                <c:pt idx="47">
                  <c:v>103.82943586201969</c:v>
                </c:pt>
                <c:pt idx="48">
                  <c:v>111.26354868961576</c:v>
                </c:pt>
                <c:pt idx="49">
                  <c:v>117.81083895169262</c:v>
                </c:pt>
              </c:numCache>
            </c:numRef>
          </c:yVal>
          <c:smooth val="0"/>
          <c:extLst>
            <c:ext xmlns:c16="http://schemas.microsoft.com/office/drawing/2014/chart" uri="{C3380CC4-5D6E-409C-BE32-E72D297353CC}">
              <c16:uniqueId val="{00000001-A9DE-44D4-A975-E327CA29067E}"/>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'Exponential Smoothing w Trend'!$B$2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'Exponential Smoothing w Trend'!$B$3:$B$52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'Exponential Smoothing w Trend'!$H$3:$H$52</c:f>
              <c:numCache>
                <c:formatCode>General</c:formatCode>
                <c:ptCount val="50"/>
                <c:pt idx="0">
                  <c:v>33</c:v>
                </c:pt>
                <c:pt idx="1">
                  <c:v>49</c:v>
                </c:pt>
                <c:pt idx="2">
                  <c:v>44</c:v>
                </c:pt>
                <c:pt idx="3">
                  <c:v>65</c:v>
                </c:pt>
                <c:pt idx="4">
                  <c:v>74</c:v>
                </c:pt>
                <c:pt idx="5">
                  <c:v>32</c:v>
                </c:pt>
                <c:pt idx="6">
                  <c:v>44</c:v>
                </c:pt>
                <c:pt idx="7">
                  <c:v>59</c:v>
                </c:pt>
                <c:pt idx="8">
                  <c:v>43</c:v>
                </c:pt>
                <c:pt idx="9">
                  <c:v>91</c:v>
                </c:pt>
                <c:pt idx="10">
                  <c:v>28</c:v>
                </c:pt>
                <c:pt idx="11">
                  <c:v>32</c:v>
                </c:pt>
                <c:pt idx="12">
                  <c:v>73</c:v>
                </c:pt>
                <c:pt idx="13">
                  <c:v>35</c:v>
                </c:pt>
                <c:pt idx="14">
                  <c:v>68</c:v>
                </c:pt>
                <c:pt idx="15">
                  <c:v>29</c:v>
                </c:pt>
                <c:pt idx="16">
                  <c:v>43</c:v>
                </c:pt>
                <c:pt idx="17">
                  <c:v>48</c:v>
                </c:pt>
                <c:pt idx="18">
                  <c:v>51</c:v>
                </c:pt>
                <c:pt idx="19">
                  <c:v>97</c:v>
                </c:pt>
                <c:pt idx="20">
                  <c:v>30</c:v>
                </c:pt>
                <c:pt idx="21">
                  <c:v>36</c:v>
                </c:pt>
                <c:pt idx="22">
                  <c:v>39</c:v>
                </c:pt>
                <c:pt idx="23">
                  <c:v>42</c:v>
                </c:pt>
                <c:pt idx="24">
                  <c:v>78</c:v>
                </c:pt>
                <c:pt idx="25">
                  <c:v>39</c:v>
                </c:pt>
                <c:pt idx="26">
                  <c:v>43</c:v>
                </c:pt>
                <c:pt idx="27">
                  <c:v>37</c:v>
                </c:pt>
                <c:pt idx="28">
                  <c:v>38</c:v>
                </c:pt>
                <c:pt idx="29">
                  <c:v>100</c:v>
                </c:pt>
                <c:pt idx="30">
                  <c:v>32</c:v>
                </c:pt>
                <c:pt idx="31">
                  <c:v>38</c:v>
                </c:pt>
                <c:pt idx="32">
                  <c:v>36</c:v>
                </c:pt>
                <c:pt idx="33">
                  <c:v>43</c:v>
                </c:pt>
                <c:pt idx="34">
                  <c:v>77</c:v>
                </c:pt>
                <c:pt idx="35">
                  <c:v>33</c:v>
                </c:pt>
                <c:pt idx="36">
                  <c:v>43</c:v>
                </c:pt>
                <c:pt idx="37">
                  <c:v>38</c:v>
                </c:pt>
                <c:pt idx="38">
                  <c:v>44</c:v>
                </c:pt>
                <c:pt idx="39">
                  <c:v>79</c:v>
                </c:pt>
                <c:pt idx="40">
                  <c:v>38</c:v>
                </c:pt>
                <c:pt idx="41">
                  <c:v>44</c:v>
                </c:pt>
                <c:pt idx="42">
                  <c:v>58</c:v>
                </c:pt>
                <c:pt idx="43">
                  <c:v>60</c:v>
                </c:pt>
                <c:pt idx="44">
                  <c:v>62</c:v>
                </c:pt>
                <c:pt idx="45">
                  <c:v>41</c:v>
                </c:pt>
                <c:pt idx="46">
                  <c:v>48</c:v>
                </c:pt>
                <c:pt idx="47">
                  <c:v>40</c:v>
                </c:pt>
                <c:pt idx="48">
                  <c:v>49</c:v>
                </c:pt>
                <c:pt idx="49">
                  <c:v>80</c:v>
                </c:pt>
              </c:numCache>
            </c:numRef>
          </c:yVal>
          <c:smooth val="0"/>
          <c:extLst>
            <c:ext xmlns:c16="http://schemas.microsoft.com/office/drawing/2014/chart" uri="{C3380CC4-5D6E-409C-BE32-E72D297353CC}">
              <c16:uniqueId val="{00000000-64D7-4958-9F5C-7CAED4FCDD91}"/>
            </c:ext>
          </c:extLst>
        </c:ser>
        <c:ser>
          <c:idx val="1"/>
          <c:order val="1"/>
          <c:tx>
            <c:strRef>
              <c:f>'Exponential Smoothing w Trend'!$M$2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'Exponential Smoothing w Trend'!$B$3:$B$52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'Exponential Smoothing w Trend'!$M$3:$M$52</c:f>
              <c:numCache>
                <c:formatCode>0</c:formatCode>
                <c:ptCount val="50"/>
                <c:pt idx="1">
                  <c:v>33</c:v>
                </c:pt>
                <c:pt idx="2">
                  <c:v>36.520000000000003</c:v>
                </c:pt>
                <c:pt idx="3">
                  <c:v>38.226400000000005</c:v>
                </c:pt>
                <c:pt idx="4">
                  <c:v>44.156568000000007</c:v>
                </c:pt>
                <c:pt idx="5">
                  <c:v>50.831458160000004</c:v>
                </c:pt>
                <c:pt idx="6">
                  <c:v>46.822716079200006</c:v>
                </c:pt>
                <c:pt idx="7">
                  <c:v>46.155652956503999</c:v>
                </c:pt>
                <c:pt idx="8">
                  <c:v>48.961930523770476</c:v>
                </c:pt>
                <c:pt idx="9">
                  <c:v>47.695413358668759</c:v>
                </c:pt>
                <c:pt idx="10">
                  <c:v>57.208337518295586</c:v>
                </c:pt>
                <c:pt idx="11">
                  <c:v>50.944384562229075</c:v>
                </c:pt>
                <c:pt idx="12">
                  <c:v>46.696385722581269</c:v>
                </c:pt>
                <c:pt idx="13">
                  <c:v>52.395947697445017</c:v>
                </c:pt>
                <c:pt idx="14">
                  <c:v>48.652218636689319</c:v>
                </c:pt>
                <c:pt idx="15">
                  <c:v>52.858468027576997</c:v>
                </c:pt>
                <c:pt idx="16">
                  <c:v>47.67357675397291</c:v>
                </c:pt>
                <c:pt idx="17">
                  <c:v>46.566882311162026</c:v>
                </c:pt>
                <c:pt idx="18">
                  <c:v>46.849492175223283</c:v>
                </c:pt>
                <c:pt idx="19">
                  <c:v>47.761841298669964</c:v>
                </c:pt>
                <c:pt idx="20">
                  <c:v>58.609863249075929</c:v>
                </c:pt>
                <c:pt idx="21">
                  <c:v>52.505767474205818</c:v>
                </c:pt>
                <c:pt idx="22">
                  <c:v>48.80189523612011</c:v>
                </c:pt>
                <c:pt idx="23">
                  <c:v>46.568961722957226</c:v>
                </c:pt>
                <c:pt idx="24">
                  <c:v>45.512004795378253</c:v>
                </c:pt>
                <c:pt idx="25">
                  <c:v>52.63216246962741</c:v>
                </c:pt>
                <c:pt idx="26">
                  <c:v>49.751372866641098</c:v>
                </c:pt>
                <c:pt idx="27">
                  <c:v>48.236742985258502</c:v>
                </c:pt>
                <c:pt idx="28">
                  <c:v>45.733432019971303</c:v>
                </c:pt>
                <c:pt idx="29">
                  <c:v>43.983444125612877</c:v>
                </c:pt>
                <c:pt idx="30">
                  <c:v>56.268459134808857</c:v>
                </c:pt>
                <c:pt idx="31">
                  <c:v>51.134921853671436</c:v>
                </c:pt>
                <c:pt idx="32">
                  <c:v>48.192068409570346</c:v>
                </c:pt>
                <c:pt idx="33">
                  <c:v>45.449798235525186</c:v>
                </c:pt>
                <c:pt idx="34">
                  <c:v>44.853109890204742</c:v>
                </c:pt>
                <c:pt idx="35">
                  <c:v>51.905147261698772</c:v>
                </c:pt>
                <c:pt idx="36">
                  <c:v>47.864320140536691</c:v>
                </c:pt>
                <c:pt idx="37">
                  <c:v>46.744808152542376</c:v>
                </c:pt>
                <c:pt idx="38">
                  <c:v>44.793087246604529</c:v>
                </c:pt>
                <c:pt idx="39">
                  <c:v>44.580083790019955</c:v>
                </c:pt>
                <c:pt idx="40">
                  <c:v>52.142132014835461</c:v>
                </c:pt>
                <c:pt idx="41">
                  <c:v>49.159695318307371</c:v>
                </c:pt>
                <c:pt idx="42">
                  <c:v>47.995300392503168</c:v>
                </c:pt>
                <c:pt idx="43">
                  <c:v>50.171167692345357</c:v>
                </c:pt>
                <c:pt idx="44">
                  <c:v>52.366747001914518</c:v>
                </c:pt>
                <c:pt idx="45">
                  <c:v>54.529727102620591</c:v>
                </c:pt>
                <c:pt idx="46">
                  <c:v>51.598089745250974</c:v>
                </c:pt>
                <c:pt idx="47">
                  <c:v>50.763628533295119</c:v>
                </c:pt>
                <c:pt idx="48">
                  <c:v>48.373810036018121</c:v>
                </c:pt>
                <c:pt idx="49">
                  <c:v>48.466524197876723</c:v>
                </c:pt>
              </c:numCache>
            </c:numRef>
          </c:yVal>
          <c:smooth val="0"/>
          <c:extLst>
            <c:ext xmlns:c16="http://schemas.microsoft.com/office/drawing/2014/chart" uri="{C3380CC4-5D6E-409C-BE32-E72D297353CC}">
              <c16:uniqueId val="{00000001-64D7-4958-9F5C-7CAED4FCDD91}"/>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'Exponential Smoothing w Trend'!$B$2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'Exponential Smoothing w Trend'!$B$3:$B$52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'Exponential Smoothing w Trend'!$I$3:$I$52</c:f>
              <c:numCache>
                <c:formatCode>General</c:formatCode>
                <c:ptCount val="50"/>
                <c:pt idx="0">
                  <c:v>63</c:v>
                </c:pt>
                <c:pt idx="1">
                  <c:v>60</c:v>
                </c:pt>
                <c:pt idx="2">
                  <c:v>68</c:v>
                </c:pt>
                <c:pt idx="3">
                  <c:v>71</c:v>
                </c:pt>
                <c:pt idx="4">
                  <c:v>132</c:v>
                </c:pt>
                <c:pt idx="5">
                  <c:v>64</c:v>
                </c:pt>
                <c:pt idx="6">
                  <c:v>77</c:v>
                </c:pt>
                <c:pt idx="7">
                  <c:v>101</c:v>
                </c:pt>
                <c:pt idx="8">
                  <c:v>94</c:v>
                </c:pt>
                <c:pt idx="9">
                  <c:v>162</c:v>
                </c:pt>
                <c:pt idx="10">
                  <c:v>75</c:v>
                </c:pt>
                <c:pt idx="11">
                  <c:v>66</c:v>
                </c:pt>
                <c:pt idx="12">
                  <c:v>96</c:v>
                </c:pt>
                <c:pt idx="13">
                  <c:v>101</c:v>
                </c:pt>
                <c:pt idx="14">
                  <c:v>176</c:v>
                </c:pt>
                <c:pt idx="15">
                  <c:v>95</c:v>
                </c:pt>
                <c:pt idx="16">
                  <c:v>69</c:v>
                </c:pt>
                <c:pt idx="17">
                  <c:v>81</c:v>
                </c:pt>
                <c:pt idx="18">
                  <c:v>103</c:v>
                </c:pt>
                <c:pt idx="19">
                  <c:v>104</c:v>
                </c:pt>
                <c:pt idx="20">
                  <c:v>59</c:v>
                </c:pt>
                <c:pt idx="21">
                  <c:v>76</c:v>
                </c:pt>
                <c:pt idx="22">
                  <c:v>106</c:v>
                </c:pt>
                <c:pt idx="23">
                  <c:v>149</c:v>
                </c:pt>
                <c:pt idx="24">
                  <c:v>167</c:v>
                </c:pt>
                <c:pt idx="25">
                  <c:v>67</c:v>
                </c:pt>
                <c:pt idx="26">
                  <c:v>81</c:v>
                </c:pt>
                <c:pt idx="27">
                  <c:v>114</c:v>
                </c:pt>
                <c:pt idx="28">
                  <c:v>119</c:v>
                </c:pt>
                <c:pt idx="29">
                  <c:v>148</c:v>
                </c:pt>
                <c:pt idx="30">
                  <c:v>88</c:v>
                </c:pt>
                <c:pt idx="31">
                  <c:v>82</c:v>
                </c:pt>
                <c:pt idx="32">
                  <c:v>112</c:v>
                </c:pt>
                <c:pt idx="33">
                  <c:v>107</c:v>
                </c:pt>
                <c:pt idx="34">
                  <c:v>146</c:v>
                </c:pt>
                <c:pt idx="35">
                  <c:v>77</c:v>
                </c:pt>
                <c:pt idx="36">
                  <c:v>89</c:v>
                </c:pt>
                <c:pt idx="37">
                  <c:v>93</c:v>
                </c:pt>
                <c:pt idx="38">
                  <c:v>107</c:v>
                </c:pt>
                <c:pt idx="39">
                  <c:v>143</c:v>
                </c:pt>
                <c:pt idx="40">
                  <c:v>94</c:v>
                </c:pt>
                <c:pt idx="41">
                  <c:v>92</c:v>
                </c:pt>
                <c:pt idx="42">
                  <c:v>106</c:v>
                </c:pt>
                <c:pt idx="43">
                  <c:v>109</c:v>
                </c:pt>
                <c:pt idx="44">
                  <c:v>180</c:v>
                </c:pt>
                <c:pt idx="45">
                  <c:v>79</c:v>
                </c:pt>
                <c:pt idx="46">
                  <c:v>71</c:v>
                </c:pt>
                <c:pt idx="47">
                  <c:v>141</c:v>
                </c:pt>
                <c:pt idx="48">
                  <c:v>144</c:v>
                </c:pt>
                <c:pt idx="49">
                  <c:v>203</c:v>
                </c:pt>
              </c:numCache>
            </c:numRef>
          </c:yVal>
          <c:smooth val="0"/>
          <c:extLst>
            <c:ext xmlns:c16="http://schemas.microsoft.com/office/drawing/2014/chart" uri="{C3380CC4-5D6E-409C-BE32-E72D297353CC}">
              <c16:uniqueId val="{00000000-C2FA-4693-87CB-25675BD43AE3}"/>
            </c:ext>
          </c:extLst>
        </c:ser>
        <c:ser>
          <c:idx val="1"/>
          <c:order val="1"/>
          <c:tx>
            <c:strRef>
              <c:f>'Exponential Smoothing w Trend'!$M$2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'Exponential Smoothing w Trend'!$B$3:$B$52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'Exponential Smoothing w Trend'!$T$3:$T$52</c:f>
              <c:numCache>
                <c:formatCode>0</c:formatCode>
                <c:ptCount val="50"/>
                <c:pt idx="1">
                  <c:v>63</c:v>
                </c:pt>
                <c:pt idx="2">
                  <c:v>62.720000000000006</c:v>
                </c:pt>
                <c:pt idx="3">
                  <c:v>63.98640000000001</c:v>
                </c:pt>
                <c:pt idx="4">
                  <c:v>65.964568</c:v>
                </c:pt>
                <c:pt idx="5">
                  <c:v>79.877858160000002</c:v>
                </c:pt>
                <c:pt idx="6">
                  <c:v>76.459836079200002</c:v>
                </c:pt>
                <c:pt idx="7">
                  <c:v>76.465348956504002</c:v>
                </c:pt>
                <c:pt idx="8">
                  <c:v>81.609687323770487</c:v>
                </c:pt>
                <c:pt idx="9">
                  <c:v>84.013618798668759</c:v>
                </c:pt>
                <c:pt idx="10">
                  <c:v>100.46290187029558</c:v>
                </c:pt>
                <c:pt idx="11">
                  <c:v>94.948036043829063</c:v>
                </c:pt>
                <c:pt idx="12">
                  <c:v>88.699306907861271</c:v>
                </c:pt>
                <c:pt idx="13">
                  <c:v>90.598284645669011</c:v>
                </c:pt>
                <c:pt idx="14">
                  <c:v>92.414088195268519</c:v>
                </c:pt>
                <c:pt idx="15">
                  <c:v>109.46796367444036</c:v>
                </c:pt>
                <c:pt idx="16">
                  <c:v>106.16117327146361</c:v>
                </c:pt>
                <c:pt idx="17">
                  <c:v>98.556959525154582</c:v>
                </c:pt>
                <c:pt idx="18">
                  <c:v>95.041553946417338</c:v>
                </c:pt>
                <c:pt idx="19">
                  <c:v>96.715490715625208</c:v>
                </c:pt>
                <c:pt idx="20">
                  <c:v>99.172782782640127</c:v>
                </c:pt>
                <c:pt idx="21">
                  <c:v>90.756103101057178</c:v>
                </c:pt>
                <c:pt idx="22">
                  <c:v>87.4021637376012</c:v>
                </c:pt>
                <c:pt idx="23">
                  <c:v>90.849176524142095</c:v>
                </c:pt>
                <c:pt idx="24">
                  <c:v>102.33617663632616</c:v>
                </c:pt>
                <c:pt idx="25">
                  <c:v>115.89149994238572</c:v>
                </c:pt>
                <c:pt idx="26">
                  <c:v>105.95884284484775</c:v>
                </c:pt>
                <c:pt idx="27">
                  <c:v>100.80271896782382</c:v>
                </c:pt>
                <c:pt idx="28">
                  <c:v>103.18621280602356</c:v>
                </c:pt>
                <c:pt idx="29">
                  <c:v>106.14566875445469</c:v>
                </c:pt>
                <c:pt idx="30">
                  <c:v>115.59823883788229</c:v>
                </c:pt>
                <c:pt idx="31">
                  <c:v>109.79874561613018</c:v>
                </c:pt>
                <c:pt idx="32">
                  <c:v>103.92312741953735</c:v>
                </c:pt>
                <c:pt idx="33">
                  <c:v>105.23464544349879</c:v>
                </c:pt>
                <c:pt idx="34">
                  <c:v>105.48098765658364</c:v>
                </c:pt>
                <c:pt idx="35">
                  <c:v>114.20744947480189</c:v>
                </c:pt>
                <c:pt idx="36">
                  <c:v>106.50616191101919</c:v>
                </c:pt>
                <c:pt idx="37">
                  <c:v>102.85828156892838</c:v>
                </c:pt>
                <c:pt idx="38">
                  <c:v>100.68386597971335</c:v>
                </c:pt>
                <c:pt idx="39">
                  <c:v>101.89270677650701</c:v>
                </c:pt>
                <c:pt idx="40">
                  <c:v>110.79223040402513</c:v>
                </c:pt>
                <c:pt idx="41">
                  <c:v>107.27977402965911</c:v>
                </c:pt>
                <c:pt idx="42">
                  <c:v>104.09136336158457</c:v>
                </c:pt>
                <c:pt idx="43">
                  <c:v>104.64801806761048</c:v>
                </c:pt>
                <c:pt idx="44">
                  <c:v>105.74822730212661</c:v>
                </c:pt>
                <c:pt idx="45">
                  <c:v>120.83491134279026</c:v>
                </c:pt>
                <c:pt idx="46">
                  <c:v>112.24223713738671</c:v>
                </c:pt>
                <c:pt idx="47">
                  <c:v>103.87894644700371</c:v>
                </c:pt>
                <c:pt idx="48">
                  <c:v>111.066064366985</c:v>
                </c:pt>
                <c:pt idx="49">
                  <c:v>117.62032766265023</c:v>
                </c:pt>
              </c:numCache>
            </c:numRef>
          </c:yVal>
          <c:smooth val="0"/>
          <c:extLst>
            <c:ext xmlns:c16="http://schemas.microsoft.com/office/drawing/2014/chart" uri="{C3380CC4-5D6E-409C-BE32-E72D297353CC}">
              <c16:uniqueId val="{00000001-C2FA-4693-87CB-25675BD43AE3}"/>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Q-36</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'Exp Smoothing w Seasonality'!$B$2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'Exp Smoothing w Seasonality'!$B$3:$B$52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'Exp Smoothing w Seasonality'!$H$3:$H$52</c:f>
              <c:numCache>
                <c:formatCode>General</c:formatCode>
                <c:ptCount val="50"/>
                <c:pt idx="0">
                  <c:v>33</c:v>
                </c:pt>
                <c:pt idx="1">
                  <c:v>49</c:v>
                </c:pt>
                <c:pt idx="2">
                  <c:v>44</c:v>
                </c:pt>
                <c:pt idx="3">
                  <c:v>65</c:v>
                </c:pt>
                <c:pt idx="4">
                  <c:v>74</c:v>
                </c:pt>
                <c:pt idx="5">
                  <c:v>32</c:v>
                </c:pt>
                <c:pt idx="6">
                  <c:v>44</c:v>
                </c:pt>
                <c:pt idx="7">
                  <c:v>59</c:v>
                </c:pt>
                <c:pt idx="8">
                  <c:v>43</c:v>
                </c:pt>
                <c:pt idx="9">
                  <c:v>91</c:v>
                </c:pt>
                <c:pt idx="10">
                  <c:v>28</c:v>
                </c:pt>
                <c:pt idx="11">
                  <c:v>32</c:v>
                </c:pt>
                <c:pt idx="12">
                  <c:v>73</c:v>
                </c:pt>
                <c:pt idx="13">
                  <c:v>35</c:v>
                </c:pt>
                <c:pt idx="14">
                  <c:v>68</c:v>
                </c:pt>
                <c:pt idx="15">
                  <c:v>29</c:v>
                </c:pt>
                <c:pt idx="16">
                  <c:v>43</c:v>
                </c:pt>
                <c:pt idx="17">
                  <c:v>48</c:v>
                </c:pt>
                <c:pt idx="18">
                  <c:v>51</c:v>
                </c:pt>
                <c:pt idx="19">
                  <c:v>97</c:v>
                </c:pt>
                <c:pt idx="20">
                  <c:v>30</c:v>
                </c:pt>
                <c:pt idx="21">
                  <c:v>36</c:v>
                </c:pt>
                <c:pt idx="22">
                  <c:v>39</c:v>
                </c:pt>
                <c:pt idx="23">
                  <c:v>42</c:v>
                </c:pt>
                <c:pt idx="24">
                  <c:v>78</c:v>
                </c:pt>
                <c:pt idx="25">
                  <c:v>39</c:v>
                </c:pt>
                <c:pt idx="26">
                  <c:v>43</c:v>
                </c:pt>
                <c:pt idx="27">
                  <c:v>37</c:v>
                </c:pt>
                <c:pt idx="28">
                  <c:v>38</c:v>
                </c:pt>
                <c:pt idx="29">
                  <c:v>100</c:v>
                </c:pt>
                <c:pt idx="30">
                  <c:v>32</c:v>
                </c:pt>
                <c:pt idx="31">
                  <c:v>38</c:v>
                </c:pt>
                <c:pt idx="32">
                  <c:v>36</c:v>
                </c:pt>
                <c:pt idx="33">
                  <c:v>43</c:v>
                </c:pt>
                <c:pt idx="34">
                  <c:v>77</c:v>
                </c:pt>
                <c:pt idx="35">
                  <c:v>33</c:v>
                </c:pt>
                <c:pt idx="36">
                  <c:v>43</c:v>
                </c:pt>
                <c:pt idx="37">
                  <c:v>38</c:v>
                </c:pt>
                <c:pt idx="38">
                  <c:v>44</c:v>
                </c:pt>
                <c:pt idx="39">
                  <c:v>79</c:v>
                </c:pt>
                <c:pt idx="40">
                  <c:v>38</c:v>
                </c:pt>
                <c:pt idx="41">
                  <c:v>44</c:v>
                </c:pt>
                <c:pt idx="42">
                  <c:v>58</c:v>
                </c:pt>
                <c:pt idx="43">
                  <c:v>60</c:v>
                </c:pt>
                <c:pt idx="44">
                  <c:v>62</c:v>
                </c:pt>
                <c:pt idx="45">
                  <c:v>41</c:v>
                </c:pt>
                <c:pt idx="46">
                  <c:v>48</c:v>
                </c:pt>
                <c:pt idx="47">
                  <c:v>40</c:v>
                </c:pt>
                <c:pt idx="48">
                  <c:v>49</c:v>
                </c:pt>
                <c:pt idx="49">
                  <c:v>80</c:v>
                </c:pt>
              </c:numCache>
            </c:numRef>
          </c:yVal>
          <c:smooth val="0"/>
          <c:extLst>
            <c:ext xmlns:c16="http://schemas.microsoft.com/office/drawing/2014/chart" uri="{C3380CC4-5D6E-409C-BE32-E72D297353CC}">
              <c16:uniqueId val="{00000000-CC42-4213-BAF3-00526D495740}"/>
            </c:ext>
          </c:extLst>
        </c:ser>
        <c:ser>
          <c:idx val="1"/>
          <c:order val="1"/>
          <c:tx>
            <c:strRef>
              <c:f>'Exp Smoothing w Seasonality'!$N$2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'Exp Smoothing w Seasonality'!$B$3:$B$52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'Exp Smoothing w Seasonality'!$N$3:$N$52</c:f>
              <c:numCache>
                <c:formatCode>0</c:formatCode>
                <c:ptCount val="50"/>
                <c:pt idx="5">
                  <c:v>34.533333333333331</c:v>
                </c:pt>
                <c:pt idx="6">
                  <c:v>38.887619047619054</c:v>
                </c:pt>
                <c:pt idx="7">
                  <c:v>49.887619047619054</c:v>
                </c:pt>
                <c:pt idx="8">
                  <c:v>51.710095238095249</c:v>
                </c:pt>
                <c:pt idx="9">
                  <c:v>74.952114285714302</c:v>
                </c:pt>
                <c:pt idx="10">
                  <c:v>36.366830033855805</c:v>
                </c:pt>
                <c:pt idx="11">
                  <c:v>39.971872527790318</c:v>
                </c:pt>
                <c:pt idx="12">
                  <c:v>48.063744001974186</c:v>
                </c:pt>
                <c:pt idx="13">
                  <c:v>52.312355191891669</c:v>
                </c:pt>
                <c:pt idx="14">
                  <c:v>74.395331021909044</c:v>
                </c:pt>
                <c:pt idx="15">
                  <c:v>33.416699622162703</c:v>
                </c:pt>
                <c:pt idx="16">
                  <c:v>37.533749532951745</c:v>
                </c:pt>
                <c:pt idx="17">
                  <c:v>49.698716459501313</c:v>
                </c:pt>
                <c:pt idx="18">
                  <c:v>47.096277853085809</c:v>
                </c:pt>
                <c:pt idx="19">
                  <c:v>73.703435644824452</c:v>
                </c:pt>
                <c:pt idx="20">
                  <c:v>35.745102982072844</c:v>
                </c:pt>
                <c:pt idx="21">
                  <c:v>40.358607811048252</c:v>
                </c:pt>
                <c:pt idx="22">
                  <c:v>50.449562114903578</c:v>
                </c:pt>
                <c:pt idx="23">
                  <c:v>46.165355852375249</c:v>
                </c:pt>
                <c:pt idx="24">
                  <c:v>70.386293081315301</c:v>
                </c:pt>
                <c:pt idx="25">
                  <c:v>32.20044816926891</c:v>
                </c:pt>
                <c:pt idx="26">
                  <c:v>39.238148243802399</c:v>
                </c:pt>
                <c:pt idx="27">
                  <c:v>50.831573085221621</c:v>
                </c:pt>
                <c:pt idx="28">
                  <c:v>46.346267646414205</c:v>
                </c:pt>
                <c:pt idx="29">
                  <c:v>69.919643827801124</c:v>
                </c:pt>
                <c:pt idx="30">
                  <c:v>34.134579997887421</c:v>
                </c:pt>
                <c:pt idx="31">
                  <c:v>39.240649532992876</c:v>
                </c:pt>
                <c:pt idx="32">
                  <c:v>48.808867482465651</c:v>
                </c:pt>
                <c:pt idx="33">
                  <c:v>44.775296857630295</c:v>
                </c:pt>
                <c:pt idx="34">
                  <c:v>71.150987320832357</c:v>
                </c:pt>
                <c:pt idx="35">
                  <c:v>31.921451604206332</c:v>
                </c:pt>
                <c:pt idx="36">
                  <c:v>37.459626950903633</c:v>
                </c:pt>
                <c:pt idx="37">
                  <c:v>47.80309650875212</c:v>
                </c:pt>
                <c:pt idx="38">
                  <c:v>44.809026500554097</c:v>
                </c:pt>
                <c:pt idx="39">
                  <c:v>71.860794661634003</c:v>
                </c:pt>
                <c:pt idx="40">
                  <c:v>32.287620284734075</c:v>
                </c:pt>
                <c:pt idx="41">
                  <c:v>39.138061539885939</c:v>
                </c:pt>
                <c:pt idx="42">
                  <c:v>49.008410246332602</c:v>
                </c:pt>
                <c:pt idx="43">
                  <c:v>50.053514318882542</c:v>
                </c:pt>
                <c:pt idx="44">
                  <c:v>84.151558582718238</c:v>
                </c:pt>
                <c:pt idx="45">
                  <c:v>35.22433950316293</c:v>
                </c:pt>
                <c:pt idx="46">
                  <c:v>42.50699185598458</c:v>
                </c:pt>
                <c:pt idx="47">
                  <c:v>53.397170397349178</c:v>
                </c:pt>
                <c:pt idx="48">
                  <c:v>49.993913429111132</c:v>
                </c:pt>
                <c:pt idx="49">
                  <c:v>79.01814094562809</c:v>
                </c:pt>
              </c:numCache>
            </c:numRef>
          </c:yVal>
          <c:smooth val="0"/>
          <c:extLst>
            <c:ext xmlns:c16="http://schemas.microsoft.com/office/drawing/2014/chart" uri="{C3380CC4-5D6E-409C-BE32-E72D297353CC}">
              <c16:uniqueId val="{00000001-CC42-4213-BAF3-00526D495740}"/>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Q-37</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'Exp Smoothing w Seasonality'!$B$2</c:f>
              <c:strCache>
                <c:ptCount val="1"/>
                <c:pt idx="0">
                  <c:v>Day</c:v>
                </c:pt>
              </c:strCache>
            </c:strRef>
          </c:tx>
          <c:spPr>
            <a:ln w="19050" cap="rnd">
              <a:solidFill>
                <a:schemeClr val="dk1">
                  <a:tint val="88500"/>
                </a:schemeClr>
              </a:solidFill>
              <a:round/>
            </a:ln>
            <a:effectLst/>
          </c:spPr>
          <c:marker>
            <c:symbol val="circle"/>
            <c:size val="5"/>
            <c:spPr>
              <a:solidFill>
                <a:schemeClr val="dk1">
                  <a:tint val="88500"/>
                </a:schemeClr>
              </a:solidFill>
              <a:ln w="9525">
                <a:solidFill>
                  <a:schemeClr val="dk1">
                    <a:tint val="88500"/>
                  </a:schemeClr>
                </a:solidFill>
              </a:ln>
              <a:effectLst/>
            </c:spPr>
          </c:marker>
          <c:xVal>
            <c:numRef>
              <c:f>'Exp Smoothing w Seasonality'!$B$3:$B$52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'Exp Smoothing w Seasonality'!$I$3:$I$52</c:f>
              <c:numCache>
                <c:formatCode>General</c:formatCode>
                <c:ptCount val="50"/>
                <c:pt idx="0">
                  <c:v>63</c:v>
                </c:pt>
                <c:pt idx="1">
                  <c:v>60</c:v>
                </c:pt>
                <c:pt idx="2">
                  <c:v>68</c:v>
                </c:pt>
                <c:pt idx="3">
                  <c:v>71</c:v>
                </c:pt>
                <c:pt idx="4">
                  <c:v>132</c:v>
                </c:pt>
                <c:pt idx="5">
                  <c:v>64</c:v>
                </c:pt>
                <c:pt idx="6">
                  <c:v>77</c:v>
                </c:pt>
                <c:pt idx="7">
                  <c:v>101</c:v>
                </c:pt>
                <c:pt idx="8">
                  <c:v>94</c:v>
                </c:pt>
                <c:pt idx="9">
                  <c:v>162</c:v>
                </c:pt>
                <c:pt idx="10">
                  <c:v>75</c:v>
                </c:pt>
                <c:pt idx="11">
                  <c:v>66</c:v>
                </c:pt>
                <c:pt idx="12">
                  <c:v>96</c:v>
                </c:pt>
                <c:pt idx="13">
                  <c:v>101</c:v>
                </c:pt>
                <c:pt idx="14">
                  <c:v>176</c:v>
                </c:pt>
                <c:pt idx="15">
                  <c:v>95</c:v>
                </c:pt>
                <c:pt idx="16">
                  <c:v>69</c:v>
                </c:pt>
                <c:pt idx="17">
                  <c:v>81</c:v>
                </c:pt>
                <c:pt idx="18">
                  <c:v>103</c:v>
                </c:pt>
                <c:pt idx="19">
                  <c:v>104</c:v>
                </c:pt>
                <c:pt idx="20">
                  <c:v>59</c:v>
                </c:pt>
                <c:pt idx="21">
                  <c:v>76</c:v>
                </c:pt>
                <c:pt idx="22">
                  <c:v>106</c:v>
                </c:pt>
                <c:pt idx="23">
                  <c:v>149</c:v>
                </c:pt>
                <c:pt idx="24">
                  <c:v>167</c:v>
                </c:pt>
                <c:pt idx="25">
                  <c:v>67</c:v>
                </c:pt>
                <c:pt idx="26">
                  <c:v>81</c:v>
                </c:pt>
                <c:pt idx="27">
                  <c:v>114</c:v>
                </c:pt>
                <c:pt idx="28">
                  <c:v>119</c:v>
                </c:pt>
                <c:pt idx="29">
                  <c:v>148</c:v>
                </c:pt>
                <c:pt idx="30">
                  <c:v>88</c:v>
                </c:pt>
                <c:pt idx="31">
                  <c:v>82</c:v>
                </c:pt>
                <c:pt idx="32">
                  <c:v>112</c:v>
                </c:pt>
                <c:pt idx="33">
                  <c:v>107</c:v>
                </c:pt>
                <c:pt idx="34">
                  <c:v>146</c:v>
                </c:pt>
                <c:pt idx="35">
                  <c:v>77</c:v>
                </c:pt>
                <c:pt idx="36">
                  <c:v>89</c:v>
                </c:pt>
                <c:pt idx="37">
                  <c:v>93</c:v>
                </c:pt>
                <c:pt idx="38">
                  <c:v>107</c:v>
                </c:pt>
                <c:pt idx="39">
                  <c:v>143</c:v>
                </c:pt>
                <c:pt idx="40">
                  <c:v>94</c:v>
                </c:pt>
                <c:pt idx="41">
                  <c:v>92</c:v>
                </c:pt>
                <c:pt idx="42">
                  <c:v>106</c:v>
                </c:pt>
                <c:pt idx="43">
                  <c:v>109</c:v>
                </c:pt>
                <c:pt idx="44">
                  <c:v>180</c:v>
                </c:pt>
                <c:pt idx="45">
                  <c:v>79</c:v>
                </c:pt>
                <c:pt idx="46">
                  <c:v>71</c:v>
                </c:pt>
                <c:pt idx="47">
                  <c:v>141</c:v>
                </c:pt>
                <c:pt idx="48">
                  <c:v>144</c:v>
                </c:pt>
                <c:pt idx="49">
                  <c:v>203</c:v>
                </c:pt>
              </c:numCache>
            </c:numRef>
          </c:yVal>
          <c:smooth val="0"/>
          <c:extLst>
            <c:ext xmlns:c16="http://schemas.microsoft.com/office/drawing/2014/chart" uri="{C3380CC4-5D6E-409C-BE32-E72D297353CC}">
              <c16:uniqueId val="{00000000-D69D-4DC0-AEE5-01D82993F8C2}"/>
            </c:ext>
          </c:extLst>
        </c:ser>
        <c:ser>
          <c:idx val="1"/>
          <c:order val="1"/>
          <c:tx>
            <c:strRef>
              <c:f>'Exp Smoothing w Seasonality'!$N$2</c:f>
              <c:strCache>
                <c:ptCount val="1"/>
                <c:pt idx="0">
                  <c:v>Forecast</c:v>
                </c:pt>
              </c:strCache>
            </c:strRef>
          </c:tx>
          <c:spPr>
            <a:ln w="19050" cap="rnd">
              <a:solidFill>
                <a:schemeClr val="dk1">
                  <a:tint val="55000"/>
                </a:schemeClr>
              </a:solidFill>
              <a:round/>
            </a:ln>
            <a:effectLst/>
          </c:spPr>
          <c:marker>
            <c:symbol val="circle"/>
            <c:size val="5"/>
            <c:spPr>
              <a:solidFill>
                <a:srgbClr val="FF0000"/>
              </a:solidFill>
              <a:ln w="9525">
                <a:solidFill>
                  <a:srgbClr val="FF0000"/>
                </a:solidFill>
              </a:ln>
              <a:effectLst/>
            </c:spPr>
          </c:marker>
          <c:xVal>
            <c:numRef>
              <c:f>'Exp Smoothing w Seasonality'!$B$3:$B$52</c:f>
              <c:numCache>
                <c:formatCode>General</c:formatCode>
                <c:ptCount val="5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numCache>
            </c:numRef>
          </c:xVal>
          <c:yVal>
            <c:numRef>
              <c:f>'Exp Smoothing w Seasonality'!$U$3:$U$52</c:f>
              <c:numCache>
                <c:formatCode>0</c:formatCode>
                <c:ptCount val="50"/>
                <c:pt idx="4">
                  <c:v>0</c:v>
                </c:pt>
                <c:pt idx="5">
                  <c:v>61.599999999999994</c:v>
                </c:pt>
                <c:pt idx="6">
                  <c:v>70.948571428571441</c:v>
                </c:pt>
                <c:pt idx="7">
                  <c:v>90.198571428571441</c:v>
                </c:pt>
                <c:pt idx="8">
                  <c:v>92.358857142857161</c:v>
                </c:pt>
                <c:pt idx="9">
                  <c:v>139.03062857142859</c:v>
                </c:pt>
                <c:pt idx="10">
                  <c:v>67.12841454845362</c:v>
                </c:pt>
                <c:pt idx="11">
                  <c:v>78.659156638997686</c:v>
                </c:pt>
                <c:pt idx="12">
                  <c:v>95.28468085521493</c:v>
                </c:pt>
                <c:pt idx="13">
                  <c:v>95.050681903408787</c:v>
                </c:pt>
                <c:pt idx="14">
                  <c:v>145.18147848013822</c:v>
                </c:pt>
                <c:pt idx="15">
                  <c:v>70.609463318215703</c:v>
                </c:pt>
                <c:pt idx="16">
                  <c:v>85.46071505712672</c:v>
                </c:pt>
                <c:pt idx="17">
                  <c:v>103.56591357688943</c:v>
                </c:pt>
                <c:pt idx="18">
                  <c:v>98.875656730483655</c:v>
                </c:pt>
                <c:pt idx="19">
                  <c:v>151.25200319469167</c:v>
                </c:pt>
                <c:pt idx="20">
                  <c:v>66.470558003812243</c:v>
                </c:pt>
                <c:pt idx="21">
                  <c:v>72.040376057255145</c:v>
                </c:pt>
                <c:pt idx="22">
                  <c:v>91.696652377150599</c:v>
                </c:pt>
                <c:pt idx="23">
                  <c:v>95.41394513399382</c:v>
                </c:pt>
                <c:pt idx="24">
                  <c:v>158.59916508719408</c:v>
                </c:pt>
                <c:pt idx="25">
                  <c:v>75.79690423498019</c:v>
                </c:pt>
                <c:pt idx="26">
                  <c:v>82.645119211801202</c:v>
                </c:pt>
                <c:pt idx="27">
                  <c:v>104.03767719296637</c:v>
                </c:pt>
                <c:pt idx="28">
                  <c:v>108.49503618121751</c:v>
                </c:pt>
                <c:pt idx="29">
                  <c:v>162.3392051999177</c:v>
                </c:pt>
                <c:pt idx="30">
                  <c:v>74.899360021336477</c:v>
                </c:pt>
                <c:pt idx="31">
                  <c:v>86.875613208040008</c:v>
                </c:pt>
                <c:pt idx="32">
                  <c:v>109.06314047965459</c:v>
                </c:pt>
                <c:pt idx="33">
                  <c:v>112.20416428205175</c:v>
                </c:pt>
                <c:pt idx="34">
                  <c:v>161.96965889477366</c:v>
                </c:pt>
                <c:pt idx="35">
                  <c:v>75.347745439850343</c:v>
                </c:pt>
                <c:pt idx="36">
                  <c:v>84.051354995272689</c:v>
                </c:pt>
                <c:pt idx="37">
                  <c:v>108.33363090414292</c:v>
                </c:pt>
                <c:pt idx="38">
                  <c:v>107.4016859917615</c:v>
                </c:pt>
                <c:pt idx="39">
                  <c:v>156.03480744006134</c:v>
                </c:pt>
                <c:pt idx="40">
                  <c:v>73.167838090097774</c:v>
                </c:pt>
                <c:pt idx="41">
                  <c:v>86.015465386420772</c:v>
                </c:pt>
                <c:pt idx="42">
                  <c:v>110.1958026377293</c:v>
                </c:pt>
                <c:pt idx="43">
                  <c:v>112.21146607947993</c:v>
                </c:pt>
                <c:pt idx="44">
                  <c:v>161.68369779128545</c:v>
                </c:pt>
                <c:pt idx="45">
                  <c:v>79.973326841634204</c:v>
                </c:pt>
                <c:pt idx="46">
                  <c:v>88.029284708341621</c:v>
                </c:pt>
                <c:pt idx="47">
                  <c:v>106.46824836194158</c:v>
                </c:pt>
                <c:pt idx="48">
                  <c:v>116.37897825055063</c:v>
                </c:pt>
                <c:pt idx="49">
                  <c:v>177.64684455593715</c:v>
                </c:pt>
              </c:numCache>
            </c:numRef>
          </c:yVal>
          <c:smooth val="0"/>
          <c:extLst>
            <c:ext xmlns:c16="http://schemas.microsoft.com/office/drawing/2014/chart" uri="{C3380CC4-5D6E-409C-BE32-E72D297353CC}">
              <c16:uniqueId val="{00000001-D69D-4DC0-AEE5-01D82993F8C2}"/>
            </c:ext>
          </c:extLst>
        </c:ser>
        <c:dLbls>
          <c:showLegendKey val="0"/>
          <c:showVal val="0"/>
          <c:showCatName val="0"/>
          <c:showSerName val="0"/>
          <c:showPercent val="0"/>
          <c:showBubbleSize val="0"/>
        </c:dLbls>
        <c:axId val="1021274527"/>
        <c:axId val="1021276607"/>
      </c:scatterChart>
      <c:valAx>
        <c:axId val="1021274527"/>
        <c:scaling>
          <c:orientation val="minMax"/>
          <c:max val="5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6607"/>
        <c:crosses val="autoZero"/>
        <c:crossBetween val="midCat"/>
      </c:valAx>
      <c:valAx>
        <c:axId val="10212766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27452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19.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0.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18.xml"/><Relationship Id="rId1" Type="http://schemas.openxmlformats.org/officeDocument/2006/relationships/chart" Target="../charts/chart17.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20.xml"/><Relationship Id="rId1" Type="http://schemas.openxmlformats.org/officeDocument/2006/relationships/chart" Target="../charts/chart19.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22.xml"/><Relationship Id="rId1" Type="http://schemas.openxmlformats.org/officeDocument/2006/relationships/chart" Target="../charts/chart21.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4.xml"/><Relationship Id="rId1" Type="http://schemas.openxmlformats.org/officeDocument/2006/relationships/chart" Target="../charts/chart23.xml"/></Relationships>
</file>

<file path=xl/drawings/_rels/drawing14.xml.rels><?xml version="1.0" encoding="UTF-8" standalone="yes"?>
<Relationships xmlns="http://schemas.openxmlformats.org/package/2006/relationships"><Relationship Id="rId2" Type="http://schemas.openxmlformats.org/officeDocument/2006/relationships/chart" Target="../charts/chart26.xml"/><Relationship Id="rId1"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22</xdr:col>
      <xdr:colOff>517070</xdr:colOff>
      <xdr:row>15</xdr:row>
      <xdr:rowOff>6804</xdr:rowOff>
    </xdr:from>
    <xdr:to>
      <xdr:col>33</xdr:col>
      <xdr:colOff>605517</xdr:colOff>
      <xdr:row>36</xdr:row>
      <xdr:rowOff>55109</xdr:rowOff>
    </xdr:to>
    <xdr:graphicFrame macro="">
      <xdr:nvGraphicFramePr>
        <xdr:cNvPr id="2" name="Chart 1">
          <a:extLst>
            <a:ext uri="{FF2B5EF4-FFF2-40B4-BE49-F238E27FC236}">
              <a16:creationId xmlns:a16="http://schemas.microsoft.com/office/drawing/2014/main" id="{D29FDBE2-5E8C-455E-931C-C7C6DBCAE1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489857</xdr:colOff>
      <xdr:row>37</xdr:row>
      <xdr:rowOff>108858</xdr:rowOff>
    </xdr:from>
    <xdr:to>
      <xdr:col>33</xdr:col>
      <xdr:colOff>578304</xdr:colOff>
      <xdr:row>58</xdr:row>
      <xdr:rowOff>157163</xdr:rowOff>
    </xdr:to>
    <xdr:graphicFrame macro="">
      <xdr:nvGraphicFramePr>
        <xdr:cNvPr id="3" name="Chart 2">
          <a:extLst>
            <a:ext uri="{FF2B5EF4-FFF2-40B4-BE49-F238E27FC236}">
              <a16:creationId xmlns:a16="http://schemas.microsoft.com/office/drawing/2014/main" id="{AFCFEB73-D0B8-4083-858C-66C39562AF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21</xdr:col>
      <xdr:colOff>0</xdr:colOff>
      <xdr:row>12</xdr:row>
      <xdr:rowOff>0</xdr:rowOff>
    </xdr:from>
    <xdr:to>
      <xdr:col>28</xdr:col>
      <xdr:colOff>552558</xdr:colOff>
      <xdr:row>29</xdr:row>
      <xdr:rowOff>119796</xdr:rowOff>
    </xdr:to>
    <xdr:graphicFrame macro="">
      <xdr:nvGraphicFramePr>
        <xdr:cNvPr id="2" name="Chart 1">
          <a:extLst>
            <a:ext uri="{FF2B5EF4-FFF2-40B4-BE49-F238E27FC236}">
              <a16:creationId xmlns:a16="http://schemas.microsoft.com/office/drawing/2014/main" id="{7856C1CC-C6CF-457E-A81F-9AC9AC3153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0</xdr:colOff>
      <xdr:row>33</xdr:row>
      <xdr:rowOff>0</xdr:rowOff>
    </xdr:from>
    <xdr:to>
      <xdr:col>28</xdr:col>
      <xdr:colOff>552558</xdr:colOff>
      <xdr:row>50</xdr:row>
      <xdr:rowOff>119795</xdr:rowOff>
    </xdr:to>
    <xdr:graphicFrame macro="">
      <xdr:nvGraphicFramePr>
        <xdr:cNvPr id="3" name="Chart 2">
          <a:extLst>
            <a:ext uri="{FF2B5EF4-FFF2-40B4-BE49-F238E27FC236}">
              <a16:creationId xmlns:a16="http://schemas.microsoft.com/office/drawing/2014/main" id="{65AAD9BB-C159-4905-9F08-1C17D2165C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25</xdr:col>
      <xdr:colOff>59531</xdr:colOff>
      <xdr:row>8</xdr:row>
      <xdr:rowOff>47625</xdr:rowOff>
    </xdr:from>
    <xdr:to>
      <xdr:col>32</xdr:col>
      <xdr:colOff>511970</xdr:colOff>
      <xdr:row>27</xdr:row>
      <xdr:rowOff>59530</xdr:rowOff>
    </xdr:to>
    <xdr:graphicFrame macro="">
      <xdr:nvGraphicFramePr>
        <xdr:cNvPr id="2" name="Chart 1">
          <a:extLst>
            <a:ext uri="{FF2B5EF4-FFF2-40B4-BE49-F238E27FC236}">
              <a16:creationId xmlns:a16="http://schemas.microsoft.com/office/drawing/2014/main" id="{C29AD0CB-D7E1-4C73-84E5-C2CDB2754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1190625</xdr:colOff>
      <xdr:row>29</xdr:row>
      <xdr:rowOff>95251</xdr:rowOff>
    </xdr:from>
    <xdr:to>
      <xdr:col>32</xdr:col>
      <xdr:colOff>440533</xdr:colOff>
      <xdr:row>47</xdr:row>
      <xdr:rowOff>119063</xdr:rowOff>
    </xdr:to>
    <xdr:graphicFrame macro="">
      <xdr:nvGraphicFramePr>
        <xdr:cNvPr id="3" name="Chart 2">
          <a:extLst>
            <a:ext uri="{FF2B5EF4-FFF2-40B4-BE49-F238E27FC236}">
              <a16:creationId xmlns:a16="http://schemas.microsoft.com/office/drawing/2014/main" id="{BF4CF77A-DE8E-4430-BA58-6C30909C2B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28</xdr:col>
      <xdr:colOff>535601</xdr:colOff>
      <xdr:row>4</xdr:row>
      <xdr:rowOff>161335</xdr:rowOff>
    </xdr:from>
    <xdr:to>
      <xdr:col>38</xdr:col>
      <xdr:colOff>46362</xdr:colOff>
      <xdr:row>22</xdr:row>
      <xdr:rowOff>173975</xdr:rowOff>
    </xdr:to>
    <xdr:graphicFrame macro="">
      <xdr:nvGraphicFramePr>
        <xdr:cNvPr id="2" name="Chart 1">
          <a:extLst>
            <a:ext uri="{FF2B5EF4-FFF2-40B4-BE49-F238E27FC236}">
              <a16:creationId xmlns:a16="http://schemas.microsoft.com/office/drawing/2014/main" id="{50B02557-0DCA-471F-8FD0-D41116E248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0</xdr:colOff>
      <xdr:row>24</xdr:row>
      <xdr:rowOff>0</xdr:rowOff>
    </xdr:from>
    <xdr:to>
      <xdr:col>38</xdr:col>
      <xdr:colOff>116898</xdr:colOff>
      <xdr:row>42</xdr:row>
      <xdr:rowOff>41564</xdr:rowOff>
    </xdr:to>
    <xdr:graphicFrame macro="">
      <xdr:nvGraphicFramePr>
        <xdr:cNvPr id="3" name="Chart 2">
          <a:extLst>
            <a:ext uri="{FF2B5EF4-FFF2-40B4-BE49-F238E27FC236}">
              <a16:creationId xmlns:a16="http://schemas.microsoft.com/office/drawing/2014/main" id="{3AFAFF23-570E-4863-A4BC-6626D64D16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66675</xdr:rowOff>
    </xdr:from>
    <xdr:to>
      <xdr:col>7</xdr:col>
      <xdr:colOff>533400</xdr:colOff>
      <xdr:row>14</xdr:row>
      <xdr:rowOff>193040</xdr:rowOff>
    </xdr:to>
    <xdr:sp macro="" textlink="">
      <xdr:nvSpPr>
        <xdr:cNvPr id="3" name="TextBox 2">
          <a:extLst>
            <a:ext uri="{FF2B5EF4-FFF2-40B4-BE49-F238E27FC236}">
              <a16:creationId xmlns:a16="http://schemas.microsoft.com/office/drawing/2014/main" id="{7E7FE47B-9CDD-924E-851B-955713F744AB}"/>
            </a:ext>
          </a:extLst>
        </xdr:cNvPr>
        <xdr:cNvSpPr txBox="1"/>
      </xdr:nvSpPr>
      <xdr:spPr>
        <a:xfrm>
          <a:off x="838200" y="66675"/>
          <a:ext cx="5562600" cy="29267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For this assignment, you should choose forecasting models for eight different data series: Sales of each product at each store (4) as well as total sales of each product (2) and total sales at each store (2).  Write a short executive memo summarizing your recommendations and the anticipated performance of your forecasting models.  (Something like, I recommend using simple exponential smoothing to forecast sales of Q-36 at store 1.  Based on historical data, such a forecast should be unbiased and have a MAPE of approximately 25%.)</a:t>
          </a:r>
        </a:p>
        <a:p>
          <a:endParaRPr lang="en-US" sz="1100"/>
        </a:p>
        <a:p>
          <a:r>
            <a:rPr lang="en-US" sz="1100"/>
            <a:t>It is known that sales are lower at the beginning of the week than at the end.  It is suggested that you consider using the seasonal factors shown above.  Of course, you could choose your own values or not use seasonal adjustments.</a:t>
          </a:r>
        </a:p>
        <a:p>
          <a:endParaRPr lang="en-US" sz="1100"/>
        </a:p>
        <a:p>
          <a:r>
            <a:rPr lang="en-US" sz="1100"/>
            <a:t>If</a:t>
          </a:r>
          <a:r>
            <a:rPr lang="en-US" sz="1100" baseline="0"/>
            <a:t> you do use an exponential smoothing model, use the following smoothing constants as starting points.</a:t>
          </a:r>
        </a:p>
        <a:p>
          <a:r>
            <a:rPr lang="en-US" sz="1100" baseline="0"/>
            <a:t>Alpha = 0.2</a:t>
          </a:r>
        </a:p>
        <a:p>
          <a:r>
            <a:rPr lang="en-US" sz="1100" baseline="0"/>
            <a:t>Beta = 0.1</a:t>
          </a:r>
        </a:p>
        <a:p>
          <a:r>
            <a:rPr lang="en-US" sz="1100" baseline="0"/>
            <a:t>Gamma = 0.05</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19</xdr:col>
      <xdr:colOff>428624</xdr:colOff>
      <xdr:row>3</xdr:row>
      <xdr:rowOff>107157</xdr:rowOff>
    </xdr:from>
    <xdr:to>
      <xdr:col>27</xdr:col>
      <xdr:colOff>47625</xdr:colOff>
      <xdr:row>21</xdr:row>
      <xdr:rowOff>130969</xdr:rowOff>
    </xdr:to>
    <xdr:graphicFrame macro="">
      <xdr:nvGraphicFramePr>
        <xdr:cNvPr id="3" name="Chart 2">
          <a:extLst>
            <a:ext uri="{FF2B5EF4-FFF2-40B4-BE49-F238E27FC236}">
              <a16:creationId xmlns:a16="http://schemas.microsoft.com/office/drawing/2014/main" id="{B1B79240-2726-40AB-84FA-8F078B0AC9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428625</xdr:colOff>
      <xdr:row>22</xdr:row>
      <xdr:rowOff>23813</xdr:rowOff>
    </xdr:from>
    <xdr:to>
      <xdr:col>27</xdr:col>
      <xdr:colOff>47626</xdr:colOff>
      <xdr:row>40</xdr:row>
      <xdr:rowOff>47625</xdr:rowOff>
    </xdr:to>
    <xdr:graphicFrame macro="">
      <xdr:nvGraphicFramePr>
        <xdr:cNvPr id="4" name="Chart 3">
          <a:extLst>
            <a:ext uri="{FF2B5EF4-FFF2-40B4-BE49-F238E27FC236}">
              <a16:creationId xmlns:a16="http://schemas.microsoft.com/office/drawing/2014/main" id="{91727A8E-A28B-4315-90DF-7CF5BA14AE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20</xdr:col>
      <xdr:colOff>0</xdr:colOff>
      <xdr:row>5</xdr:row>
      <xdr:rowOff>0</xdr:rowOff>
    </xdr:from>
    <xdr:to>
      <xdr:col>27</xdr:col>
      <xdr:colOff>452439</xdr:colOff>
      <xdr:row>23</xdr:row>
      <xdr:rowOff>23813</xdr:rowOff>
    </xdr:to>
    <xdr:graphicFrame macro="">
      <xdr:nvGraphicFramePr>
        <xdr:cNvPr id="3" name="Chart 2">
          <a:extLst>
            <a:ext uri="{FF2B5EF4-FFF2-40B4-BE49-F238E27FC236}">
              <a16:creationId xmlns:a16="http://schemas.microsoft.com/office/drawing/2014/main" id="{050E27A9-E6A6-4BE2-A030-EC026CAF2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xdr:colOff>
      <xdr:row>23</xdr:row>
      <xdr:rowOff>119063</xdr:rowOff>
    </xdr:from>
    <xdr:to>
      <xdr:col>27</xdr:col>
      <xdr:colOff>452440</xdr:colOff>
      <xdr:row>41</xdr:row>
      <xdr:rowOff>142875</xdr:rowOff>
    </xdr:to>
    <xdr:graphicFrame macro="">
      <xdr:nvGraphicFramePr>
        <xdr:cNvPr id="4" name="Chart 3">
          <a:extLst>
            <a:ext uri="{FF2B5EF4-FFF2-40B4-BE49-F238E27FC236}">
              <a16:creationId xmlns:a16="http://schemas.microsoft.com/office/drawing/2014/main" id="{3A4E2AAC-B0C3-45F8-ADE2-DEA0B4F016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20</xdr:col>
      <xdr:colOff>0</xdr:colOff>
      <xdr:row>5</xdr:row>
      <xdr:rowOff>142872</xdr:rowOff>
    </xdr:from>
    <xdr:to>
      <xdr:col>27</xdr:col>
      <xdr:colOff>452439</xdr:colOff>
      <xdr:row>23</xdr:row>
      <xdr:rowOff>166685</xdr:rowOff>
    </xdr:to>
    <xdr:graphicFrame macro="">
      <xdr:nvGraphicFramePr>
        <xdr:cNvPr id="2" name="Chart 1">
          <a:extLst>
            <a:ext uri="{FF2B5EF4-FFF2-40B4-BE49-F238E27FC236}">
              <a16:creationId xmlns:a16="http://schemas.microsoft.com/office/drawing/2014/main" id="{53D8526A-F0C8-4C35-B671-A5E9D367BA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xdr:colOff>
      <xdr:row>24</xdr:row>
      <xdr:rowOff>59528</xdr:rowOff>
    </xdr:from>
    <xdr:to>
      <xdr:col>27</xdr:col>
      <xdr:colOff>452440</xdr:colOff>
      <xdr:row>42</xdr:row>
      <xdr:rowOff>83341</xdr:rowOff>
    </xdr:to>
    <xdr:graphicFrame macro="">
      <xdr:nvGraphicFramePr>
        <xdr:cNvPr id="3" name="Chart 2">
          <a:extLst>
            <a:ext uri="{FF2B5EF4-FFF2-40B4-BE49-F238E27FC236}">
              <a16:creationId xmlns:a16="http://schemas.microsoft.com/office/drawing/2014/main" id="{9F7C3416-4200-4F1A-9F03-8FAC7B0493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20</xdr:col>
      <xdr:colOff>0</xdr:colOff>
      <xdr:row>5</xdr:row>
      <xdr:rowOff>0</xdr:rowOff>
    </xdr:from>
    <xdr:to>
      <xdr:col>27</xdr:col>
      <xdr:colOff>452439</xdr:colOff>
      <xdr:row>23</xdr:row>
      <xdr:rowOff>23813</xdr:rowOff>
    </xdr:to>
    <xdr:graphicFrame macro="">
      <xdr:nvGraphicFramePr>
        <xdr:cNvPr id="2" name="Chart 1">
          <a:extLst>
            <a:ext uri="{FF2B5EF4-FFF2-40B4-BE49-F238E27FC236}">
              <a16:creationId xmlns:a16="http://schemas.microsoft.com/office/drawing/2014/main" id="{5D84A3A7-0B1D-4EED-82A2-52F9FAAE82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xdr:colOff>
      <xdr:row>23</xdr:row>
      <xdr:rowOff>119063</xdr:rowOff>
    </xdr:from>
    <xdr:to>
      <xdr:col>27</xdr:col>
      <xdr:colOff>452440</xdr:colOff>
      <xdr:row>41</xdr:row>
      <xdr:rowOff>142875</xdr:rowOff>
    </xdr:to>
    <xdr:graphicFrame macro="">
      <xdr:nvGraphicFramePr>
        <xdr:cNvPr id="3" name="Chart 2">
          <a:extLst>
            <a:ext uri="{FF2B5EF4-FFF2-40B4-BE49-F238E27FC236}">
              <a16:creationId xmlns:a16="http://schemas.microsoft.com/office/drawing/2014/main" id="{F4405EAB-8E97-4DEF-AFEF-D54370BCF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26</xdr:col>
      <xdr:colOff>0</xdr:colOff>
      <xdr:row>4</xdr:row>
      <xdr:rowOff>0</xdr:rowOff>
    </xdr:from>
    <xdr:to>
      <xdr:col>33</xdr:col>
      <xdr:colOff>452439</xdr:colOff>
      <xdr:row>22</xdr:row>
      <xdr:rowOff>23813</xdr:rowOff>
    </xdr:to>
    <xdr:graphicFrame macro="">
      <xdr:nvGraphicFramePr>
        <xdr:cNvPr id="2" name="Chart 1">
          <a:extLst>
            <a:ext uri="{FF2B5EF4-FFF2-40B4-BE49-F238E27FC236}">
              <a16:creationId xmlns:a16="http://schemas.microsoft.com/office/drawing/2014/main" id="{7587DFC5-663E-4DDD-9F22-51549134F2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1</xdr:colOff>
      <xdr:row>22</xdr:row>
      <xdr:rowOff>119063</xdr:rowOff>
    </xdr:from>
    <xdr:to>
      <xdr:col>33</xdr:col>
      <xdr:colOff>452440</xdr:colOff>
      <xdr:row>40</xdr:row>
      <xdr:rowOff>142875</xdr:rowOff>
    </xdr:to>
    <xdr:graphicFrame macro="">
      <xdr:nvGraphicFramePr>
        <xdr:cNvPr id="3" name="Chart 2">
          <a:extLst>
            <a:ext uri="{FF2B5EF4-FFF2-40B4-BE49-F238E27FC236}">
              <a16:creationId xmlns:a16="http://schemas.microsoft.com/office/drawing/2014/main" id="{8D3FE5EF-20B4-4ADF-AAE0-221069C775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24</xdr:col>
      <xdr:colOff>95250</xdr:colOff>
      <xdr:row>7</xdr:row>
      <xdr:rowOff>35719</xdr:rowOff>
    </xdr:from>
    <xdr:to>
      <xdr:col>31</xdr:col>
      <xdr:colOff>547689</xdr:colOff>
      <xdr:row>25</xdr:row>
      <xdr:rowOff>59531</xdr:rowOff>
    </xdr:to>
    <xdr:graphicFrame macro="">
      <xdr:nvGraphicFramePr>
        <xdr:cNvPr id="2" name="Chart 1">
          <a:extLst>
            <a:ext uri="{FF2B5EF4-FFF2-40B4-BE49-F238E27FC236}">
              <a16:creationId xmlns:a16="http://schemas.microsoft.com/office/drawing/2014/main" id="{0678CAC8-B4C8-45A3-9161-66AF22797B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95251</xdr:colOff>
      <xdr:row>25</xdr:row>
      <xdr:rowOff>154781</xdr:rowOff>
    </xdr:from>
    <xdr:to>
      <xdr:col>31</xdr:col>
      <xdr:colOff>547690</xdr:colOff>
      <xdr:row>43</xdr:row>
      <xdr:rowOff>178594</xdr:rowOff>
    </xdr:to>
    <xdr:graphicFrame macro="">
      <xdr:nvGraphicFramePr>
        <xdr:cNvPr id="3" name="Chart 2">
          <a:extLst>
            <a:ext uri="{FF2B5EF4-FFF2-40B4-BE49-F238E27FC236}">
              <a16:creationId xmlns:a16="http://schemas.microsoft.com/office/drawing/2014/main" id="{43C561C9-01E6-466C-A413-C5B562D589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24</xdr:col>
      <xdr:colOff>95250</xdr:colOff>
      <xdr:row>7</xdr:row>
      <xdr:rowOff>35719</xdr:rowOff>
    </xdr:from>
    <xdr:to>
      <xdr:col>31</xdr:col>
      <xdr:colOff>547689</xdr:colOff>
      <xdr:row>25</xdr:row>
      <xdr:rowOff>59531</xdr:rowOff>
    </xdr:to>
    <xdr:graphicFrame macro="">
      <xdr:nvGraphicFramePr>
        <xdr:cNvPr id="2" name="Chart 1">
          <a:extLst>
            <a:ext uri="{FF2B5EF4-FFF2-40B4-BE49-F238E27FC236}">
              <a16:creationId xmlns:a16="http://schemas.microsoft.com/office/drawing/2014/main" id="{0CDAC4D8-103F-4D0B-9661-40E0D6054F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95251</xdr:colOff>
      <xdr:row>25</xdr:row>
      <xdr:rowOff>154781</xdr:rowOff>
    </xdr:from>
    <xdr:to>
      <xdr:col>31</xdr:col>
      <xdr:colOff>547690</xdr:colOff>
      <xdr:row>43</xdr:row>
      <xdr:rowOff>178594</xdr:rowOff>
    </xdr:to>
    <xdr:graphicFrame macro="">
      <xdr:nvGraphicFramePr>
        <xdr:cNvPr id="3" name="Chart 2">
          <a:extLst>
            <a:ext uri="{FF2B5EF4-FFF2-40B4-BE49-F238E27FC236}">
              <a16:creationId xmlns:a16="http://schemas.microsoft.com/office/drawing/2014/main" id="{E4A7005F-5681-4CD6-A26F-2DCD2BC1F1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24</xdr:col>
      <xdr:colOff>95250</xdr:colOff>
      <xdr:row>7</xdr:row>
      <xdr:rowOff>35719</xdr:rowOff>
    </xdr:from>
    <xdr:to>
      <xdr:col>31</xdr:col>
      <xdr:colOff>547689</xdr:colOff>
      <xdr:row>25</xdr:row>
      <xdr:rowOff>59531</xdr:rowOff>
    </xdr:to>
    <xdr:graphicFrame macro="">
      <xdr:nvGraphicFramePr>
        <xdr:cNvPr id="2" name="Chart 1">
          <a:extLst>
            <a:ext uri="{FF2B5EF4-FFF2-40B4-BE49-F238E27FC236}">
              <a16:creationId xmlns:a16="http://schemas.microsoft.com/office/drawing/2014/main" id="{38325E1E-B913-4DB7-B0F9-87D08D3818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95251</xdr:colOff>
      <xdr:row>25</xdr:row>
      <xdr:rowOff>154781</xdr:rowOff>
    </xdr:from>
    <xdr:to>
      <xdr:col>31</xdr:col>
      <xdr:colOff>547690</xdr:colOff>
      <xdr:row>43</xdr:row>
      <xdr:rowOff>178594</xdr:rowOff>
    </xdr:to>
    <xdr:graphicFrame macro="">
      <xdr:nvGraphicFramePr>
        <xdr:cNvPr id="3" name="Chart 2">
          <a:extLst>
            <a:ext uri="{FF2B5EF4-FFF2-40B4-BE49-F238E27FC236}">
              <a16:creationId xmlns:a16="http://schemas.microsoft.com/office/drawing/2014/main" id="{2A0B5B32-A24A-4C58-B0A8-27B2AF54A1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25</xdr:col>
      <xdr:colOff>95250</xdr:colOff>
      <xdr:row>7</xdr:row>
      <xdr:rowOff>35719</xdr:rowOff>
    </xdr:from>
    <xdr:to>
      <xdr:col>32</xdr:col>
      <xdr:colOff>547689</xdr:colOff>
      <xdr:row>25</xdr:row>
      <xdr:rowOff>59531</xdr:rowOff>
    </xdr:to>
    <xdr:graphicFrame macro="">
      <xdr:nvGraphicFramePr>
        <xdr:cNvPr id="2" name="Chart 1">
          <a:extLst>
            <a:ext uri="{FF2B5EF4-FFF2-40B4-BE49-F238E27FC236}">
              <a16:creationId xmlns:a16="http://schemas.microsoft.com/office/drawing/2014/main" id="{DF557DE0-2C4A-4690-A772-12B9CCA9CF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25</xdr:col>
      <xdr:colOff>95251</xdr:colOff>
      <xdr:row>25</xdr:row>
      <xdr:rowOff>154781</xdr:rowOff>
    </xdr:from>
    <xdr:to>
      <xdr:col>32</xdr:col>
      <xdr:colOff>547690</xdr:colOff>
      <xdr:row>43</xdr:row>
      <xdr:rowOff>178594</xdr:rowOff>
    </xdr:to>
    <xdr:graphicFrame macro="">
      <xdr:nvGraphicFramePr>
        <xdr:cNvPr id="3" name="Chart 2">
          <a:extLst>
            <a:ext uri="{FF2B5EF4-FFF2-40B4-BE49-F238E27FC236}">
              <a16:creationId xmlns:a16="http://schemas.microsoft.com/office/drawing/2014/main" id="{66DBF6B0-006E-4BFD-A693-7875D259EB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15905-6926-4872-972B-962BD1798D03}">
  <sheetPr>
    <tabColor theme="3"/>
  </sheetPr>
  <dimension ref="A1:Y54"/>
  <sheetViews>
    <sheetView zoomScale="70" zoomScaleNormal="70" workbookViewId="0">
      <pane ySplit="3" topLeftCell="A4" activePane="bottomLeft" state="frozen"/>
      <selection pane="bottomLeft" activeCell="W10" sqref="W10"/>
    </sheetView>
  </sheetViews>
  <sheetFormatPr defaultRowHeight="15.75" x14ac:dyDescent="0.5"/>
  <cols>
    <col min="1" max="2" width="9" style="48"/>
    <col min="3" max="3" width="9" style="80"/>
    <col min="4" max="4" width="9" style="48"/>
    <col min="5" max="5" width="9" style="80"/>
    <col min="6" max="6" width="9" style="48"/>
    <col min="7" max="8" width="9" style="80"/>
    <col min="9" max="9" width="9" style="48"/>
    <col min="10" max="13" width="9" style="50"/>
    <col min="14" max="14" width="9" style="51"/>
    <col min="15" max="15" width="13.875" style="48" customWidth="1"/>
    <col min="16" max="17" width="9" style="48"/>
    <col min="18" max="21" width="9" style="50"/>
    <col min="22" max="22" width="9" style="51"/>
    <col min="23" max="23" width="11.8125" style="48" bestFit="1" customWidth="1"/>
    <col min="24" max="16384" width="9" style="48"/>
  </cols>
  <sheetData>
    <row r="1" spans="1:25" ht="16.5" customHeight="1" thickBot="1" x14ac:dyDescent="0.5">
      <c r="A1" s="160" t="s">
        <v>71</v>
      </c>
      <c r="B1" s="160"/>
      <c r="C1" s="160"/>
      <c r="D1" s="160"/>
      <c r="E1" s="160"/>
      <c r="F1" s="160"/>
      <c r="G1" s="160"/>
      <c r="H1" s="160"/>
      <c r="I1" s="160"/>
      <c r="J1" s="160"/>
      <c r="K1" s="160"/>
      <c r="L1" s="160"/>
      <c r="M1" s="160"/>
      <c r="N1" s="160"/>
      <c r="O1" s="160"/>
      <c r="P1" s="160"/>
      <c r="Q1" s="160"/>
      <c r="R1" s="160"/>
      <c r="S1" s="160"/>
      <c r="T1" s="160"/>
      <c r="U1" s="160"/>
      <c r="V1" s="160"/>
      <c r="W1" s="160"/>
      <c r="X1" s="161"/>
    </row>
    <row r="2" spans="1:25" ht="15.75" customHeight="1" x14ac:dyDescent="0.45">
      <c r="A2" s="114"/>
      <c r="B2" s="114"/>
      <c r="C2" s="115"/>
      <c r="D2" s="157" t="s">
        <v>6</v>
      </c>
      <c r="E2" s="158"/>
      <c r="F2" s="157" t="s">
        <v>7</v>
      </c>
      <c r="G2" s="158"/>
      <c r="H2" s="116"/>
      <c r="I2" s="159" t="s">
        <v>70</v>
      </c>
      <c r="J2" s="159"/>
      <c r="K2" s="159"/>
      <c r="L2" s="159"/>
      <c r="M2" s="159"/>
      <c r="N2" s="159"/>
      <c r="O2" s="89" t="s">
        <v>24</v>
      </c>
      <c r="P2" s="57">
        <f>AVERAGE(M7:M53)</f>
        <v>5.3754390408645731</v>
      </c>
      <c r="Q2" s="159" t="s">
        <v>81</v>
      </c>
      <c r="R2" s="159"/>
      <c r="S2" s="159"/>
      <c r="T2" s="159"/>
      <c r="U2" s="159"/>
      <c r="V2" s="162"/>
      <c r="W2" s="89" t="s">
        <v>24</v>
      </c>
      <c r="X2" s="57">
        <f>AVERAGE(U7:U53)</f>
        <v>12.47273725092874</v>
      </c>
    </row>
    <row r="3" spans="1:25" ht="47.25" x14ac:dyDescent="0.5">
      <c r="A3" s="82"/>
      <c r="B3" s="82" t="s">
        <v>8</v>
      </c>
      <c r="C3" s="83" t="s">
        <v>19</v>
      </c>
      <c r="D3" s="84" t="s">
        <v>10</v>
      </c>
      <c r="E3" s="83" t="s">
        <v>11</v>
      </c>
      <c r="F3" s="84" t="s">
        <v>12</v>
      </c>
      <c r="G3" s="83" t="s">
        <v>13</v>
      </c>
      <c r="H3" s="85" t="s">
        <v>58</v>
      </c>
      <c r="I3" s="86" t="s">
        <v>59</v>
      </c>
      <c r="J3" s="87" t="s">
        <v>21</v>
      </c>
      <c r="K3" s="87" t="s">
        <v>60</v>
      </c>
      <c r="L3" s="87" t="s">
        <v>22</v>
      </c>
      <c r="M3" s="87" t="s">
        <v>23</v>
      </c>
      <c r="N3" s="88" t="s">
        <v>51</v>
      </c>
      <c r="O3" s="90" t="s">
        <v>25</v>
      </c>
      <c r="P3" s="58">
        <f>AVERAGE(N7:N53)</f>
        <v>0.18558070230982424</v>
      </c>
      <c r="Q3" s="86" t="s">
        <v>59</v>
      </c>
      <c r="R3" s="87" t="s">
        <v>21</v>
      </c>
      <c r="S3" s="87" t="s">
        <v>60</v>
      </c>
      <c r="T3" s="87" t="s">
        <v>22</v>
      </c>
      <c r="U3" s="87" t="s">
        <v>23</v>
      </c>
      <c r="V3" s="88" t="s">
        <v>51</v>
      </c>
      <c r="W3" s="90" t="s">
        <v>25</v>
      </c>
      <c r="X3" s="58">
        <f>AVERAGE(V7:V53)</f>
        <v>0.26614704436578346</v>
      </c>
    </row>
    <row r="4" spans="1:25" ht="16.149999999999999" thickBot="1" x14ac:dyDescent="0.55000000000000004">
      <c r="A4" s="48" t="s">
        <v>14</v>
      </c>
      <c r="B4" s="48">
        <v>1</v>
      </c>
      <c r="C4" s="80">
        <v>1</v>
      </c>
      <c r="D4" s="48">
        <v>18</v>
      </c>
      <c r="E4" s="80">
        <v>31</v>
      </c>
      <c r="F4" s="48">
        <v>15</v>
      </c>
      <c r="G4" s="80">
        <v>32</v>
      </c>
      <c r="H4" s="81">
        <f t="shared" ref="H4:H35" si="0">VLOOKUP(C4,$X$8:$Y$12,2,0)</f>
        <v>0.7</v>
      </c>
      <c r="I4" s="60">
        <f>D4/H4</f>
        <v>25.714285714285715</v>
      </c>
      <c r="J4" s="61"/>
      <c r="K4" s="61"/>
      <c r="L4" s="61"/>
      <c r="M4" s="61"/>
      <c r="N4" s="62"/>
      <c r="O4" s="91" t="s">
        <v>82</v>
      </c>
      <c r="P4" s="59">
        <f>K54</f>
        <v>21.077777777777779</v>
      </c>
      <c r="Q4" s="60">
        <f t="shared" ref="Q4:Q35" si="1">E4/H4</f>
        <v>44.285714285714292</v>
      </c>
      <c r="R4" s="61"/>
      <c r="S4" s="61"/>
      <c r="T4" s="61"/>
      <c r="U4" s="61"/>
      <c r="V4" s="62"/>
      <c r="W4" s="91" t="s">
        <v>83</v>
      </c>
      <c r="X4" s="59">
        <f>S54</f>
        <v>44.099999999999994</v>
      </c>
    </row>
    <row r="5" spans="1:25" x14ac:dyDescent="0.5">
      <c r="A5" s="48" t="s">
        <v>15</v>
      </c>
      <c r="B5" s="48">
        <v>2</v>
      </c>
      <c r="C5" s="80">
        <v>2</v>
      </c>
      <c r="D5" s="48">
        <v>33</v>
      </c>
      <c r="E5" s="80">
        <v>20</v>
      </c>
      <c r="F5" s="48">
        <v>16</v>
      </c>
      <c r="G5" s="80">
        <v>40</v>
      </c>
      <c r="H5" s="81">
        <f t="shared" si="0"/>
        <v>0.8</v>
      </c>
      <c r="I5" s="60">
        <f t="shared" ref="I5:I54" si="2">D5/H5</f>
        <v>41.25</v>
      </c>
      <c r="J5" s="61"/>
      <c r="K5" s="61"/>
      <c r="L5" s="61"/>
      <c r="M5" s="61"/>
      <c r="N5" s="62"/>
      <c r="Q5" s="60">
        <f t="shared" si="1"/>
        <v>25</v>
      </c>
      <c r="R5" s="61"/>
      <c r="S5" s="61"/>
      <c r="T5" s="61"/>
      <c r="U5" s="61"/>
      <c r="V5" s="62"/>
    </row>
    <row r="6" spans="1:25" ht="16.149999999999999" thickBot="1" x14ac:dyDescent="0.55000000000000004">
      <c r="A6" s="48" t="s">
        <v>16</v>
      </c>
      <c r="B6" s="48">
        <v>3</v>
      </c>
      <c r="C6" s="80">
        <v>3</v>
      </c>
      <c r="D6" s="48">
        <v>28</v>
      </c>
      <c r="E6" s="80">
        <v>30</v>
      </c>
      <c r="F6" s="48">
        <v>16</v>
      </c>
      <c r="G6" s="80">
        <v>38</v>
      </c>
      <c r="H6" s="81">
        <f t="shared" si="0"/>
        <v>1</v>
      </c>
      <c r="I6" s="60">
        <f t="shared" si="2"/>
        <v>28</v>
      </c>
      <c r="J6" s="61"/>
      <c r="K6" s="61"/>
      <c r="L6" s="61"/>
      <c r="M6" s="61"/>
      <c r="N6" s="62"/>
      <c r="Q6" s="60">
        <f t="shared" si="1"/>
        <v>30</v>
      </c>
      <c r="R6" s="61"/>
      <c r="S6" s="61"/>
      <c r="T6" s="61"/>
      <c r="U6" s="61"/>
      <c r="V6" s="62"/>
    </row>
    <row r="7" spans="1:25" x14ac:dyDescent="0.5">
      <c r="A7" s="48" t="s">
        <v>17</v>
      </c>
      <c r="B7" s="48">
        <v>4</v>
      </c>
      <c r="C7" s="80">
        <v>4</v>
      </c>
      <c r="D7" s="48">
        <v>36</v>
      </c>
      <c r="E7" s="80">
        <v>38</v>
      </c>
      <c r="F7" s="48">
        <v>29</v>
      </c>
      <c r="G7" s="80">
        <v>33</v>
      </c>
      <c r="H7" s="81">
        <f t="shared" si="0"/>
        <v>1</v>
      </c>
      <c r="I7" s="60">
        <f t="shared" si="2"/>
        <v>36</v>
      </c>
      <c r="J7" s="61">
        <f>AVERAGE(I4:I6)</f>
        <v>31.654761904761909</v>
      </c>
      <c r="K7" s="61">
        <f>J7*H7</f>
        <v>31.654761904761909</v>
      </c>
      <c r="L7" s="61">
        <f>D7-K7</f>
        <v>4.3452380952380913</v>
      </c>
      <c r="M7" s="61">
        <f>ABS(L7)</f>
        <v>4.3452380952380913</v>
      </c>
      <c r="N7" s="62">
        <f>M7/D7</f>
        <v>0.12070105820105809</v>
      </c>
      <c r="Q7" s="60">
        <f t="shared" si="1"/>
        <v>38</v>
      </c>
      <c r="R7" s="61">
        <f>AVERAGE(Q4:Q6)</f>
        <v>33.095238095238095</v>
      </c>
      <c r="S7" s="61">
        <f t="shared" ref="S7:S54" si="3">R7*H7</f>
        <v>33.095238095238095</v>
      </c>
      <c r="T7" s="61">
        <f t="shared" ref="T7:T53" si="4">E7-S7</f>
        <v>4.9047619047619051</v>
      </c>
      <c r="U7" s="61">
        <f>ABS(T7)</f>
        <v>4.9047619047619051</v>
      </c>
      <c r="V7" s="62">
        <f t="shared" ref="V7:V53" si="5">U7/E7</f>
        <v>0.12907268170426067</v>
      </c>
      <c r="X7" s="49" t="s">
        <v>19</v>
      </c>
      <c r="Y7" s="53" t="s">
        <v>20</v>
      </c>
    </row>
    <row r="8" spans="1:25" x14ac:dyDescent="0.5">
      <c r="A8" s="48" t="s">
        <v>18</v>
      </c>
      <c r="B8" s="48">
        <v>5</v>
      </c>
      <c r="C8" s="80">
        <v>5</v>
      </c>
      <c r="D8" s="48">
        <v>47</v>
      </c>
      <c r="E8" s="80">
        <v>72</v>
      </c>
      <c r="F8" s="48">
        <v>27</v>
      </c>
      <c r="G8" s="80">
        <v>60</v>
      </c>
      <c r="H8" s="81">
        <f t="shared" si="0"/>
        <v>1.5</v>
      </c>
      <c r="I8" s="60">
        <f t="shared" si="2"/>
        <v>31.333333333333332</v>
      </c>
      <c r="J8" s="61">
        <f t="shared" ref="J8:J54" si="6">AVERAGE(I5:I7)</f>
        <v>35.083333333333336</v>
      </c>
      <c r="K8" s="61">
        <f t="shared" ref="K8:K54" si="7">J8*H8</f>
        <v>52.625</v>
      </c>
      <c r="L8" s="61">
        <f t="shared" ref="L8:L53" si="8">D8-K8</f>
        <v>-5.625</v>
      </c>
      <c r="M8" s="61">
        <f t="shared" ref="M8:M53" si="9">ABS(L8)</f>
        <v>5.625</v>
      </c>
      <c r="N8" s="62">
        <f t="shared" ref="N8:N53" si="10">M8/D8</f>
        <v>0.11968085106382979</v>
      </c>
      <c r="Q8" s="60">
        <f t="shared" si="1"/>
        <v>48</v>
      </c>
      <c r="R8" s="61">
        <f t="shared" ref="R8:R54" si="11">AVERAGE(Q5:Q7)</f>
        <v>31</v>
      </c>
      <c r="S8" s="61">
        <f t="shared" si="3"/>
        <v>46.5</v>
      </c>
      <c r="T8" s="61">
        <f t="shared" si="4"/>
        <v>25.5</v>
      </c>
      <c r="U8" s="61">
        <f t="shared" ref="U8:U53" si="12">ABS(T8)</f>
        <v>25.5</v>
      </c>
      <c r="V8" s="62">
        <f t="shared" si="5"/>
        <v>0.35416666666666669</v>
      </c>
      <c r="X8" s="54">
        <v>1</v>
      </c>
      <c r="Y8" s="55">
        <v>0.7</v>
      </c>
    </row>
    <row r="9" spans="1:25" x14ac:dyDescent="0.5">
      <c r="A9" s="48" t="s">
        <v>14</v>
      </c>
      <c r="B9" s="48">
        <v>6</v>
      </c>
      <c r="C9" s="80">
        <v>1</v>
      </c>
      <c r="D9" s="48">
        <v>17</v>
      </c>
      <c r="E9" s="80">
        <v>33</v>
      </c>
      <c r="F9" s="48">
        <v>15</v>
      </c>
      <c r="G9" s="80">
        <v>31</v>
      </c>
      <c r="H9" s="81">
        <f t="shared" si="0"/>
        <v>0.7</v>
      </c>
      <c r="I9" s="60">
        <f t="shared" si="2"/>
        <v>24.285714285714288</v>
      </c>
      <c r="J9" s="61">
        <f t="shared" si="6"/>
        <v>31.777777777777775</v>
      </c>
      <c r="K9" s="61">
        <f t="shared" si="7"/>
        <v>22.24444444444444</v>
      </c>
      <c r="L9" s="61">
        <f t="shared" si="8"/>
        <v>-5.24444444444444</v>
      </c>
      <c r="M9" s="61">
        <f t="shared" si="9"/>
        <v>5.24444444444444</v>
      </c>
      <c r="N9" s="62">
        <f t="shared" si="10"/>
        <v>0.30849673202614353</v>
      </c>
      <c r="Q9" s="60">
        <f t="shared" si="1"/>
        <v>47.142857142857146</v>
      </c>
      <c r="R9" s="61">
        <f t="shared" si="11"/>
        <v>38.666666666666664</v>
      </c>
      <c r="S9" s="61">
        <f t="shared" si="3"/>
        <v>27.066666666666663</v>
      </c>
      <c r="T9" s="61">
        <f t="shared" si="4"/>
        <v>5.9333333333333371</v>
      </c>
      <c r="U9" s="61">
        <f t="shared" si="12"/>
        <v>5.9333333333333371</v>
      </c>
      <c r="V9" s="62">
        <f t="shared" si="5"/>
        <v>0.1797979797979799</v>
      </c>
      <c r="X9" s="54">
        <v>2</v>
      </c>
      <c r="Y9" s="55">
        <v>0.8</v>
      </c>
    </row>
    <row r="10" spans="1:25" x14ac:dyDescent="0.5">
      <c r="A10" s="48" t="s">
        <v>15</v>
      </c>
      <c r="B10" s="48">
        <v>7</v>
      </c>
      <c r="C10" s="80">
        <v>2</v>
      </c>
      <c r="D10" s="48">
        <v>26</v>
      </c>
      <c r="E10" s="80">
        <v>47</v>
      </c>
      <c r="F10" s="48">
        <v>18</v>
      </c>
      <c r="G10" s="80">
        <v>30</v>
      </c>
      <c r="H10" s="81">
        <f t="shared" si="0"/>
        <v>0.8</v>
      </c>
      <c r="I10" s="60">
        <f t="shared" si="2"/>
        <v>32.5</v>
      </c>
      <c r="J10" s="61">
        <f t="shared" si="6"/>
        <v>30.539682539682541</v>
      </c>
      <c r="K10" s="61">
        <f t="shared" si="7"/>
        <v>24.431746031746034</v>
      </c>
      <c r="L10" s="61">
        <f t="shared" si="8"/>
        <v>1.5682539682539662</v>
      </c>
      <c r="M10" s="61">
        <f t="shared" si="9"/>
        <v>1.5682539682539662</v>
      </c>
      <c r="N10" s="62">
        <f t="shared" si="10"/>
        <v>6.0317460317460242E-2</v>
      </c>
      <c r="Q10" s="60">
        <f t="shared" si="1"/>
        <v>58.75</v>
      </c>
      <c r="R10" s="61">
        <f t="shared" si="11"/>
        <v>44.38095238095238</v>
      </c>
      <c r="S10" s="61">
        <f t="shared" si="3"/>
        <v>35.504761904761907</v>
      </c>
      <c r="T10" s="61">
        <f t="shared" si="4"/>
        <v>11.495238095238093</v>
      </c>
      <c r="U10" s="61">
        <f t="shared" si="12"/>
        <v>11.495238095238093</v>
      </c>
      <c r="V10" s="62">
        <f t="shared" si="5"/>
        <v>0.24457953394123602</v>
      </c>
      <c r="X10" s="54">
        <v>3</v>
      </c>
      <c r="Y10" s="55">
        <v>1</v>
      </c>
    </row>
    <row r="11" spans="1:25" x14ac:dyDescent="0.5">
      <c r="A11" s="48" t="s">
        <v>16</v>
      </c>
      <c r="B11" s="48">
        <v>8</v>
      </c>
      <c r="C11" s="80">
        <v>3</v>
      </c>
      <c r="D11" s="48">
        <v>39</v>
      </c>
      <c r="E11" s="80">
        <v>47</v>
      </c>
      <c r="F11" s="48">
        <v>20</v>
      </c>
      <c r="G11" s="80">
        <v>54</v>
      </c>
      <c r="H11" s="81">
        <f t="shared" si="0"/>
        <v>1</v>
      </c>
      <c r="I11" s="60">
        <f t="shared" si="2"/>
        <v>39</v>
      </c>
      <c r="J11" s="61">
        <f t="shared" si="6"/>
        <v>29.373015873015873</v>
      </c>
      <c r="K11" s="61">
        <f t="shared" si="7"/>
        <v>29.373015873015873</v>
      </c>
      <c r="L11" s="61">
        <f t="shared" si="8"/>
        <v>9.6269841269841265</v>
      </c>
      <c r="M11" s="61">
        <f t="shared" si="9"/>
        <v>9.6269841269841265</v>
      </c>
      <c r="N11" s="62">
        <f t="shared" si="10"/>
        <v>0.24684574684574684</v>
      </c>
      <c r="Q11" s="60">
        <f t="shared" si="1"/>
        <v>47</v>
      </c>
      <c r="R11" s="61">
        <f t="shared" si="11"/>
        <v>51.297619047619044</v>
      </c>
      <c r="S11" s="61">
        <f t="shared" si="3"/>
        <v>51.297619047619044</v>
      </c>
      <c r="T11" s="61">
        <f t="shared" si="4"/>
        <v>-4.2976190476190439</v>
      </c>
      <c r="U11" s="61">
        <f t="shared" si="12"/>
        <v>4.2976190476190439</v>
      </c>
      <c r="V11" s="62">
        <f t="shared" si="5"/>
        <v>9.1438703140830718E-2</v>
      </c>
      <c r="X11" s="54">
        <v>4</v>
      </c>
      <c r="Y11" s="55">
        <v>1</v>
      </c>
    </row>
    <row r="12" spans="1:25" ht="16.149999999999999" thickBot="1" x14ac:dyDescent="0.55000000000000004">
      <c r="A12" s="48" t="s">
        <v>17</v>
      </c>
      <c r="B12" s="48">
        <v>9</v>
      </c>
      <c r="C12" s="80">
        <v>4</v>
      </c>
      <c r="D12" s="48">
        <v>30</v>
      </c>
      <c r="E12" s="80">
        <v>47</v>
      </c>
      <c r="F12" s="48">
        <v>13</v>
      </c>
      <c r="G12" s="80">
        <v>47</v>
      </c>
      <c r="H12" s="81">
        <f t="shared" si="0"/>
        <v>1</v>
      </c>
      <c r="I12" s="60">
        <f t="shared" si="2"/>
        <v>30</v>
      </c>
      <c r="J12" s="61">
        <f t="shared" si="6"/>
        <v>31.928571428571431</v>
      </c>
      <c r="K12" s="61">
        <f t="shared" si="7"/>
        <v>31.928571428571431</v>
      </c>
      <c r="L12" s="61">
        <f t="shared" si="8"/>
        <v>-1.9285714285714306</v>
      </c>
      <c r="M12" s="61">
        <f t="shared" si="9"/>
        <v>1.9285714285714306</v>
      </c>
      <c r="N12" s="62">
        <f t="shared" si="10"/>
        <v>6.4285714285714349E-2</v>
      </c>
      <c r="Q12" s="60">
        <f t="shared" si="1"/>
        <v>47</v>
      </c>
      <c r="R12" s="61">
        <f t="shared" si="11"/>
        <v>50.964285714285715</v>
      </c>
      <c r="S12" s="61">
        <f t="shared" si="3"/>
        <v>50.964285714285715</v>
      </c>
      <c r="T12" s="61">
        <f t="shared" si="4"/>
        <v>-3.9642857142857153</v>
      </c>
      <c r="U12" s="61">
        <f t="shared" si="12"/>
        <v>3.9642857142857153</v>
      </c>
      <c r="V12" s="62">
        <f t="shared" si="5"/>
        <v>8.4346504559270535E-2</v>
      </c>
      <c r="X12" s="52">
        <v>5</v>
      </c>
      <c r="Y12" s="56">
        <v>1.5</v>
      </c>
    </row>
    <row r="13" spans="1:25" x14ac:dyDescent="0.5">
      <c r="A13" s="48" t="s">
        <v>18</v>
      </c>
      <c r="B13" s="48">
        <v>10</v>
      </c>
      <c r="C13" s="80">
        <v>5</v>
      </c>
      <c r="D13" s="48">
        <v>50</v>
      </c>
      <c r="E13" s="80">
        <v>99</v>
      </c>
      <c r="F13" s="48">
        <v>41</v>
      </c>
      <c r="G13" s="80">
        <v>63</v>
      </c>
      <c r="H13" s="81">
        <f t="shared" si="0"/>
        <v>1.5</v>
      </c>
      <c r="I13" s="60">
        <f t="shared" si="2"/>
        <v>33.333333333333336</v>
      </c>
      <c r="J13" s="61">
        <f t="shared" si="6"/>
        <v>33.833333333333336</v>
      </c>
      <c r="K13" s="61">
        <f t="shared" si="7"/>
        <v>50.75</v>
      </c>
      <c r="L13" s="61">
        <f t="shared" si="8"/>
        <v>-0.75</v>
      </c>
      <c r="M13" s="61">
        <f t="shared" si="9"/>
        <v>0.75</v>
      </c>
      <c r="N13" s="62">
        <f t="shared" si="10"/>
        <v>1.4999999999999999E-2</v>
      </c>
      <c r="Q13" s="60">
        <f t="shared" si="1"/>
        <v>66</v>
      </c>
      <c r="R13" s="61">
        <f t="shared" si="11"/>
        <v>50.916666666666664</v>
      </c>
      <c r="S13" s="61">
        <f t="shared" si="3"/>
        <v>76.375</v>
      </c>
      <c r="T13" s="61">
        <f t="shared" si="4"/>
        <v>22.625</v>
      </c>
      <c r="U13" s="61">
        <f t="shared" si="12"/>
        <v>22.625</v>
      </c>
      <c r="V13" s="62">
        <f t="shared" si="5"/>
        <v>0.22853535353535354</v>
      </c>
    </row>
    <row r="14" spans="1:25" x14ac:dyDescent="0.5">
      <c r="A14" s="48" t="s">
        <v>14</v>
      </c>
      <c r="B14" s="48">
        <v>11</v>
      </c>
      <c r="C14" s="80">
        <v>1</v>
      </c>
      <c r="D14" s="48">
        <v>19</v>
      </c>
      <c r="E14" s="80">
        <v>37</v>
      </c>
      <c r="F14" s="48">
        <v>9</v>
      </c>
      <c r="G14" s="80">
        <v>38</v>
      </c>
      <c r="H14" s="81">
        <f t="shared" si="0"/>
        <v>0.7</v>
      </c>
      <c r="I14" s="60">
        <f t="shared" si="2"/>
        <v>27.142857142857146</v>
      </c>
      <c r="J14" s="61">
        <f t="shared" si="6"/>
        <v>34.111111111111114</v>
      </c>
      <c r="K14" s="61">
        <f t="shared" si="7"/>
        <v>23.87777777777778</v>
      </c>
      <c r="L14" s="61">
        <f t="shared" si="8"/>
        <v>-4.87777777777778</v>
      </c>
      <c r="M14" s="61">
        <f t="shared" si="9"/>
        <v>4.87777777777778</v>
      </c>
      <c r="N14" s="62">
        <f t="shared" si="10"/>
        <v>0.25672514619883052</v>
      </c>
      <c r="Q14" s="60">
        <f t="shared" si="1"/>
        <v>52.857142857142861</v>
      </c>
      <c r="R14" s="61">
        <f t="shared" si="11"/>
        <v>53.333333333333336</v>
      </c>
      <c r="S14" s="61">
        <f t="shared" si="3"/>
        <v>37.333333333333336</v>
      </c>
      <c r="T14" s="61">
        <f t="shared" si="4"/>
        <v>-0.3333333333333357</v>
      </c>
      <c r="U14" s="61">
        <f t="shared" si="12"/>
        <v>0.3333333333333357</v>
      </c>
      <c r="V14" s="62">
        <f t="shared" si="5"/>
        <v>9.0090090090090731E-3</v>
      </c>
    </row>
    <row r="15" spans="1:25" x14ac:dyDescent="0.5">
      <c r="A15" s="48" t="s">
        <v>15</v>
      </c>
      <c r="B15" s="48">
        <v>12</v>
      </c>
      <c r="C15" s="80">
        <v>2</v>
      </c>
      <c r="D15" s="48">
        <v>22</v>
      </c>
      <c r="E15" s="80">
        <v>25</v>
      </c>
      <c r="F15" s="48">
        <v>10</v>
      </c>
      <c r="G15" s="80">
        <v>41</v>
      </c>
      <c r="H15" s="81">
        <f t="shared" si="0"/>
        <v>0.8</v>
      </c>
      <c r="I15" s="60">
        <f t="shared" si="2"/>
        <v>27.5</v>
      </c>
      <c r="J15" s="61">
        <f t="shared" si="6"/>
        <v>30.158730158730162</v>
      </c>
      <c r="K15" s="61">
        <f t="shared" si="7"/>
        <v>24.12698412698413</v>
      </c>
      <c r="L15" s="61">
        <f t="shared" si="8"/>
        <v>-2.1269841269841301</v>
      </c>
      <c r="M15" s="61">
        <f t="shared" si="9"/>
        <v>2.1269841269841301</v>
      </c>
      <c r="N15" s="62">
        <f t="shared" si="10"/>
        <v>9.6681096681096826E-2</v>
      </c>
      <c r="Q15" s="60">
        <f t="shared" si="1"/>
        <v>31.25</v>
      </c>
      <c r="R15" s="61">
        <f t="shared" si="11"/>
        <v>55.285714285714285</v>
      </c>
      <c r="S15" s="61">
        <f t="shared" si="3"/>
        <v>44.228571428571428</v>
      </c>
      <c r="T15" s="61">
        <f t="shared" si="4"/>
        <v>-19.228571428571428</v>
      </c>
      <c r="U15" s="61">
        <f t="shared" si="12"/>
        <v>19.228571428571428</v>
      </c>
      <c r="V15" s="62">
        <f t="shared" si="5"/>
        <v>0.76914285714285713</v>
      </c>
    </row>
    <row r="16" spans="1:25" x14ac:dyDescent="0.5">
      <c r="A16" s="48" t="s">
        <v>16</v>
      </c>
      <c r="B16" s="48">
        <v>13</v>
      </c>
      <c r="C16" s="80">
        <v>3</v>
      </c>
      <c r="D16" s="48">
        <v>49</v>
      </c>
      <c r="E16" s="80">
        <v>58</v>
      </c>
      <c r="F16" s="48">
        <v>24</v>
      </c>
      <c r="G16" s="80">
        <v>38</v>
      </c>
      <c r="H16" s="81">
        <f t="shared" si="0"/>
        <v>1</v>
      </c>
      <c r="I16" s="60">
        <f t="shared" si="2"/>
        <v>49</v>
      </c>
      <c r="J16" s="61">
        <f t="shared" si="6"/>
        <v>29.325396825396826</v>
      </c>
      <c r="K16" s="61">
        <f t="shared" si="7"/>
        <v>29.325396825396826</v>
      </c>
      <c r="L16" s="61">
        <f t="shared" si="8"/>
        <v>19.674603174603174</v>
      </c>
      <c r="M16" s="61">
        <f t="shared" si="9"/>
        <v>19.674603174603174</v>
      </c>
      <c r="N16" s="62">
        <f t="shared" si="10"/>
        <v>0.40152251376741172</v>
      </c>
      <c r="Q16" s="60">
        <f t="shared" si="1"/>
        <v>58</v>
      </c>
      <c r="R16" s="61">
        <f t="shared" si="11"/>
        <v>50.035714285714285</v>
      </c>
      <c r="S16" s="61">
        <f t="shared" si="3"/>
        <v>50.035714285714285</v>
      </c>
      <c r="T16" s="61">
        <f t="shared" si="4"/>
        <v>7.9642857142857153</v>
      </c>
      <c r="U16" s="61">
        <f t="shared" si="12"/>
        <v>7.9642857142857153</v>
      </c>
      <c r="V16" s="62">
        <f t="shared" si="5"/>
        <v>0.1373152709359606</v>
      </c>
    </row>
    <row r="17" spans="1:22" x14ac:dyDescent="0.5">
      <c r="A17" s="48" t="s">
        <v>17</v>
      </c>
      <c r="B17" s="48">
        <v>14</v>
      </c>
      <c r="C17" s="80">
        <v>4</v>
      </c>
      <c r="D17" s="48">
        <v>21</v>
      </c>
      <c r="E17" s="80">
        <v>53</v>
      </c>
      <c r="F17" s="48">
        <v>14</v>
      </c>
      <c r="G17" s="80">
        <v>48</v>
      </c>
      <c r="H17" s="81">
        <f t="shared" si="0"/>
        <v>1</v>
      </c>
      <c r="I17" s="60">
        <f t="shared" si="2"/>
        <v>21</v>
      </c>
      <c r="J17" s="61">
        <f t="shared" si="6"/>
        <v>34.547619047619044</v>
      </c>
      <c r="K17" s="61">
        <f t="shared" si="7"/>
        <v>34.547619047619044</v>
      </c>
      <c r="L17" s="61">
        <f t="shared" si="8"/>
        <v>-13.547619047619044</v>
      </c>
      <c r="M17" s="61">
        <f t="shared" si="9"/>
        <v>13.547619047619044</v>
      </c>
      <c r="N17" s="62">
        <f t="shared" si="10"/>
        <v>0.64512471655328785</v>
      </c>
      <c r="Q17" s="60">
        <f t="shared" si="1"/>
        <v>53</v>
      </c>
      <c r="R17" s="61">
        <f t="shared" si="11"/>
        <v>47.36904761904762</v>
      </c>
      <c r="S17" s="61">
        <f t="shared" si="3"/>
        <v>47.36904761904762</v>
      </c>
      <c r="T17" s="61">
        <f t="shared" si="4"/>
        <v>5.6309523809523796</v>
      </c>
      <c r="U17" s="61">
        <f t="shared" si="12"/>
        <v>5.6309523809523796</v>
      </c>
      <c r="V17" s="62">
        <f t="shared" si="5"/>
        <v>0.10624438454627132</v>
      </c>
    </row>
    <row r="18" spans="1:22" x14ac:dyDescent="0.5">
      <c r="A18" s="48" t="s">
        <v>18</v>
      </c>
      <c r="B18" s="48">
        <v>15</v>
      </c>
      <c r="C18" s="80">
        <v>5</v>
      </c>
      <c r="D18" s="48">
        <v>45</v>
      </c>
      <c r="E18" s="80">
        <v>93</v>
      </c>
      <c r="F18" s="48">
        <v>23</v>
      </c>
      <c r="G18" s="80">
        <v>83</v>
      </c>
      <c r="H18" s="81">
        <f t="shared" si="0"/>
        <v>1.5</v>
      </c>
      <c r="I18" s="60">
        <f t="shared" si="2"/>
        <v>30</v>
      </c>
      <c r="J18" s="61">
        <f t="shared" si="6"/>
        <v>32.5</v>
      </c>
      <c r="K18" s="61">
        <f t="shared" si="7"/>
        <v>48.75</v>
      </c>
      <c r="L18" s="61">
        <f t="shared" si="8"/>
        <v>-3.75</v>
      </c>
      <c r="M18" s="61">
        <f t="shared" si="9"/>
        <v>3.75</v>
      </c>
      <c r="N18" s="62">
        <f t="shared" si="10"/>
        <v>8.3333333333333329E-2</v>
      </c>
      <c r="Q18" s="60">
        <f t="shared" si="1"/>
        <v>62</v>
      </c>
      <c r="R18" s="61">
        <f t="shared" si="11"/>
        <v>47.416666666666664</v>
      </c>
      <c r="S18" s="61">
        <f t="shared" si="3"/>
        <v>71.125</v>
      </c>
      <c r="T18" s="61">
        <f t="shared" si="4"/>
        <v>21.875</v>
      </c>
      <c r="U18" s="61">
        <f t="shared" si="12"/>
        <v>21.875</v>
      </c>
      <c r="V18" s="62">
        <f t="shared" si="5"/>
        <v>0.23521505376344087</v>
      </c>
    </row>
    <row r="19" spans="1:22" x14ac:dyDescent="0.5">
      <c r="A19" s="48" t="s">
        <v>14</v>
      </c>
      <c r="B19" s="48">
        <v>16</v>
      </c>
      <c r="C19" s="80">
        <v>1</v>
      </c>
      <c r="D19" s="48">
        <v>18</v>
      </c>
      <c r="E19" s="80">
        <v>54</v>
      </c>
      <c r="F19" s="48">
        <v>11</v>
      </c>
      <c r="G19" s="80">
        <v>41</v>
      </c>
      <c r="H19" s="81">
        <f t="shared" si="0"/>
        <v>0.7</v>
      </c>
      <c r="I19" s="60">
        <f t="shared" si="2"/>
        <v>25.714285714285715</v>
      </c>
      <c r="J19" s="61">
        <f t="shared" si="6"/>
        <v>33.333333333333336</v>
      </c>
      <c r="K19" s="61">
        <f t="shared" si="7"/>
        <v>23.333333333333332</v>
      </c>
      <c r="L19" s="61">
        <f t="shared" si="8"/>
        <v>-5.3333333333333321</v>
      </c>
      <c r="M19" s="61">
        <f t="shared" si="9"/>
        <v>5.3333333333333321</v>
      </c>
      <c r="N19" s="62">
        <f t="shared" si="10"/>
        <v>0.29629629629629622</v>
      </c>
      <c r="Q19" s="60">
        <f t="shared" si="1"/>
        <v>77.142857142857153</v>
      </c>
      <c r="R19" s="61">
        <f t="shared" si="11"/>
        <v>57.666666666666664</v>
      </c>
      <c r="S19" s="61">
        <f t="shared" si="3"/>
        <v>40.36666666666666</v>
      </c>
      <c r="T19" s="61">
        <f t="shared" si="4"/>
        <v>13.63333333333334</v>
      </c>
      <c r="U19" s="61">
        <f t="shared" si="12"/>
        <v>13.63333333333334</v>
      </c>
      <c r="V19" s="62">
        <f t="shared" si="5"/>
        <v>0.25246913580246927</v>
      </c>
    </row>
    <row r="20" spans="1:22" x14ac:dyDescent="0.5">
      <c r="A20" s="48" t="s">
        <v>15</v>
      </c>
      <c r="B20" s="48">
        <v>17</v>
      </c>
      <c r="C20" s="80">
        <v>2</v>
      </c>
      <c r="D20" s="48">
        <v>25</v>
      </c>
      <c r="E20" s="80">
        <v>35</v>
      </c>
      <c r="F20" s="48">
        <v>18</v>
      </c>
      <c r="G20" s="80">
        <v>34</v>
      </c>
      <c r="H20" s="81">
        <f t="shared" si="0"/>
        <v>0.8</v>
      </c>
      <c r="I20" s="60">
        <f t="shared" si="2"/>
        <v>31.25</v>
      </c>
      <c r="J20" s="61">
        <f t="shared" si="6"/>
        <v>25.571428571428573</v>
      </c>
      <c r="K20" s="61">
        <f t="shared" si="7"/>
        <v>20.457142857142859</v>
      </c>
      <c r="L20" s="61">
        <f t="shared" si="8"/>
        <v>4.5428571428571409</v>
      </c>
      <c r="M20" s="61">
        <f t="shared" si="9"/>
        <v>4.5428571428571409</v>
      </c>
      <c r="N20" s="62">
        <f t="shared" si="10"/>
        <v>0.18171428571428563</v>
      </c>
      <c r="Q20" s="60">
        <f t="shared" si="1"/>
        <v>43.75</v>
      </c>
      <c r="R20" s="61">
        <f t="shared" si="11"/>
        <v>64.047619047619051</v>
      </c>
      <c r="S20" s="61">
        <f t="shared" si="3"/>
        <v>51.238095238095241</v>
      </c>
      <c r="T20" s="61">
        <f t="shared" si="4"/>
        <v>-16.238095238095241</v>
      </c>
      <c r="U20" s="61">
        <f t="shared" si="12"/>
        <v>16.238095238095241</v>
      </c>
      <c r="V20" s="62">
        <f t="shared" si="5"/>
        <v>0.46394557823129262</v>
      </c>
    </row>
    <row r="21" spans="1:22" x14ac:dyDescent="0.5">
      <c r="A21" s="48" t="s">
        <v>16</v>
      </c>
      <c r="B21" s="48">
        <v>18</v>
      </c>
      <c r="C21" s="80">
        <v>3</v>
      </c>
      <c r="D21" s="48">
        <v>27</v>
      </c>
      <c r="E21" s="80">
        <v>37</v>
      </c>
      <c r="F21" s="48">
        <v>21</v>
      </c>
      <c r="G21" s="80">
        <v>44</v>
      </c>
      <c r="H21" s="81">
        <f t="shared" si="0"/>
        <v>1</v>
      </c>
      <c r="I21" s="60">
        <f t="shared" si="2"/>
        <v>27</v>
      </c>
      <c r="J21" s="61">
        <f t="shared" si="6"/>
        <v>28.988095238095241</v>
      </c>
      <c r="K21" s="61">
        <f t="shared" si="7"/>
        <v>28.988095238095241</v>
      </c>
      <c r="L21" s="61">
        <f t="shared" si="8"/>
        <v>-1.9880952380952408</v>
      </c>
      <c r="M21" s="61">
        <f t="shared" si="9"/>
        <v>1.9880952380952408</v>
      </c>
      <c r="N21" s="62">
        <f t="shared" si="10"/>
        <v>7.3633156966490407E-2</v>
      </c>
      <c r="Q21" s="60">
        <f t="shared" si="1"/>
        <v>37</v>
      </c>
      <c r="R21" s="61">
        <f t="shared" si="11"/>
        <v>60.964285714285722</v>
      </c>
      <c r="S21" s="61">
        <f t="shared" si="3"/>
        <v>60.964285714285722</v>
      </c>
      <c r="T21" s="61">
        <f t="shared" si="4"/>
        <v>-23.964285714285722</v>
      </c>
      <c r="U21" s="61">
        <f t="shared" si="12"/>
        <v>23.964285714285722</v>
      </c>
      <c r="V21" s="62">
        <f t="shared" si="5"/>
        <v>0.64768339768339789</v>
      </c>
    </row>
    <row r="22" spans="1:22" x14ac:dyDescent="0.5">
      <c r="A22" s="48" t="s">
        <v>17</v>
      </c>
      <c r="B22" s="48">
        <v>19</v>
      </c>
      <c r="C22" s="80">
        <v>4</v>
      </c>
      <c r="D22" s="48">
        <v>35</v>
      </c>
      <c r="E22" s="80">
        <v>48</v>
      </c>
      <c r="F22" s="48">
        <v>16</v>
      </c>
      <c r="G22" s="80">
        <v>55</v>
      </c>
      <c r="H22" s="81">
        <f t="shared" si="0"/>
        <v>1</v>
      </c>
      <c r="I22" s="60">
        <f t="shared" si="2"/>
        <v>35</v>
      </c>
      <c r="J22" s="61">
        <f t="shared" si="6"/>
        <v>27.988095238095241</v>
      </c>
      <c r="K22" s="61">
        <f t="shared" si="7"/>
        <v>27.988095238095241</v>
      </c>
      <c r="L22" s="61">
        <f t="shared" si="8"/>
        <v>7.0119047619047592</v>
      </c>
      <c r="M22" s="61">
        <f t="shared" si="9"/>
        <v>7.0119047619047592</v>
      </c>
      <c r="N22" s="62">
        <f t="shared" si="10"/>
        <v>0.20034013605442169</v>
      </c>
      <c r="Q22" s="60">
        <f t="shared" si="1"/>
        <v>48</v>
      </c>
      <c r="R22" s="61">
        <f t="shared" si="11"/>
        <v>52.630952380952387</v>
      </c>
      <c r="S22" s="61">
        <f t="shared" si="3"/>
        <v>52.630952380952387</v>
      </c>
      <c r="T22" s="61">
        <f t="shared" si="4"/>
        <v>-4.6309523809523867</v>
      </c>
      <c r="U22" s="61">
        <f t="shared" si="12"/>
        <v>4.6309523809523867</v>
      </c>
      <c r="V22" s="62">
        <f t="shared" si="5"/>
        <v>9.6478174603174718E-2</v>
      </c>
    </row>
    <row r="23" spans="1:22" x14ac:dyDescent="0.5">
      <c r="A23" s="48" t="s">
        <v>18</v>
      </c>
      <c r="B23" s="48">
        <v>20</v>
      </c>
      <c r="C23" s="80">
        <v>5</v>
      </c>
      <c r="D23" s="48">
        <v>56</v>
      </c>
      <c r="E23" s="80">
        <v>35</v>
      </c>
      <c r="F23" s="48">
        <v>41</v>
      </c>
      <c r="G23" s="80">
        <v>69</v>
      </c>
      <c r="H23" s="81">
        <f t="shared" si="0"/>
        <v>1.5</v>
      </c>
      <c r="I23" s="60">
        <f t="shared" si="2"/>
        <v>37.333333333333336</v>
      </c>
      <c r="J23" s="61">
        <f t="shared" si="6"/>
        <v>31.083333333333332</v>
      </c>
      <c r="K23" s="61">
        <f t="shared" si="7"/>
        <v>46.625</v>
      </c>
      <c r="L23" s="61">
        <f t="shared" si="8"/>
        <v>9.375</v>
      </c>
      <c r="M23" s="61">
        <f t="shared" si="9"/>
        <v>9.375</v>
      </c>
      <c r="N23" s="62">
        <f t="shared" si="10"/>
        <v>0.16741071428571427</v>
      </c>
      <c r="Q23" s="60">
        <f t="shared" si="1"/>
        <v>23.333333333333332</v>
      </c>
      <c r="R23" s="61">
        <f t="shared" si="11"/>
        <v>42.916666666666664</v>
      </c>
      <c r="S23" s="61">
        <f t="shared" si="3"/>
        <v>64.375</v>
      </c>
      <c r="T23" s="61">
        <f t="shared" si="4"/>
        <v>-29.375</v>
      </c>
      <c r="U23" s="61">
        <f t="shared" si="12"/>
        <v>29.375</v>
      </c>
      <c r="V23" s="62">
        <f t="shared" si="5"/>
        <v>0.8392857142857143</v>
      </c>
    </row>
    <row r="24" spans="1:22" x14ac:dyDescent="0.5">
      <c r="A24" s="48" t="s">
        <v>14</v>
      </c>
      <c r="B24" s="48">
        <v>21</v>
      </c>
      <c r="C24" s="80">
        <v>1</v>
      </c>
      <c r="D24" s="48">
        <v>15</v>
      </c>
      <c r="E24" s="80">
        <v>23</v>
      </c>
      <c r="F24" s="48">
        <v>15</v>
      </c>
      <c r="G24" s="80">
        <v>36</v>
      </c>
      <c r="H24" s="81">
        <f t="shared" si="0"/>
        <v>0.7</v>
      </c>
      <c r="I24" s="60">
        <f t="shared" si="2"/>
        <v>21.428571428571431</v>
      </c>
      <c r="J24" s="61">
        <f t="shared" si="6"/>
        <v>33.111111111111114</v>
      </c>
      <c r="K24" s="61">
        <f t="shared" si="7"/>
        <v>23.177777777777777</v>
      </c>
      <c r="L24" s="61">
        <f t="shared" si="8"/>
        <v>-8.1777777777777771</v>
      </c>
      <c r="M24" s="61">
        <f t="shared" si="9"/>
        <v>8.1777777777777771</v>
      </c>
      <c r="N24" s="62">
        <f t="shared" si="10"/>
        <v>0.54518518518518511</v>
      </c>
      <c r="Q24" s="60">
        <f t="shared" si="1"/>
        <v>32.857142857142861</v>
      </c>
      <c r="R24" s="61">
        <f t="shared" si="11"/>
        <v>36.111111111111107</v>
      </c>
      <c r="S24" s="61">
        <f t="shared" si="3"/>
        <v>25.277777777777775</v>
      </c>
      <c r="T24" s="61">
        <f t="shared" si="4"/>
        <v>-2.277777777777775</v>
      </c>
      <c r="U24" s="61">
        <f t="shared" si="12"/>
        <v>2.277777777777775</v>
      </c>
      <c r="V24" s="62">
        <f t="shared" si="5"/>
        <v>9.9033816425120658E-2</v>
      </c>
    </row>
    <row r="25" spans="1:22" x14ac:dyDescent="0.5">
      <c r="A25" s="48" t="s">
        <v>15</v>
      </c>
      <c r="B25" s="48">
        <v>22</v>
      </c>
      <c r="C25" s="80">
        <v>2</v>
      </c>
      <c r="D25" s="48">
        <v>22</v>
      </c>
      <c r="E25" s="80">
        <v>34</v>
      </c>
      <c r="F25" s="48">
        <v>14</v>
      </c>
      <c r="G25" s="80">
        <v>42</v>
      </c>
      <c r="H25" s="81">
        <f t="shared" si="0"/>
        <v>0.8</v>
      </c>
      <c r="I25" s="60">
        <f t="shared" si="2"/>
        <v>27.5</v>
      </c>
      <c r="J25" s="61">
        <f t="shared" si="6"/>
        <v>31.253968253968257</v>
      </c>
      <c r="K25" s="61">
        <f t="shared" si="7"/>
        <v>25.003174603174607</v>
      </c>
      <c r="L25" s="61">
        <f t="shared" si="8"/>
        <v>-3.0031746031746067</v>
      </c>
      <c r="M25" s="61">
        <f t="shared" si="9"/>
        <v>3.0031746031746067</v>
      </c>
      <c r="N25" s="62">
        <f t="shared" si="10"/>
        <v>0.13650793650793666</v>
      </c>
      <c r="Q25" s="60">
        <f t="shared" si="1"/>
        <v>42.5</v>
      </c>
      <c r="R25" s="61">
        <f t="shared" si="11"/>
        <v>34.730158730158728</v>
      </c>
      <c r="S25" s="61">
        <f t="shared" si="3"/>
        <v>27.784126984126985</v>
      </c>
      <c r="T25" s="61">
        <f t="shared" si="4"/>
        <v>6.2158730158730151</v>
      </c>
      <c r="U25" s="61">
        <f t="shared" si="12"/>
        <v>6.2158730158730151</v>
      </c>
      <c r="V25" s="62">
        <f t="shared" si="5"/>
        <v>0.18281979458450046</v>
      </c>
    </row>
    <row r="26" spans="1:22" x14ac:dyDescent="0.5">
      <c r="A26" s="48" t="s">
        <v>16</v>
      </c>
      <c r="B26" s="48">
        <v>23</v>
      </c>
      <c r="C26" s="80">
        <v>3</v>
      </c>
      <c r="D26" s="48">
        <v>22</v>
      </c>
      <c r="E26" s="80">
        <v>61</v>
      </c>
      <c r="F26" s="48">
        <v>17</v>
      </c>
      <c r="G26" s="80">
        <v>45</v>
      </c>
      <c r="H26" s="81">
        <f t="shared" si="0"/>
        <v>1</v>
      </c>
      <c r="I26" s="60">
        <f t="shared" si="2"/>
        <v>22</v>
      </c>
      <c r="J26" s="61">
        <f t="shared" si="6"/>
        <v>28.753968253968253</v>
      </c>
      <c r="K26" s="61">
        <f t="shared" si="7"/>
        <v>28.753968253968253</v>
      </c>
      <c r="L26" s="61">
        <f t="shared" si="8"/>
        <v>-6.7539682539682531</v>
      </c>
      <c r="M26" s="61">
        <f t="shared" si="9"/>
        <v>6.7539682539682531</v>
      </c>
      <c r="N26" s="62">
        <f t="shared" si="10"/>
        <v>0.30699855699855694</v>
      </c>
      <c r="Q26" s="60">
        <f t="shared" si="1"/>
        <v>61</v>
      </c>
      <c r="R26" s="61">
        <f t="shared" si="11"/>
        <v>32.896825396825399</v>
      </c>
      <c r="S26" s="61">
        <f t="shared" si="3"/>
        <v>32.896825396825399</v>
      </c>
      <c r="T26" s="61">
        <f t="shared" si="4"/>
        <v>28.103174603174601</v>
      </c>
      <c r="U26" s="61">
        <f t="shared" si="12"/>
        <v>28.103174603174601</v>
      </c>
      <c r="V26" s="62">
        <f t="shared" si="5"/>
        <v>0.4607077803799115</v>
      </c>
    </row>
    <row r="27" spans="1:22" x14ac:dyDescent="0.5">
      <c r="A27" s="48" t="s">
        <v>17</v>
      </c>
      <c r="B27" s="48">
        <v>24</v>
      </c>
      <c r="C27" s="80">
        <v>4</v>
      </c>
      <c r="D27" s="48">
        <v>30</v>
      </c>
      <c r="E27" s="80">
        <v>86</v>
      </c>
      <c r="F27" s="48">
        <v>12</v>
      </c>
      <c r="G27" s="80">
        <v>63</v>
      </c>
      <c r="H27" s="81">
        <f t="shared" si="0"/>
        <v>1</v>
      </c>
      <c r="I27" s="60">
        <f t="shared" si="2"/>
        <v>30</v>
      </c>
      <c r="J27" s="61">
        <f t="shared" si="6"/>
        <v>23.642857142857142</v>
      </c>
      <c r="K27" s="61">
        <f t="shared" si="7"/>
        <v>23.642857142857142</v>
      </c>
      <c r="L27" s="61">
        <f t="shared" si="8"/>
        <v>6.3571428571428577</v>
      </c>
      <c r="M27" s="61">
        <f t="shared" si="9"/>
        <v>6.3571428571428577</v>
      </c>
      <c r="N27" s="62">
        <f t="shared" si="10"/>
        <v>0.21190476190476193</v>
      </c>
      <c r="Q27" s="60">
        <f t="shared" si="1"/>
        <v>86</v>
      </c>
      <c r="R27" s="61">
        <f t="shared" si="11"/>
        <v>45.452380952380956</v>
      </c>
      <c r="S27" s="61">
        <f t="shared" si="3"/>
        <v>45.452380952380956</v>
      </c>
      <c r="T27" s="61">
        <f t="shared" si="4"/>
        <v>40.547619047619044</v>
      </c>
      <c r="U27" s="61">
        <f t="shared" si="12"/>
        <v>40.547619047619044</v>
      </c>
      <c r="V27" s="62">
        <f t="shared" si="5"/>
        <v>0.47148394241417491</v>
      </c>
    </row>
    <row r="28" spans="1:22" x14ac:dyDescent="0.5">
      <c r="A28" s="48" t="s">
        <v>18</v>
      </c>
      <c r="B28" s="48">
        <v>25</v>
      </c>
      <c r="C28" s="80">
        <v>5</v>
      </c>
      <c r="D28" s="48">
        <v>51</v>
      </c>
      <c r="E28" s="80">
        <v>77</v>
      </c>
      <c r="F28" s="48">
        <v>27</v>
      </c>
      <c r="G28" s="80">
        <v>90</v>
      </c>
      <c r="H28" s="81">
        <f t="shared" si="0"/>
        <v>1.5</v>
      </c>
      <c r="I28" s="60">
        <f t="shared" si="2"/>
        <v>34</v>
      </c>
      <c r="J28" s="61">
        <f t="shared" si="6"/>
        <v>26.5</v>
      </c>
      <c r="K28" s="61">
        <f t="shared" si="7"/>
        <v>39.75</v>
      </c>
      <c r="L28" s="61">
        <f t="shared" si="8"/>
        <v>11.25</v>
      </c>
      <c r="M28" s="61">
        <f t="shared" si="9"/>
        <v>11.25</v>
      </c>
      <c r="N28" s="62">
        <f t="shared" si="10"/>
        <v>0.22058823529411764</v>
      </c>
      <c r="Q28" s="60">
        <f t="shared" si="1"/>
        <v>51.333333333333336</v>
      </c>
      <c r="R28" s="61">
        <f t="shared" si="11"/>
        <v>63.166666666666664</v>
      </c>
      <c r="S28" s="61">
        <f t="shared" si="3"/>
        <v>94.75</v>
      </c>
      <c r="T28" s="61">
        <f t="shared" si="4"/>
        <v>-17.75</v>
      </c>
      <c r="U28" s="61">
        <f t="shared" si="12"/>
        <v>17.75</v>
      </c>
      <c r="V28" s="62">
        <f t="shared" si="5"/>
        <v>0.23051948051948051</v>
      </c>
    </row>
    <row r="29" spans="1:22" x14ac:dyDescent="0.5">
      <c r="A29" s="48" t="s">
        <v>14</v>
      </c>
      <c r="B29" s="48">
        <v>26</v>
      </c>
      <c r="C29" s="80">
        <v>1</v>
      </c>
      <c r="D29" s="48">
        <v>27</v>
      </c>
      <c r="E29" s="80">
        <v>27</v>
      </c>
      <c r="F29" s="48">
        <v>12</v>
      </c>
      <c r="G29" s="80">
        <v>40</v>
      </c>
      <c r="H29" s="81">
        <f t="shared" si="0"/>
        <v>0.7</v>
      </c>
      <c r="I29" s="60">
        <f t="shared" si="2"/>
        <v>38.571428571428577</v>
      </c>
      <c r="J29" s="61">
        <f t="shared" si="6"/>
        <v>28.666666666666668</v>
      </c>
      <c r="K29" s="61">
        <f t="shared" si="7"/>
        <v>20.066666666666666</v>
      </c>
      <c r="L29" s="61">
        <f t="shared" si="8"/>
        <v>6.9333333333333336</v>
      </c>
      <c r="M29" s="61">
        <f t="shared" si="9"/>
        <v>6.9333333333333336</v>
      </c>
      <c r="N29" s="62">
        <f t="shared" si="10"/>
        <v>0.25679012345679014</v>
      </c>
      <c r="Q29" s="60">
        <f t="shared" si="1"/>
        <v>38.571428571428577</v>
      </c>
      <c r="R29" s="61">
        <f t="shared" si="11"/>
        <v>66.111111111111114</v>
      </c>
      <c r="S29" s="61">
        <f t="shared" si="3"/>
        <v>46.277777777777779</v>
      </c>
      <c r="T29" s="61">
        <f t="shared" si="4"/>
        <v>-19.277777777777779</v>
      </c>
      <c r="U29" s="61">
        <f t="shared" si="12"/>
        <v>19.277777777777779</v>
      </c>
      <c r="V29" s="62">
        <f t="shared" si="5"/>
        <v>0.71399176954732513</v>
      </c>
    </row>
    <row r="30" spans="1:22" x14ac:dyDescent="0.5">
      <c r="A30" s="48" t="s">
        <v>15</v>
      </c>
      <c r="B30" s="48">
        <v>27</v>
      </c>
      <c r="C30" s="80">
        <v>2</v>
      </c>
      <c r="D30" s="48">
        <v>25</v>
      </c>
      <c r="E30" s="80">
        <v>35</v>
      </c>
      <c r="F30" s="48">
        <v>18</v>
      </c>
      <c r="G30" s="80">
        <v>46</v>
      </c>
      <c r="H30" s="81">
        <f t="shared" si="0"/>
        <v>0.8</v>
      </c>
      <c r="I30" s="60">
        <f t="shared" si="2"/>
        <v>31.25</v>
      </c>
      <c r="J30" s="61">
        <f t="shared" si="6"/>
        <v>34.190476190476197</v>
      </c>
      <c r="K30" s="61">
        <f t="shared" si="7"/>
        <v>27.352380952380958</v>
      </c>
      <c r="L30" s="61">
        <f t="shared" si="8"/>
        <v>-2.3523809523809582</v>
      </c>
      <c r="M30" s="61">
        <f t="shared" si="9"/>
        <v>2.3523809523809582</v>
      </c>
      <c r="N30" s="62">
        <f t="shared" si="10"/>
        <v>9.4095238095238329E-2</v>
      </c>
      <c r="Q30" s="60">
        <f t="shared" si="1"/>
        <v>43.75</v>
      </c>
      <c r="R30" s="61">
        <f t="shared" si="11"/>
        <v>58.63492063492064</v>
      </c>
      <c r="S30" s="61">
        <f t="shared" si="3"/>
        <v>46.907936507936512</v>
      </c>
      <c r="T30" s="61">
        <f t="shared" si="4"/>
        <v>-11.907936507936512</v>
      </c>
      <c r="U30" s="61">
        <f t="shared" si="12"/>
        <v>11.907936507936512</v>
      </c>
      <c r="V30" s="62">
        <f t="shared" si="5"/>
        <v>0.34022675736961461</v>
      </c>
    </row>
    <row r="31" spans="1:22" x14ac:dyDescent="0.5">
      <c r="A31" s="48" t="s">
        <v>16</v>
      </c>
      <c r="B31" s="48">
        <v>28</v>
      </c>
      <c r="C31" s="80">
        <v>3</v>
      </c>
      <c r="D31" s="48">
        <v>23</v>
      </c>
      <c r="E31" s="80">
        <v>60</v>
      </c>
      <c r="F31" s="48">
        <v>14</v>
      </c>
      <c r="G31" s="80">
        <v>54</v>
      </c>
      <c r="H31" s="81">
        <f t="shared" si="0"/>
        <v>1</v>
      </c>
      <c r="I31" s="60">
        <f t="shared" si="2"/>
        <v>23</v>
      </c>
      <c r="J31" s="61">
        <f t="shared" si="6"/>
        <v>34.607142857142861</v>
      </c>
      <c r="K31" s="61">
        <f t="shared" si="7"/>
        <v>34.607142857142861</v>
      </c>
      <c r="L31" s="61">
        <f t="shared" si="8"/>
        <v>-11.607142857142861</v>
      </c>
      <c r="M31" s="61">
        <f t="shared" si="9"/>
        <v>11.607142857142861</v>
      </c>
      <c r="N31" s="62">
        <f t="shared" si="10"/>
        <v>0.50465838509316785</v>
      </c>
      <c r="Q31" s="60">
        <f t="shared" si="1"/>
        <v>60</v>
      </c>
      <c r="R31" s="61">
        <f t="shared" si="11"/>
        <v>44.551587301587311</v>
      </c>
      <c r="S31" s="61">
        <f t="shared" si="3"/>
        <v>44.551587301587311</v>
      </c>
      <c r="T31" s="61">
        <f t="shared" si="4"/>
        <v>15.448412698412689</v>
      </c>
      <c r="U31" s="61">
        <f t="shared" si="12"/>
        <v>15.448412698412689</v>
      </c>
      <c r="V31" s="62">
        <f t="shared" si="5"/>
        <v>0.2574735449735448</v>
      </c>
    </row>
    <row r="32" spans="1:22" x14ac:dyDescent="0.5">
      <c r="A32" s="48" t="s">
        <v>17</v>
      </c>
      <c r="B32" s="48">
        <v>29</v>
      </c>
      <c r="C32" s="80">
        <v>4</v>
      </c>
      <c r="D32" s="48">
        <v>24</v>
      </c>
      <c r="E32" s="80">
        <v>68</v>
      </c>
      <c r="F32" s="48">
        <v>14</v>
      </c>
      <c r="G32" s="80">
        <v>51</v>
      </c>
      <c r="H32" s="81">
        <f t="shared" si="0"/>
        <v>1</v>
      </c>
      <c r="I32" s="60">
        <f t="shared" si="2"/>
        <v>24</v>
      </c>
      <c r="J32" s="61">
        <f t="shared" si="6"/>
        <v>30.940476190476193</v>
      </c>
      <c r="K32" s="61">
        <f t="shared" si="7"/>
        <v>30.940476190476193</v>
      </c>
      <c r="L32" s="61">
        <f t="shared" si="8"/>
        <v>-6.9404761904761934</v>
      </c>
      <c r="M32" s="61">
        <f t="shared" si="9"/>
        <v>6.9404761904761934</v>
      </c>
      <c r="N32" s="62">
        <f t="shared" si="10"/>
        <v>0.28918650793650807</v>
      </c>
      <c r="Q32" s="60">
        <f t="shared" si="1"/>
        <v>68</v>
      </c>
      <c r="R32" s="61">
        <f t="shared" si="11"/>
        <v>47.440476190476197</v>
      </c>
      <c r="S32" s="61">
        <f t="shared" si="3"/>
        <v>47.440476190476197</v>
      </c>
      <c r="T32" s="61">
        <f t="shared" si="4"/>
        <v>20.559523809523803</v>
      </c>
      <c r="U32" s="61">
        <f t="shared" si="12"/>
        <v>20.559523809523803</v>
      </c>
      <c r="V32" s="62">
        <f t="shared" si="5"/>
        <v>0.30234593837535007</v>
      </c>
    </row>
    <row r="33" spans="1:22" x14ac:dyDescent="0.5">
      <c r="A33" s="48" t="s">
        <v>18</v>
      </c>
      <c r="B33" s="48">
        <v>30</v>
      </c>
      <c r="C33" s="80">
        <v>5</v>
      </c>
      <c r="D33" s="48">
        <v>53</v>
      </c>
      <c r="E33" s="80">
        <v>83</v>
      </c>
      <c r="F33" s="48">
        <v>47</v>
      </c>
      <c r="G33" s="80">
        <v>65</v>
      </c>
      <c r="H33" s="81">
        <f t="shared" si="0"/>
        <v>1.5</v>
      </c>
      <c r="I33" s="60">
        <f t="shared" si="2"/>
        <v>35.333333333333336</v>
      </c>
      <c r="J33" s="61">
        <f t="shared" si="6"/>
        <v>26.083333333333332</v>
      </c>
      <c r="K33" s="61">
        <f t="shared" si="7"/>
        <v>39.125</v>
      </c>
      <c r="L33" s="61">
        <f t="shared" si="8"/>
        <v>13.875</v>
      </c>
      <c r="M33" s="61">
        <f t="shared" si="9"/>
        <v>13.875</v>
      </c>
      <c r="N33" s="62">
        <f t="shared" si="10"/>
        <v>0.2617924528301887</v>
      </c>
      <c r="Q33" s="60">
        <f t="shared" si="1"/>
        <v>55.333333333333336</v>
      </c>
      <c r="R33" s="61">
        <f t="shared" si="11"/>
        <v>57.25</v>
      </c>
      <c r="S33" s="61">
        <f t="shared" si="3"/>
        <v>85.875</v>
      </c>
      <c r="T33" s="61">
        <f t="shared" si="4"/>
        <v>-2.875</v>
      </c>
      <c r="U33" s="61">
        <f t="shared" si="12"/>
        <v>2.875</v>
      </c>
      <c r="V33" s="62">
        <f t="shared" si="5"/>
        <v>3.463855421686747E-2</v>
      </c>
    </row>
    <row r="34" spans="1:22" x14ac:dyDescent="0.5">
      <c r="A34" s="48" t="s">
        <v>14</v>
      </c>
      <c r="B34" s="48">
        <v>31</v>
      </c>
      <c r="C34" s="80">
        <v>1</v>
      </c>
      <c r="D34" s="48">
        <v>17</v>
      </c>
      <c r="E34" s="80">
        <v>49</v>
      </c>
      <c r="F34" s="48">
        <v>15</v>
      </c>
      <c r="G34" s="80">
        <v>39</v>
      </c>
      <c r="H34" s="81">
        <f t="shared" si="0"/>
        <v>0.7</v>
      </c>
      <c r="I34" s="60">
        <f t="shared" si="2"/>
        <v>24.285714285714288</v>
      </c>
      <c r="J34" s="61">
        <f t="shared" si="6"/>
        <v>27.444444444444446</v>
      </c>
      <c r="K34" s="61">
        <f t="shared" si="7"/>
        <v>19.211111111111112</v>
      </c>
      <c r="L34" s="61">
        <f t="shared" si="8"/>
        <v>-2.2111111111111121</v>
      </c>
      <c r="M34" s="61">
        <f t="shared" si="9"/>
        <v>2.2111111111111121</v>
      </c>
      <c r="N34" s="62">
        <f t="shared" si="10"/>
        <v>0.13006535947712425</v>
      </c>
      <c r="Q34" s="60">
        <f t="shared" si="1"/>
        <v>70</v>
      </c>
      <c r="R34" s="61">
        <f t="shared" si="11"/>
        <v>61.111111111111114</v>
      </c>
      <c r="S34" s="61">
        <f t="shared" si="3"/>
        <v>42.777777777777779</v>
      </c>
      <c r="T34" s="61">
        <f t="shared" si="4"/>
        <v>6.2222222222222214</v>
      </c>
      <c r="U34" s="61">
        <f t="shared" si="12"/>
        <v>6.2222222222222214</v>
      </c>
      <c r="V34" s="62">
        <f t="shared" si="5"/>
        <v>0.12698412698412698</v>
      </c>
    </row>
    <row r="35" spans="1:22" x14ac:dyDescent="0.5">
      <c r="A35" s="48" t="s">
        <v>15</v>
      </c>
      <c r="B35" s="48">
        <v>32</v>
      </c>
      <c r="C35" s="80">
        <v>2</v>
      </c>
      <c r="D35" s="48">
        <v>24</v>
      </c>
      <c r="E35" s="80">
        <v>32</v>
      </c>
      <c r="F35" s="48">
        <v>14</v>
      </c>
      <c r="G35" s="80">
        <v>50</v>
      </c>
      <c r="H35" s="81">
        <f t="shared" si="0"/>
        <v>0.8</v>
      </c>
      <c r="I35" s="60">
        <f t="shared" si="2"/>
        <v>30</v>
      </c>
      <c r="J35" s="61">
        <f t="shared" si="6"/>
        <v>27.873015873015873</v>
      </c>
      <c r="K35" s="61">
        <f t="shared" si="7"/>
        <v>22.298412698412701</v>
      </c>
      <c r="L35" s="61">
        <f t="shared" si="8"/>
        <v>1.7015873015872991</v>
      </c>
      <c r="M35" s="61">
        <f t="shared" si="9"/>
        <v>1.7015873015872991</v>
      </c>
      <c r="N35" s="62">
        <f t="shared" si="10"/>
        <v>7.0899470899470796E-2</v>
      </c>
      <c r="Q35" s="60">
        <f t="shared" si="1"/>
        <v>40</v>
      </c>
      <c r="R35" s="61">
        <f t="shared" si="11"/>
        <v>64.444444444444443</v>
      </c>
      <c r="S35" s="61">
        <f t="shared" si="3"/>
        <v>51.555555555555557</v>
      </c>
      <c r="T35" s="61">
        <f t="shared" si="4"/>
        <v>-19.555555555555557</v>
      </c>
      <c r="U35" s="61">
        <f t="shared" si="12"/>
        <v>19.555555555555557</v>
      </c>
      <c r="V35" s="62">
        <f t="shared" si="5"/>
        <v>0.61111111111111116</v>
      </c>
    </row>
    <row r="36" spans="1:22" x14ac:dyDescent="0.5">
      <c r="A36" s="48" t="s">
        <v>16</v>
      </c>
      <c r="B36" s="48">
        <v>33</v>
      </c>
      <c r="C36" s="80">
        <v>3</v>
      </c>
      <c r="D36" s="48">
        <v>25</v>
      </c>
      <c r="E36" s="80">
        <v>51</v>
      </c>
      <c r="F36" s="48">
        <v>11</v>
      </c>
      <c r="G36" s="80">
        <v>61</v>
      </c>
      <c r="H36" s="81">
        <f t="shared" ref="H36:H54" si="13">VLOOKUP(C36,$X$8:$Y$12,2,0)</f>
        <v>1</v>
      </c>
      <c r="I36" s="60">
        <f t="shared" si="2"/>
        <v>25</v>
      </c>
      <c r="J36" s="61">
        <f t="shared" si="6"/>
        <v>29.873015873015873</v>
      </c>
      <c r="K36" s="61">
        <f t="shared" si="7"/>
        <v>29.873015873015873</v>
      </c>
      <c r="L36" s="61">
        <f t="shared" si="8"/>
        <v>-4.8730158730158735</v>
      </c>
      <c r="M36" s="61">
        <f t="shared" si="9"/>
        <v>4.8730158730158735</v>
      </c>
      <c r="N36" s="62">
        <f t="shared" si="10"/>
        <v>0.19492063492063494</v>
      </c>
      <c r="Q36" s="60">
        <f t="shared" ref="Q36:Q54" si="14">E36/H36</f>
        <v>51</v>
      </c>
      <c r="R36" s="61">
        <f t="shared" si="11"/>
        <v>55.111111111111114</v>
      </c>
      <c r="S36" s="61">
        <f t="shared" si="3"/>
        <v>55.111111111111114</v>
      </c>
      <c r="T36" s="61">
        <f t="shared" si="4"/>
        <v>-4.1111111111111143</v>
      </c>
      <c r="U36" s="61">
        <f t="shared" si="12"/>
        <v>4.1111111111111143</v>
      </c>
      <c r="V36" s="62">
        <f t="shared" si="5"/>
        <v>8.0610021786492431E-2</v>
      </c>
    </row>
    <row r="37" spans="1:22" x14ac:dyDescent="0.5">
      <c r="A37" s="48" t="s">
        <v>17</v>
      </c>
      <c r="B37" s="48">
        <v>34</v>
      </c>
      <c r="C37" s="80">
        <v>4</v>
      </c>
      <c r="D37" s="48">
        <v>30</v>
      </c>
      <c r="E37" s="80">
        <v>38</v>
      </c>
      <c r="F37" s="48">
        <v>13</v>
      </c>
      <c r="G37" s="80">
        <v>69</v>
      </c>
      <c r="H37" s="81">
        <f t="shared" si="13"/>
        <v>1</v>
      </c>
      <c r="I37" s="60">
        <f t="shared" si="2"/>
        <v>30</v>
      </c>
      <c r="J37" s="61">
        <f t="shared" si="6"/>
        <v>26.428571428571431</v>
      </c>
      <c r="K37" s="61">
        <f t="shared" si="7"/>
        <v>26.428571428571431</v>
      </c>
      <c r="L37" s="61">
        <f t="shared" si="8"/>
        <v>3.5714285714285694</v>
      </c>
      <c r="M37" s="61">
        <f t="shared" si="9"/>
        <v>3.5714285714285694</v>
      </c>
      <c r="N37" s="62">
        <f t="shared" si="10"/>
        <v>0.11904761904761899</v>
      </c>
      <c r="Q37" s="60">
        <f t="shared" si="14"/>
        <v>38</v>
      </c>
      <c r="R37" s="61">
        <f t="shared" si="11"/>
        <v>53.666666666666664</v>
      </c>
      <c r="S37" s="61">
        <f t="shared" si="3"/>
        <v>53.666666666666664</v>
      </c>
      <c r="T37" s="61">
        <f t="shared" si="4"/>
        <v>-15.666666666666664</v>
      </c>
      <c r="U37" s="61">
        <f t="shared" si="12"/>
        <v>15.666666666666664</v>
      </c>
      <c r="V37" s="62">
        <f t="shared" si="5"/>
        <v>0.41228070175438591</v>
      </c>
    </row>
    <row r="38" spans="1:22" x14ac:dyDescent="0.5">
      <c r="A38" s="48" t="s">
        <v>18</v>
      </c>
      <c r="B38" s="48">
        <v>35</v>
      </c>
      <c r="C38" s="80">
        <v>5</v>
      </c>
      <c r="D38" s="48">
        <v>39</v>
      </c>
      <c r="E38" s="80">
        <v>60</v>
      </c>
      <c r="F38" s="48">
        <v>38</v>
      </c>
      <c r="G38" s="80">
        <v>86</v>
      </c>
      <c r="H38" s="81">
        <f t="shared" si="13"/>
        <v>1.5</v>
      </c>
      <c r="I38" s="60">
        <f t="shared" si="2"/>
        <v>26</v>
      </c>
      <c r="J38" s="61">
        <f t="shared" si="6"/>
        <v>28.333333333333332</v>
      </c>
      <c r="K38" s="61">
        <f t="shared" si="7"/>
        <v>42.5</v>
      </c>
      <c r="L38" s="61">
        <f t="shared" si="8"/>
        <v>-3.5</v>
      </c>
      <c r="M38" s="61">
        <f t="shared" si="9"/>
        <v>3.5</v>
      </c>
      <c r="N38" s="62">
        <f t="shared" si="10"/>
        <v>8.9743589743589744E-2</v>
      </c>
      <c r="Q38" s="60">
        <f t="shared" si="14"/>
        <v>40</v>
      </c>
      <c r="R38" s="61">
        <f t="shared" si="11"/>
        <v>43</v>
      </c>
      <c r="S38" s="61">
        <f t="shared" si="3"/>
        <v>64.5</v>
      </c>
      <c r="T38" s="61">
        <f t="shared" si="4"/>
        <v>-4.5</v>
      </c>
      <c r="U38" s="61">
        <f t="shared" si="12"/>
        <v>4.5</v>
      </c>
      <c r="V38" s="62">
        <f t="shared" si="5"/>
        <v>7.4999999999999997E-2</v>
      </c>
    </row>
    <row r="39" spans="1:22" x14ac:dyDescent="0.5">
      <c r="A39" s="48" t="s">
        <v>14</v>
      </c>
      <c r="B39" s="48">
        <v>36</v>
      </c>
      <c r="C39" s="80">
        <v>1</v>
      </c>
      <c r="D39" s="48">
        <v>20</v>
      </c>
      <c r="E39" s="80">
        <v>39</v>
      </c>
      <c r="F39" s="48">
        <v>13</v>
      </c>
      <c r="G39" s="80">
        <v>38</v>
      </c>
      <c r="H39" s="81">
        <f t="shared" si="13"/>
        <v>0.7</v>
      </c>
      <c r="I39" s="60">
        <f t="shared" si="2"/>
        <v>28.571428571428573</v>
      </c>
      <c r="J39" s="61">
        <f t="shared" si="6"/>
        <v>27</v>
      </c>
      <c r="K39" s="61">
        <f t="shared" si="7"/>
        <v>18.899999999999999</v>
      </c>
      <c r="L39" s="61">
        <f t="shared" si="8"/>
        <v>1.1000000000000014</v>
      </c>
      <c r="M39" s="61">
        <f t="shared" si="9"/>
        <v>1.1000000000000014</v>
      </c>
      <c r="N39" s="62">
        <f t="shared" si="10"/>
        <v>5.500000000000007E-2</v>
      </c>
      <c r="Q39" s="60">
        <f t="shared" si="14"/>
        <v>55.714285714285715</v>
      </c>
      <c r="R39" s="61">
        <f t="shared" si="11"/>
        <v>43</v>
      </c>
      <c r="S39" s="61">
        <f t="shared" si="3"/>
        <v>30.099999999999998</v>
      </c>
      <c r="T39" s="61">
        <f t="shared" si="4"/>
        <v>8.9000000000000021</v>
      </c>
      <c r="U39" s="61">
        <f t="shared" si="12"/>
        <v>8.9000000000000021</v>
      </c>
      <c r="V39" s="62">
        <f t="shared" si="5"/>
        <v>0.22820512820512825</v>
      </c>
    </row>
    <row r="40" spans="1:22" x14ac:dyDescent="0.5">
      <c r="A40" s="48" t="s">
        <v>15</v>
      </c>
      <c r="B40" s="48">
        <v>37</v>
      </c>
      <c r="C40" s="80">
        <v>2</v>
      </c>
      <c r="D40" s="48">
        <v>28</v>
      </c>
      <c r="E40" s="80">
        <v>43</v>
      </c>
      <c r="F40" s="48">
        <v>15</v>
      </c>
      <c r="G40" s="80">
        <v>46</v>
      </c>
      <c r="H40" s="81">
        <f t="shared" si="13"/>
        <v>0.8</v>
      </c>
      <c r="I40" s="60">
        <f t="shared" si="2"/>
        <v>35</v>
      </c>
      <c r="J40" s="61">
        <f t="shared" si="6"/>
        <v>28.19047619047619</v>
      </c>
      <c r="K40" s="61">
        <f t="shared" si="7"/>
        <v>22.552380952380954</v>
      </c>
      <c r="L40" s="61">
        <f t="shared" si="8"/>
        <v>5.447619047619046</v>
      </c>
      <c r="M40" s="61">
        <f t="shared" si="9"/>
        <v>5.447619047619046</v>
      </c>
      <c r="N40" s="62">
        <f t="shared" si="10"/>
        <v>0.19455782312925166</v>
      </c>
      <c r="Q40" s="60">
        <f t="shared" si="14"/>
        <v>53.75</v>
      </c>
      <c r="R40" s="61">
        <f t="shared" si="11"/>
        <v>44.571428571428577</v>
      </c>
      <c r="S40" s="61">
        <f t="shared" si="3"/>
        <v>35.657142857142865</v>
      </c>
      <c r="T40" s="61">
        <f t="shared" si="4"/>
        <v>7.3428571428571345</v>
      </c>
      <c r="U40" s="61">
        <f t="shared" si="12"/>
        <v>7.3428571428571345</v>
      </c>
      <c r="V40" s="62">
        <f t="shared" si="5"/>
        <v>0.1707641196013287</v>
      </c>
    </row>
    <row r="41" spans="1:22" x14ac:dyDescent="0.5">
      <c r="A41" s="48" t="s">
        <v>16</v>
      </c>
      <c r="B41" s="48">
        <v>38</v>
      </c>
      <c r="C41" s="80">
        <v>3</v>
      </c>
      <c r="D41" s="48">
        <v>23</v>
      </c>
      <c r="E41" s="80">
        <v>31</v>
      </c>
      <c r="F41" s="48">
        <v>15</v>
      </c>
      <c r="G41" s="80">
        <v>62</v>
      </c>
      <c r="H41" s="81">
        <f t="shared" si="13"/>
        <v>1</v>
      </c>
      <c r="I41" s="60">
        <f t="shared" si="2"/>
        <v>23</v>
      </c>
      <c r="J41" s="61">
        <f t="shared" si="6"/>
        <v>29.857142857142858</v>
      </c>
      <c r="K41" s="61">
        <f t="shared" si="7"/>
        <v>29.857142857142858</v>
      </c>
      <c r="L41" s="61">
        <f t="shared" si="8"/>
        <v>-6.8571428571428577</v>
      </c>
      <c r="M41" s="61">
        <f t="shared" si="9"/>
        <v>6.8571428571428577</v>
      </c>
      <c r="N41" s="62">
        <f t="shared" si="10"/>
        <v>0.29813664596273293</v>
      </c>
      <c r="Q41" s="60">
        <f t="shared" si="14"/>
        <v>31</v>
      </c>
      <c r="R41" s="61">
        <f t="shared" si="11"/>
        <v>49.821428571428577</v>
      </c>
      <c r="S41" s="61">
        <f t="shared" si="3"/>
        <v>49.821428571428577</v>
      </c>
      <c r="T41" s="61">
        <f t="shared" si="4"/>
        <v>-18.821428571428577</v>
      </c>
      <c r="U41" s="61">
        <f t="shared" si="12"/>
        <v>18.821428571428577</v>
      </c>
      <c r="V41" s="62">
        <f t="shared" si="5"/>
        <v>0.60714285714285732</v>
      </c>
    </row>
    <row r="42" spans="1:22" x14ac:dyDescent="0.5">
      <c r="A42" s="48" t="s">
        <v>17</v>
      </c>
      <c r="B42" s="48">
        <v>39</v>
      </c>
      <c r="C42" s="80">
        <v>4</v>
      </c>
      <c r="D42" s="48">
        <v>28</v>
      </c>
      <c r="E42" s="80">
        <v>48</v>
      </c>
      <c r="F42" s="48">
        <v>16</v>
      </c>
      <c r="G42" s="80">
        <v>59</v>
      </c>
      <c r="H42" s="81">
        <f t="shared" si="13"/>
        <v>1</v>
      </c>
      <c r="I42" s="60">
        <f t="shared" si="2"/>
        <v>28</v>
      </c>
      <c r="J42" s="61">
        <f t="shared" si="6"/>
        <v>28.857142857142858</v>
      </c>
      <c r="K42" s="61">
        <f t="shared" si="7"/>
        <v>28.857142857142858</v>
      </c>
      <c r="L42" s="61">
        <f t="shared" si="8"/>
        <v>-0.85714285714285765</v>
      </c>
      <c r="M42" s="61">
        <f t="shared" si="9"/>
        <v>0.85714285714285765</v>
      </c>
      <c r="N42" s="62">
        <f t="shared" si="10"/>
        <v>3.06122448979592E-2</v>
      </c>
      <c r="Q42" s="60">
        <f t="shared" si="14"/>
        <v>48</v>
      </c>
      <c r="R42" s="61">
        <f t="shared" si="11"/>
        <v>46.821428571428577</v>
      </c>
      <c r="S42" s="61">
        <f t="shared" si="3"/>
        <v>46.821428571428577</v>
      </c>
      <c r="T42" s="61">
        <f t="shared" si="4"/>
        <v>1.1785714285714235</v>
      </c>
      <c r="U42" s="61">
        <f t="shared" si="12"/>
        <v>1.1785714285714235</v>
      </c>
      <c r="V42" s="62">
        <f t="shared" si="5"/>
        <v>2.4553571428571324E-2</v>
      </c>
    </row>
    <row r="43" spans="1:22" x14ac:dyDescent="0.5">
      <c r="A43" s="48" t="s">
        <v>18</v>
      </c>
      <c r="B43" s="48">
        <v>40</v>
      </c>
      <c r="C43" s="80">
        <v>5</v>
      </c>
      <c r="D43" s="48">
        <v>44</v>
      </c>
      <c r="E43" s="80">
        <v>63</v>
      </c>
      <c r="F43" s="48">
        <v>35</v>
      </c>
      <c r="G43" s="80">
        <v>80</v>
      </c>
      <c r="H43" s="81">
        <f t="shared" si="13"/>
        <v>1.5</v>
      </c>
      <c r="I43" s="60">
        <f t="shared" si="2"/>
        <v>29.333333333333332</v>
      </c>
      <c r="J43" s="61">
        <f t="shared" si="6"/>
        <v>28.666666666666668</v>
      </c>
      <c r="K43" s="61">
        <f t="shared" si="7"/>
        <v>43</v>
      </c>
      <c r="L43" s="61">
        <f t="shared" si="8"/>
        <v>1</v>
      </c>
      <c r="M43" s="61">
        <f t="shared" si="9"/>
        <v>1</v>
      </c>
      <c r="N43" s="62">
        <f t="shared" si="10"/>
        <v>2.2727272727272728E-2</v>
      </c>
      <c r="Q43" s="60">
        <f t="shared" si="14"/>
        <v>42</v>
      </c>
      <c r="R43" s="61">
        <f t="shared" si="11"/>
        <v>44.25</v>
      </c>
      <c r="S43" s="61">
        <f t="shared" si="3"/>
        <v>66.375</v>
      </c>
      <c r="T43" s="61">
        <f t="shared" si="4"/>
        <v>-3.375</v>
      </c>
      <c r="U43" s="61">
        <f t="shared" si="12"/>
        <v>3.375</v>
      </c>
      <c r="V43" s="62">
        <f t="shared" si="5"/>
        <v>5.3571428571428568E-2</v>
      </c>
    </row>
    <row r="44" spans="1:22" x14ac:dyDescent="0.5">
      <c r="A44" s="48" t="s">
        <v>14</v>
      </c>
      <c r="B44" s="48">
        <v>41</v>
      </c>
      <c r="C44" s="80">
        <v>1</v>
      </c>
      <c r="D44" s="48">
        <v>23</v>
      </c>
      <c r="E44" s="80">
        <v>53</v>
      </c>
      <c r="F44" s="48">
        <v>15</v>
      </c>
      <c r="G44" s="80">
        <v>41</v>
      </c>
      <c r="H44" s="81">
        <f t="shared" si="13"/>
        <v>0.7</v>
      </c>
      <c r="I44" s="60">
        <f t="shared" si="2"/>
        <v>32.857142857142861</v>
      </c>
      <c r="J44" s="61">
        <f t="shared" si="6"/>
        <v>26.777777777777775</v>
      </c>
      <c r="K44" s="61">
        <f t="shared" si="7"/>
        <v>18.74444444444444</v>
      </c>
      <c r="L44" s="61">
        <f t="shared" si="8"/>
        <v>4.25555555555556</v>
      </c>
      <c r="M44" s="61">
        <f t="shared" si="9"/>
        <v>4.25555555555556</v>
      </c>
      <c r="N44" s="62">
        <f t="shared" si="10"/>
        <v>0.18502415458937219</v>
      </c>
      <c r="Q44" s="60">
        <f t="shared" si="14"/>
        <v>75.714285714285722</v>
      </c>
      <c r="R44" s="61">
        <f t="shared" si="11"/>
        <v>40.333333333333336</v>
      </c>
      <c r="S44" s="61">
        <f t="shared" si="3"/>
        <v>28.233333333333334</v>
      </c>
      <c r="T44" s="61">
        <f t="shared" si="4"/>
        <v>24.766666666666666</v>
      </c>
      <c r="U44" s="61">
        <f t="shared" si="12"/>
        <v>24.766666666666666</v>
      </c>
      <c r="V44" s="62">
        <f t="shared" si="5"/>
        <v>0.46729559748427674</v>
      </c>
    </row>
    <row r="45" spans="1:22" x14ac:dyDescent="0.5">
      <c r="A45" s="48" t="s">
        <v>15</v>
      </c>
      <c r="B45" s="48">
        <v>42</v>
      </c>
      <c r="C45" s="80">
        <v>2</v>
      </c>
      <c r="D45" s="48">
        <v>26</v>
      </c>
      <c r="E45" s="80">
        <v>46</v>
      </c>
      <c r="F45" s="48">
        <v>18</v>
      </c>
      <c r="G45" s="80">
        <v>46</v>
      </c>
      <c r="H45" s="81">
        <f t="shared" si="13"/>
        <v>0.8</v>
      </c>
      <c r="I45" s="60">
        <f t="shared" si="2"/>
        <v>32.5</v>
      </c>
      <c r="J45" s="61">
        <f t="shared" si="6"/>
        <v>30.063492063492063</v>
      </c>
      <c r="K45" s="61">
        <f t="shared" si="7"/>
        <v>24.050793650793651</v>
      </c>
      <c r="L45" s="61">
        <f t="shared" si="8"/>
        <v>1.9492063492063494</v>
      </c>
      <c r="M45" s="61">
        <f t="shared" si="9"/>
        <v>1.9492063492063494</v>
      </c>
      <c r="N45" s="62">
        <f t="shared" si="10"/>
        <v>7.4969474969474981E-2</v>
      </c>
      <c r="Q45" s="60">
        <f t="shared" si="14"/>
        <v>57.5</v>
      </c>
      <c r="R45" s="61">
        <f t="shared" si="11"/>
        <v>55.238095238095241</v>
      </c>
      <c r="S45" s="61">
        <f t="shared" si="3"/>
        <v>44.190476190476197</v>
      </c>
      <c r="T45" s="61">
        <f t="shared" si="4"/>
        <v>1.8095238095238031</v>
      </c>
      <c r="U45" s="61">
        <f t="shared" si="12"/>
        <v>1.8095238095238031</v>
      </c>
      <c r="V45" s="62">
        <f t="shared" si="5"/>
        <v>3.9337474120082677E-2</v>
      </c>
    </row>
    <row r="46" spans="1:22" x14ac:dyDescent="0.5">
      <c r="A46" s="48" t="s">
        <v>16</v>
      </c>
      <c r="B46" s="48">
        <v>43</v>
      </c>
      <c r="C46" s="80">
        <v>3</v>
      </c>
      <c r="D46" s="48">
        <v>36</v>
      </c>
      <c r="E46" s="80">
        <v>46</v>
      </c>
      <c r="F46" s="48">
        <v>22</v>
      </c>
      <c r="G46" s="80">
        <v>60</v>
      </c>
      <c r="H46" s="81">
        <f t="shared" si="13"/>
        <v>1</v>
      </c>
      <c r="I46" s="60">
        <f t="shared" si="2"/>
        <v>36</v>
      </c>
      <c r="J46" s="61">
        <f t="shared" si="6"/>
        <v>31.563492063492063</v>
      </c>
      <c r="K46" s="61">
        <f t="shared" si="7"/>
        <v>31.563492063492063</v>
      </c>
      <c r="L46" s="61">
        <f t="shared" si="8"/>
        <v>4.4365079365079367</v>
      </c>
      <c r="M46" s="61">
        <f t="shared" si="9"/>
        <v>4.4365079365079367</v>
      </c>
      <c r="N46" s="62">
        <f t="shared" si="10"/>
        <v>0.1232363315696649</v>
      </c>
      <c r="Q46" s="60">
        <f t="shared" si="14"/>
        <v>46</v>
      </c>
      <c r="R46" s="61">
        <f t="shared" si="11"/>
        <v>58.404761904761905</v>
      </c>
      <c r="S46" s="61">
        <f t="shared" si="3"/>
        <v>58.404761904761905</v>
      </c>
      <c r="T46" s="61">
        <f t="shared" si="4"/>
        <v>-12.404761904761905</v>
      </c>
      <c r="U46" s="61">
        <f t="shared" si="12"/>
        <v>12.404761904761905</v>
      </c>
      <c r="V46" s="62">
        <f t="shared" si="5"/>
        <v>0.26966873706004141</v>
      </c>
    </row>
    <row r="47" spans="1:22" x14ac:dyDescent="0.5">
      <c r="A47" s="48" t="s">
        <v>17</v>
      </c>
      <c r="B47" s="48">
        <v>44</v>
      </c>
      <c r="C47" s="80">
        <v>4</v>
      </c>
      <c r="D47" s="48">
        <v>36</v>
      </c>
      <c r="E47" s="80">
        <v>52</v>
      </c>
      <c r="F47" s="48">
        <v>24</v>
      </c>
      <c r="G47" s="80">
        <v>57</v>
      </c>
      <c r="H47" s="81">
        <f t="shared" si="13"/>
        <v>1</v>
      </c>
      <c r="I47" s="60">
        <f t="shared" si="2"/>
        <v>36</v>
      </c>
      <c r="J47" s="61">
        <f t="shared" si="6"/>
        <v>33.785714285714285</v>
      </c>
      <c r="K47" s="61">
        <f t="shared" si="7"/>
        <v>33.785714285714285</v>
      </c>
      <c r="L47" s="61">
        <f t="shared" si="8"/>
        <v>2.2142857142857153</v>
      </c>
      <c r="M47" s="61">
        <f t="shared" si="9"/>
        <v>2.2142857142857153</v>
      </c>
      <c r="N47" s="62">
        <f t="shared" si="10"/>
        <v>6.1507936507936539E-2</v>
      </c>
      <c r="Q47" s="60">
        <f t="shared" si="14"/>
        <v>52</v>
      </c>
      <c r="R47" s="61">
        <f t="shared" si="11"/>
        <v>59.738095238095241</v>
      </c>
      <c r="S47" s="61">
        <f t="shared" si="3"/>
        <v>59.738095238095241</v>
      </c>
      <c r="T47" s="61">
        <f t="shared" si="4"/>
        <v>-7.7380952380952408</v>
      </c>
      <c r="U47" s="61">
        <f t="shared" si="12"/>
        <v>7.7380952380952408</v>
      </c>
      <c r="V47" s="62">
        <f t="shared" si="5"/>
        <v>0.14880952380952386</v>
      </c>
    </row>
    <row r="48" spans="1:22" x14ac:dyDescent="0.5">
      <c r="A48" s="48" t="s">
        <v>18</v>
      </c>
      <c r="B48" s="48">
        <v>45</v>
      </c>
      <c r="C48" s="80">
        <v>5</v>
      </c>
      <c r="D48" s="48">
        <v>35</v>
      </c>
      <c r="E48" s="80">
        <v>78</v>
      </c>
      <c r="F48" s="48">
        <v>27</v>
      </c>
      <c r="G48" s="80">
        <v>102</v>
      </c>
      <c r="H48" s="81">
        <f t="shared" si="13"/>
        <v>1.5</v>
      </c>
      <c r="I48" s="60">
        <f t="shared" si="2"/>
        <v>23.333333333333332</v>
      </c>
      <c r="J48" s="61">
        <f t="shared" si="6"/>
        <v>34.833333333333336</v>
      </c>
      <c r="K48" s="61">
        <f t="shared" si="7"/>
        <v>52.25</v>
      </c>
      <c r="L48" s="61">
        <f t="shared" si="8"/>
        <v>-17.25</v>
      </c>
      <c r="M48" s="61">
        <f t="shared" si="9"/>
        <v>17.25</v>
      </c>
      <c r="N48" s="62">
        <f t="shared" si="10"/>
        <v>0.49285714285714288</v>
      </c>
      <c r="Q48" s="60">
        <f t="shared" si="14"/>
        <v>52</v>
      </c>
      <c r="R48" s="61">
        <f t="shared" si="11"/>
        <v>51.833333333333336</v>
      </c>
      <c r="S48" s="61">
        <f t="shared" si="3"/>
        <v>77.75</v>
      </c>
      <c r="T48" s="61">
        <f t="shared" si="4"/>
        <v>0.25</v>
      </c>
      <c r="U48" s="61">
        <f t="shared" si="12"/>
        <v>0.25</v>
      </c>
      <c r="V48" s="62">
        <f t="shared" si="5"/>
        <v>3.205128205128205E-3</v>
      </c>
    </row>
    <row r="49" spans="1:22" x14ac:dyDescent="0.5">
      <c r="A49" s="48" t="s">
        <v>14</v>
      </c>
      <c r="B49" s="48">
        <v>46</v>
      </c>
      <c r="C49" s="80">
        <v>1</v>
      </c>
      <c r="D49" s="48">
        <v>23</v>
      </c>
      <c r="E49" s="80">
        <v>31</v>
      </c>
      <c r="F49" s="48">
        <v>18</v>
      </c>
      <c r="G49" s="80">
        <v>48</v>
      </c>
      <c r="H49" s="81">
        <f t="shared" si="13"/>
        <v>0.7</v>
      </c>
      <c r="I49" s="60">
        <f t="shared" si="2"/>
        <v>32.857142857142861</v>
      </c>
      <c r="J49" s="61">
        <f t="shared" si="6"/>
        <v>31.777777777777775</v>
      </c>
      <c r="K49" s="61">
        <f t="shared" si="7"/>
        <v>22.24444444444444</v>
      </c>
      <c r="L49" s="61">
        <f t="shared" si="8"/>
        <v>0.75555555555555998</v>
      </c>
      <c r="M49" s="61">
        <f t="shared" si="9"/>
        <v>0.75555555555555998</v>
      </c>
      <c r="N49" s="62">
        <f t="shared" si="10"/>
        <v>3.2850241545893909E-2</v>
      </c>
      <c r="Q49" s="60">
        <f t="shared" si="14"/>
        <v>44.285714285714292</v>
      </c>
      <c r="R49" s="61">
        <f t="shared" si="11"/>
        <v>50</v>
      </c>
      <c r="S49" s="61">
        <f t="shared" si="3"/>
        <v>35</v>
      </c>
      <c r="T49" s="61">
        <f t="shared" si="4"/>
        <v>-4</v>
      </c>
      <c r="U49" s="61">
        <f t="shared" si="12"/>
        <v>4</v>
      </c>
      <c r="V49" s="62">
        <f t="shared" si="5"/>
        <v>0.12903225806451613</v>
      </c>
    </row>
    <row r="50" spans="1:22" x14ac:dyDescent="0.5">
      <c r="A50" s="48" t="s">
        <v>15</v>
      </c>
      <c r="B50" s="48">
        <v>47</v>
      </c>
      <c r="C50" s="80">
        <v>2</v>
      </c>
      <c r="D50" s="48">
        <v>28</v>
      </c>
      <c r="E50" s="80">
        <v>28</v>
      </c>
      <c r="F50" s="48">
        <v>20</v>
      </c>
      <c r="G50" s="80">
        <v>43</v>
      </c>
      <c r="H50" s="81">
        <f t="shared" si="13"/>
        <v>0.8</v>
      </c>
      <c r="I50" s="60">
        <f t="shared" si="2"/>
        <v>35</v>
      </c>
      <c r="J50" s="61">
        <f t="shared" si="6"/>
        <v>30.730158730158731</v>
      </c>
      <c r="K50" s="61">
        <f t="shared" si="7"/>
        <v>24.584126984126986</v>
      </c>
      <c r="L50" s="61">
        <f t="shared" si="8"/>
        <v>3.4158730158730144</v>
      </c>
      <c r="M50" s="61">
        <f t="shared" si="9"/>
        <v>3.4158730158730144</v>
      </c>
      <c r="N50" s="62">
        <f t="shared" si="10"/>
        <v>0.12199546485260766</v>
      </c>
      <c r="Q50" s="60">
        <f t="shared" si="14"/>
        <v>35</v>
      </c>
      <c r="R50" s="61">
        <f t="shared" si="11"/>
        <v>49.428571428571423</v>
      </c>
      <c r="S50" s="61">
        <f t="shared" si="3"/>
        <v>39.542857142857144</v>
      </c>
      <c r="T50" s="61">
        <f t="shared" si="4"/>
        <v>-11.542857142857144</v>
      </c>
      <c r="U50" s="61">
        <f t="shared" si="12"/>
        <v>11.542857142857144</v>
      </c>
      <c r="V50" s="62">
        <f t="shared" si="5"/>
        <v>0.41224489795918373</v>
      </c>
    </row>
    <row r="51" spans="1:22" x14ac:dyDescent="0.5">
      <c r="A51" s="48" t="s">
        <v>16</v>
      </c>
      <c r="B51" s="48">
        <v>48</v>
      </c>
      <c r="C51" s="80">
        <v>3</v>
      </c>
      <c r="D51" s="48">
        <v>26</v>
      </c>
      <c r="E51" s="80">
        <v>64</v>
      </c>
      <c r="F51" s="48">
        <v>14</v>
      </c>
      <c r="G51" s="80">
        <v>77</v>
      </c>
      <c r="H51" s="81">
        <f t="shared" si="13"/>
        <v>1</v>
      </c>
      <c r="I51" s="60">
        <f t="shared" si="2"/>
        <v>26</v>
      </c>
      <c r="J51" s="61">
        <f t="shared" si="6"/>
        <v>30.396825396825395</v>
      </c>
      <c r="K51" s="61">
        <f t="shared" si="7"/>
        <v>30.396825396825395</v>
      </c>
      <c r="L51" s="61">
        <f t="shared" si="8"/>
        <v>-4.3968253968253954</v>
      </c>
      <c r="M51" s="61">
        <f t="shared" si="9"/>
        <v>4.3968253968253954</v>
      </c>
      <c r="N51" s="62">
        <f t="shared" si="10"/>
        <v>0.16910866910866906</v>
      </c>
      <c r="Q51" s="60">
        <f t="shared" si="14"/>
        <v>64</v>
      </c>
      <c r="R51" s="61">
        <f t="shared" si="11"/>
        <v>43.761904761904759</v>
      </c>
      <c r="S51" s="61">
        <f t="shared" si="3"/>
        <v>43.761904761904759</v>
      </c>
      <c r="T51" s="61">
        <f t="shared" si="4"/>
        <v>20.238095238095241</v>
      </c>
      <c r="U51" s="61">
        <f t="shared" si="12"/>
        <v>20.238095238095241</v>
      </c>
      <c r="V51" s="62">
        <f t="shared" si="5"/>
        <v>0.31622023809523814</v>
      </c>
    </row>
    <row r="52" spans="1:22" x14ac:dyDescent="0.5">
      <c r="A52" s="48" t="s">
        <v>17</v>
      </c>
      <c r="B52" s="48">
        <v>49</v>
      </c>
      <c r="C52" s="80">
        <v>4</v>
      </c>
      <c r="D52" s="48">
        <v>31</v>
      </c>
      <c r="E52" s="80">
        <v>63</v>
      </c>
      <c r="F52" s="48">
        <v>18</v>
      </c>
      <c r="G52" s="80">
        <v>81</v>
      </c>
      <c r="H52" s="81">
        <f t="shared" si="13"/>
        <v>1</v>
      </c>
      <c r="I52" s="60">
        <f t="shared" si="2"/>
        <v>31</v>
      </c>
      <c r="J52" s="61">
        <f t="shared" si="6"/>
        <v>31.285714285714288</v>
      </c>
      <c r="K52" s="61">
        <f t="shared" si="7"/>
        <v>31.285714285714288</v>
      </c>
      <c r="L52" s="61">
        <f t="shared" si="8"/>
        <v>-0.28571428571428825</v>
      </c>
      <c r="M52" s="61">
        <f t="shared" si="9"/>
        <v>0.28571428571428825</v>
      </c>
      <c r="N52" s="62">
        <f t="shared" si="10"/>
        <v>9.2165898617512336E-3</v>
      </c>
      <c r="Q52" s="60">
        <f t="shared" si="14"/>
        <v>63</v>
      </c>
      <c r="R52" s="61">
        <f t="shared" si="11"/>
        <v>47.761904761904759</v>
      </c>
      <c r="S52" s="61">
        <f t="shared" si="3"/>
        <v>47.761904761904759</v>
      </c>
      <c r="T52" s="61">
        <f t="shared" si="4"/>
        <v>15.238095238095241</v>
      </c>
      <c r="U52" s="61">
        <f t="shared" si="12"/>
        <v>15.238095238095241</v>
      </c>
      <c r="V52" s="62">
        <f t="shared" si="5"/>
        <v>0.24187452758881334</v>
      </c>
    </row>
    <row r="53" spans="1:22" x14ac:dyDescent="0.5">
      <c r="A53" s="48" t="s">
        <v>18</v>
      </c>
      <c r="B53" s="48">
        <v>50</v>
      </c>
      <c r="C53" s="80">
        <v>5</v>
      </c>
      <c r="D53" s="48">
        <v>50</v>
      </c>
      <c r="E53" s="80">
        <v>93</v>
      </c>
      <c r="F53" s="48">
        <v>30</v>
      </c>
      <c r="G53" s="80">
        <v>110</v>
      </c>
      <c r="H53" s="81">
        <f t="shared" si="13"/>
        <v>1.5</v>
      </c>
      <c r="I53" s="60">
        <f t="shared" si="2"/>
        <v>33.333333333333336</v>
      </c>
      <c r="J53" s="61">
        <f t="shared" si="6"/>
        <v>30.666666666666668</v>
      </c>
      <c r="K53" s="61">
        <f t="shared" si="7"/>
        <v>46</v>
      </c>
      <c r="L53" s="61">
        <f t="shared" si="8"/>
        <v>4</v>
      </c>
      <c r="M53" s="61">
        <f t="shared" si="9"/>
        <v>4</v>
      </c>
      <c r="N53" s="62">
        <f t="shared" si="10"/>
        <v>0.08</v>
      </c>
      <c r="Q53" s="60">
        <f t="shared" si="14"/>
        <v>62</v>
      </c>
      <c r="R53" s="61">
        <f t="shared" si="11"/>
        <v>54</v>
      </c>
      <c r="S53" s="61">
        <f t="shared" si="3"/>
        <v>81</v>
      </c>
      <c r="T53" s="61">
        <f t="shared" si="4"/>
        <v>12</v>
      </c>
      <c r="U53" s="61">
        <f t="shared" si="12"/>
        <v>12</v>
      </c>
      <c r="V53" s="62">
        <f t="shared" si="5"/>
        <v>0.12903225806451613</v>
      </c>
    </row>
    <row r="54" spans="1:22" x14ac:dyDescent="0.5">
      <c r="B54" s="48">
        <v>51</v>
      </c>
      <c r="C54" s="80">
        <f>C4</f>
        <v>1</v>
      </c>
      <c r="H54" s="81">
        <f t="shared" si="13"/>
        <v>0.7</v>
      </c>
      <c r="I54" s="60">
        <f t="shared" si="2"/>
        <v>0</v>
      </c>
      <c r="J54" s="61">
        <f t="shared" si="6"/>
        <v>30.111111111111114</v>
      </c>
      <c r="K54" s="61">
        <f t="shared" si="7"/>
        <v>21.077777777777779</v>
      </c>
      <c r="L54" s="61"/>
      <c r="M54" s="61"/>
      <c r="N54" s="62"/>
      <c r="Q54" s="60">
        <f t="shared" si="14"/>
        <v>0</v>
      </c>
      <c r="R54" s="61">
        <f t="shared" si="11"/>
        <v>63</v>
      </c>
      <c r="S54" s="61">
        <f t="shared" si="3"/>
        <v>44.099999999999994</v>
      </c>
      <c r="T54" s="61"/>
      <c r="U54" s="61"/>
      <c r="V54" s="62"/>
    </row>
  </sheetData>
  <mergeCells count="5">
    <mergeCell ref="D2:E2"/>
    <mergeCell ref="F2:G2"/>
    <mergeCell ref="I2:N2"/>
    <mergeCell ref="A1:X1"/>
    <mergeCell ref="Q2:V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7FA0D-2341-456A-8904-8641F9E80665}">
  <sheetPr>
    <tabColor theme="3"/>
  </sheetPr>
  <dimension ref="A1:V54"/>
  <sheetViews>
    <sheetView zoomScale="70" zoomScaleNormal="70" workbookViewId="0">
      <pane ySplit="3" topLeftCell="A4" activePane="bottomLeft" state="frozen"/>
      <selection activeCell="F5" sqref="F5"/>
      <selection pane="bottomLeft" activeCell="W32" sqref="W32"/>
    </sheetView>
  </sheetViews>
  <sheetFormatPr defaultRowHeight="15.75" x14ac:dyDescent="0.5"/>
  <cols>
    <col min="3" max="3" width="9" style="79"/>
    <col min="5" max="5" width="9" style="79"/>
    <col min="6" max="6" width="7.875" style="79" customWidth="1"/>
    <col min="7" max="7" width="7.875" customWidth="1"/>
    <col min="8" max="8" width="9" customWidth="1"/>
    <col min="9" max="11" width="7.875" customWidth="1"/>
    <col min="12" max="12" width="10.875" customWidth="1"/>
    <col min="13" max="13" width="15.125" bestFit="1" customWidth="1"/>
    <col min="15" max="19" width="9" style="104"/>
    <col min="20" max="20" width="9" style="11"/>
    <col min="21" max="21" width="12.75" bestFit="1" customWidth="1"/>
  </cols>
  <sheetData>
    <row r="1" spans="1:22" ht="16.149999999999999" thickBot="1" x14ac:dyDescent="0.55000000000000004">
      <c r="A1" s="163" t="s">
        <v>26</v>
      </c>
      <c r="B1" s="163"/>
      <c r="C1" s="163"/>
      <c r="D1" s="163"/>
      <c r="E1" s="163"/>
      <c r="F1" s="163"/>
      <c r="G1" s="163"/>
      <c r="H1" s="163"/>
      <c r="I1" s="163"/>
      <c r="J1" s="163"/>
      <c r="K1" s="163"/>
      <c r="L1" s="163"/>
      <c r="M1" s="163"/>
      <c r="N1" s="163"/>
      <c r="O1" s="163"/>
      <c r="P1" s="163"/>
      <c r="Q1" s="163"/>
      <c r="R1" s="163"/>
      <c r="S1" s="163"/>
      <c r="T1" s="163"/>
      <c r="U1" s="163"/>
      <c r="V1" s="163"/>
    </row>
    <row r="2" spans="1:22" x14ac:dyDescent="0.5">
      <c r="A2" s="117"/>
      <c r="B2" s="117"/>
      <c r="C2" s="118"/>
      <c r="D2" s="164" t="s">
        <v>64</v>
      </c>
      <c r="E2" s="165"/>
      <c r="F2" s="118"/>
      <c r="G2" s="164" t="s">
        <v>70</v>
      </c>
      <c r="H2" s="166"/>
      <c r="I2" s="166"/>
      <c r="J2" s="166"/>
      <c r="K2" s="166"/>
      <c r="L2" s="167"/>
      <c r="M2" s="37" t="s">
        <v>24</v>
      </c>
      <c r="N2" s="40">
        <f>AVERAGE(K7:K53)</f>
        <v>4.9006838905775059</v>
      </c>
      <c r="O2" s="168" t="s">
        <v>81</v>
      </c>
      <c r="P2" s="169"/>
      <c r="Q2" s="169"/>
      <c r="R2" s="169"/>
      <c r="S2" s="169"/>
      <c r="T2" s="170"/>
      <c r="U2" s="37" t="s">
        <v>24</v>
      </c>
      <c r="V2" s="40">
        <f>AVERAGE(S7:S53)</f>
        <v>6.3424687605538663</v>
      </c>
    </row>
    <row r="3" spans="1:22" ht="47.25" x14ac:dyDescent="0.5">
      <c r="A3" s="15"/>
      <c r="B3" s="15" t="s">
        <v>8</v>
      </c>
      <c r="C3" s="105" t="s">
        <v>9</v>
      </c>
      <c r="D3" s="16" t="s">
        <v>12</v>
      </c>
      <c r="E3" s="105" t="s">
        <v>13</v>
      </c>
      <c r="F3" s="106" t="s">
        <v>58</v>
      </c>
      <c r="G3" s="43" t="s">
        <v>65</v>
      </c>
      <c r="H3" s="44" t="s">
        <v>21</v>
      </c>
      <c r="I3" s="44" t="s">
        <v>66</v>
      </c>
      <c r="J3" s="43" t="s">
        <v>22</v>
      </c>
      <c r="K3" s="44" t="s">
        <v>23</v>
      </c>
      <c r="L3" s="45" t="s">
        <v>51</v>
      </c>
      <c r="M3" s="38" t="s">
        <v>25</v>
      </c>
      <c r="N3" s="41">
        <f>AVERAGE(L7:L53)</f>
        <v>0.25174907256858825</v>
      </c>
      <c r="O3" s="44" t="s">
        <v>65</v>
      </c>
      <c r="P3" s="44" t="s">
        <v>21</v>
      </c>
      <c r="Q3" s="44" t="s">
        <v>66</v>
      </c>
      <c r="R3" s="44" t="s">
        <v>22</v>
      </c>
      <c r="S3" s="44" t="s">
        <v>23</v>
      </c>
      <c r="T3" s="45" t="s">
        <v>51</v>
      </c>
      <c r="U3" s="38" t="s">
        <v>25</v>
      </c>
      <c r="V3" s="41">
        <f>AVERAGE(T7:T53)</f>
        <v>0.1164898816301503</v>
      </c>
    </row>
    <row r="4" spans="1:22" ht="16.149999999999999" thickBot="1" x14ac:dyDescent="0.55000000000000004">
      <c r="A4" t="s">
        <v>14</v>
      </c>
      <c r="B4">
        <v>1</v>
      </c>
      <c r="C4" s="79">
        <v>1</v>
      </c>
      <c r="D4">
        <v>15</v>
      </c>
      <c r="E4" s="79">
        <v>32</v>
      </c>
      <c r="F4" s="107">
        <f t="shared" ref="F4:F35" si="0">VLOOKUP(C4,$U$7:$V$11,2,0)</f>
        <v>0.7</v>
      </c>
      <c r="G4" s="25">
        <f>D4/F4</f>
        <v>21.428571428571431</v>
      </c>
      <c r="H4" s="47"/>
      <c r="I4" s="47"/>
      <c r="J4" s="46"/>
      <c r="K4" s="47"/>
      <c r="L4" s="26"/>
      <c r="M4" s="39" t="s">
        <v>67</v>
      </c>
      <c r="N4" s="42">
        <f>I54</f>
        <v>12.133333333333331</v>
      </c>
      <c r="O4" s="47">
        <f>E4/F4</f>
        <v>45.714285714285715</v>
      </c>
      <c r="P4" s="47"/>
      <c r="Q4" s="47"/>
      <c r="R4" s="47"/>
      <c r="S4" s="47"/>
      <c r="T4" s="26"/>
      <c r="U4" s="39" t="s">
        <v>67</v>
      </c>
      <c r="V4" s="42">
        <f>Q54</f>
        <v>53.977777777777767</v>
      </c>
    </row>
    <row r="5" spans="1:22" ht="16.149999999999999" thickBot="1" x14ac:dyDescent="0.55000000000000004">
      <c r="A5" t="s">
        <v>15</v>
      </c>
      <c r="B5">
        <v>2</v>
      </c>
      <c r="C5" s="79">
        <v>2</v>
      </c>
      <c r="D5">
        <v>16</v>
      </c>
      <c r="E5" s="79">
        <v>40</v>
      </c>
      <c r="F5" s="107">
        <f t="shared" si="0"/>
        <v>0.8</v>
      </c>
      <c r="G5" s="25">
        <f t="shared" ref="G5:G54" si="1">D5/F5</f>
        <v>20</v>
      </c>
      <c r="H5" s="47"/>
      <c r="I5" s="47"/>
      <c r="J5" s="46"/>
      <c r="K5" s="47"/>
      <c r="L5" s="26"/>
      <c r="O5" s="47">
        <f t="shared" ref="O5:O54" si="2">E5/F5</f>
        <v>50</v>
      </c>
      <c r="P5" s="47"/>
      <c r="Q5" s="47"/>
      <c r="R5" s="47"/>
      <c r="S5" s="47"/>
      <c r="T5" s="26"/>
    </row>
    <row r="6" spans="1:22" x14ac:dyDescent="0.5">
      <c r="A6" t="s">
        <v>16</v>
      </c>
      <c r="B6">
        <v>3</v>
      </c>
      <c r="C6" s="79">
        <v>3</v>
      </c>
      <c r="D6">
        <v>16</v>
      </c>
      <c r="E6" s="79">
        <v>38</v>
      </c>
      <c r="F6" s="107">
        <f t="shared" si="0"/>
        <v>1</v>
      </c>
      <c r="G6" s="25">
        <f t="shared" si="1"/>
        <v>16</v>
      </c>
      <c r="H6" s="47"/>
      <c r="I6" s="47"/>
      <c r="J6" s="46"/>
      <c r="K6" s="47"/>
      <c r="L6" s="26"/>
      <c r="O6" s="47">
        <f t="shared" si="2"/>
        <v>38</v>
      </c>
      <c r="P6" s="47"/>
      <c r="Q6" s="47"/>
      <c r="R6" s="47"/>
      <c r="S6" s="47"/>
      <c r="T6" s="26"/>
      <c r="U6" s="108" t="s">
        <v>68</v>
      </c>
      <c r="V6" s="109" t="s">
        <v>20</v>
      </c>
    </row>
    <row r="7" spans="1:22" x14ac:dyDescent="0.5">
      <c r="A7" t="s">
        <v>17</v>
      </c>
      <c r="B7">
        <v>4</v>
      </c>
      <c r="C7" s="79">
        <v>4</v>
      </c>
      <c r="D7">
        <v>29</v>
      </c>
      <c r="E7" s="79">
        <v>33</v>
      </c>
      <c r="F7" s="107">
        <f t="shared" si="0"/>
        <v>1</v>
      </c>
      <c r="G7" s="25">
        <f t="shared" si="1"/>
        <v>29</v>
      </c>
      <c r="H7" s="47">
        <f>AVERAGE(G4:G6)</f>
        <v>19.142857142857142</v>
      </c>
      <c r="I7" s="47">
        <f>H7*F7</f>
        <v>19.142857142857142</v>
      </c>
      <c r="J7" s="47">
        <f>D7-I7</f>
        <v>9.8571428571428577</v>
      </c>
      <c r="K7" s="47">
        <f>ABS(J7)</f>
        <v>9.8571428571428577</v>
      </c>
      <c r="L7" s="26">
        <f>K7/D7</f>
        <v>0.33990147783251234</v>
      </c>
      <c r="O7" s="47">
        <f t="shared" si="2"/>
        <v>33</v>
      </c>
      <c r="P7" s="47">
        <f>AVERAGE(O4:O6)</f>
        <v>44.571428571428577</v>
      </c>
      <c r="Q7" s="47">
        <f>P7*F7</f>
        <v>44.571428571428577</v>
      </c>
      <c r="R7" s="47">
        <f>E7-Q7</f>
        <v>-11.571428571428577</v>
      </c>
      <c r="S7" s="47">
        <f>ABS(R7)</f>
        <v>11.571428571428577</v>
      </c>
      <c r="T7" s="26">
        <f>S7/E7</f>
        <v>0.35064935064935082</v>
      </c>
      <c r="U7" s="110">
        <v>1</v>
      </c>
      <c r="V7" s="111">
        <v>0.7</v>
      </c>
    </row>
    <row r="8" spans="1:22" x14ac:dyDescent="0.5">
      <c r="A8" t="s">
        <v>18</v>
      </c>
      <c r="B8">
        <v>5</v>
      </c>
      <c r="C8" s="79">
        <v>5</v>
      </c>
      <c r="D8">
        <v>27</v>
      </c>
      <c r="E8" s="79">
        <v>60</v>
      </c>
      <c r="F8" s="107">
        <f t="shared" si="0"/>
        <v>1.5</v>
      </c>
      <c r="G8" s="25">
        <f t="shared" si="1"/>
        <v>18</v>
      </c>
      <c r="H8" s="47">
        <f t="shared" ref="H8:H54" si="3">AVERAGE(G5:G7)</f>
        <v>21.666666666666668</v>
      </c>
      <c r="I8" s="47">
        <f t="shared" ref="I8:I54" si="4">H8*F8</f>
        <v>32.5</v>
      </c>
      <c r="J8" s="47">
        <f t="shared" ref="J8:J53" si="5">D8-I8</f>
        <v>-5.5</v>
      </c>
      <c r="K8" s="47">
        <f t="shared" ref="K8:K53" si="6">ABS(J8)</f>
        <v>5.5</v>
      </c>
      <c r="L8" s="26">
        <f t="shared" ref="L8:L53" si="7">K8/D8</f>
        <v>0.20370370370370369</v>
      </c>
      <c r="O8" s="47">
        <f t="shared" si="2"/>
        <v>40</v>
      </c>
      <c r="P8" s="47">
        <f t="shared" ref="P8:P54" si="8">AVERAGE(O5:O7)</f>
        <v>40.333333333333336</v>
      </c>
      <c r="Q8" s="47">
        <f t="shared" ref="Q8:Q54" si="9">P8*F8</f>
        <v>60.5</v>
      </c>
      <c r="R8" s="47">
        <f t="shared" ref="R8:R53" si="10">E8-Q8</f>
        <v>-0.5</v>
      </c>
      <c r="S8" s="47">
        <f t="shared" ref="S8:S53" si="11">ABS(R8)</f>
        <v>0.5</v>
      </c>
      <c r="T8" s="26">
        <f t="shared" ref="T8:T53" si="12">S8/E8</f>
        <v>8.3333333333333332E-3</v>
      </c>
      <c r="U8" s="110">
        <v>2</v>
      </c>
      <c r="V8" s="111">
        <v>0.8</v>
      </c>
    </row>
    <row r="9" spans="1:22" x14ac:dyDescent="0.5">
      <c r="A9" t="s">
        <v>14</v>
      </c>
      <c r="B9">
        <v>6</v>
      </c>
      <c r="C9" s="79">
        <v>1</v>
      </c>
      <c r="D9">
        <v>15</v>
      </c>
      <c r="E9" s="79">
        <v>31</v>
      </c>
      <c r="F9" s="107">
        <f t="shared" si="0"/>
        <v>0.7</v>
      </c>
      <c r="G9" s="25">
        <f t="shared" si="1"/>
        <v>21.428571428571431</v>
      </c>
      <c r="H9" s="47">
        <f t="shared" si="3"/>
        <v>21</v>
      </c>
      <c r="I9" s="47">
        <f t="shared" si="4"/>
        <v>14.7</v>
      </c>
      <c r="J9" s="47">
        <f t="shared" si="5"/>
        <v>0.30000000000000071</v>
      </c>
      <c r="K9" s="47">
        <f t="shared" si="6"/>
        <v>0.30000000000000071</v>
      </c>
      <c r="L9" s="26">
        <f t="shared" si="7"/>
        <v>2.0000000000000049E-2</v>
      </c>
      <c r="O9" s="47">
        <f t="shared" si="2"/>
        <v>44.285714285714292</v>
      </c>
      <c r="P9" s="47">
        <f t="shared" si="8"/>
        <v>37</v>
      </c>
      <c r="Q9" s="47">
        <f t="shared" si="9"/>
        <v>25.9</v>
      </c>
      <c r="R9" s="47">
        <f t="shared" si="10"/>
        <v>5.1000000000000014</v>
      </c>
      <c r="S9" s="47">
        <f t="shared" si="11"/>
        <v>5.1000000000000014</v>
      </c>
      <c r="T9" s="26">
        <f t="shared" si="12"/>
        <v>0.16451612903225812</v>
      </c>
      <c r="U9" s="110">
        <v>3</v>
      </c>
      <c r="V9" s="111">
        <v>1</v>
      </c>
    </row>
    <row r="10" spans="1:22" x14ac:dyDescent="0.5">
      <c r="A10" t="s">
        <v>15</v>
      </c>
      <c r="B10">
        <v>7</v>
      </c>
      <c r="C10" s="79">
        <v>2</v>
      </c>
      <c r="D10">
        <v>18</v>
      </c>
      <c r="E10" s="79">
        <v>30</v>
      </c>
      <c r="F10" s="107">
        <f t="shared" si="0"/>
        <v>0.8</v>
      </c>
      <c r="G10" s="25">
        <f t="shared" si="1"/>
        <v>22.5</v>
      </c>
      <c r="H10" s="47">
        <f t="shared" si="3"/>
        <v>22.80952380952381</v>
      </c>
      <c r="I10" s="47">
        <f t="shared" si="4"/>
        <v>18.24761904761905</v>
      </c>
      <c r="J10" s="47">
        <f t="shared" si="5"/>
        <v>-0.24761904761905029</v>
      </c>
      <c r="K10" s="47">
        <f t="shared" si="6"/>
        <v>0.24761904761905029</v>
      </c>
      <c r="L10" s="26">
        <f t="shared" si="7"/>
        <v>1.3756613756613904E-2</v>
      </c>
      <c r="O10" s="47">
        <f t="shared" si="2"/>
        <v>37.5</v>
      </c>
      <c r="P10" s="47">
        <f t="shared" si="8"/>
        <v>39.095238095238095</v>
      </c>
      <c r="Q10" s="47">
        <f t="shared" si="9"/>
        <v>31.276190476190479</v>
      </c>
      <c r="R10" s="47">
        <f t="shared" si="10"/>
        <v>-1.2761904761904788</v>
      </c>
      <c r="S10" s="47">
        <f t="shared" si="11"/>
        <v>1.2761904761904788</v>
      </c>
      <c r="T10" s="26">
        <f t="shared" si="12"/>
        <v>4.2539682539682627E-2</v>
      </c>
      <c r="U10" s="110">
        <v>4</v>
      </c>
      <c r="V10" s="111">
        <v>1</v>
      </c>
    </row>
    <row r="11" spans="1:22" ht="16.149999999999999" thickBot="1" x14ac:dyDescent="0.55000000000000004">
      <c r="A11" t="s">
        <v>16</v>
      </c>
      <c r="B11">
        <v>8</v>
      </c>
      <c r="C11" s="79">
        <v>3</v>
      </c>
      <c r="D11">
        <v>20</v>
      </c>
      <c r="E11" s="79">
        <v>54</v>
      </c>
      <c r="F11" s="107">
        <f t="shared" si="0"/>
        <v>1</v>
      </c>
      <c r="G11" s="25">
        <f t="shared" si="1"/>
        <v>20</v>
      </c>
      <c r="H11" s="47">
        <f t="shared" si="3"/>
        <v>20.642857142857142</v>
      </c>
      <c r="I11" s="47">
        <f t="shared" si="4"/>
        <v>20.642857142857142</v>
      </c>
      <c r="J11" s="47">
        <f t="shared" si="5"/>
        <v>-0.64285714285714235</v>
      </c>
      <c r="K11" s="47">
        <f t="shared" si="6"/>
        <v>0.64285714285714235</v>
      </c>
      <c r="L11" s="26">
        <f t="shared" si="7"/>
        <v>3.2142857142857119E-2</v>
      </c>
      <c r="O11" s="47">
        <f t="shared" si="2"/>
        <v>54</v>
      </c>
      <c r="P11" s="47">
        <f t="shared" si="8"/>
        <v>40.595238095238095</v>
      </c>
      <c r="Q11" s="47">
        <f t="shared" si="9"/>
        <v>40.595238095238095</v>
      </c>
      <c r="R11" s="47">
        <f t="shared" si="10"/>
        <v>13.404761904761905</v>
      </c>
      <c r="S11" s="47">
        <f t="shared" si="11"/>
        <v>13.404761904761905</v>
      </c>
      <c r="T11" s="26">
        <f t="shared" si="12"/>
        <v>0.2482363315696649</v>
      </c>
      <c r="U11" s="112">
        <v>5</v>
      </c>
      <c r="V11" s="113">
        <v>1.5</v>
      </c>
    </row>
    <row r="12" spans="1:22" x14ac:dyDescent="0.5">
      <c r="A12" t="s">
        <v>17</v>
      </c>
      <c r="B12">
        <v>9</v>
      </c>
      <c r="C12" s="79">
        <v>4</v>
      </c>
      <c r="D12">
        <v>13</v>
      </c>
      <c r="E12" s="79">
        <v>47</v>
      </c>
      <c r="F12" s="107">
        <f t="shared" si="0"/>
        <v>1</v>
      </c>
      <c r="G12" s="25">
        <f t="shared" si="1"/>
        <v>13</v>
      </c>
      <c r="H12" s="47">
        <f t="shared" si="3"/>
        <v>21.30952380952381</v>
      </c>
      <c r="I12" s="47">
        <f t="shared" si="4"/>
        <v>21.30952380952381</v>
      </c>
      <c r="J12" s="47">
        <f t="shared" si="5"/>
        <v>-8.3095238095238102</v>
      </c>
      <c r="K12" s="47">
        <f t="shared" si="6"/>
        <v>8.3095238095238102</v>
      </c>
      <c r="L12" s="26">
        <f t="shared" si="7"/>
        <v>0.63919413919413925</v>
      </c>
      <c r="O12" s="47">
        <f t="shared" si="2"/>
        <v>47</v>
      </c>
      <c r="P12" s="47">
        <f t="shared" si="8"/>
        <v>45.261904761904759</v>
      </c>
      <c r="Q12" s="47">
        <f t="shared" si="9"/>
        <v>45.261904761904759</v>
      </c>
      <c r="R12" s="47">
        <f t="shared" si="10"/>
        <v>1.7380952380952408</v>
      </c>
      <c r="S12" s="47">
        <f t="shared" si="11"/>
        <v>1.7380952380952408</v>
      </c>
      <c r="T12" s="26">
        <f t="shared" si="12"/>
        <v>3.6980749746707252E-2</v>
      </c>
    </row>
    <row r="13" spans="1:22" x14ac:dyDescent="0.5">
      <c r="A13" t="s">
        <v>18</v>
      </c>
      <c r="B13">
        <v>10</v>
      </c>
      <c r="C13" s="79">
        <v>5</v>
      </c>
      <c r="D13">
        <v>41</v>
      </c>
      <c r="E13" s="79">
        <v>63</v>
      </c>
      <c r="F13" s="107">
        <f t="shared" si="0"/>
        <v>1.5</v>
      </c>
      <c r="G13" s="25">
        <f t="shared" si="1"/>
        <v>27.333333333333332</v>
      </c>
      <c r="H13" s="47">
        <f t="shared" si="3"/>
        <v>18.5</v>
      </c>
      <c r="I13" s="47">
        <f t="shared" si="4"/>
        <v>27.75</v>
      </c>
      <c r="J13" s="47">
        <f t="shared" si="5"/>
        <v>13.25</v>
      </c>
      <c r="K13" s="47">
        <f t="shared" si="6"/>
        <v>13.25</v>
      </c>
      <c r="L13" s="26">
        <f t="shared" si="7"/>
        <v>0.32317073170731708</v>
      </c>
      <c r="O13" s="47">
        <f t="shared" si="2"/>
        <v>42</v>
      </c>
      <c r="P13" s="47">
        <f t="shared" si="8"/>
        <v>46.166666666666664</v>
      </c>
      <c r="Q13" s="47">
        <f t="shared" si="9"/>
        <v>69.25</v>
      </c>
      <c r="R13" s="47">
        <f t="shared" si="10"/>
        <v>-6.25</v>
      </c>
      <c r="S13" s="47">
        <f t="shared" si="11"/>
        <v>6.25</v>
      </c>
      <c r="T13" s="26">
        <f t="shared" si="12"/>
        <v>9.9206349206349201E-2</v>
      </c>
    </row>
    <row r="14" spans="1:22" x14ac:dyDescent="0.5">
      <c r="A14" t="s">
        <v>14</v>
      </c>
      <c r="B14">
        <v>11</v>
      </c>
      <c r="C14" s="79">
        <v>1</v>
      </c>
      <c r="D14">
        <v>9</v>
      </c>
      <c r="E14" s="79">
        <v>38</v>
      </c>
      <c r="F14" s="107">
        <f t="shared" si="0"/>
        <v>0.7</v>
      </c>
      <c r="G14" s="25">
        <f t="shared" si="1"/>
        <v>12.857142857142858</v>
      </c>
      <c r="H14" s="47">
        <f t="shared" si="3"/>
        <v>20.111111111111111</v>
      </c>
      <c r="I14" s="47">
        <f t="shared" si="4"/>
        <v>14.077777777777776</v>
      </c>
      <c r="J14" s="47">
        <f t="shared" si="5"/>
        <v>-5.0777777777777757</v>
      </c>
      <c r="K14" s="47">
        <f t="shared" si="6"/>
        <v>5.0777777777777757</v>
      </c>
      <c r="L14" s="26">
        <f t="shared" si="7"/>
        <v>0.56419753086419733</v>
      </c>
      <c r="O14" s="47">
        <f t="shared" si="2"/>
        <v>54.285714285714292</v>
      </c>
      <c r="P14" s="47">
        <f t="shared" si="8"/>
        <v>47.666666666666664</v>
      </c>
      <c r="Q14" s="47">
        <f t="shared" si="9"/>
        <v>33.36666666666666</v>
      </c>
      <c r="R14" s="47">
        <f t="shared" si="10"/>
        <v>4.63333333333334</v>
      </c>
      <c r="S14" s="47">
        <f t="shared" si="11"/>
        <v>4.63333333333334</v>
      </c>
      <c r="T14" s="26">
        <f t="shared" si="12"/>
        <v>0.12192982456140368</v>
      </c>
    </row>
    <row r="15" spans="1:22" x14ac:dyDescent="0.5">
      <c r="A15" t="s">
        <v>15</v>
      </c>
      <c r="B15">
        <v>12</v>
      </c>
      <c r="C15" s="79">
        <v>2</v>
      </c>
      <c r="D15">
        <v>10</v>
      </c>
      <c r="E15" s="79">
        <v>41</v>
      </c>
      <c r="F15" s="107">
        <f t="shared" si="0"/>
        <v>0.8</v>
      </c>
      <c r="G15" s="25">
        <f t="shared" si="1"/>
        <v>12.5</v>
      </c>
      <c r="H15" s="47">
        <f t="shared" si="3"/>
        <v>17.730158730158731</v>
      </c>
      <c r="I15" s="47">
        <f t="shared" si="4"/>
        <v>14.184126984126985</v>
      </c>
      <c r="J15" s="47">
        <f t="shared" si="5"/>
        <v>-4.1841269841269852</v>
      </c>
      <c r="K15" s="47">
        <f t="shared" si="6"/>
        <v>4.1841269841269852</v>
      </c>
      <c r="L15" s="26">
        <f t="shared" si="7"/>
        <v>0.41841269841269851</v>
      </c>
      <c r="O15" s="47">
        <f t="shared" si="2"/>
        <v>51.25</v>
      </c>
      <c r="P15" s="47">
        <f t="shared" si="8"/>
        <v>47.761904761904759</v>
      </c>
      <c r="Q15" s="47">
        <f t="shared" si="9"/>
        <v>38.209523809523809</v>
      </c>
      <c r="R15" s="47">
        <f t="shared" si="10"/>
        <v>2.7904761904761912</v>
      </c>
      <c r="S15" s="47">
        <f t="shared" si="11"/>
        <v>2.7904761904761912</v>
      </c>
      <c r="T15" s="26">
        <f t="shared" si="12"/>
        <v>6.8060394889663201E-2</v>
      </c>
    </row>
    <row r="16" spans="1:22" x14ac:dyDescent="0.5">
      <c r="A16" t="s">
        <v>16</v>
      </c>
      <c r="B16">
        <v>13</v>
      </c>
      <c r="C16" s="79">
        <v>3</v>
      </c>
      <c r="D16">
        <v>24</v>
      </c>
      <c r="E16" s="79">
        <v>38</v>
      </c>
      <c r="F16" s="107">
        <f t="shared" si="0"/>
        <v>1</v>
      </c>
      <c r="G16" s="25">
        <f t="shared" si="1"/>
        <v>24</v>
      </c>
      <c r="H16" s="47">
        <f t="shared" si="3"/>
        <v>17.563492063492063</v>
      </c>
      <c r="I16" s="47">
        <f t="shared" si="4"/>
        <v>17.563492063492063</v>
      </c>
      <c r="J16" s="47">
        <f t="shared" si="5"/>
        <v>6.4365079365079367</v>
      </c>
      <c r="K16" s="47">
        <f t="shared" si="6"/>
        <v>6.4365079365079367</v>
      </c>
      <c r="L16" s="26">
        <f t="shared" si="7"/>
        <v>0.2681878306878307</v>
      </c>
      <c r="O16" s="47">
        <f t="shared" si="2"/>
        <v>38</v>
      </c>
      <c r="P16" s="47">
        <f t="shared" si="8"/>
        <v>49.178571428571423</v>
      </c>
      <c r="Q16" s="47">
        <f t="shared" si="9"/>
        <v>49.178571428571423</v>
      </c>
      <c r="R16" s="47">
        <f t="shared" si="10"/>
        <v>-11.178571428571423</v>
      </c>
      <c r="S16" s="47">
        <f t="shared" si="11"/>
        <v>11.178571428571423</v>
      </c>
      <c r="T16" s="26">
        <f t="shared" si="12"/>
        <v>0.29417293233082692</v>
      </c>
    </row>
    <row r="17" spans="1:20" x14ac:dyDescent="0.5">
      <c r="A17" t="s">
        <v>17</v>
      </c>
      <c r="B17">
        <v>14</v>
      </c>
      <c r="C17" s="79">
        <v>4</v>
      </c>
      <c r="D17">
        <v>14</v>
      </c>
      <c r="E17" s="79">
        <v>48</v>
      </c>
      <c r="F17" s="107">
        <f t="shared" si="0"/>
        <v>1</v>
      </c>
      <c r="G17" s="25">
        <f t="shared" si="1"/>
        <v>14</v>
      </c>
      <c r="H17" s="47">
        <f t="shared" si="3"/>
        <v>16.452380952380953</v>
      </c>
      <c r="I17" s="47">
        <f t="shared" si="4"/>
        <v>16.452380952380953</v>
      </c>
      <c r="J17" s="47">
        <f t="shared" si="5"/>
        <v>-2.4523809523809526</v>
      </c>
      <c r="K17" s="47">
        <f t="shared" si="6"/>
        <v>2.4523809523809526</v>
      </c>
      <c r="L17" s="26">
        <f t="shared" si="7"/>
        <v>0.17517006802721088</v>
      </c>
      <c r="O17" s="47">
        <f t="shared" si="2"/>
        <v>48</v>
      </c>
      <c r="P17" s="47">
        <f t="shared" si="8"/>
        <v>47.845238095238095</v>
      </c>
      <c r="Q17" s="47">
        <f t="shared" si="9"/>
        <v>47.845238095238095</v>
      </c>
      <c r="R17" s="47">
        <f t="shared" si="10"/>
        <v>0.1547619047619051</v>
      </c>
      <c r="S17" s="47">
        <f t="shared" si="11"/>
        <v>0.1547619047619051</v>
      </c>
      <c r="T17" s="26">
        <f t="shared" si="12"/>
        <v>3.2242063492063564E-3</v>
      </c>
    </row>
    <row r="18" spans="1:20" x14ac:dyDescent="0.5">
      <c r="A18" t="s">
        <v>18</v>
      </c>
      <c r="B18">
        <v>15</v>
      </c>
      <c r="C18" s="79">
        <v>5</v>
      </c>
      <c r="D18">
        <v>23</v>
      </c>
      <c r="E18" s="79">
        <v>83</v>
      </c>
      <c r="F18" s="107">
        <f t="shared" si="0"/>
        <v>1.5</v>
      </c>
      <c r="G18" s="25">
        <f t="shared" si="1"/>
        <v>15.333333333333334</v>
      </c>
      <c r="H18" s="47">
        <f t="shared" si="3"/>
        <v>16.833333333333332</v>
      </c>
      <c r="I18" s="47">
        <f t="shared" si="4"/>
        <v>25.25</v>
      </c>
      <c r="J18" s="47">
        <f t="shared" si="5"/>
        <v>-2.25</v>
      </c>
      <c r="K18" s="47">
        <f t="shared" si="6"/>
        <v>2.25</v>
      </c>
      <c r="L18" s="26">
        <f t="shared" si="7"/>
        <v>9.7826086956521743E-2</v>
      </c>
      <c r="O18" s="47">
        <f t="shared" si="2"/>
        <v>55.333333333333336</v>
      </c>
      <c r="P18" s="47">
        <f t="shared" si="8"/>
        <v>45.75</v>
      </c>
      <c r="Q18" s="47">
        <f t="shared" si="9"/>
        <v>68.625</v>
      </c>
      <c r="R18" s="47">
        <f t="shared" si="10"/>
        <v>14.375</v>
      </c>
      <c r="S18" s="47">
        <f t="shared" si="11"/>
        <v>14.375</v>
      </c>
      <c r="T18" s="26">
        <f t="shared" si="12"/>
        <v>0.17319277108433734</v>
      </c>
    </row>
    <row r="19" spans="1:20" x14ac:dyDescent="0.5">
      <c r="A19" t="s">
        <v>14</v>
      </c>
      <c r="B19">
        <v>16</v>
      </c>
      <c r="C19" s="79">
        <v>1</v>
      </c>
      <c r="D19">
        <v>11</v>
      </c>
      <c r="E19" s="79">
        <v>41</v>
      </c>
      <c r="F19" s="107">
        <f t="shared" si="0"/>
        <v>0.7</v>
      </c>
      <c r="G19" s="25">
        <f t="shared" si="1"/>
        <v>15.714285714285715</v>
      </c>
      <c r="H19" s="47">
        <f t="shared" si="3"/>
        <v>17.777777777777779</v>
      </c>
      <c r="I19" s="47">
        <f t="shared" si="4"/>
        <v>12.444444444444445</v>
      </c>
      <c r="J19" s="47">
        <f t="shared" si="5"/>
        <v>-1.4444444444444446</v>
      </c>
      <c r="K19" s="47">
        <f t="shared" si="6"/>
        <v>1.4444444444444446</v>
      </c>
      <c r="L19" s="26">
        <f t="shared" si="7"/>
        <v>0.13131313131313133</v>
      </c>
      <c r="O19" s="47">
        <f t="shared" si="2"/>
        <v>58.571428571428577</v>
      </c>
      <c r="P19" s="47">
        <f t="shared" si="8"/>
        <v>47.111111111111114</v>
      </c>
      <c r="Q19" s="47">
        <f t="shared" si="9"/>
        <v>32.977777777777781</v>
      </c>
      <c r="R19" s="47">
        <f t="shared" si="10"/>
        <v>8.0222222222222186</v>
      </c>
      <c r="S19" s="47">
        <f t="shared" si="11"/>
        <v>8.0222222222222186</v>
      </c>
      <c r="T19" s="26">
        <f t="shared" si="12"/>
        <v>0.19566395663956632</v>
      </c>
    </row>
    <row r="20" spans="1:20" x14ac:dyDescent="0.5">
      <c r="A20" t="s">
        <v>15</v>
      </c>
      <c r="B20">
        <v>17</v>
      </c>
      <c r="C20" s="79">
        <v>2</v>
      </c>
      <c r="D20">
        <v>18</v>
      </c>
      <c r="E20" s="79">
        <v>34</v>
      </c>
      <c r="F20" s="107">
        <f t="shared" si="0"/>
        <v>0.8</v>
      </c>
      <c r="G20" s="25">
        <f t="shared" si="1"/>
        <v>22.5</v>
      </c>
      <c r="H20" s="47">
        <f t="shared" si="3"/>
        <v>15.015873015873018</v>
      </c>
      <c r="I20" s="47">
        <f t="shared" si="4"/>
        <v>12.012698412698414</v>
      </c>
      <c r="J20" s="47">
        <f t="shared" si="5"/>
        <v>5.9873015873015856</v>
      </c>
      <c r="K20" s="47">
        <f t="shared" si="6"/>
        <v>5.9873015873015856</v>
      </c>
      <c r="L20" s="26">
        <f t="shared" si="7"/>
        <v>0.3326278659611992</v>
      </c>
      <c r="O20" s="47">
        <f t="shared" si="2"/>
        <v>42.5</v>
      </c>
      <c r="P20" s="47">
        <f t="shared" si="8"/>
        <v>53.968253968253975</v>
      </c>
      <c r="Q20" s="47">
        <f t="shared" si="9"/>
        <v>43.174603174603185</v>
      </c>
      <c r="R20" s="47">
        <f t="shared" si="10"/>
        <v>-9.1746031746031846</v>
      </c>
      <c r="S20" s="47">
        <f t="shared" si="11"/>
        <v>9.1746031746031846</v>
      </c>
      <c r="T20" s="26">
        <f t="shared" si="12"/>
        <v>0.26984126984127016</v>
      </c>
    </row>
    <row r="21" spans="1:20" x14ac:dyDescent="0.5">
      <c r="A21" t="s">
        <v>16</v>
      </c>
      <c r="B21">
        <v>18</v>
      </c>
      <c r="C21" s="79">
        <v>3</v>
      </c>
      <c r="D21">
        <v>21</v>
      </c>
      <c r="E21" s="79">
        <v>44</v>
      </c>
      <c r="F21" s="107">
        <f t="shared" si="0"/>
        <v>1</v>
      </c>
      <c r="G21" s="25">
        <f t="shared" si="1"/>
        <v>21</v>
      </c>
      <c r="H21" s="47">
        <f t="shared" si="3"/>
        <v>17.849206349206352</v>
      </c>
      <c r="I21" s="47">
        <f t="shared" si="4"/>
        <v>17.849206349206352</v>
      </c>
      <c r="J21" s="47">
        <f t="shared" si="5"/>
        <v>3.1507936507936485</v>
      </c>
      <c r="K21" s="47">
        <f t="shared" si="6"/>
        <v>3.1507936507936485</v>
      </c>
      <c r="L21" s="26">
        <f t="shared" si="7"/>
        <v>0.15003779289493563</v>
      </c>
      <c r="O21" s="47">
        <f t="shared" si="2"/>
        <v>44</v>
      </c>
      <c r="P21" s="47">
        <f t="shared" si="8"/>
        <v>52.13492063492064</v>
      </c>
      <c r="Q21" s="47">
        <f t="shared" si="9"/>
        <v>52.13492063492064</v>
      </c>
      <c r="R21" s="47">
        <f t="shared" si="10"/>
        <v>-8.1349206349206398</v>
      </c>
      <c r="S21" s="47">
        <f t="shared" si="11"/>
        <v>8.1349206349206398</v>
      </c>
      <c r="T21" s="26">
        <f t="shared" si="12"/>
        <v>0.18488455988455998</v>
      </c>
    </row>
    <row r="22" spans="1:20" x14ac:dyDescent="0.5">
      <c r="A22" t="s">
        <v>17</v>
      </c>
      <c r="B22">
        <v>19</v>
      </c>
      <c r="C22" s="79">
        <v>4</v>
      </c>
      <c r="D22">
        <v>16</v>
      </c>
      <c r="E22" s="79">
        <v>55</v>
      </c>
      <c r="F22" s="107">
        <f t="shared" si="0"/>
        <v>1</v>
      </c>
      <c r="G22" s="25">
        <f t="shared" si="1"/>
        <v>16</v>
      </c>
      <c r="H22" s="47">
        <f t="shared" si="3"/>
        <v>19.738095238095237</v>
      </c>
      <c r="I22" s="47">
        <f t="shared" si="4"/>
        <v>19.738095238095237</v>
      </c>
      <c r="J22" s="47">
        <f t="shared" si="5"/>
        <v>-3.7380952380952372</v>
      </c>
      <c r="K22" s="47">
        <f t="shared" si="6"/>
        <v>3.7380952380952372</v>
      </c>
      <c r="L22" s="26">
        <f t="shared" si="7"/>
        <v>0.23363095238095233</v>
      </c>
      <c r="O22" s="47">
        <f t="shared" si="2"/>
        <v>55</v>
      </c>
      <c r="P22" s="47">
        <f t="shared" si="8"/>
        <v>48.357142857142861</v>
      </c>
      <c r="Q22" s="47">
        <f t="shared" si="9"/>
        <v>48.357142857142861</v>
      </c>
      <c r="R22" s="47">
        <f t="shared" si="10"/>
        <v>6.6428571428571388</v>
      </c>
      <c r="S22" s="47">
        <f t="shared" si="11"/>
        <v>6.6428571428571388</v>
      </c>
      <c r="T22" s="26">
        <f t="shared" si="12"/>
        <v>0.12077922077922071</v>
      </c>
    </row>
    <row r="23" spans="1:20" x14ac:dyDescent="0.5">
      <c r="A23" t="s">
        <v>18</v>
      </c>
      <c r="B23">
        <v>20</v>
      </c>
      <c r="C23" s="79">
        <v>5</v>
      </c>
      <c r="D23">
        <v>41</v>
      </c>
      <c r="E23" s="79">
        <v>69</v>
      </c>
      <c r="F23" s="107">
        <f t="shared" si="0"/>
        <v>1.5</v>
      </c>
      <c r="G23" s="25">
        <f t="shared" si="1"/>
        <v>27.333333333333332</v>
      </c>
      <c r="H23" s="47">
        <f t="shared" si="3"/>
        <v>19.833333333333332</v>
      </c>
      <c r="I23" s="47">
        <f t="shared" si="4"/>
        <v>29.75</v>
      </c>
      <c r="J23" s="47">
        <f t="shared" si="5"/>
        <v>11.25</v>
      </c>
      <c r="K23" s="47">
        <f t="shared" si="6"/>
        <v>11.25</v>
      </c>
      <c r="L23" s="26">
        <f t="shared" si="7"/>
        <v>0.27439024390243905</v>
      </c>
      <c r="O23" s="47">
        <f t="shared" si="2"/>
        <v>46</v>
      </c>
      <c r="P23" s="47">
        <f t="shared" si="8"/>
        <v>47.166666666666664</v>
      </c>
      <c r="Q23" s="47">
        <f t="shared" si="9"/>
        <v>70.75</v>
      </c>
      <c r="R23" s="47">
        <f t="shared" si="10"/>
        <v>-1.75</v>
      </c>
      <c r="S23" s="47">
        <f t="shared" si="11"/>
        <v>1.75</v>
      </c>
      <c r="T23" s="26">
        <f t="shared" si="12"/>
        <v>2.5362318840579712E-2</v>
      </c>
    </row>
    <row r="24" spans="1:20" x14ac:dyDescent="0.5">
      <c r="A24" t="s">
        <v>14</v>
      </c>
      <c r="B24">
        <v>21</v>
      </c>
      <c r="C24" s="79">
        <v>1</v>
      </c>
      <c r="D24">
        <v>15</v>
      </c>
      <c r="E24" s="79">
        <v>36</v>
      </c>
      <c r="F24" s="107">
        <f t="shared" si="0"/>
        <v>0.7</v>
      </c>
      <c r="G24" s="25">
        <f t="shared" si="1"/>
        <v>21.428571428571431</v>
      </c>
      <c r="H24" s="47">
        <f t="shared" si="3"/>
        <v>21.444444444444443</v>
      </c>
      <c r="I24" s="47">
        <f t="shared" si="4"/>
        <v>15.011111111111109</v>
      </c>
      <c r="J24" s="47">
        <f t="shared" si="5"/>
        <v>-1.1111111111109295E-2</v>
      </c>
      <c r="K24" s="47">
        <f t="shared" si="6"/>
        <v>1.1111111111109295E-2</v>
      </c>
      <c r="L24" s="26">
        <f t="shared" si="7"/>
        <v>7.4074074074061971E-4</v>
      </c>
      <c r="O24" s="47">
        <f t="shared" si="2"/>
        <v>51.428571428571431</v>
      </c>
      <c r="P24" s="47">
        <f t="shared" si="8"/>
        <v>48.333333333333336</v>
      </c>
      <c r="Q24" s="47">
        <f t="shared" si="9"/>
        <v>33.833333333333336</v>
      </c>
      <c r="R24" s="47">
        <f t="shared" si="10"/>
        <v>2.1666666666666643</v>
      </c>
      <c r="S24" s="47">
        <f t="shared" si="11"/>
        <v>2.1666666666666643</v>
      </c>
      <c r="T24" s="26">
        <f t="shared" si="12"/>
        <v>6.0185185185185119E-2</v>
      </c>
    </row>
    <row r="25" spans="1:20" x14ac:dyDescent="0.5">
      <c r="A25" t="s">
        <v>15</v>
      </c>
      <c r="B25">
        <v>22</v>
      </c>
      <c r="C25" s="79">
        <v>2</v>
      </c>
      <c r="D25">
        <v>14</v>
      </c>
      <c r="E25" s="79">
        <v>42</v>
      </c>
      <c r="F25" s="107">
        <f t="shared" si="0"/>
        <v>0.8</v>
      </c>
      <c r="G25" s="25">
        <f t="shared" si="1"/>
        <v>17.5</v>
      </c>
      <c r="H25" s="47">
        <f t="shared" si="3"/>
        <v>21.587301587301585</v>
      </c>
      <c r="I25" s="47">
        <f t="shared" si="4"/>
        <v>17.269841269841269</v>
      </c>
      <c r="J25" s="47">
        <f t="shared" si="5"/>
        <v>-3.2698412698412689</v>
      </c>
      <c r="K25" s="47">
        <f t="shared" si="6"/>
        <v>3.2698412698412689</v>
      </c>
      <c r="L25" s="26">
        <f t="shared" si="7"/>
        <v>0.23356009070294778</v>
      </c>
      <c r="O25" s="47">
        <f t="shared" si="2"/>
        <v>52.5</v>
      </c>
      <c r="P25" s="47">
        <f t="shared" si="8"/>
        <v>50.809523809523817</v>
      </c>
      <c r="Q25" s="47">
        <f t="shared" si="9"/>
        <v>40.64761904761906</v>
      </c>
      <c r="R25" s="47">
        <f t="shared" si="10"/>
        <v>1.3523809523809405</v>
      </c>
      <c r="S25" s="47">
        <f t="shared" si="11"/>
        <v>1.3523809523809405</v>
      </c>
      <c r="T25" s="26">
        <f t="shared" si="12"/>
        <v>3.2199546485260487E-2</v>
      </c>
    </row>
    <row r="26" spans="1:20" x14ac:dyDescent="0.5">
      <c r="A26" t="s">
        <v>16</v>
      </c>
      <c r="B26">
        <v>23</v>
      </c>
      <c r="C26" s="79">
        <v>3</v>
      </c>
      <c r="D26">
        <v>17</v>
      </c>
      <c r="E26" s="79">
        <v>45</v>
      </c>
      <c r="F26" s="107">
        <f t="shared" si="0"/>
        <v>1</v>
      </c>
      <c r="G26" s="25">
        <f t="shared" si="1"/>
        <v>17</v>
      </c>
      <c r="H26" s="47">
        <f t="shared" si="3"/>
        <v>22.087301587301585</v>
      </c>
      <c r="I26" s="47">
        <f t="shared" si="4"/>
        <v>22.087301587301585</v>
      </c>
      <c r="J26" s="47">
        <f t="shared" si="5"/>
        <v>-5.0873015873015852</v>
      </c>
      <c r="K26" s="47">
        <f t="shared" si="6"/>
        <v>5.0873015873015852</v>
      </c>
      <c r="L26" s="26">
        <f t="shared" si="7"/>
        <v>0.29925303454715207</v>
      </c>
      <c r="O26" s="47">
        <f t="shared" si="2"/>
        <v>45</v>
      </c>
      <c r="P26" s="47">
        <f t="shared" si="8"/>
        <v>49.976190476190482</v>
      </c>
      <c r="Q26" s="47">
        <f t="shared" si="9"/>
        <v>49.976190476190482</v>
      </c>
      <c r="R26" s="47">
        <f t="shared" si="10"/>
        <v>-4.9761904761904816</v>
      </c>
      <c r="S26" s="47">
        <f t="shared" si="11"/>
        <v>4.9761904761904816</v>
      </c>
      <c r="T26" s="26">
        <f t="shared" si="12"/>
        <v>0.1105820105820107</v>
      </c>
    </row>
    <row r="27" spans="1:20" x14ac:dyDescent="0.5">
      <c r="A27" t="s">
        <v>17</v>
      </c>
      <c r="B27">
        <v>24</v>
      </c>
      <c r="C27" s="79">
        <v>4</v>
      </c>
      <c r="D27">
        <v>12</v>
      </c>
      <c r="E27" s="79">
        <v>63</v>
      </c>
      <c r="F27" s="107">
        <f t="shared" si="0"/>
        <v>1</v>
      </c>
      <c r="G27" s="25">
        <f t="shared" si="1"/>
        <v>12</v>
      </c>
      <c r="H27" s="47">
        <f t="shared" si="3"/>
        <v>18.642857142857142</v>
      </c>
      <c r="I27" s="47">
        <f t="shared" si="4"/>
        <v>18.642857142857142</v>
      </c>
      <c r="J27" s="47">
        <f t="shared" si="5"/>
        <v>-6.6428571428571423</v>
      </c>
      <c r="K27" s="47">
        <f t="shared" si="6"/>
        <v>6.6428571428571423</v>
      </c>
      <c r="L27" s="26">
        <f t="shared" si="7"/>
        <v>0.55357142857142849</v>
      </c>
      <c r="O27" s="47">
        <f t="shared" si="2"/>
        <v>63</v>
      </c>
      <c r="P27" s="47">
        <f t="shared" si="8"/>
        <v>49.642857142857146</v>
      </c>
      <c r="Q27" s="47">
        <f t="shared" si="9"/>
        <v>49.642857142857146</v>
      </c>
      <c r="R27" s="47">
        <f t="shared" si="10"/>
        <v>13.357142857142854</v>
      </c>
      <c r="S27" s="47">
        <f t="shared" si="11"/>
        <v>13.357142857142854</v>
      </c>
      <c r="T27" s="26">
        <f t="shared" si="12"/>
        <v>0.21201814058956911</v>
      </c>
    </row>
    <row r="28" spans="1:20" x14ac:dyDescent="0.5">
      <c r="A28" t="s">
        <v>18</v>
      </c>
      <c r="B28">
        <v>25</v>
      </c>
      <c r="C28" s="79">
        <v>5</v>
      </c>
      <c r="D28">
        <v>27</v>
      </c>
      <c r="E28" s="79">
        <v>90</v>
      </c>
      <c r="F28" s="107">
        <f t="shared" si="0"/>
        <v>1.5</v>
      </c>
      <c r="G28" s="25">
        <f t="shared" si="1"/>
        <v>18</v>
      </c>
      <c r="H28" s="47">
        <f t="shared" si="3"/>
        <v>15.5</v>
      </c>
      <c r="I28" s="47">
        <f t="shared" si="4"/>
        <v>23.25</v>
      </c>
      <c r="J28" s="47">
        <f t="shared" si="5"/>
        <v>3.75</v>
      </c>
      <c r="K28" s="47">
        <f t="shared" si="6"/>
        <v>3.75</v>
      </c>
      <c r="L28" s="26">
        <f t="shared" si="7"/>
        <v>0.1388888888888889</v>
      </c>
      <c r="O28" s="47">
        <f t="shared" si="2"/>
        <v>60</v>
      </c>
      <c r="P28" s="47">
        <f t="shared" si="8"/>
        <v>53.5</v>
      </c>
      <c r="Q28" s="47">
        <f t="shared" si="9"/>
        <v>80.25</v>
      </c>
      <c r="R28" s="47">
        <f t="shared" si="10"/>
        <v>9.75</v>
      </c>
      <c r="S28" s="47">
        <f t="shared" si="11"/>
        <v>9.75</v>
      </c>
      <c r="T28" s="26">
        <f t="shared" si="12"/>
        <v>0.10833333333333334</v>
      </c>
    </row>
    <row r="29" spans="1:20" x14ac:dyDescent="0.5">
      <c r="A29" t="s">
        <v>14</v>
      </c>
      <c r="B29">
        <v>26</v>
      </c>
      <c r="C29" s="79">
        <v>1</v>
      </c>
      <c r="D29">
        <v>12</v>
      </c>
      <c r="E29" s="79">
        <v>40</v>
      </c>
      <c r="F29" s="107">
        <f t="shared" si="0"/>
        <v>0.7</v>
      </c>
      <c r="G29" s="25">
        <f t="shared" si="1"/>
        <v>17.142857142857142</v>
      </c>
      <c r="H29" s="47">
        <f t="shared" si="3"/>
        <v>15.666666666666666</v>
      </c>
      <c r="I29" s="47">
        <f t="shared" si="4"/>
        <v>10.966666666666665</v>
      </c>
      <c r="J29" s="47">
        <f t="shared" si="5"/>
        <v>1.033333333333335</v>
      </c>
      <c r="K29" s="47">
        <f t="shared" si="6"/>
        <v>1.033333333333335</v>
      </c>
      <c r="L29" s="26">
        <f t="shared" si="7"/>
        <v>8.6111111111111249E-2</v>
      </c>
      <c r="O29" s="47">
        <f t="shared" si="2"/>
        <v>57.142857142857146</v>
      </c>
      <c r="P29" s="47">
        <f t="shared" si="8"/>
        <v>56</v>
      </c>
      <c r="Q29" s="47">
        <f t="shared" si="9"/>
        <v>39.199999999999996</v>
      </c>
      <c r="R29" s="47">
        <f t="shared" si="10"/>
        <v>0.80000000000000426</v>
      </c>
      <c r="S29" s="47">
        <f t="shared" si="11"/>
        <v>0.80000000000000426</v>
      </c>
      <c r="T29" s="26">
        <f t="shared" si="12"/>
        <v>2.0000000000000108E-2</v>
      </c>
    </row>
    <row r="30" spans="1:20" x14ac:dyDescent="0.5">
      <c r="A30" t="s">
        <v>15</v>
      </c>
      <c r="B30">
        <v>27</v>
      </c>
      <c r="C30" s="79">
        <v>2</v>
      </c>
      <c r="D30">
        <v>18</v>
      </c>
      <c r="E30" s="79">
        <v>46</v>
      </c>
      <c r="F30" s="107">
        <f t="shared" si="0"/>
        <v>0.8</v>
      </c>
      <c r="G30" s="25">
        <f t="shared" si="1"/>
        <v>22.5</v>
      </c>
      <c r="H30" s="47">
        <f t="shared" si="3"/>
        <v>15.714285714285714</v>
      </c>
      <c r="I30" s="47">
        <f t="shared" si="4"/>
        <v>12.571428571428571</v>
      </c>
      <c r="J30" s="47">
        <f t="shared" si="5"/>
        <v>5.4285714285714288</v>
      </c>
      <c r="K30" s="47">
        <f t="shared" si="6"/>
        <v>5.4285714285714288</v>
      </c>
      <c r="L30" s="26">
        <f t="shared" si="7"/>
        <v>0.30158730158730163</v>
      </c>
      <c r="O30" s="47">
        <f t="shared" si="2"/>
        <v>57.5</v>
      </c>
      <c r="P30" s="47">
        <f t="shared" si="8"/>
        <v>60.047619047619044</v>
      </c>
      <c r="Q30" s="47">
        <f t="shared" si="9"/>
        <v>48.038095238095238</v>
      </c>
      <c r="R30" s="47">
        <f t="shared" si="10"/>
        <v>-2.038095238095238</v>
      </c>
      <c r="S30" s="47">
        <f t="shared" si="11"/>
        <v>2.038095238095238</v>
      </c>
      <c r="T30" s="26">
        <f t="shared" si="12"/>
        <v>4.4306418219461692E-2</v>
      </c>
    </row>
    <row r="31" spans="1:20" x14ac:dyDescent="0.5">
      <c r="A31" t="s">
        <v>16</v>
      </c>
      <c r="B31">
        <v>28</v>
      </c>
      <c r="C31" s="79">
        <v>3</v>
      </c>
      <c r="D31">
        <v>14</v>
      </c>
      <c r="E31" s="79">
        <v>54</v>
      </c>
      <c r="F31" s="107">
        <f t="shared" si="0"/>
        <v>1</v>
      </c>
      <c r="G31" s="25">
        <f t="shared" si="1"/>
        <v>14</v>
      </c>
      <c r="H31" s="47">
        <f t="shared" si="3"/>
        <v>19.214285714285712</v>
      </c>
      <c r="I31" s="47">
        <f t="shared" si="4"/>
        <v>19.214285714285712</v>
      </c>
      <c r="J31" s="47">
        <f t="shared" si="5"/>
        <v>-5.2142857142857117</v>
      </c>
      <c r="K31" s="47">
        <f t="shared" si="6"/>
        <v>5.2142857142857117</v>
      </c>
      <c r="L31" s="26">
        <f t="shared" si="7"/>
        <v>0.37244897959183654</v>
      </c>
      <c r="O31" s="47">
        <f t="shared" si="2"/>
        <v>54</v>
      </c>
      <c r="P31" s="47">
        <f t="shared" si="8"/>
        <v>58.214285714285715</v>
      </c>
      <c r="Q31" s="47">
        <f t="shared" si="9"/>
        <v>58.214285714285715</v>
      </c>
      <c r="R31" s="47">
        <f t="shared" si="10"/>
        <v>-4.2142857142857153</v>
      </c>
      <c r="S31" s="47">
        <f t="shared" si="11"/>
        <v>4.2142857142857153</v>
      </c>
      <c r="T31" s="26">
        <f t="shared" si="12"/>
        <v>7.8042328042328066E-2</v>
      </c>
    </row>
    <row r="32" spans="1:20" x14ac:dyDescent="0.5">
      <c r="A32" t="s">
        <v>17</v>
      </c>
      <c r="B32">
        <v>29</v>
      </c>
      <c r="C32" s="79">
        <v>4</v>
      </c>
      <c r="D32">
        <v>14</v>
      </c>
      <c r="E32" s="79">
        <v>51</v>
      </c>
      <c r="F32" s="107">
        <f t="shared" si="0"/>
        <v>1</v>
      </c>
      <c r="G32" s="25">
        <f t="shared" si="1"/>
        <v>14</v>
      </c>
      <c r="H32" s="47">
        <f t="shared" si="3"/>
        <v>17.88095238095238</v>
      </c>
      <c r="I32" s="47">
        <f t="shared" si="4"/>
        <v>17.88095238095238</v>
      </c>
      <c r="J32" s="47">
        <f t="shared" si="5"/>
        <v>-3.8809523809523796</v>
      </c>
      <c r="K32" s="47">
        <f t="shared" si="6"/>
        <v>3.8809523809523796</v>
      </c>
      <c r="L32" s="26">
        <f t="shared" si="7"/>
        <v>0.27721088435374142</v>
      </c>
      <c r="O32" s="47">
        <f t="shared" si="2"/>
        <v>51</v>
      </c>
      <c r="P32" s="47">
        <f t="shared" si="8"/>
        <v>56.214285714285715</v>
      </c>
      <c r="Q32" s="47">
        <f t="shared" si="9"/>
        <v>56.214285714285715</v>
      </c>
      <c r="R32" s="47">
        <f t="shared" si="10"/>
        <v>-5.2142857142857153</v>
      </c>
      <c r="S32" s="47">
        <f t="shared" si="11"/>
        <v>5.2142857142857153</v>
      </c>
      <c r="T32" s="26">
        <f t="shared" si="12"/>
        <v>0.10224089635854344</v>
      </c>
    </row>
    <row r="33" spans="1:20" x14ac:dyDescent="0.5">
      <c r="A33" t="s">
        <v>18</v>
      </c>
      <c r="B33">
        <v>30</v>
      </c>
      <c r="C33" s="79">
        <v>5</v>
      </c>
      <c r="D33">
        <v>47</v>
      </c>
      <c r="E33" s="79">
        <v>65</v>
      </c>
      <c r="F33" s="107">
        <f t="shared" si="0"/>
        <v>1.5</v>
      </c>
      <c r="G33" s="25">
        <f t="shared" si="1"/>
        <v>31.333333333333332</v>
      </c>
      <c r="H33" s="47">
        <f t="shared" si="3"/>
        <v>16.833333333333332</v>
      </c>
      <c r="I33" s="47">
        <f t="shared" si="4"/>
        <v>25.25</v>
      </c>
      <c r="J33" s="47">
        <f t="shared" si="5"/>
        <v>21.75</v>
      </c>
      <c r="K33" s="47">
        <f t="shared" si="6"/>
        <v>21.75</v>
      </c>
      <c r="L33" s="26">
        <f t="shared" si="7"/>
        <v>0.46276595744680848</v>
      </c>
      <c r="O33" s="47">
        <f t="shared" si="2"/>
        <v>43.333333333333336</v>
      </c>
      <c r="P33" s="47">
        <f t="shared" si="8"/>
        <v>54.166666666666664</v>
      </c>
      <c r="Q33" s="47">
        <f t="shared" si="9"/>
        <v>81.25</v>
      </c>
      <c r="R33" s="47">
        <f t="shared" si="10"/>
        <v>-16.25</v>
      </c>
      <c r="S33" s="47">
        <f t="shared" si="11"/>
        <v>16.25</v>
      </c>
      <c r="T33" s="26">
        <f t="shared" si="12"/>
        <v>0.25</v>
      </c>
    </row>
    <row r="34" spans="1:20" x14ac:dyDescent="0.5">
      <c r="A34" t="s">
        <v>14</v>
      </c>
      <c r="B34">
        <v>31</v>
      </c>
      <c r="C34" s="79">
        <v>1</v>
      </c>
      <c r="D34">
        <v>15</v>
      </c>
      <c r="E34" s="79">
        <v>39</v>
      </c>
      <c r="F34" s="107">
        <f t="shared" si="0"/>
        <v>0.7</v>
      </c>
      <c r="G34" s="25">
        <f t="shared" si="1"/>
        <v>21.428571428571431</v>
      </c>
      <c r="H34" s="47">
        <f t="shared" si="3"/>
        <v>19.777777777777775</v>
      </c>
      <c r="I34" s="47">
        <f t="shared" si="4"/>
        <v>13.844444444444441</v>
      </c>
      <c r="J34" s="47">
        <f t="shared" si="5"/>
        <v>1.1555555555555586</v>
      </c>
      <c r="K34" s="47">
        <f t="shared" si="6"/>
        <v>1.1555555555555586</v>
      </c>
      <c r="L34" s="26">
        <f t="shared" si="7"/>
        <v>7.7037037037037237E-2</v>
      </c>
      <c r="O34" s="47">
        <f t="shared" si="2"/>
        <v>55.714285714285715</v>
      </c>
      <c r="P34" s="47">
        <f t="shared" si="8"/>
        <v>49.44444444444445</v>
      </c>
      <c r="Q34" s="47">
        <f t="shared" si="9"/>
        <v>34.611111111111114</v>
      </c>
      <c r="R34" s="47">
        <f t="shared" si="10"/>
        <v>4.3888888888888857</v>
      </c>
      <c r="S34" s="47">
        <f t="shared" si="11"/>
        <v>4.3888888888888857</v>
      </c>
      <c r="T34" s="26">
        <f t="shared" si="12"/>
        <v>0.11253561253561245</v>
      </c>
    </row>
    <row r="35" spans="1:20" x14ac:dyDescent="0.5">
      <c r="A35" t="s">
        <v>15</v>
      </c>
      <c r="B35">
        <v>32</v>
      </c>
      <c r="C35" s="79">
        <v>2</v>
      </c>
      <c r="D35">
        <v>14</v>
      </c>
      <c r="E35" s="79">
        <v>50</v>
      </c>
      <c r="F35" s="107">
        <f t="shared" si="0"/>
        <v>0.8</v>
      </c>
      <c r="G35" s="25">
        <f t="shared" si="1"/>
        <v>17.5</v>
      </c>
      <c r="H35" s="47">
        <f t="shared" si="3"/>
        <v>22.253968253968253</v>
      </c>
      <c r="I35" s="47">
        <f t="shared" si="4"/>
        <v>17.803174603174604</v>
      </c>
      <c r="J35" s="47">
        <f t="shared" si="5"/>
        <v>-3.8031746031746039</v>
      </c>
      <c r="K35" s="47">
        <f t="shared" si="6"/>
        <v>3.8031746031746039</v>
      </c>
      <c r="L35" s="26">
        <f t="shared" si="7"/>
        <v>0.27165532879818599</v>
      </c>
      <c r="O35" s="47">
        <f t="shared" si="2"/>
        <v>62.5</v>
      </c>
      <c r="P35" s="47">
        <f t="shared" si="8"/>
        <v>50.015873015873019</v>
      </c>
      <c r="Q35" s="47">
        <f t="shared" si="9"/>
        <v>40.01269841269842</v>
      </c>
      <c r="R35" s="47">
        <f t="shared" si="10"/>
        <v>9.9873015873015802</v>
      </c>
      <c r="S35" s="47">
        <f t="shared" si="11"/>
        <v>9.9873015873015802</v>
      </c>
      <c r="T35" s="26">
        <f t="shared" si="12"/>
        <v>0.19974603174603162</v>
      </c>
    </row>
    <row r="36" spans="1:20" x14ac:dyDescent="0.5">
      <c r="A36" t="s">
        <v>16</v>
      </c>
      <c r="B36">
        <v>33</v>
      </c>
      <c r="C36" s="79">
        <v>3</v>
      </c>
      <c r="D36">
        <v>11</v>
      </c>
      <c r="E36" s="79">
        <v>61</v>
      </c>
      <c r="F36" s="107">
        <f t="shared" ref="F36:F54" si="13">VLOOKUP(C36,$U$7:$V$11,2,0)</f>
        <v>1</v>
      </c>
      <c r="G36" s="25">
        <f t="shared" si="1"/>
        <v>11</v>
      </c>
      <c r="H36" s="47">
        <f t="shared" si="3"/>
        <v>23.420634920634921</v>
      </c>
      <c r="I36" s="47">
        <f t="shared" si="4"/>
        <v>23.420634920634921</v>
      </c>
      <c r="J36" s="47">
        <f t="shared" si="5"/>
        <v>-12.420634920634921</v>
      </c>
      <c r="K36" s="47">
        <f t="shared" si="6"/>
        <v>12.420634920634921</v>
      </c>
      <c r="L36" s="26">
        <f t="shared" si="7"/>
        <v>1.1291486291486292</v>
      </c>
      <c r="O36" s="47">
        <f t="shared" si="2"/>
        <v>61</v>
      </c>
      <c r="P36" s="47">
        <f t="shared" si="8"/>
        <v>53.849206349206348</v>
      </c>
      <c r="Q36" s="47">
        <f t="shared" si="9"/>
        <v>53.849206349206348</v>
      </c>
      <c r="R36" s="47">
        <f t="shared" si="10"/>
        <v>7.150793650793652</v>
      </c>
      <c r="S36" s="47">
        <f t="shared" si="11"/>
        <v>7.150793650793652</v>
      </c>
      <c r="T36" s="26">
        <f t="shared" si="12"/>
        <v>0.11722612542284676</v>
      </c>
    </row>
    <row r="37" spans="1:20" x14ac:dyDescent="0.5">
      <c r="A37" t="s">
        <v>17</v>
      </c>
      <c r="B37">
        <v>34</v>
      </c>
      <c r="C37" s="79">
        <v>4</v>
      </c>
      <c r="D37">
        <v>13</v>
      </c>
      <c r="E37" s="79">
        <v>69</v>
      </c>
      <c r="F37" s="107">
        <f t="shared" si="13"/>
        <v>1</v>
      </c>
      <c r="G37" s="25">
        <f t="shared" si="1"/>
        <v>13</v>
      </c>
      <c r="H37" s="47">
        <f t="shared" si="3"/>
        <v>16.642857142857142</v>
      </c>
      <c r="I37" s="47">
        <f t="shared" si="4"/>
        <v>16.642857142857142</v>
      </c>
      <c r="J37" s="47">
        <f t="shared" si="5"/>
        <v>-3.6428571428571423</v>
      </c>
      <c r="K37" s="47">
        <f t="shared" si="6"/>
        <v>3.6428571428571423</v>
      </c>
      <c r="L37" s="26">
        <f t="shared" si="7"/>
        <v>0.28021978021978017</v>
      </c>
      <c r="O37" s="47">
        <f t="shared" si="2"/>
        <v>69</v>
      </c>
      <c r="P37" s="47">
        <f t="shared" si="8"/>
        <v>59.738095238095241</v>
      </c>
      <c r="Q37" s="47">
        <f t="shared" si="9"/>
        <v>59.738095238095241</v>
      </c>
      <c r="R37" s="47">
        <f t="shared" si="10"/>
        <v>9.2619047619047592</v>
      </c>
      <c r="S37" s="47">
        <f t="shared" si="11"/>
        <v>9.2619047619047592</v>
      </c>
      <c r="T37" s="26">
        <f t="shared" si="12"/>
        <v>0.13423050379572116</v>
      </c>
    </row>
    <row r="38" spans="1:20" x14ac:dyDescent="0.5">
      <c r="A38" t="s">
        <v>18</v>
      </c>
      <c r="B38">
        <v>35</v>
      </c>
      <c r="C38" s="79">
        <v>5</v>
      </c>
      <c r="D38">
        <v>38</v>
      </c>
      <c r="E38" s="79">
        <v>86</v>
      </c>
      <c r="F38" s="107">
        <f t="shared" si="13"/>
        <v>1.5</v>
      </c>
      <c r="G38" s="25">
        <f t="shared" si="1"/>
        <v>25.333333333333332</v>
      </c>
      <c r="H38" s="47">
        <f t="shared" si="3"/>
        <v>13.833333333333334</v>
      </c>
      <c r="I38" s="47">
        <f t="shared" si="4"/>
        <v>20.75</v>
      </c>
      <c r="J38" s="47">
        <f t="shared" si="5"/>
        <v>17.25</v>
      </c>
      <c r="K38" s="47">
        <f t="shared" si="6"/>
        <v>17.25</v>
      </c>
      <c r="L38" s="26">
        <f t="shared" si="7"/>
        <v>0.45394736842105265</v>
      </c>
      <c r="O38" s="47">
        <f t="shared" si="2"/>
        <v>57.333333333333336</v>
      </c>
      <c r="P38" s="47">
        <f t="shared" si="8"/>
        <v>64.166666666666671</v>
      </c>
      <c r="Q38" s="47">
        <f t="shared" si="9"/>
        <v>96.25</v>
      </c>
      <c r="R38" s="47">
        <f t="shared" si="10"/>
        <v>-10.25</v>
      </c>
      <c r="S38" s="47">
        <f t="shared" si="11"/>
        <v>10.25</v>
      </c>
      <c r="T38" s="26">
        <f t="shared" si="12"/>
        <v>0.11918604651162791</v>
      </c>
    </row>
    <row r="39" spans="1:20" x14ac:dyDescent="0.5">
      <c r="A39" t="s">
        <v>14</v>
      </c>
      <c r="B39">
        <v>36</v>
      </c>
      <c r="C39" s="79">
        <v>1</v>
      </c>
      <c r="D39">
        <v>13</v>
      </c>
      <c r="E39" s="79">
        <v>38</v>
      </c>
      <c r="F39" s="107">
        <f t="shared" si="13"/>
        <v>0.7</v>
      </c>
      <c r="G39" s="25">
        <f t="shared" si="1"/>
        <v>18.571428571428573</v>
      </c>
      <c r="H39" s="47">
        <f t="shared" si="3"/>
        <v>16.444444444444443</v>
      </c>
      <c r="I39" s="47">
        <f t="shared" si="4"/>
        <v>11.511111111111109</v>
      </c>
      <c r="J39" s="47">
        <f t="shared" si="5"/>
        <v>1.4888888888888907</v>
      </c>
      <c r="K39" s="47">
        <f t="shared" si="6"/>
        <v>1.4888888888888907</v>
      </c>
      <c r="L39" s="26">
        <f t="shared" si="7"/>
        <v>0.11452991452991466</v>
      </c>
      <c r="O39" s="47">
        <f t="shared" si="2"/>
        <v>54.285714285714292</v>
      </c>
      <c r="P39" s="47">
        <f t="shared" si="8"/>
        <v>62.44444444444445</v>
      </c>
      <c r="Q39" s="47">
        <f t="shared" si="9"/>
        <v>43.711111111111116</v>
      </c>
      <c r="R39" s="47">
        <f t="shared" si="10"/>
        <v>-5.7111111111111157</v>
      </c>
      <c r="S39" s="47">
        <f t="shared" si="11"/>
        <v>5.7111111111111157</v>
      </c>
      <c r="T39" s="26">
        <f t="shared" si="12"/>
        <v>0.15029239766081884</v>
      </c>
    </row>
    <row r="40" spans="1:20" x14ac:dyDescent="0.5">
      <c r="A40" t="s">
        <v>15</v>
      </c>
      <c r="B40">
        <v>37</v>
      </c>
      <c r="C40" s="79">
        <v>2</v>
      </c>
      <c r="D40">
        <v>15</v>
      </c>
      <c r="E40" s="79">
        <v>46</v>
      </c>
      <c r="F40" s="107">
        <f t="shared" si="13"/>
        <v>0.8</v>
      </c>
      <c r="G40" s="25">
        <f t="shared" si="1"/>
        <v>18.75</v>
      </c>
      <c r="H40" s="47">
        <f t="shared" si="3"/>
        <v>18.968253968253965</v>
      </c>
      <c r="I40" s="47">
        <f t="shared" si="4"/>
        <v>15.174603174603172</v>
      </c>
      <c r="J40" s="47">
        <f t="shared" si="5"/>
        <v>-0.17460317460317221</v>
      </c>
      <c r="K40" s="47">
        <f t="shared" si="6"/>
        <v>0.17460317460317221</v>
      </c>
      <c r="L40" s="26">
        <f t="shared" si="7"/>
        <v>1.164021164021148E-2</v>
      </c>
      <c r="O40" s="47">
        <f t="shared" si="2"/>
        <v>57.5</v>
      </c>
      <c r="P40" s="47">
        <f t="shared" si="8"/>
        <v>60.206349206349216</v>
      </c>
      <c r="Q40" s="47">
        <f t="shared" si="9"/>
        <v>48.165079365079379</v>
      </c>
      <c r="R40" s="47">
        <f t="shared" si="10"/>
        <v>-2.1650793650793787</v>
      </c>
      <c r="S40" s="47">
        <f t="shared" si="11"/>
        <v>2.1650793650793787</v>
      </c>
      <c r="T40" s="26">
        <f t="shared" si="12"/>
        <v>4.7066942719116926E-2</v>
      </c>
    </row>
    <row r="41" spans="1:20" x14ac:dyDescent="0.5">
      <c r="A41" t="s">
        <v>16</v>
      </c>
      <c r="B41">
        <v>38</v>
      </c>
      <c r="C41" s="79">
        <v>3</v>
      </c>
      <c r="D41">
        <v>15</v>
      </c>
      <c r="E41" s="79">
        <v>62</v>
      </c>
      <c r="F41" s="107">
        <f t="shared" si="13"/>
        <v>1</v>
      </c>
      <c r="G41" s="25">
        <f t="shared" si="1"/>
        <v>15</v>
      </c>
      <c r="H41" s="47">
        <f t="shared" si="3"/>
        <v>20.884920634920636</v>
      </c>
      <c r="I41" s="47">
        <f t="shared" si="4"/>
        <v>20.884920634920636</v>
      </c>
      <c r="J41" s="47">
        <f t="shared" si="5"/>
        <v>-5.8849206349206362</v>
      </c>
      <c r="K41" s="47">
        <f t="shared" si="6"/>
        <v>5.8849206349206362</v>
      </c>
      <c r="L41" s="26">
        <f t="shared" si="7"/>
        <v>0.39232804232804241</v>
      </c>
      <c r="O41" s="47">
        <f t="shared" si="2"/>
        <v>62</v>
      </c>
      <c r="P41" s="47">
        <f t="shared" si="8"/>
        <v>56.373015873015873</v>
      </c>
      <c r="Q41" s="47">
        <f t="shared" si="9"/>
        <v>56.373015873015873</v>
      </c>
      <c r="R41" s="47">
        <f t="shared" si="10"/>
        <v>5.6269841269841265</v>
      </c>
      <c r="S41" s="47">
        <f t="shared" si="11"/>
        <v>5.6269841269841265</v>
      </c>
      <c r="T41" s="26">
        <f t="shared" si="12"/>
        <v>9.0757808499743978E-2</v>
      </c>
    </row>
    <row r="42" spans="1:20" x14ac:dyDescent="0.5">
      <c r="A42" t="s">
        <v>17</v>
      </c>
      <c r="B42">
        <v>39</v>
      </c>
      <c r="C42" s="79">
        <v>4</v>
      </c>
      <c r="D42">
        <v>16</v>
      </c>
      <c r="E42" s="79">
        <v>59</v>
      </c>
      <c r="F42" s="107">
        <f t="shared" si="13"/>
        <v>1</v>
      </c>
      <c r="G42" s="25">
        <f t="shared" si="1"/>
        <v>16</v>
      </c>
      <c r="H42" s="47">
        <f t="shared" si="3"/>
        <v>17.44047619047619</v>
      </c>
      <c r="I42" s="47">
        <f t="shared" si="4"/>
        <v>17.44047619047619</v>
      </c>
      <c r="J42" s="47">
        <f t="shared" si="5"/>
        <v>-1.4404761904761898</v>
      </c>
      <c r="K42" s="47">
        <f t="shared" si="6"/>
        <v>1.4404761904761898</v>
      </c>
      <c r="L42" s="26">
        <f t="shared" si="7"/>
        <v>9.0029761904761862E-2</v>
      </c>
      <c r="O42" s="47">
        <f t="shared" si="2"/>
        <v>59</v>
      </c>
      <c r="P42" s="47">
        <f t="shared" si="8"/>
        <v>57.928571428571423</v>
      </c>
      <c r="Q42" s="47">
        <f t="shared" si="9"/>
        <v>57.928571428571423</v>
      </c>
      <c r="R42" s="47">
        <f t="shared" si="10"/>
        <v>1.0714285714285765</v>
      </c>
      <c r="S42" s="47">
        <f t="shared" si="11"/>
        <v>1.0714285714285765</v>
      </c>
      <c r="T42" s="26">
        <f t="shared" si="12"/>
        <v>1.8159806295399601E-2</v>
      </c>
    </row>
    <row r="43" spans="1:20" x14ac:dyDescent="0.5">
      <c r="A43" t="s">
        <v>18</v>
      </c>
      <c r="B43">
        <v>40</v>
      </c>
      <c r="C43" s="79">
        <v>5</v>
      </c>
      <c r="D43">
        <v>35</v>
      </c>
      <c r="E43" s="79">
        <v>80</v>
      </c>
      <c r="F43" s="107">
        <f t="shared" si="13"/>
        <v>1.5</v>
      </c>
      <c r="G43" s="25">
        <f t="shared" si="1"/>
        <v>23.333333333333332</v>
      </c>
      <c r="H43" s="47">
        <f t="shared" si="3"/>
        <v>16.583333333333332</v>
      </c>
      <c r="I43" s="47">
        <f t="shared" si="4"/>
        <v>24.875</v>
      </c>
      <c r="J43" s="47">
        <f t="shared" si="5"/>
        <v>10.125</v>
      </c>
      <c r="K43" s="47">
        <f t="shared" si="6"/>
        <v>10.125</v>
      </c>
      <c r="L43" s="26">
        <f t="shared" si="7"/>
        <v>0.28928571428571431</v>
      </c>
      <c r="O43" s="47">
        <f t="shared" si="2"/>
        <v>53.333333333333336</v>
      </c>
      <c r="P43" s="47">
        <f t="shared" si="8"/>
        <v>59.5</v>
      </c>
      <c r="Q43" s="47">
        <f t="shared" si="9"/>
        <v>89.25</v>
      </c>
      <c r="R43" s="47">
        <f t="shared" si="10"/>
        <v>-9.25</v>
      </c>
      <c r="S43" s="47">
        <f t="shared" si="11"/>
        <v>9.25</v>
      </c>
      <c r="T43" s="26">
        <f t="shared" si="12"/>
        <v>0.11562500000000001</v>
      </c>
    </row>
    <row r="44" spans="1:20" x14ac:dyDescent="0.5">
      <c r="A44" t="s">
        <v>14</v>
      </c>
      <c r="B44">
        <v>41</v>
      </c>
      <c r="C44" s="79">
        <v>1</v>
      </c>
      <c r="D44">
        <v>15</v>
      </c>
      <c r="E44" s="79">
        <v>41</v>
      </c>
      <c r="F44" s="107">
        <f t="shared" si="13"/>
        <v>0.7</v>
      </c>
      <c r="G44" s="25">
        <f t="shared" si="1"/>
        <v>21.428571428571431</v>
      </c>
      <c r="H44" s="47">
        <f t="shared" si="3"/>
        <v>18.111111111111111</v>
      </c>
      <c r="I44" s="47">
        <f t="shared" si="4"/>
        <v>12.677777777777777</v>
      </c>
      <c r="J44" s="47">
        <f t="shared" si="5"/>
        <v>2.3222222222222229</v>
      </c>
      <c r="K44" s="47">
        <f t="shared" si="6"/>
        <v>2.3222222222222229</v>
      </c>
      <c r="L44" s="26">
        <f t="shared" si="7"/>
        <v>0.15481481481481485</v>
      </c>
      <c r="O44" s="47">
        <f t="shared" si="2"/>
        <v>58.571428571428577</v>
      </c>
      <c r="P44" s="47">
        <f t="shared" si="8"/>
        <v>58.111111111111114</v>
      </c>
      <c r="Q44" s="47">
        <f t="shared" si="9"/>
        <v>40.677777777777777</v>
      </c>
      <c r="R44" s="47">
        <f t="shared" si="10"/>
        <v>0.32222222222222285</v>
      </c>
      <c r="S44" s="47">
        <f t="shared" si="11"/>
        <v>0.32222222222222285</v>
      </c>
      <c r="T44" s="26">
        <f t="shared" si="12"/>
        <v>7.8590785907859239E-3</v>
      </c>
    </row>
    <row r="45" spans="1:20" x14ac:dyDescent="0.5">
      <c r="A45" t="s">
        <v>15</v>
      </c>
      <c r="B45">
        <v>42</v>
      </c>
      <c r="C45" s="79">
        <v>2</v>
      </c>
      <c r="D45">
        <v>18</v>
      </c>
      <c r="E45" s="79">
        <v>46</v>
      </c>
      <c r="F45" s="107">
        <f t="shared" si="13"/>
        <v>0.8</v>
      </c>
      <c r="G45" s="25">
        <f t="shared" si="1"/>
        <v>22.5</v>
      </c>
      <c r="H45" s="47">
        <f t="shared" si="3"/>
        <v>20.253968253968253</v>
      </c>
      <c r="I45" s="47">
        <f t="shared" si="4"/>
        <v>16.203174603174602</v>
      </c>
      <c r="J45" s="47">
        <f t="shared" si="5"/>
        <v>1.7968253968253975</v>
      </c>
      <c r="K45" s="47">
        <f t="shared" si="6"/>
        <v>1.7968253968253975</v>
      </c>
      <c r="L45" s="26">
        <f t="shared" si="7"/>
        <v>9.9823633156966532E-2</v>
      </c>
      <c r="O45" s="47">
        <f t="shared" si="2"/>
        <v>57.5</v>
      </c>
      <c r="P45" s="47">
        <f t="shared" si="8"/>
        <v>56.968253968253975</v>
      </c>
      <c r="Q45" s="47">
        <f t="shared" si="9"/>
        <v>45.574603174603183</v>
      </c>
      <c r="R45" s="47">
        <f t="shared" si="10"/>
        <v>0.42539682539681678</v>
      </c>
      <c r="S45" s="47">
        <f t="shared" si="11"/>
        <v>0.42539682539681678</v>
      </c>
      <c r="T45" s="26">
        <f t="shared" si="12"/>
        <v>9.247757073843843E-3</v>
      </c>
    </row>
    <row r="46" spans="1:20" x14ac:dyDescent="0.5">
      <c r="A46" t="s">
        <v>16</v>
      </c>
      <c r="B46">
        <v>43</v>
      </c>
      <c r="C46" s="79">
        <v>3</v>
      </c>
      <c r="D46">
        <v>22</v>
      </c>
      <c r="E46" s="79">
        <v>60</v>
      </c>
      <c r="F46" s="107">
        <f t="shared" si="13"/>
        <v>1</v>
      </c>
      <c r="G46" s="25">
        <f t="shared" si="1"/>
        <v>22</v>
      </c>
      <c r="H46" s="47">
        <f t="shared" si="3"/>
        <v>22.420634920634921</v>
      </c>
      <c r="I46" s="47">
        <f t="shared" si="4"/>
        <v>22.420634920634921</v>
      </c>
      <c r="J46" s="47">
        <f t="shared" si="5"/>
        <v>-0.42063492063492092</v>
      </c>
      <c r="K46" s="47">
        <f t="shared" si="6"/>
        <v>0.42063492063492092</v>
      </c>
      <c r="L46" s="26">
        <f t="shared" si="7"/>
        <v>1.9119769119769134E-2</v>
      </c>
      <c r="O46" s="47">
        <f t="shared" si="2"/>
        <v>60</v>
      </c>
      <c r="P46" s="47">
        <f t="shared" si="8"/>
        <v>56.468253968253975</v>
      </c>
      <c r="Q46" s="47">
        <f t="shared" si="9"/>
        <v>56.468253968253975</v>
      </c>
      <c r="R46" s="47">
        <f t="shared" si="10"/>
        <v>3.5317460317460245</v>
      </c>
      <c r="S46" s="47">
        <f t="shared" si="11"/>
        <v>3.5317460317460245</v>
      </c>
      <c r="T46" s="26">
        <f t="shared" si="12"/>
        <v>5.8862433862433741E-2</v>
      </c>
    </row>
    <row r="47" spans="1:20" x14ac:dyDescent="0.5">
      <c r="A47" t="s">
        <v>17</v>
      </c>
      <c r="B47">
        <v>44</v>
      </c>
      <c r="C47" s="79">
        <v>4</v>
      </c>
      <c r="D47">
        <v>24</v>
      </c>
      <c r="E47" s="79">
        <v>57</v>
      </c>
      <c r="F47" s="107">
        <f t="shared" si="13"/>
        <v>1</v>
      </c>
      <c r="G47" s="25">
        <f t="shared" si="1"/>
        <v>24</v>
      </c>
      <c r="H47" s="47">
        <f t="shared" si="3"/>
        <v>21.976190476190478</v>
      </c>
      <c r="I47" s="47">
        <f t="shared" si="4"/>
        <v>21.976190476190478</v>
      </c>
      <c r="J47" s="47">
        <f t="shared" si="5"/>
        <v>2.0238095238095219</v>
      </c>
      <c r="K47" s="47">
        <f t="shared" si="6"/>
        <v>2.0238095238095219</v>
      </c>
      <c r="L47" s="26">
        <f t="shared" si="7"/>
        <v>8.4325396825396748E-2</v>
      </c>
      <c r="O47" s="47">
        <f t="shared" si="2"/>
        <v>57</v>
      </c>
      <c r="P47" s="47">
        <f t="shared" si="8"/>
        <v>58.690476190476197</v>
      </c>
      <c r="Q47" s="47">
        <f t="shared" si="9"/>
        <v>58.690476190476197</v>
      </c>
      <c r="R47" s="47">
        <f t="shared" si="10"/>
        <v>-1.6904761904761969</v>
      </c>
      <c r="S47" s="47">
        <f t="shared" si="11"/>
        <v>1.6904761904761969</v>
      </c>
      <c r="T47" s="26">
        <f t="shared" si="12"/>
        <v>2.9657477025898191E-2</v>
      </c>
    </row>
    <row r="48" spans="1:20" x14ac:dyDescent="0.5">
      <c r="A48" t="s">
        <v>18</v>
      </c>
      <c r="B48">
        <v>45</v>
      </c>
      <c r="C48" s="79">
        <v>5</v>
      </c>
      <c r="D48">
        <v>27</v>
      </c>
      <c r="E48" s="79">
        <v>102</v>
      </c>
      <c r="F48" s="107">
        <f t="shared" si="13"/>
        <v>1.5</v>
      </c>
      <c r="G48" s="25">
        <f t="shared" si="1"/>
        <v>18</v>
      </c>
      <c r="H48" s="47">
        <f t="shared" si="3"/>
        <v>22.833333333333332</v>
      </c>
      <c r="I48" s="47">
        <f t="shared" si="4"/>
        <v>34.25</v>
      </c>
      <c r="J48" s="47">
        <f t="shared" si="5"/>
        <v>-7.25</v>
      </c>
      <c r="K48" s="47">
        <f t="shared" si="6"/>
        <v>7.25</v>
      </c>
      <c r="L48" s="26">
        <f t="shared" si="7"/>
        <v>0.26851851851851855</v>
      </c>
      <c r="O48" s="47">
        <f t="shared" si="2"/>
        <v>68</v>
      </c>
      <c r="P48" s="47">
        <f t="shared" si="8"/>
        <v>58.166666666666664</v>
      </c>
      <c r="Q48" s="47">
        <f t="shared" si="9"/>
        <v>87.25</v>
      </c>
      <c r="R48" s="47">
        <f t="shared" si="10"/>
        <v>14.75</v>
      </c>
      <c r="S48" s="47">
        <f t="shared" si="11"/>
        <v>14.75</v>
      </c>
      <c r="T48" s="26">
        <f t="shared" si="12"/>
        <v>0.14460784313725492</v>
      </c>
    </row>
    <row r="49" spans="1:20" x14ac:dyDescent="0.5">
      <c r="A49" t="s">
        <v>14</v>
      </c>
      <c r="B49">
        <v>46</v>
      </c>
      <c r="C49" s="79">
        <v>1</v>
      </c>
      <c r="D49">
        <v>18</v>
      </c>
      <c r="E49" s="79">
        <v>48</v>
      </c>
      <c r="F49" s="107">
        <f t="shared" si="13"/>
        <v>0.7</v>
      </c>
      <c r="G49" s="25">
        <f t="shared" si="1"/>
        <v>25.714285714285715</v>
      </c>
      <c r="H49" s="47">
        <f t="shared" si="3"/>
        <v>21.333333333333332</v>
      </c>
      <c r="I49" s="47">
        <f t="shared" si="4"/>
        <v>14.933333333333332</v>
      </c>
      <c r="J49" s="47">
        <f t="shared" si="5"/>
        <v>3.0666666666666682</v>
      </c>
      <c r="K49" s="47">
        <f t="shared" si="6"/>
        <v>3.0666666666666682</v>
      </c>
      <c r="L49" s="26">
        <f t="shared" si="7"/>
        <v>0.17037037037037045</v>
      </c>
      <c r="O49" s="47">
        <f t="shared" si="2"/>
        <v>68.571428571428569</v>
      </c>
      <c r="P49" s="47">
        <f t="shared" si="8"/>
        <v>61.666666666666664</v>
      </c>
      <c r="Q49" s="47">
        <f t="shared" si="9"/>
        <v>43.166666666666664</v>
      </c>
      <c r="R49" s="47">
        <f t="shared" si="10"/>
        <v>4.8333333333333357</v>
      </c>
      <c r="S49" s="47">
        <f t="shared" si="11"/>
        <v>4.8333333333333357</v>
      </c>
      <c r="T49" s="26">
        <f t="shared" si="12"/>
        <v>0.10069444444444449</v>
      </c>
    </row>
    <row r="50" spans="1:20" x14ac:dyDescent="0.5">
      <c r="A50" t="s">
        <v>15</v>
      </c>
      <c r="B50">
        <v>47</v>
      </c>
      <c r="C50" s="79">
        <v>2</v>
      </c>
      <c r="D50">
        <v>20</v>
      </c>
      <c r="E50" s="79">
        <v>43</v>
      </c>
      <c r="F50" s="107">
        <f t="shared" si="13"/>
        <v>0.8</v>
      </c>
      <c r="G50" s="25">
        <f t="shared" si="1"/>
        <v>25</v>
      </c>
      <c r="H50" s="47">
        <f t="shared" si="3"/>
        <v>22.571428571428573</v>
      </c>
      <c r="I50" s="47">
        <f t="shared" si="4"/>
        <v>18.05714285714286</v>
      </c>
      <c r="J50" s="47">
        <f t="shared" si="5"/>
        <v>1.9428571428571395</v>
      </c>
      <c r="K50" s="47">
        <f t="shared" si="6"/>
        <v>1.9428571428571395</v>
      </c>
      <c r="L50" s="26">
        <f t="shared" si="7"/>
        <v>9.7142857142856975E-2</v>
      </c>
      <c r="O50" s="47">
        <f t="shared" si="2"/>
        <v>53.75</v>
      </c>
      <c r="P50" s="47">
        <f t="shared" si="8"/>
        <v>64.523809523809518</v>
      </c>
      <c r="Q50" s="47">
        <f t="shared" si="9"/>
        <v>51.61904761904762</v>
      </c>
      <c r="R50" s="47">
        <f t="shared" si="10"/>
        <v>-8.6190476190476204</v>
      </c>
      <c r="S50" s="47">
        <f t="shared" si="11"/>
        <v>8.6190476190476204</v>
      </c>
      <c r="T50" s="26">
        <f t="shared" si="12"/>
        <v>0.20044296788482838</v>
      </c>
    </row>
    <row r="51" spans="1:20" x14ac:dyDescent="0.5">
      <c r="A51" t="s">
        <v>16</v>
      </c>
      <c r="B51">
        <v>48</v>
      </c>
      <c r="C51" s="79">
        <v>3</v>
      </c>
      <c r="D51">
        <v>14</v>
      </c>
      <c r="E51" s="79">
        <v>77</v>
      </c>
      <c r="F51" s="107">
        <f t="shared" si="13"/>
        <v>1</v>
      </c>
      <c r="G51" s="25">
        <f t="shared" si="1"/>
        <v>14</v>
      </c>
      <c r="H51" s="47">
        <f t="shared" si="3"/>
        <v>22.904761904761909</v>
      </c>
      <c r="I51" s="47">
        <f t="shared" si="4"/>
        <v>22.904761904761909</v>
      </c>
      <c r="J51" s="47">
        <f t="shared" si="5"/>
        <v>-8.9047619047619087</v>
      </c>
      <c r="K51" s="47">
        <f t="shared" si="6"/>
        <v>8.9047619047619087</v>
      </c>
      <c r="L51" s="26">
        <f t="shared" si="7"/>
        <v>0.63605442176870775</v>
      </c>
      <c r="O51" s="47">
        <f t="shared" si="2"/>
        <v>77</v>
      </c>
      <c r="P51" s="47">
        <f t="shared" si="8"/>
        <v>63.440476190476183</v>
      </c>
      <c r="Q51" s="47">
        <f t="shared" si="9"/>
        <v>63.440476190476183</v>
      </c>
      <c r="R51" s="47">
        <f t="shared" si="10"/>
        <v>13.559523809523817</v>
      </c>
      <c r="S51" s="47">
        <f t="shared" si="11"/>
        <v>13.559523809523817</v>
      </c>
      <c r="T51" s="26">
        <f t="shared" si="12"/>
        <v>0.17609771181199763</v>
      </c>
    </row>
    <row r="52" spans="1:20" x14ac:dyDescent="0.5">
      <c r="A52" t="s">
        <v>17</v>
      </c>
      <c r="B52">
        <v>49</v>
      </c>
      <c r="C52" s="79">
        <v>4</v>
      </c>
      <c r="D52">
        <v>18</v>
      </c>
      <c r="E52" s="79">
        <v>81</v>
      </c>
      <c r="F52" s="107">
        <f t="shared" si="13"/>
        <v>1</v>
      </c>
      <c r="G52" s="25">
        <f t="shared" si="1"/>
        <v>18</v>
      </c>
      <c r="H52" s="47">
        <f t="shared" si="3"/>
        <v>21.571428571428573</v>
      </c>
      <c r="I52" s="47">
        <f t="shared" si="4"/>
        <v>21.571428571428573</v>
      </c>
      <c r="J52" s="47">
        <f t="shared" si="5"/>
        <v>-3.571428571428573</v>
      </c>
      <c r="K52" s="47">
        <f t="shared" si="6"/>
        <v>3.571428571428573</v>
      </c>
      <c r="L52" s="26">
        <f t="shared" si="7"/>
        <v>0.19841269841269848</v>
      </c>
      <c r="O52" s="47">
        <f t="shared" si="2"/>
        <v>81</v>
      </c>
      <c r="P52" s="47">
        <f t="shared" si="8"/>
        <v>66.44047619047619</v>
      </c>
      <c r="Q52" s="47">
        <f t="shared" si="9"/>
        <v>66.44047619047619</v>
      </c>
      <c r="R52" s="47">
        <f t="shared" si="10"/>
        <v>14.55952380952381</v>
      </c>
      <c r="S52" s="47">
        <f t="shared" si="11"/>
        <v>14.55952380952381</v>
      </c>
      <c r="T52" s="26">
        <f t="shared" si="12"/>
        <v>0.1797472075249853</v>
      </c>
    </row>
    <row r="53" spans="1:20" x14ac:dyDescent="0.5">
      <c r="A53" t="s">
        <v>18</v>
      </c>
      <c r="B53">
        <v>50</v>
      </c>
      <c r="C53" s="79">
        <v>5</v>
      </c>
      <c r="D53">
        <v>30</v>
      </c>
      <c r="E53" s="79">
        <v>110</v>
      </c>
      <c r="F53" s="107">
        <f t="shared" si="13"/>
        <v>1.5</v>
      </c>
      <c r="G53" s="25">
        <f t="shared" si="1"/>
        <v>20</v>
      </c>
      <c r="H53" s="47">
        <f t="shared" si="3"/>
        <v>19</v>
      </c>
      <c r="I53" s="47">
        <f t="shared" si="4"/>
        <v>28.5</v>
      </c>
      <c r="J53" s="47">
        <f t="shared" si="5"/>
        <v>1.5</v>
      </c>
      <c r="K53" s="47">
        <f t="shared" si="6"/>
        <v>1.5</v>
      </c>
      <c r="L53" s="26">
        <f t="shared" si="7"/>
        <v>0.05</v>
      </c>
      <c r="O53" s="47">
        <f t="shared" si="2"/>
        <v>73.333333333333329</v>
      </c>
      <c r="P53" s="47">
        <f t="shared" si="8"/>
        <v>70.583333333333329</v>
      </c>
      <c r="Q53" s="47">
        <f t="shared" si="9"/>
        <v>105.875</v>
      </c>
      <c r="R53" s="47">
        <f t="shared" si="10"/>
        <v>4.125</v>
      </c>
      <c r="S53" s="47">
        <f t="shared" si="11"/>
        <v>4.125</v>
      </c>
      <c r="T53" s="26">
        <f t="shared" si="12"/>
        <v>3.7499999999999999E-2</v>
      </c>
    </row>
    <row r="54" spans="1:20" x14ac:dyDescent="0.5">
      <c r="A54" t="s">
        <v>14</v>
      </c>
      <c r="B54">
        <v>51</v>
      </c>
      <c r="C54" s="79">
        <f>C4</f>
        <v>1</v>
      </c>
      <c r="F54" s="107">
        <f t="shared" si="13"/>
        <v>0.7</v>
      </c>
      <c r="G54" s="25">
        <f t="shared" si="1"/>
        <v>0</v>
      </c>
      <c r="H54" s="47">
        <f t="shared" si="3"/>
        <v>17.333333333333332</v>
      </c>
      <c r="I54" s="47">
        <f t="shared" si="4"/>
        <v>12.133333333333331</v>
      </c>
      <c r="J54" s="46"/>
      <c r="K54" s="47"/>
      <c r="L54" s="26"/>
      <c r="O54" s="47">
        <f t="shared" si="2"/>
        <v>0</v>
      </c>
      <c r="P54" s="47">
        <f t="shared" si="8"/>
        <v>77.1111111111111</v>
      </c>
      <c r="Q54" s="47">
        <f t="shared" si="9"/>
        <v>53.977777777777767</v>
      </c>
      <c r="R54" s="47"/>
      <c r="S54" s="47"/>
      <c r="T54" s="26"/>
    </row>
  </sheetData>
  <mergeCells count="4">
    <mergeCell ref="A1:V1"/>
    <mergeCell ref="D2:E2"/>
    <mergeCell ref="G2:L2"/>
    <mergeCell ref="O2:T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6AF81-0099-4DBD-B79E-03A04263A81D}">
  <sheetPr>
    <tabColor theme="3"/>
  </sheetPr>
  <dimension ref="A1:AF70"/>
  <sheetViews>
    <sheetView zoomScale="70" zoomScaleNormal="70" workbookViewId="0">
      <pane xSplit="2" ySplit="4" topLeftCell="C5" activePane="bottomRight" state="frozen"/>
      <selection pane="topRight" activeCell="C1" sqref="C1"/>
      <selection pane="bottomLeft" activeCell="A4" sqref="A4"/>
      <selection pane="bottomRight" activeCell="C5" sqref="C5"/>
    </sheetView>
  </sheetViews>
  <sheetFormatPr defaultColWidth="11" defaultRowHeight="15.75" x14ac:dyDescent="0.5"/>
  <cols>
    <col min="3" max="3" width="11" style="79"/>
    <col min="5" max="5" width="11" style="79"/>
    <col min="8" max="9" width="11" style="79"/>
    <col min="11" max="11" width="11" style="79"/>
    <col min="13" max="13" width="11" style="79"/>
    <col min="15" max="15" width="9.125" customWidth="1"/>
    <col min="16" max="18" width="14.875" customWidth="1"/>
    <col min="25" max="25" width="15.75" customWidth="1"/>
    <col min="28" max="28" width="16.125" customWidth="1"/>
    <col min="31" max="31" width="15.875" customWidth="1"/>
  </cols>
  <sheetData>
    <row r="1" spans="1:32" ht="16.149999999999999" thickBot="1" x14ac:dyDescent="0.55000000000000004">
      <c r="A1" s="177" t="s">
        <v>69</v>
      </c>
      <c r="B1" s="177"/>
      <c r="C1" s="177"/>
      <c r="D1" s="177"/>
      <c r="E1" s="177"/>
      <c r="F1" s="177"/>
      <c r="G1" s="177"/>
      <c r="H1" s="177"/>
      <c r="I1" s="177"/>
      <c r="J1" s="177"/>
      <c r="K1" s="177"/>
      <c r="L1" s="177"/>
      <c r="M1" s="177"/>
      <c r="N1" s="177"/>
      <c r="O1" s="177"/>
      <c r="P1" s="177"/>
      <c r="Q1" s="177"/>
      <c r="R1" s="177"/>
      <c r="S1" s="177"/>
      <c r="T1" s="177"/>
      <c r="U1" s="177"/>
      <c r="V1" s="177"/>
      <c r="W1" s="177"/>
      <c r="X1" s="177"/>
      <c r="Y1" s="177"/>
      <c r="Z1" s="177"/>
    </row>
    <row r="2" spans="1:32" x14ac:dyDescent="0.5">
      <c r="A2" s="123"/>
      <c r="B2" s="123"/>
      <c r="C2" s="139"/>
      <c r="D2" s="171" t="s">
        <v>6</v>
      </c>
      <c r="E2" s="172"/>
      <c r="F2" s="171" t="s">
        <v>7</v>
      </c>
      <c r="G2" s="172"/>
      <c r="H2" s="127" t="s">
        <v>52</v>
      </c>
      <c r="I2" s="127" t="s">
        <v>53</v>
      </c>
      <c r="J2" s="122"/>
      <c r="K2" s="121"/>
      <c r="L2" s="122"/>
      <c r="M2" s="121"/>
      <c r="N2" s="175" t="s">
        <v>52</v>
      </c>
      <c r="O2" s="174"/>
      <c r="P2" s="176"/>
      <c r="Q2" s="12" t="s">
        <v>24</v>
      </c>
      <c r="R2" s="147">
        <f>AVERAGE(O4:O53)</f>
        <v>8.352250295707643</v>
      </c>
      <c r="S2" s="122"/>
      <c r="T2" s="122"/>
      <c r="U2" s="173" t="s">
        <v>53</v>
      </c>
      <c r="V2" s="174"/>
      <c r="W2" s="174"/>
      <c r="X2" s="174"/>
      <c r="Y2" s="148" t="s">
        <v>24</v>
      </c>
      <c r="Z2" s="150">
        <f>AVERAGE(W4:W53)</f>
        <v>12.835153684872537</v>
      </c>
    </row>
    <row r="3" spans="1:32" s="1" customFormat="1" ht="47.25" x14ac:dyDescent="0.5">
      <c r="A3" s="134"/>
      <c r="B3" s="135" t="s">
        <v>8</v>
      </c>
      <c r="C3" s="137" t="s">
        <v>9</v>
      </c>
      <c r="D3" s="136" t="s">
        <v>10</v>
      </c>
      <c r="E3" s="137" t="s">
        <v>11</v>
      </c>
      <c r="F3" s="136" t="s">
        <v>12</v>
      </c>
      <c r="G3" s="137" t="s">
        <v>13</v>
      </c>
      <c r="H3" s="141" t="s">
        <v>54</v>
      </c>
      <c r="I3" s="142" t="s">
        <v>54</v>
      </c>
      <c r="J3" s="143" t="s">
        <v>19</v>
      </c>
      <c r="K3" s="144" t="s">
        <v>58</v>
      </c>
      <c r="L3" s="143" t="s">
        <v>62</v>
      </c>
      <c r="M3" s="144" t="s">
        <v>63</v>
      </c>
      <c r="N3" s="145" t="s">
        <v>21</v>
      </c>
      <c r="O3" s="145" t="s">
        <v>23</v>
      </c>
      <c r="P3" s="145" t="s">
        <v>51</v>
      </c>
      <c r="Q3" s="148" t="s">
        <v>25</v>
      </c>
      <c r="R3" s="149">
        <f>AVERAGE(P4:P53)</f>
        <v>0.16868130827241523</v>
      </c>
      <c r="S3" s="143" t="s">
        <v>62</v>
      </c>
      <c r="T3" s="144" t="s">
        <v>63</v>
      </c>
      <c r="U3" s="145" t="s">
        <v>21</v>
      </c>
      <c r="V3" s="143" t="s">
        <v>58</v>
      </c>
      <c r="W3" s="145" t="s">
        <v>23</v>
      </c>
      <c r="X3" s="145" t="s">
        <v>51</v>
      </c>
      <c r="Y3" s="148" t="s">
        <v>25</v>
      </c>
      <c r="Z3" s="149">
        <f>AVERAGE(X4:X53)</f>
        <v>0.11836901504130799</v>
      </c>
      <c r="AB3" s="1" t="s">
        <v>61</v>
      </c>
      <c r="AC3" s="128">
        <v>1</v>
      </c>
      <c r="AE3" s="3" t="s">
        <v>61</v>
      </c>
      <c r="AF3" s="2">
        <f>R3</f>
        <v>0.16868130827241523</v>
      </c>
    </row>
    <row r="4" spans="1:32" s="103" customFormat="1" x14ac:dyDescent="0.5">
      <c r="A4" s="103" t="s">
        <v>14</v>
      </c>
      <c r="B4" s="103">
        <v>1</v>
      </c>
      <c r="C4" s="79">
        <v>1</v>
      </c>
      <c r="D4" s="103">
        <v>18</v>
      </c>
      <c r="E4" s="79">
        <v>31</v>
      </c>
      <c r="F4" s="103">
        <v>15</v>
      </c>
      <c r="G4" s="103">
        <v>32</v>
      </c>
      <c r="H4" s="129">
        <f>D4+F4</f>
        <v>33</v>
      </c>
      <c r="I4" s="129">
        <f>E4+G4</f>
        <v>63</v>
      </c>
      <c r="J4" s="130">
        <v>1</v>
      </c>
      <c r="K4" s="146">
        <f>VLOOKUP(J4,$A$60:$B$64,2,FALSE)</f>
        <v>0.7</v>
      </c>
      <c r="L4" s="131"/>
      <c r="M4" s="131"/>
      <c r="N4" s="131"/>
      <c r="O4" s="131"/>
      <c r="P4" s="132"/>
      <c r="Q4" s="148" t="s">
        <v>27</v>
      </c>
      <c r="R4" s="150">
        <f>N54</f>
        <v>36.401177676485986</v>
      </c>
      <c r="S4" s="131"/>
      <c r="T4" s="131"/>
      <c r="U4" s="131"/>
      <c r="V4" s="130">
        <v>0.7</v>
      </c>
      <c r="W4" s="151"/>
      <c r="X4" s="152"/>
      <c r="Y4" s="148" t="s">
        <v>27</v>
      </c>
      <c r="Z4" s="150">
        <f>U55</f>
        <v>77.86907155146865</v>
      </c>
      <c r="AE4" s="103">
        <v>1</v>
      </c>
      <c r="AF4" s="133">
        <f t="dataTable" ref="AF4:AF8" dt2D="0" dtr="0" r1="R3"/>
        <v>1</v>
      </c>
    </row>
    <row r="5" spans="1:32" x14ac:dyDescent="0.5">
      <c r="A5" t="s">
        <v>15</v>
      </c>
      <c r="B5">
        <v>2</v>
      </c>
      <c r="C5" s="79">
        <v>2</v>
      </c>
      <c r="D5">
        <v>33</v>
      </c>
      <c r="E5" s="79">
        <v>20</v>
      </c>
      <c r="F5">
        <v>16</v>
      </c>
      <c r="G5">
        <v>40</v>
      </c>
      <c r="H5" s="78">
        <f t="shared" ref="H5:I53" si="0">D5+F5</f>
        <v>49</v>
      </c>
      <c r="I5" s="78">
        <f t="shared" si="0"/>
        <v>60</v>
      </c>
      <c r="J5" s="46">
        <v>2</v>
      </c>
      <c r="K5" s="107">
        <f t="shared" ref="K5:K7" si="1">VLOOKUP(J5,$A$60:$B$64,2,FALSE)</f>
        <v>0.8</v>
      </c>
      <c r="L5" s="25"/>
      <c r="M5" s="124"/>
      <c r="N5" s="25"/>
      <c r="O5" s="25"/>
      <c r="P5" s="26"/>
      <c r="Q5" s="11"/>
      <c r="R5" s="11"/>
      <c r="S5" s="25"/>
      <c r="T5" s="124"/>
      <c r="U5" s="25"/>
      <c r="V5" s="46">
        <v>0.8</v>
      </c>
      <c r="W5" s="25"/>
      <c r="X5" s="26"/>
      <c r="AE5">
        <v>2</v>
      </c>
      <c r="AF5" s="11">
        <v>2</v>
      </c>
    </row>
    <row r="6" spans="1:32" x14ac:dyDescent="0.5">
      <c r="A6" t="s">
        <v>16</v>
      </c>
      <c r="B6">
        <v>3</v>
      </c>
      <c r="C6" s="79">
        <v>3</v>
      </c>
      <c r="D6">
        <v>28</v>
      </c>
      <c r="E6" s="79">
        <v>30</v>
      </c>
      <c r="F6">
        <v>16</v>
      </c>
      <c r="G6">
        <v>38</v>
      </c>
      <c r="H6" s="78">
        <f t="shared" si="0"/>
        <v>44</v>
      </c>
      <c r="I6" s="78">
        <f t="shared" si="0"/>
        <v>68</v>
      </c>
      <c r="J6" s="46">
        <v>3</v>
      </c>
      <c r="K6" s="107">
        <f t="shared" si="1"/>
        <v>1</v>
      </c>
      <c r="L6" s="25"/>
      <c r="M6" s="124"/>
      <c r="N6" s="25"/>
      <c r="O6" s="25"/>
      <c r="P6" s="26"/>
      <c r="Q6" s="11"/>
      <c r="R6" s="11"/>
      <c r="S6" s="25"/>
      <c r="T6" s="124"/>
      <c r="U6" s="25"/>
      <c r="V6" s="46">
        <v>1</v>
      </c>
      <c r="W6" s="25"/>
      <c r="X6" s="26"/>
      <c r="AE6">
        <v>3</v>
      </c>
      <c r="AF6" s="11">
        <v>3</v>
      </c>
    </row>
    <row r="7" spans="1:32" x14ac:dyDescent="0.5">
      <c r="A7" t="s">
        <v>17</v>
      </c>
      <c r="B7">
        <v>4</v>
      </c>
      <c r="C7" s="79">
        <v>4</v>
      </c>
      <c r="D7">
        <v>36</v>
      </c>
      <c r="E7" s="79">
        <v>38</v>
      </c>
      <c r="F7">
        <v>29</v>
      </c>
      <c r="G7">
        <v>33</v>
      </c>
      <c r="H7" s="78">
        <f t="shared" si="0"/>
        <v>65</v>
      </c>
      <c r="I7" s="78">
        <f t="shared" si="0"/>
        <v>71</v>
      </c>
      <c r="J7" s="46">
        <v>4</v>
      </c>
      <c r="K7" s="107">
        <f t="shared" si="1"/>
        <v>1</v>
      </c>
      <c r="L7" s="25"/>
      <c r="M7" s="124"/>
      <c r="N7" s="25"/>
      <c r="O7" s="25"/>
      <c r="P7" s="26"/>
      <c r="Q7" s="11"/>
      <c r="R7" s="11"/>
      <c r="S7" s="25"/>
      <c r="T7" s="124"/>
      <c r="U7" s="25"/>
      <c r="V7" s="46">
        <v>1</v>
      </c>
      <c r="W7" s="25"/>
      <c r="X7" s="26"/>
      <c r="AE7">
        <v>4</v>
      </c>
      <c r="AF7" s="11">
        <v>4</v>
      </c>
    </row>
    <row r="8" spans="1:32" x14ac:dyDescent="0.5">
      <c r="A8" t="s">
        <v>18</v>
      </c>
      <c r="B8">
        <v>5</v>
      </c>
      <c r="C8" s="79">
        <v>5</v>
      </c>
      <c r="D8">
        <v>47</v>
      </c>
      <c r="E8" s="79">
        <v>72</v>
      </c>
      <c r="F8">
        <v>27</v>
      </c>
      <c r="G8">
        <v>60</v>
      </c>
      <c r="H8" s="78">
        <f t="shared" si="0"/>
        <v>74</v>
      </c>
      <c r="I8" s="78">
        <f t="shared" si="0"/>
        <v>132</v>
      </c>
      <c r="J8" s="46">
        <v>5</v>
      </c>
      <c r="K8" s="107">
        <f>VLOOKUP(J8,$A$60:$B$64,2,FALSE)</f>
        <v>1.5</v>
      </c>
      <c r="L8" s="25">
        <f>H8/K8</f>
        <v>49.333333333333336</v>
      </c>
      <c r="M8" s="125">
        <v>0</v>
      </c>
      <c r="N8" s="25"/>
      <c r="O8" s="25"/>
      <c r="P8" s="26"/>
      <c r="Q8" s="11"/>
      <c r="R8" s="11"/>
      <c r="S8" s="25">
        <f>I8/K8</f>
        <v>88</v>
      </c>
      <c r="T8" s="125">
        <v>0</v>
      </c>
      <c r="U8" s="25"/>
      <c r="V8" s="46">
        <v>1.5</v>
      </c>
      <c r="W8" s="25"/>
      <c r="X8" s="26"/>
      <c r="AE8">
        <v>5</v>
      </c>
      <c r="AF8" s="11">
        <v>5</v>
      </c>
    </row>
    <row r="9" spans="1:32" x14ac:dyDescent="0.5">
      <c r="A9" t="s">
        <v>14</v>
      </c>
      <c r="B9">
        <v>6</v>
      </c>
      <c r="C9" s="79">
        <v>1</v>
      </c>
      <c r="D9">
        <v>17</v>
      </c>
      <c r="E9" s="79">
        <v>33</v>
      </c>
      <c r="F9">
        <v>15</v>
      </c>
      <c r="G9">
        <v>31</v>
      </c>
      <c r="H9" s="78">
        <f t="shared" si="0"/>
        <v>32</v>
      </c>
      <c r="I9" s="78">
        <f t="shared" si="0"/>
        <v>64</v>
      </c>
      <c r="J9" s="46">
        <f>J4</f>
        <v>1</v>
      </c>
      <c r="K9" s="119">
        <f>$B$70*(H9/L9)+(1-$B$70)*K4</f>
        <v>0.69791536050156733</v>
      </c>
      <c r="L9" s="25">
        <f>$B$68*(H9/K4)+(1-$B$68)*(L8+M8)</f>
        <v>48.609523809523814</v>
      </c>
      <c r="M9" s="125">
        <f>$B$69*(L9-L8)+(1-$B$69)*M8</f>
        <v>-7.2380952380952129E-2</v>
      </c>
      <c r="N9" s="25">
        <f>SUM(L8:M8)*K4</f>
        <v>34.533333333333331</v>
      </c>
      <c r="O9" s="25">
        <f t="shared" ref="O9:O53" si="2">IFERROR(ABS(H9-N9),"")</f>
        <v>2.5333333333333314</v>
      </c>
      <c r="P9" s="26">
        <f t="shared" ref="P9:P53" si="3">IFERROR(O9/H9,"")</f>
        <v>7.9166666666666607E-2</v>
      </c>
      <c r="Q9" s="11"/>
      <c r="R9" s="11"/>
      <c r="S9" s="25">
        <f>$B$68*(I9/V4)+(1-$B$68)*(S8+M8)</f>
        <v>88.685714285714297</v>
      </c>
      <c r="T9" s="125">
        <f>$B$69*(S9-S8)+(1-$B$69)*T8</f>
        <v>6.8571428571429754E-2</v>
      </c>
      <c r="U9" s="25">
        <f>SUM(T8,S8)*V4</f>
        <v>61.599999999999994</v>
      </c>
      <c r="V9" s="120">
        <f t="shared" ref="V9:V54" si="4">$B$70*(I9/S9)+(1-$B$70)*V4</f>
        <v>0.70108247422680403</v>
      </c>
      <c r="W9" s="25">
        <f t="shared" ref="W9:W53" si="5">ABS(I9-U9)</f>
        <v>2.4000000000000057</v>
      </c>
      <c r="X9" s="26">
        <f>W9/I9</f>
        <v>3.7500000000000089E-2</v>
      </c>
    </row>
    <row r="10" spans="1:32" x14ac:dyDescent="0.5">
      <c r="A10" t="s">
        <v>15</v>
      </c>
      <c r="B10">
        <v>7</v>
      </c>
      <c r="C10" s="79">
        <v>2</v>
      </c>
      <c r="D10">
        <v>26</v>
      </c>
      <c r="E10" s="79">
        <v>47</v>
      </c>
      <c r="F10">
        <v>18</v>
      </c>
      <c r="G10">
        <v>30</v>
      </c>
      <c r="H10" s="78">
        <f t="shared" si="0"/>
        <v>44</v>
      </c>
      <c r="I10" s="78">
        <f t="shared" si="0"/>
        <v>77</v>
      </c>
      <c r="J10" s="46">
        <f t="shared" ref="J10:J53" si="6">J5</f>
        <v>2</v>
      </c>
      <c r="K10" s="119">
        <f t="shared" ref="K10:K53" si="7">$B$70*(H10/L10)+(1-$B$70)*K5</f>
        <v>0.80415036352377245</v>
      </c>
      <c r="L10" s="25">
        <f t="shared" ref="L10:L53" si="8">$B$68*(H10/K5)+(1-$B$68)*(L9+M9)</f>
        <v>49.829714285714289</v>
      </c>
      <c r="M10" s="125">
        <f t="shared" ref="M10:M53" si="9">$B$69*(L10-L9)+(1-$B$69)*M9</f>
        <v>5.6876190476190511E-2</v>
      </c>
      <c r="N10" s="25">
        <f t="shared" ref="N10:N53" si="10">SUM(L9:M9)*K5</f>
        <v>38.829714285714289</v>
      </c>
      <c r="O10" s="25">
        <f t="shared" si="2"/>
        <v>5.1702857142857113</v>
      </c>
      <c r="P10" s="26">
        <f t="shared" si="3"/>
        <v>0.11750649350649343</v>
      </c>
      <c r="Q10" s="11"/>
      <c r="R10" s="11"/>
      <c r="S10" s="25">
        <f t="shared" ref="S10:S54" si="11">$B$68*(I10/V5)+(1-$B$68)*(S9+M9)</f>
        <v>90.140666666666675</v>
      </c>
      <c r="T10" s="125">
        <f t="shared" ref="T10:T54" si="12">$B$69*(S10-S9)+(1-$B$69)*T9</f>
        <v>0.20720952380952454</v>
      </c>
      <c r="U10" s="25">
        <f t="shared" ref="U10:U54" si="13">SUM(T9,S9)*V5</f>
        <v>71.003428571428586</v>
      </c>
      <c r="V10" s="120">
        <f t="shared" si="4"/>
        <v>0.8027110220322311</v>
      </c>
      <c r="W10" s="25">
        <f t="shared" si="5"/>
        <v>5.9965714285714142</v>
      </c>
      <c r="X10" s="26">
        <f t="shared" ref="X10:X53" si="14">W10/I10</f>
        <v>7.787755102040797E-2</v>
      </c>
    </row>
    <row r="11" spans="1:32" x14ac:dyDescent="0.5">
      <c r="A11" t="s">
        <v>16</v>
      </c>
      <c r="B11">
        <v>8</v>
      </c>
      <c r="C11" s="79">
        <v>3</v>
      </c>
      <c r="D11">
        <v>39</v>
      </c>
      <c r="E11" s="79">
        <v>47</v>
      </c>
      <c r="F11">
        <v>20</v>
      </c>
      <c r="G11">
        <v>54</v>
      </c>
      <c r="H11" s="78">
        <f t="shared" si="0"/>
        <v>59</v>
      </c>
      <c r="I11" s="78">
        <f t="shared" si="0"/>
        <v>101</v>
      </c>
      <c r="J11" s="46">
        <f t="shared" si="6"/>
        <v>3</v>
      </c>
      <c r="K11" s="119">
        <f t="shared" si="7"/>
        <v>1.0070497294618026</v>
      </c>
      <c r="L11" s="25">
        <f t="shared" si="8"/>
        <v>51.709272380952385</v>
      </c>
      <c r="M11" s="125">
        <f t="shared" si="9"/>
        <v>0.23914438095238105</v>
      </c>
      <c r="N11" s="25">
        <f>SUM(L10:M10)*K6</f>
        <v>49.886590476190477</v>
      </c>
      <c r="O11" s="25">
        <f t="shared" si="2"/>
        <v>9.1134095238095227</v>
      </c>
      <c r="P11" s="26">
        <f t="shared" si="3"/>
        <v>0.15446456820016141</v>
      </c>
      <c r="Q11" s="11"/>
      <c r="R11" s="11"/>
      <c r="S11" s="25">
        <f t="shared" si="11"/>
        <v>92.358034285714297</v>
      </c>
      <c r="T11" s="125">
        <f t="shared" si="12"/>
        <v>0.40822533333333422</v>
      </c>
      <c r="U11" s="25">
        <f t="shared" si="13"/>
        <v>90.3478761904762</v>
      </c>
      <c r="V11" s="120">
        <f t="shared" si="4"/>
        <v>1.0046785132344584</v>
      </c>
      <c r="W11" s="25">
        <f t="shared" si="5"/>
        <v>10.6521238095238</v>
      </c>
      <c r="X11" s="26">
        <f t="shared" si="14"/>
        <v>0.10546657237152278</v>
      </c>
    </row>
    <row r="12" spans="1:32" x14ac:dyDescent="0.5">
      <c r="A12" t="s">
        <v>17</v>
      </c>
      <c r="B12">
        <v>9</v>
      </c>
      <c r="C12" s="79">
        <v>4</v>
      </c>
      <c r="D12">
        <v>30</v>
      </c>
      <c r="E12" s="79">
        <v>47</v>
      </c>
      <c r="F12">
        <v>13</v>
      </c>
      <c r="G12">
        <v>47</v>
      </c>
      <c r="H12" s="78">
        <f t="shared" si="0"/>
        <v>43</v>
      </c>
      <c r="I12" s="78">
        <f t="shared" si="0"/>
        <v>94</v>
      </c>
      <c r="J12" s="46">
        <f t="shared" si="6"/>
        <v>4</v>
      </c>
      <c r="K12" s="119">
        <f t="shared" si="7"/>
        <v>0.99286392127261669</v>
      </c>
      <c r="L12" s="25">
        <f t="shared" si="8"/>
        <v>50.158733409523819</v>
      </c>
      <c r="M12" s="125">
        <f t="shared" si="9"/>
        <v>6.0176045714286391E-2</v>
      </c>
      <c r="N12" s="25">
        <f t="shared" si="10"/>
        <v>51.948416761904767</v>
      </c>
      <c r="O12" s="25">
        <f t="shared" si="2"/>
        <v>8.9484167619047668</v>
      </c>
      <c r="P12" s="26">
        <f t="shared" si="3"/>
        <v>0.2081027153931341</v>
      </c>
      <c r="Q12" s="11"/>
      <c r="R12" s="11"/>
      <c r="S12" s="25">
        <f t="shared" si="11"/>
        <v>92.877742933333337</v>
      </c>
      <c r="T12" s="125">
        <f t="shared" si="12"/>
        <v>0.41937366476190485</v>
      </c>
      <c r="U12" s="25">
        <f t="shared" si="13"/>
        <v>92.766259619047631</v>
      </c>
      <c r="V12" s="120">
        <f t="shared" si="4"/>
        <v>1.0006041582359899</v>
      </c>
      <c r="W12" s="25">
        <f t="shared" si="5"/>
        <v>1.2337403809523693</v>
      </c>
      <c r="X12" s="26">
        <f t="shared" si="14"/>
        <v>1.3124897669706056E-2</v>
      </c>
    </row>
    <row r="13" spans="1:32" x14ac:dyDescent="0.5">
      <c r="A13" t="s">
        <v>18</v>
      </c>
      <c r="B13">
        <v>10</v>
      </c>
      <c r="C13" s="79">
        <v>5</v>
      </c>
      <c r="D13">
        <v>50</v>
      </c>
      <c r="E13" s="79">
        <v>99</v>
      </c>
      <c r="F13">
        <v>41</v>
      </c>
      <c r="G13">
        <v>63</v>
      </c>
      <c r="H13" s="78">
        <f t="shared" si="0"/>
        <v>91</v>
      </c>
      <c r="I13" s="78">
        <f t="shared" si="0"/>
        <v>162</v>
      </c>
      <c r="J13" s="46">
        <f t="shared" si="6"/>
        <v>5</v>
      </c>
      <c r="K13" s="119">
        <f t="shared" si="7"/>
        <v>1.5119840160067752</v>
      </c>
      <c r="L13" s="25">
        <f t="shared" si="8"/>
        <v>52.308460897523823</v>
      </c>
      <c r="M13" s="125">
        <f t="shared" si="9"/>
        <v>0.26913118994285812</v>
      </c>
      <c r="N13" s="25">
        <f t="shared" si="10"/>
        <v>75.328364182857158</v>
      </c>
      <c r="O13" s="25">
        <f t="shared" si="2"/>
        <v>15.671635817142842</v>
      </c>
      <c r="P13" s="26">
        <f t="shared" si="3"/>
        <v>0.17221577821036091</v>
      </c>
      <c r="Q13" s="11"/>
      <c r="R13" s="11"/>
      <c r="S13" s="25">
        <f t="shared" si="11"/>
        <v>95.95033518323811</v>
      </c>
      <c r="T13" s="125">
        <f t="shared" si="12"/>
        <v>0.68469552327619176</v>
      </c>
      <c r="U13" s="25">
        <f t="shared" si="13"/>
        <v>139.94567489714285</v>
      </c>
      <c r="V13" s="120">
        <f t="shared" si="4"/>
        <v>1.5094186733118886</v>
      </c>
      <c r="W13" s="25">
        <f t="shared" si="5"/>
        <v>22.054325102857149</v>
      </c>
      <c r="X13" s="26">
        <f t="shared" si="14"/>
        <v>0.13613780927689598</v>
      </c>
    </row>
    <row r="14" spans="1:32" x14ac:dyDescent="0.5">
      <c r="A14" t="s">
        <v>14</v>
      </c>
      <c r="B14">
        <v>11</v>
      </c>
      <c r="C14" s="79">
        <v>1</v>
      </c>
      <c r="D14">
        <v>19</v>
      </c>
      <c r="E14" s="79">
        <v>37</v>
      </c>
      <c r="F14">
        <v>9</v>
      </c>
      <c r="G14">
        <v>38</v>
      </c>
      <c r="H14" s="78">
        <f t="shared" si="0"/>
        <v>28</v>
      </c>
      <c r="I14" s="78">
        <f t="shared" si="0"/>
        <v>75</v>
      </c>
      <c r="J14" s="46">
        <f t="shared" si="6"/>
        <v>1</v>
      </c>
      <c r="K14" s="119">
        <f t="shared" si="7"/>
        <v>0.69097153231148079</v>
      </c>
      <c r="L14" s="25">
        <f t="shared" si="8"/>
        <v>50.08596928387054</v>
      </c>
      <c r="M14" s="125">
        <f t="shared" si="9"/>
        <v>1.9968909583244043E-2</v>
      </c>
      <c r="N14" s="25">
        <f t="shared" si="10"/>
        <v>36.694709136028663</v>
      </c>
      <c r="O14" s="25">
        <f t="shared" si="2"/>
        <v>8.6947091360286635</v>
      </c>
      <c r="P14" s="26">
        <f t="shared" si="3"/>
        <v>0.31052532628673796</v>
      </c>
      <c r="Q14" s="11"/>
      <c r="R14" s="11"/>
      <c r="S14" s="25">
        <f t="shared" si="11"/>
        <v>98.371058724601681</v>
      </c>
      <c r="T14" s="125">
        <f t="shared" si="12"/>
        <v>0.85829832508492976</v>
      </c>
      <c r="U14" s="25">
        <f t="shared" si="13"/>
        <v>67.749126424706233</v>
      </c>
      <c r="V14" s="120">
        <f t="shared" si="4"/>
        <v>0.70414931870081654</v>
      </c>
      <c r="W14" s="25">
        <f t="shared" si="5"/>
        <v>7.2508735752937667</v>
      </c>
      <c r="X14" s="26">
        <f t="shared" si="14"/>
        <v>9.6678314337250229E-2</v>
      </c>
    </row>
    <row r="15" spans="1:32" x14ac:dyDescent="0.5">
      <c r="A15" t="s">
        <v>15</v>
      </c>
      <c r="B15">
        <v>12</v>
      </c>
      <c r="C15" s="79">
        <v>2</v>
      </c>
      <c r="D15">
        <v>22</v>
      </c>
      <c r="E15" s="79">
        <v>25</v>
      </c>
      <c r="F15">
        <v>10</v>
      </c>
      <c r="G15">
        <v>41</v>
      </c>
      <c r="H15" s="78">
        <f t="shared" si="0"/>
        <v>32</v>
      </c>
      <c r="I15" s="78">
        <f t="shared" si="0"/>
        <v>66</v>
      </c>
      <c r="J15" s="46">
        <f t="shared" si="6"/>
        <v>2</v>
      </c>
      <c r="K15" s="119">
        <f t="shared" si="7"/>
        <v>0.79724602464526328</v>
      </c>
      <c r="L15" s="25">
        <f t="shared" si="8"/>
        <v>48.043461127192934</v>
      </c>
      <c r="M15" s="125">
        <f t="shared" si="9"/>
        <v>-0.18627879704284095</v>
      </c>
      <c r="N15" s="25">
        <f t="shared" si="10"/>
        <v>40.292708412965531</v>
      </c>
      <c r="O15" s="25">
        <f t="shared" si="2"/>
        <v>8.2927084129655313</v>
      </c>
      <c r="P15" s="26">
        <f t="shared" si="3"/>
        <v>0.25914713790517285</v>
      </c>
      <c r="Q15" s="11"/>
      <c r="R15" s="11"/>
      <c r="S15" s="25">
        <f t="shared" si="11"/>
        <v>95.157096120904455</v>
      </c>
      <c r="T15" s="125">
        <f t="shared" si="12"/>
        <v>0.45107223220671416</v>
      </c>
      <c r="U15" s="25">
        <f t="shared" si="13"/>
        <v>79.652498612955114</v>
      </c>
      <c r="V15" s="120">
        <f t="shared" si="4"/>
        <v>0.79725496551930575</v>
      </c>
      <c r="W15" s="25">
        <f t="shared" si="5"/>
        <v>13.652498612955114</v>
      </c>
      <c r="X15" s="26">
        <f t="shared" si="14"/>
        <v>0.206856039590229</v>
      </c>
    </row>
    <row r="16" spans="1:32" x14ac:dyDescent="0.5">
      <c r="A16" t="s">
        <v>16</v>
      </c>
      <c r="B16">
        <v>13</v>
      </c>
      <c r="C16" s="79">
        <v>3</v>
      </c>
      <c r="D16">
        <v>49</v>
      </c>
      <c r="E16" s="79">
        <v>58</v>
      </c>
      <c r="F16">
        <v>24</v>
      </c>
      <c r="G16">
        <v>38</v>
      </c>
      <c r="H16" s="78">
        <f t="shared" si="0"/>
        <v>73</v>
      </c>
      <c r="I16" s="78">
        <f t="shared" si="0"/>
        <v>96</v>
      </c>
      <c r="J16" s="46">
        <f t="shared" si="6"/>
        <v>3</v>
      </c>
      <c r="K16" s="119">
        <f t="shared" si="7"/>
        <v>1.0258475875244051</v>
      </c>
      <c r="L16" s="25">
        <f t="shared" si="8"/>
        <v>52.78354033530541</v>
      </c>
      <c r="M16" s="125">
        <f>$B$69*(L16-L15)+(1-$B$69)*M15</f>
        <v>0.30635700347269079</v>
      </c>
      <c r="N16" s="25">
        <f t="shared" si="10"/>
        <v>48.194562518381815</v>
      </c>
      <c r="O16" s="25">
        <f t="shared" si="2"/>
        <v>24.805437481618185</v>
      </c>
      <c r="P16" s="26">
        <f t="shared" si="3"/>
        <v>0.33980051344682444</v>
      </c>
      <c r="Q16" s="11"/>
      <c r="R16" s="11"/>
      <c r="S16" s="25">
        <f t="shared" si="11"/>
        <v>95.08724470688955</v>
      </c>
      <c r="T16" s="125">
        <f t="shared" si="12"/>
        <v>0.39897986758455217</v>
      </c>
      <c r="U16" s="25">
        <f t="shared" si="13"/>
        <v>96.055472434073536</v>
      </c>
      <c r="V16" s="120">
        <f t="shared" si="4"/>
        <v>1.0049245443197861</v>
      </c>
      <c r="W16" s="25">
        <f t="shared" si="5"/>
        <v>5.5472434073536192E-2</v>
      </c>
      <c r="X16" s="26">
        <f t="shared" si="14"/>
        <v>5.778378549326687E-4</v>
      </c>
    </row>
    <row r="17" spans="1:24" x14ac:dyDescent="0.5">
      <c r="A17" t="s">
        <v>17</v>
      </c>
      <c r="B17">
        <v>14</v>
      </c>
      <c r="C17" s="79">
        <v>4</v>
      </c>
      <c r="D17">
        <v>21</v>
      </c>
      <c r="E17" s="79">
        <v>53</v>
      </c>
      <c r="F17">
        <v>14</v>
      </c>
      <c r="G17">
        <v>48</v>
      </c>
      <c r="H17" s="78">
        <f t="shared" si="0"/>
        <v>35</v>
      </c>
      <c r="I17" s="78">
        <f t="shared" si="0"/>
        <v>101</v>
      </c>
      <c r="J17" s="46">
        <f t="shared" si="6"/>
        <v>4</v>
      </c>
      <c r="K17" s="119">
        <f t="shared" si="7"/>
        <v>0.9785583911310054</v>
      </c>
      <c r="L17" s="25">
        <f t="shared" si="8"/>
        <v>49.522229449499079</v>
      </c>
      <c r="M17" s="125">
        <f t="shared" si="9"/>
        <v>-5.0409785455211464E-2</v>
      </c>
      <c r="N17" s="25">
        <f t="shared" si="10"/>
        <v>52.711043651739885</v>
      </c>
      <c r="O17" s="25">
        <f t="shared" si="2"/>
        <v>17.711043651739885</v>
      </c>
      <c r="P17" s="26">
        <f t="shared" si="3"/>
        <v>0.5060298186211396</v>
      </c>
      <c r="Q17" s="11"/>
      <c r="R17" s="11"/>
      <c r="S17" s="25">
        <f t="shared" si="11"/>
        <v>96.502684740615877</v>
      </c>
      <c r="T17" s="125">
        <f t="shared" si="12"/>
        <v>0.50062588419872966</v>
      </c>
      <c r="U17" s="25">
        <f t="shared" si="13"/>
        <v>95.54391336347436</v>
      </c>
      <c r="V17" s="120">
        <f t="shared" si="4"/>
        <v>1.0029041006570398</v>
      </c>
      <c r="W17" s="25">
        <f t="shared" si="5"/>
        <v>5.4560866365256402</v>
      </c>
      <c r="X17" s="26">
        <f t="shared" si="14"/>
        <v>5.4020659767580595E-2</v>
      </c>
    </row>
    <row r="18" spans="1:24" x14ac:dyDescent="0.5">
      <c r="A18" t="s">
        <v>18</v>
      </c>
      <c r="B18">
        <v>15</v>
      </c>
      <c r="C18" s="79">
        <v>5</v>
      </c>
      <c r="D18">
        <v>45</v>
      </c>
      <c r="E18" s="79">
        <v>93</v>
      </c>
      <c r="F18">
        <v>23</v>
      </c>
      <c r="G18">
        <v>83</v>
      </c>
      <c r="H18" s="78">
        <f t="shared" si="0"/>
        <v>68</v>
      </c>
      <c r="I18" s="78">
        <f t="shared" si="0"/>
        <v>176</v>
      </c>
      <c r="J18" s="46">
        <f t="shared" si="6"/>
        <v>5</v>
      </c>
      <c r="K18" s="119">
        <f t="shared" si="7"/>
        <v>1.5063836172599439</v>
      </c>
      <c r="L18" s="25">
        <f t="shared" si="8"/>
        <v>48.572259813832659</v>
      </c>
      <c r="M18" s="125">
        <f t="shared" si="9"/>
        <v>-0.14036577047633236</v>
      </c>
      <c r="N18" s="25">
        <f t="shared" si="10"/>
        <v>74.800600574804008</v>
      </c>
      <c r="O18" s="25">
        <f t="shared" si="2"/>
        <v>6.8006005748040081</v>
      </c>
      <c r="P18" s="26">
        <f t="shared" si="3"/>
        <v>0.10000883198241188</v>
      </c>
      <c r="Q18" s="11"/>
      <c r="R18" s="11"/>
      <c r="S18" s="25">
        <f t="shared" si="11"/>
        <v>100.48205617318906</v>
      </c>
      <c r="T18" s="125">
        <f t="shared" si="12"/>
        <v>0.84850043903617567</v>
      </c>
      <c r="U18" s="25">
        <f t="shared" si="13"/>
        <v>146.41860843016869</v>
      </c>
      <c r="V18" s="120">
        <f t="shared" si="4"/>
        <v>1.5215255653312352</v>
      </c>
      <c r="W18" s="25">
        <f t="shared" si="5"/>
        <v>29.581391569831311</v>
      </c>
      <c r="X18" s="26">
        <f t="shared" si="14"/>
        <v>0.16807608846495062</v>
      </c>
    </row>
    <row r="19" spans="1:24" x14ac:dyDescent="0.5">
      <c r="A19" t="s">
        <v>14</v>
      </c>
      <c r="B19">
        <v>16</v>
      </c>
      <c r="C19" s="79">
        <v>1</v>
      </c>
      <c r="D19">
        <v>18</v>
      </c>
      <c r="E19" s="79">
        <v>54</v>
      </c>
      <c r="F19">
        <v>11</v>
      </c>
      <c r="G19">
        <v>41</v>
      </c>
      <c r="H19" s="78">
        <f t="shared" si="0"/>
        <v>29</v>
      </c>
      <c r="I19" s="78">
        <f t="shared" si="0"/>
        <v>95</v>
      </c>
      <c r="J19" s="46">
        <f t="shared" si="6"/>
        <v>1</v>
      </c>
      <c r="K19" s="119">
        <f t="shared" si="7"/>
        <v>0.68718272618593423</v>
      </c>
      <c r="L19" s="25">
        <f t="shared" si="8"/>
        <v>47.139493465014588</v>
      </c>
      <c r="M19" s="125">
        <f t="shared" si="9"/>
        <v>-0.26960582831050617</v>
      </c>
      <c r="N19" s="25">
        <f t="shared" si="10"/>
        <v>33.465060039885202</v>
      </c>
      <c r="O19" s="25">
        <f t="shared" si="2"/>
        <v>4.4650600398852021</v>
      </c>
      <c r="P19" s="26">
        <f t="shared" si="3"/>
        <v>0.15396758758224835</v>
      </c>
      <c r="Q19" s="11"/>
      <c r="R19" s="11"/>
      <c r="S19" s="25">
        <f t="shared" si="11"/>
        <v>107.25626559837097</v>
      </c>
      <c r="T19" s="125">
        <f t="shared" si="12"/>
        <v>1.4410713376507491</v>
      </c>
      <c r="U19" s="25">
        <f t="shared" si="13"/>
        <v>71.351842402072919</v>
      </c>
      <c r="V19" s="120">
        <f t="shared" si="4"/>
        <v>0.71322830981796059</v>
      </c>
      <c r="W19" s="25">
        <f t="shared" si="5"/>
        <v>23.648157597927081</v>
      </c>
      <c r="X19" s="26">
        <f t="shared" si="14"/>
        <v>0.2489279747150219</v>
      </c>
    </row>
    <row r="20" spans="1:24" x14ac:dyDescent="0.5">
      <c r="A20" t="s">
        <v>15</v>
      </c>
      <c r="B20">
        <v>17</v>
      </c>
      <c r="C20" s="79">
        <v>2</v>
      </c>
      <c r="D20">
        <v>25</v>
      </c>
      <c r="E20" s="79">
        <v>35</v>
      </c>
      <c r="F20">
        <v>18</v>
      </c>
      <c r="G20">
        <v>34</v>
      </c>
      <c r="H20" s="78">
        <f t="shared" si="0"/>
        <v>43</v>
      </c>
      <c r="I20" s="78">
        <f t="shared" si="0"/>
        <v>69</v>
      </c>
      <c r="J20" s="46">
        <f t="shared" si="6"/>
        <v>2</v>
      </c>
      <c r="K20" s="119">
        <f t="shared" si="7"/>
        <v>0.80191281272037518</v>
      </c>
      <c r="L20" s="25">
        <f t="shared" si="8"/>
        <v>48.283044487144075</v>
      </c>
      <c r="M20" s="125">
        <f t="shared" si="9"/>
        <v>-0.12829014326650695</v>
      </c>
      <c r="N20" s="25">
        <f t="shared" si="10"/>
        <v>37.366831593932503</v>
      </c>
      <c r="O20" s="25">
        <f t="shared" si="2"/>
        <v>5.6331684060674974</v>
      </c>
      <c r="P20" s="26">
        <f t="shared" si="3"/>
        <v>0.13100391642017437</v>
      </c>
      <c r="Q20" s="11"/>
      <c r="R20" s="11"/>
      <c r="S20" s="25">
        <f t="shared" si="11"/>
        <v>102.89872141889805</v>
      </c>
      <c r="T20" s="125">
        <f t="shared" si="12"/>
        <v>0.86120978593838182</v>
      </c>
      <c r="U20" s="25">
        <f t="shared" si="13"/>
        <v>86.65949161096836</v>
      </c>
      <c r="V20" s="120">
        <f t="shared" si="4"/>
        <v>0.79092033063898826</v>
      </c>
      <c r="W20" s="25">
        <f t="shared" si="5"/>
        <v>17.65949161096836</v>
      </c>
      <c r="X20" s="26">
        <f t="shared" si="14"/>
        <v>0.25593466102852697</v>
      </c>
    </row>
    <row r="21" spans="1:24" x14ac:dyDescent="0.5">
      <c r="A21" t="s">
        <v>16</v>
      </c>
      <c r="B21">
        <v>18</v>
      </c>
      <c r="C21" s="79">
        <v>3</v>
      </c>
      <c r="D21">
        <v>27</v>
      </c>
      <c r="E21" s="79">
        <v>37</v>
      </c>
      <c r="F21">
        <v>21</v>
      </c>
      <c r="G21">
        <v>44</v>
      </c>
      <c r="H21" s="78">
        <f t="shared" si="0"/>
        <v>48</v>
      </c>
      <c r="I21" s="78">
        <f t="shared" si="0"/>
        <v>81</v>
      </c>
      <c r="J21" s="46">
        <f t="shared" si="6"/>
        <v>3</v>
      </c>
      <c r="K21" s="119">
        <f t="shared" si="7"/>
        <v>1.024678512760971</v>
      </c>
      <c r="L21" s="25">
        <f t="shared" si="8"/>
        <v>47.88191877092968</v>
      </c>
      <c r="M21" s="125">
        <f t="shared" si="9"/>
        <v>-0.15557370056129574</v>
      </c>
      <c r="N21" s="25">
        <f t="shared" si="10"/>
        <v>49.399438571497171</v>
      </c>
      <c r="O21" s="25">
        <f t="shared" si="2"/>
        <v>1.3994385714971713</v>
      </c>
      <c r="P21" s="26">
        <f t="shared" si="3"/>
        <v>2.9154970239524403E-2</v>
      </c>
      <c r="Q21" s="11"/>
      <c r="R21" s="11"/>
      <c r="S21" s="25">
        <f t="shared" si="11"/>
        <v>98.336958345723062</v>
      </c>
      <c r="T21" s="125">
        <f t="shared" si="12"/>
        <v>0.31891250002704497</v>
      </c>
      <c r="U21" s="25">
        <f t="shared" si="13"/>
        <v>104.2709015846726</v>
      </c>
      <c r="V21" s="120">
        <f t="shared" si="4"/>
        <v>0.99586323951884048</v>
      </c>
      <c r="W21" s="25">
        <f t="shared" si="5"/>
        <v>23.2709015846726</v>
      </c>
      <c r="X21" s="26">
        <f t="shared" si="14"/>
        <v>0.28729508129225434</v>
      </c>
    </row>
    <row r="22" spans="1:24" x14ac:dyDescent="0.5">
      <c r="A22" t="s">
        <v>17</v>
      </c>
      <c r="B22">
        <v>19</v>
      </c>
      <c r="C22" s="79">
        <v>4</v>
      </c>
      <c r="D22">
        <v>35</v>
      </c>
      <c r="E22" s="79">
        <v>48</v>
      </c>
      <c r="F22">
        <v>16</v>
      </c>
      <c r="G22">
        <v>55</v>
      </c>
      <c r="H22" s="78">
        <f t="shared" si="0"/>
        <v>51</v>
      </c>
      <c r="I22" s="78">
        <f t="shared" si="0"/>
        <v>103</v>
      </c>
      <c r="J22" s="46">
        <f t="shared" si="6"/>
        <v>4</v>
      </c>
      <c r="K22" s="119">
        <f t="shared" si="7"/>
        <v>0.98209467121678395</v>
      </c>
      <c r="L22" s="25">
        <f t="shared" si="8"/>
        <v>48.604572592061949</v>
      </c>
      <c r="M22" s="125">
        <f t="shared" si="9"/>
        <v>-6.7750948391939278E-2</v>
      </c>
      <c r="N22" s="25">
        <f t="shared" si="10"/>
        <v>46.703015446622871</v>
      </c>
      <c r="O22" s="25">
        <f t="shared" si="2"/>
        <v>4.2969845533771291</v>
      </c>
      <c r="P22" s="26">
        <f t="shared" si="3"/>
        <v>8.4254599085826068E-2</v>
      </c>
      <c r="Q22" s="11"/>
      <c r="R22" s="11"/>
      <c r="S22" s="25">
        <f t="shared" si="11"/>
        <v>99.08545647580064</v>
      </c>
      <c r="T22" s="125">
        <f t="shared" si="12"/>
        <v>0.36187106303209837</v>
      </c>
      <c r="U22" s="25">
        <f t="shared" si="13"/>
        <v>98.94237742509408</v>
      </c>
      <c r="V22" s="120">
        <f t="shared" si="4"/>
        <v>1.0047342327036286</v>
      </c>
      <c r="W22" s="25">
        <f t="shared" si="5"/>
        <v>4.0576225749059205</v>
      </c>
      <c r="X22" s="26">
        <f t="shared" si="14"/>
        <v>3.939439393112544E-2</v>
      </c>
    </row>
    <row r="23" spans="1:24" x14ac:dyDescent="0.5">
      <c r="A23" t="s">
        <v>18</v>
      </c>
      <c r="B23">
        <v>20</v>
      </c>
      <c r="C23" s="79">
        <v>5</v>
      </c>
      <c r="D23">
        <v>56</v>
      </c>
      <c r="E23" s="79">
        <v>35</v>
      </c>
      <c r="F23">
        <v>41</v>
      </c>
      <c r="G23">
        <v>69</v>
      </c>
      <c r="H23" s="78">
        <f t="shared" si="0"/>
        <v>97</v>
      </c>
      <c r="I23" s="78">
        <f t="shared" si="0"/>
        <v>104</v>
      </c>
      <c r="J23" s="46">
        <f t="shared" si="6"/>
        <v>5</v>
      </c>
      <c r="K23" s="119">
        <f t="shared" si="7"/>
        <v>1.5248603983594868</v>
      </c>
      <c r="L23" s="25">
        <f t="shared" si="8"/>
        <v>51.707982929339515</v>
      </c>
      <c r="M23" s="125">
        <f t="shared" si="9"/>
        <v>0.24936518017501128</v>
      </c>
      <c r="N23" s="25">
        <f t="shared" si="10"/>
        <v>73.115072957892366</v>
      </c>
      <c r="O23" s="25">
        <f t="shared" si="2"/>
        <v>23.884927042107634</v>
      </c>
      <c r="P23" s="26">
        <f t="shared" si="3"/>
        <v>0.2462363612588416</v>
      </c>
      <c r="Q23" s="11"/>
      <c r="R23" s="11"/>
      <c r="S23" s="25">
        <f t="shared" si="11"/>
        <v>92.884654405098473</v>
      </c>
      <c r="T23" s="125">
        <f t="shared" si="12"/>
        <v>-0.29439625034132816</v>
      </c>
      <c r="U23" s="25">
        <f t="shared" si="13"/>
        <v>151.31165125420299</v>
      </c>
      <c r="V23" s="120">
        <f t="shared" si="4"/>
        <v>1.5014327003992507</v>
      </c>
      <c r="W23" s="25">
        <f t="shared" si="5"/>
        <v>47.311651254202985</v>
      </c>
      <c r="X23" s="26">
        <f t="shared" si="14"/>
        <v>0.45491972359810562</v>
      </c>
    </row>
    <row r="24" spans="1:24" x14ac:dyDescent="0.5">
      <c r="A24" t="s">
        <v>14</v>
      </c>
      <c r="B24">
        <v>21</v>
      </c>
      <c r="C24" s="79">
        <v>1</v>
      </c>
      <c r="D24">
        <v>15</v>
      </c>
      <c r="E24" s="79">
        <v>23</v>
      </c>
      <c r="F24">
        <v>15</v>
      </c>
      <c r="G24">
        <v>36</v>
      </c>
      <c r="H24" s="78">
        <f t="shared" si="0"/>
        <v>30</v>
      </c>
      <c r="I24" s="78">
        <f t="shared" si="0"/>
        <v>59</v>
      </c>
      <c r="J24" s="46">
        <f t="shared" si="6"/>
        <v>1</v>
      </c>
      <c r="K24" s="119">
        <f t="shared" si="7"/>
        <v>0.68264633504083672</v>
      </c>
      <c r="L24" s="25">
        <f t="shared" si="8"/>
        <v>50.297180616379855</v>
      </c>
      <c r="M24" s="125">
        <f t="shared" si="9"/>
        <v>8.3348430861544115E-2</v>
      </c>
      <c r="N24" s="25">
        <f t="shared" si="10"/>
        <v>35.704192119287789</v>
      </c>
      <c r="O24" s="25">
        <f t="shared" si="2"/>
        <v>5.7041921192877894</v>
      </c>
      <c r="P24" s="26">
        <f t="shared" si="3"/>
        <v>0.19013973730959297</v>
      </c>
      <c r="Q24" s="11"/>
      <c r="R24" s="11"/>
      <c r="S24" s="25">
        <f t="shared" si="11"/>
        <v>91.051707575742412</v>
      </c>
      <c r="T24" s="125">
        <f t="shared" si="12"/>
        <v>-0.44825130824280146</v>
      </c>
      <c r="U24" s="25">
        <f t="shared" si="13"/>
        <v>66.037993329326085</v>
      </c>
      <c r="V24" s="120">
        <f t="shared" si="4"/>
        <v>0.7099660670448944</v>
      </c>
      <c r="W24" s="25">
        <f t="shared" si="5"/>
        <v>7.0379933293260848</v>
      </c>
      <c r="X24" s="26">
        <f t="shared" si="14"/>
        <v>0.1192880225309506</v>
      </c>
    </row>
    <row r="25" spans="1:24" x14ac:dyDescent="0.5">
      <c r="A25" t="s">
        <v>15</v>
      </c>
      <c r="B25">
        <v>22</v>
      </c>
      <c r="C25" s="79">
        <v>2</v>
      </c>
      <c r="D25">
        <v>22</v>
      </c>
      <c r="E25" s="79">
        <v>34</v>
      </c>
      <c r="F25">
        <v>14</v>
      </c>
      <c r="G25">
        <v>42</v>
      </c>
      <c r="H25" s="78">
        <f t="shared" si="0"/>
        <v>36</v>
      </c>
      <c r="I25" s="78">
        <f t="shared" si="0"/>
        <v>76</v>
      </c>
      <c r="J25" s="46">
        <f t="shared" si="6"/>
        <v>2</v>
      </c>
      <c r="K25" s="119">
        <f t="shared" si="7"/>
        <v>0.79834095570270958</v>
      </c>
      <c r="L25" s="25">
        <f t="shared" si="8"/>
        <v>49.282955424571654</v>
      </c>
      <c r="M25" s="125">
        <f t="shared" si="9"/>
        <v>-2.6408931405430408E-2</v>
      </c>
      <c r="N25" s="25">
        <f t="shared" si="10"/>
        <v>40.400791754613913</v>
      </c>
      <c r="O25" s="25">
        <f t="shared" si="2"/>
        <v>4.4007917546139126</v>
      </c>
      <c r="P25" s="26">
        <f t="shared" si="3"/>
        <v>0.12224421540594202</v>
      </c>
      <c r="Q25" s="11"/>
      <c r="R25" s="11"/>
      <c r="S25" s="25">
        <f t="shared" si="11"/>
        <v>92.12616249827488</v>
      </c>
      <c r="T25" s="125">
        <f t="shared" si="12"/>
        <v>-0.29598068516527454</v>
      </c>
      <c r="U25" s="25">
        <f t="shared" si="13"/>
        <v>71.660115588125905</v>
      </c>
      <c r="V25" s="120">
        <f t="shared" si="4"/>
        <v>0.7926220975482644</v>
      </c>
      <c r="W25" s="25">
        <f t="shared" si="5"/>
        <v>4.3398844118740953</v>
      </c>
      <c r="X25" s="26">
        <f t="shared" si="14"/>
        <v>5.7103742261501257E-2</v>
      </c>
    </row>
    <row r="26" spans="1:24" x14ac:dyDescent="0.5">
      <c r="A26" t="s">
        <v>16</v>
      </c>
      <c r="B26">
        <v>23</v>
      </c>
      <c r="C26" s="79">
        <v>3</v>
      </c>
      <c r="D26">
        <v>22</v>
      </c>
      <c r="E26" s="79">
        <v>61</v>
      </c>
      <c r="F26">
        <v>17</v>
      </c>
      <c r="G26">
        <v>45</v>
      </c>
      <c r="H26" s="78">
        <f t="shared" si="0"/>
        <v>39</v>
      </c>
      <c r="I26" s="78">
        <f t="shared" si="0"/>
        <v>106</v>
      </c>
      <c r="J26" s="46">
        <f t="shared" si="6"/>
        <v>3</v>
      </c>
      <c r="K26" s="119">
        <f t="shared" si="7"/>
        <v>1.014918611544493</v>
      </c>
      <c r="L26" s="25">
        <f t="shared" si="8"/>
        <v>47.017380811151909</v>
      </c>
      <c r="M26" s="125">
        <f t="shared" si="9"/>
        <v>-0.25032549960686179</v>
      </c>
      <c r="N26" s="25">
        <f t="shared" si="10"/>
        <v>50.47212480435919</v>
      </c>
      <c r="O26" s="25">
        <f t="shared" si="2"/>
        <v>11.47212480435919</v>
      </c>
      <c r="P26" s="26">
        <f t="shared" si="3"/>
        <v>0.29415704626562028</v>
      </c>
      <c r="Q26" s="11"/>
      <c r="R26" s="11"/>
      <c r="S26" s="25">
        <f t="shared" si="11"/>
        <v>94.967866473800456</v>
      </c>
      <c r="T26" s="125">
        <f t="shared" si="12"/>
        <v>1.7787780903810502E-2</v>
      </c>
      <c r="U26" s="25">
        <f t="shared" si="13"/>
        <v>91.450302346007433</v>
      </c>
      <c r="V26" s="120">
        <f t="shared" si="4"/>
        <v>1.0018784282702695</v>
      </c>
      <c r="W26" s="25">
        <f t="shared" si="5"/>
        <v>14.549697653992567</v>
      </c>
      <c r="X26" s="26">
        <f t="shared" si="14"/>
        <v>0.13726129862257139</v>
      </c>
    </row>
    <row r="27" spans="1:24" x14ac:dyDescent="0.5">
      <c r="A27" t="s">
        <v>17</v>
      </c>
      <c r="B27">
        <v>24</v>
      </c>
      <c r="C27" s="79">
        <v>4</v>
      </c>
      <c r="D27">
        <v>30</v>
      </c>
      <c r="E27" s="79">
        <v>86</v>
      </c>
      <c r="F27">
        <v>12</v>
      </c>
      <c r="G27">
        <v>63</v>
      </c>
      <c r="H27" s="78">
        <f t="shared" si="0"/>
        <v>42</v>
      </c>
      <c r="I27" s="78">
        <f t="shared" si="0"/>
        <v>149</v>
      </c>
      <c r="J27" s="46">
        <f t="shared" si="6"/>
        <v>4</v>
      </c>
      <c r="K27" s="119">
        <f t="shared" si="7"/>
        <v>0.97867509311609047</v>
      </c>
      <c r="L27" s="25">
        <f t="shared" si="8"/>
        <v>45.966791156746162</v>
      </c>
      <c r="M27" s="125">
        <f t="shared" si="9"/>
        <v>-0.33035191508675038</v>
      </c>
      <c r="N27" s="25">
        <f t="shared" si="10"/>
        <v>45.929675809968984</v>
      </c>
      <c r="O27" s="25">
        <f t="shared" si="2"/>
        <v>3.9296758099689839</v>
      </c>
      <c r="P27" s="26">
        <f t="shared" si="3"/>
        <v>9.3563709761166278E-2</v>
      </c>
      <c r="Q27" s="11"/>
      <c r="R27" s="11"/>
      <c r="S27" s="25">
        <f t="shared" si="11"/>
        <v>105.43361740384955</v>
      </c>
      <c r="T27" s="125">
        <f t="shared" si="12"/>
        <v>1.0625840958183392</v>
      </c>
      <c r="U27" s="25">
        <f t="shared" si="13"/>
        <v>95.435338445452459</v>
      </c>
      <c r="V27" s="120">
        <f t="shared" si="4"/>
        <v>1.0251580957830921</v>
      </c>
      <c r="W27" s="25">
        <f t="shared" si="5"/>
        <v>53.564661554547541</v>
      </c>
      <c r="X27" s="26">
        <f t="shared" si="14"/>
        <v>0.35949437284931235</v>
      </c>
    </row>
    <row r="28" spans="1:24" x14ac:dyDescent="0.5">
      <c r="A28" t="s">
        <v>18</v>
      </c>
      <c r="B28">
        <v>25</v>
      </c>
      <c r="C28" s="79">
        <v>5</v>
      </c>
      <c r="D28">
        <v>51</v>
      </c>
      <c r="E28" s="79">
        <v>77</v>
      </c>
      <c r="F28">
        <v>27</v>
      </c>
      <c r="G28">
        <v>90</v>
      </c>
      <c r="H28" s="78">
        <f t="shared" si="0"/>
        <v>78</v>
      </c>
      <c r="I28" s="78">
        <f t="shared" si="0"/>
        <v>167</v>
      </c>
      <c r="J28" s="46">
        <f t="shared" si="6"/>
        <v>5</v>
      </c>
      <c r="K28" s="119">
        <f t="shared" si="7"/>
        <v>1.5320584075670762</v>
      </c>
      <c r="L28" s="25">
        <f t="shared" si="8"/>
        <v>46.739596106025935</v>
      </c>
      <c r="M28" s="125">
        <f t="shared" si="9"/>
        <v>-0.22003622865009798</v>
      </c>
      <c r="N28" s="25">
        <f t="shared" si="10"/>
        <v>69.589198921745279</v>
      </c>
      <c r="O28" s="25">
        <f t="shared" si="2"/>
        <v>8.4108010782547211</v>
      </c>
      <c r="P28" s="26">
        <f t="shared" si="3"/>
        <v>0.10783078305454771</v>
      </c>
      <c r="Q28" s="11"/>
      <c r="R28" s="11"/>
      <c r="S28" s="25">
        <f t="shared" si="11"/>
        <v>106.32803171025013</v>
      </c>
      <c r="T28" s="125">
        <f t="shared" si="12"/>
        <v>1.0457671168765632</v>
      </c>
      <c r="U28" s="25">
        <f t="shared" si="13"/>
        <v>159.8968793999091</v>
      </c>
      <c r="V28" s="120">
        <f t="shared" si="4"/>
        <v>1.5048916265652059</v>
      </c>
      <c r="W28" s="25">
        <f t="shared" si="5"/>
        <v>7.1031206000909037</v>
      </c>
      <c r="X28" s="26">
        <f t="shared" si="14"/>
        <v>4.2533656287969485E-2</v>
      </c>
    </row>
    <row r="29" spans="1:24" x14ac:dyDescent="0.5">
      <c r="A29" t="s">
        <v>14</v>
      </c>
      <c r="B29">
        <v>26</v>
      </c>
      <c r="C29" s="79">
        <v>1</v>
      </c>
      <c r="D29">
        <v>27</v>
      </c>
      <c r="E29" s="79">
        <v>27</v>
      </c>
      <c r="F29">
        <v>12</v>
      </c>
      <c r="G29">
        <v>40</v>
      </c>
      <c r="H29" s="78">
        <f t="shared" si="0"/>
        <v>39</v>
      </c>
      <c r="I29" s="78">
        <f t="shared" si="0"/>
        <v>67</v>
      </c>
      <c r="J29" s="46">
        <f t="shared" si="6"/>
        <v>1</v>
      </c>
      <c r="K29" s="119">
        <f t="shared" si="7"/>
        <v>0.68860302043578248</v>
      </c>
      <c r="L29" s="25">
        <f t="shared" si="8"/>
        <v>48.641769452137069</v>
      </c>
      <c r="M29" s="125">
        <f t="shared" si="9"/>
        <v>-7.8152711739747915E-3</v>
      </c>
      <c r="N29" s="25">
        <f t="shared" si="10"/>
        <v>31.756407058003372</v>
      </c>
      <c r="O29" s="25">
        <f t="shared" si="2"/>
        <v>7.2435929419966278</v>
      </c>
      <c r="P29" s="26">
        <f t="shared" si="3"/>
        <v>0.1857331523588879</v>
      </c>
      <c r="Q29" s="11"/>
      <c r="R29" s="11"/>
      <c r="S29" s="25">
        <f t="shared" si="11"/>
        <v>103.76053787175286</v>
      </c>
      <c r="T29" s="125">
        <f t="shared" si="12"/>
        <v>0.68444102133917983</v>
      </c>
      <c r="U29" s="25">
        <f t="shared" si="13"/>
        <v>76.231753656964827</v>
      </c>
      <c r="V29" s="120">
        <f t="shared" si="4"/>
        <v>0.70675364104749305</v>
      </c>
      <c r="W29" s="25">
        <f t="shared" si="5"/>
        <v>9.2317536569648269</v>
      </c>
      <c r="X29" s="26">
        <f t="shared" si="14"/>
        <v>0.13778736801440039</v>
      </c>
    </row>
    <row r="30" spans="1:24" x14ac:dyDescent="0.5">
      <c r="A30" t="s">
        <v>15</v>
      </c>
      <c r="B30">
        <v>27</v>
      </c>
      <c r="C30" s="79">
        <v>2</v>
      </c>
      <c r="D30">
        <v>25</v>
      </c>
      <c r="E30" s="79">
        <v>35</v>
      </c>
      <c r="F30">
        <v>18</v>
      </c>
      <c r="G30">
        <v>46</v>
      </c>
      <c r="H30" s="78">
        <f t="shared" si="0"/>
        <v>43</v>
      </c>
      <c r="I30" s="78">
        <f t="shared" si="0"/>
        <v>81</v>
      </c>
      <c r="J30" s="46">
        <f t="shared" si="6"/>
        <v>2</v>
      </c>
      <c r="K30" s="119">
        <f t="shared" si="7"/>
        <v>0.80170131342028328</v>
      </c>
      <c r="L30" s="25">
        <f t="shared" si="8"/>
        <v>49.67950308077986</v>
      </c>
      <c r="M30" s="125">
        <f t="shared" si="9"/>
        <v>9.6739618807701752E-2</v>
      </c>
      <c r="N30" s="25">
        <f t="shared" si="10"/>
        <v>38.826477460431867</v>
      </c>
      <c r="O30" s="25">
        <f t="shared" si="2"/>
        <v>4.1735225395681326</v>
      </c>
      <c r="P30" s="26">
        <f t="shared" si="3"/>
        <v>9.7058663710886797E-2</v>
      </c>
      <c r="Q30" s="11"/>
      <c r="R30" s="11"/>
      <c r="S30" s="25">
        <f t="shared" si="11"/>
        <v>103.44066957610748</v>
      </c>
      <c r="T30" s="125">
        <f t="shared" si="12"/>
        <v>0.58401008964072409</v>
      </c>
      <c r="U30" s="25">
        <f t="shared" si="13"/>
        <v>82.785398248626819</v>
      </c>
      <c r="V30" s="120">
        <f t="shared" si="4"/>
        <v>0.79214387148144483</v>
      </c>
      <c r="W30" s="25">
        <f t="shared" si="5"/>
        <v>1.7853982486268194</v>
      </c>
      <c r="X30" s="26">
        <f t="shared" si="14"/>
        <v>2.2041953686750857E-2</v>
      </c>
    </row>
    <row r="31" spans="1:24" x14ac:dyDescent="0.5">
      <c r="A31" t="s">
        <v>16</v>
      </c>
      <c r="B31">
        <v>28</v>
      </c>
      <c r="C31" s="79">
        <v>3</v>
      </c>
      <c r="D31">
        <v>23</v>
      </c>
      <c r="E31" s="79">
        <v>60</v>
      </c>
      <c r="F31">
        <v>14</v>
      </c>
      <c r="G31">
        <v>54</v>
      </c>
      <c r="H31" s="78">
        <f t="shared" si="0"/>
        <v>37</v>
      </c>
      <c r="I31" s="78">
        <f t="shared" si="0"/>
        <v>114</v>
      </c>
      <c r="J31" s="46">
        <f t="shared" si="6"/>
        <v>3</v>
      </c>
      <c r="K31" s="119">
        <f t="shared" si="7"/>
        <v>1.0034406252755033</v>
      </c>
      <c r="L31" s="25">
        <f t="shared" si="8"/>
        <v>47.112219205527424</v>
      </c>
      <c r="M31" s="125">
        <f t="shared" si="9"/>
        <v>-0.16966273059831199</v>
      </c>
      <c r="N31" s="25">
        <f t="shared" si="10"/>
        <v>50.518835128567119</v>
      </c>
      <c r="O31" s="25">
        <f t="shared" si="2"/>
        <v>13.518835128567119</v>
      </c>
      <c r="P31" s="26">
        <f t="shared" si="3"/>
        <v>0.36537392239370592</v>
      </c>
      <c r="Q31" s="11"/>
      <c r="R31" s="11"/>
      <c r="S31" s="25">
        <f t="shared" si="11"/>
        <v>105.58717949016955</v>
      </c>
      <c r="T31" s="125">
        <f t="shared" si="12"/>
        <v>0.74026007208285827</v>
      </c>
      <c r="U31" s="25">
        <f t="shared" si="13"/>
        <v>104.22008256483808</v>
      </c>
      <c r="V31" s="120">
        <f t="shared" si="4"/>
        <v>1.0057683335630152</v>
      </c>
      <c r="W31" s="25">
        <f t="shared" si="5"/>
        <v>9.77991743516192</v>
      </c>
      <c r="X31" s="26">
        <f t="shared" si="14"/>
        <v>8.5788749431244912E-2</v>
      </c>
    </row>
    <row r="32" spans="1:24" x14ac:dyDescent="0.5">
      <c r="A32" t="s">
        <v>17</v>
      </c>
      <c r="B32">
        <v>29</v>
      </c>
      <c r="C32" s="79">
        <v>4</v>
      </c>
      <c r="D32">
        <v>24</v>
      </c>
      <c r="E32" s="79">
        <v>68</v>
      </c>
      <c r="F32">
        <v>14</v>
      </c>
      <c r="G32">
        <v>51</v>
      </c>
      <c r="H32" s="78">
        <f t="shared" si="0"/>
        <v>38</v>
      </c>
      <c r="I32" s="78">
        <f t="shared" si="0"/>
        <v>119</v>
      </c>
      <c r="J32" s="46">
        <f t="shared" si="6"/>
        <v>4</v>
      </c>
      <c r="K32" s="119">
        <f t="shared" si="7"/>
        <v>0.97166576135906024</v>
      </c>
      <c r="L32" s="25">
        <f t="shared" si="8"/>
        <v>45.319645892026081</v>
      </c>
      <c r="M32" s="125">
        <f t="shared" si="9"/>
        <v>-0.33195378888861515</v>
      </c>
      <c r="N32" s="25">
        <f t="shared" si="10"/>
        <v>45.941510829208582</v>
      </c>
      <c r="O32" s="25">
        <f t="shared" si="2"/>
        <v>7.9415108292085819</v>
      </c>
      <c r="P32" s="26">
        <f t="shared" si="3"/>
        <v>0.20898712708443637</v>
      </c>
      <c r="Q32" s="11"/>
      <c r="R32" s="11"/>
      <c r="S32" s="25">
        <f t="shared" si="11"/>
        <v>107.54994478243658</v>
      </c>
      <c r="T32" s="125">
        <f t="shared" si="12"/>
        <v>0.86251059410127617</v>
      </c>
      <c r="U32" s="25">
        <f t="shared" si="13"/>
        <v>109.0024354711305</v>
      </c>
      <c r="V32" s="120">
        <f t="shared" si="4"/>
        <v>1.0292233249298617</v>
      </c>
      <c r="W32" s="25">
        <f t="shared" si="5"/>
        <v>9.9975645288695034</v>
      </c>
      <c r="X32" s="26">
        <f t="shared" si="14"/>
        <v>8.4013147301424396E-2</v>
      </c>
    </row>
    <row r="33" spans="1:24" x14ac:dyDescent="0.5">
      <c r="A33" t="s">
        <v>18</v>
      </c>
      <c r="B33">
        <v>30</v>
      </c>
      <c r="C33" s="79">
        <v>5</v>
      </c>
      <c r="D33">
        <v>53</v>
      </c>
      <c r="E33" s="79">
        <v>83</v>
      </c>
      <c r="F33">
        <v>47</v>
      </c>
      <c r="G33">
        <v>65</v>
      </c>
      <c r="H33" s="78">
        <f t="shared" si="0"/>
        <v>100</v>
      </c>
      <c r="I33" s="78">
        <f t="shared" si="0"/>
        <v>148</v>
      </c>
      <c r="J33" s="46">
        <f t="shared" si="6"/>
        <v>5</v>
      </c>
      <c r="K33" s="119">
        <f t="shared" si="7"/>
        <v>1.5574037464119348</v>
      </c>
      <c r="L33" s="25">
        <f t="shared" si="8"/>
        <v>49.044486272714678</v>
      </c>
      <c r="M33" s="125">
        <f t="shared" si="9"/>
        <v>7.3725628069106097E-2</v>
      </c>
      <c r="N33" s="25">
        <f t="shared" si="10"/>
        <v>68.923771923650719</v>
      </c>
      <c r="O33" s="25">
        <f t="shared" si="2"/>
        <v>31.076228076349281</v>
      </c>
      <c r="P33" s="26">
        <f t="shared" si="3"/>
        <v>0.31076228076349283</v>
      </c>
      <c r="Q33" s="11"/>
      <c r="R33" s="11"/>
      <c r="S33" s="25">
        <f t="shared" si="11"/>
        <v>105.44358323851147</v>
      </c>
      <c r="T33" s="125">
        <f t="shared" si="12"/>
        <v>0.56562338029863679</v>
      </c>
      <c r="U33" s="25">
        <f t="shared" si="13"/>
        <v>163.14899631152588</v>
      </c>
      <c r="V33" s="120">
        <f t="shared" si="4"/>
        <v>1.4998267543545818</v>
      </c>
      <c r="W33" s="25">
        <f t="shared" si="5"/>
        <v>15.148996311525877</v>
      </c>
      <c r="X33" s="26">
        <f t="shared" si="14"/>
        <v>0.10235808318598566</v>
      </c>
    </row>
    <row r="34" spans="1:24" x14ac:dyDescent="0.5">
      <c r="A34" t="s">
        <v>14</v>
      </c>
      <c r="B34">
        <v>31</v>
      </c>
      <c r="C34" s="79">
        <v>1</v>
      </c>
      <c r="D34">
        <v>17</v>
      </c>
      <c r="E34" s="79">
        <v>49</v>
      </c>
      <c r="F34">
        <v>15</v>
      </c>
      <c r="G34">
        <v>39</v>
      </c>
      <c r="H34" s="78">
        <f t="shared" si="0"/>
        <v>32</v>
      </c>
      <c r="I34" s="78">
        <f t="shared" si="0"/>
        <v>88</v>
      </c>
      <c r="J34" s="46">
        <f t="shared" si="6"/>
        <v>1</v>
      </c>
      <c r="K34" s="119">
        <f t="shared" si="7"/>
        <v>0.68710230340628176</v>
      </c>
      <c r="L34" s="25">
        <f t="shared" si="8"/>
        <v>48.588748910008391</v>
      </c>
      <c r="M34" s="125">
        <f>$B$69*(L34-L33)+(1-$B$69)*M33</f>
        <v>2.0779328991566759E-2</v>
      </c>
      <c r="N34" s="25">
        <f t="shared" si="10"/>
        <v>33.822949073284512</v>
      </c>
      <c r="O34" s="25">
        <f t="shared" si="2"/>
        <v>1.8229490732845122</v>
      </c>
      <c r="P34" s="26">
        <f t="shared" si="3"/>
        <v>5.6967158540141005E-2</v>
      </c>
      <c r="Q34" s="11"/>
      <c r="R34" s="11"/>
      <c r="S34" s="25">
        <f t="shared" si="11"/>
        <v>109.3164425350293</v>
      </c>
      <c r="T34" s="125">
        <f t="shared" si="12"/>
        <v>0.89634697192055623</v>
      </c>
      <c r="U34" s="25">
        <f t="shared" si="13"/>
        <v>74.922392762400037</v>
      </c>
      <c r="V34" s="120">
        <f t="shared" si="4"/>
        <v>0.71166607963538775</v>
      </c>
      <c r="W34" s="25">
        <f t="shared" si="5"/>
        <v>13.077607237599963</v>
      </c>
      <c r="X34" s="26">
        <f t="shared" si="14"/>
        <v>0.14860917315454503</v>
      </c>
    </row>
    <row r="35" spans="1:24" x14ac:dyDescent="0.5">
      <c r="A35" t="s">
        <v>15</v>
      </c>
      <c r="B35">
        <v>32</v>
      </c>
      <c r="C35" s="79">
        <v>2</v>
      </c>
      <c r="D35">
        <v>24</v>
      </c>
      <c r="E35" s="79">
        <v>32</v>
      </c>
      <c r="F35">
        <v>14</v>
      </c>
      <c r="G35">
        <v>50</v>
      </c>
      <c r="H35" s="78">
        <f t="shared" si="0"/>
        <v>38</v>
      </c>
      <c r="I35" s="78">
        <f t="shared" si="0"/>
        <v>82</v>
      </c>
      <c r="J35" s="46">
        <f t="shared" si="6"/>
        <v>2</v>
      </c>
      <c r="K35" s="119">
        <f t="shared" si="7"/>
        <v>0.80089885442289699</v>
      </c>
      <c r="L35" s="25">
        <f t="shared" si="8"/>
        <v>48.367462367907166</v>
      </c>
      <c r="M35" s="125">
        <f t="shared" si="9"/>
        <v>-3.4272581177124499E-3</v>
      </c>
      <c r="N35" s="25">
        <f t="shared" si="10"/>
        <v>38.970322633946616</v>
      </c>
      <c r="O35" s="25">
        <f t="shared" si="2"/>
        <v>0.97032263394661555</v>
      </c>
      <c r="P35" s="26">
        <f t="shared" si="3"/>
        <v>2.5534806156489884E-2</v>
      </c>
      <c r="Q35" s="11"/>
      <c r="R35" s="11"/>
      <c r="S35" s="25">
        <f t="shared" si="11"/>
        <v>108.17308731968154</v>
      </c>
      <c r="T35" s="125">
        <f t="shared" si="12"/>
        <v>0.69237675319372527</v>
      </c>
      <c r="U35" s="25">
        <f t="shared" si="13"/>
        <v>87.304385766804813</v>
      </c>
      <c r="V35" s="120">
        <f t="shared" si="4"/>
        <v>0.79043889648678101</v>
      </c>
      <c r="W35" s="25">
        <f t="shared" si="5"/>
        <v>5.3043857668048133</v>
      </c>
      <c r="X35" s="26">
        <f t="shared" si="14"/>
        <v>6.4687631302497717E-2</v>
      </c>
    </row>
    <row r="36" spans="1:24" x14ac:dyDescent="0.5">
      <c r="A36" t="s">
        <v>16</v>
      </c>
      <c r="B36">
        <v>33</v>
      </c>
      <c r="C36" s="79">
        <v>3</v>
      </c>
      <c r="D36">
        <v>25</v>
      </c>
      <c r="E36" s="79">
        <v>51</v>
      </c>
      <c r="F36">
        <v>11</v>
      </c>
      <c r="G36">
        <v>61</v>
      </c>
      <c r="H36" s="78">
        <f t="shared" si="0"/>
        <v>36</v>
      </c>
      <c r="I36" s="78">
        <f t="shared" si="0"/>
        <v>112</v>
      </c>
      <c r="J36" s="46">
        <f t="shared" si="6"/>
        <v>3</v>
      </c>
      <c r="K36" s="119">
        <f t="shared" si="7"/>
        <v>0.99251288798589865</v>
      </c>
      <c r="L36" s="25">
        <f t="shared" si="8"/>
        <v>45.86654052649547</v>
      </c>
      <c r="M36" s="125">
        <f t="shared" si="9"/>
        <v>-0.25317671644711076</v>
      </c>
      <c r="N36" s="25">
        <f t="shared" si="10"/>
        <v>48.530437631413527</v>
      </c>
      <c r="O36" s="25">
        <f t="shared" si="2"/>
        <v>12.530437631413527</v>
      </c>
      <c r="P36" s="26">
        <f t="shared" si="3"/>
        <v>0.34806771198370906</v>
      </c>
      <c r="Q36" s="11"/>
      <c r="R36" s="11"/>
      <c r="S36" s="25">
        <f t="shared" si="11"/>
        <v>108.80725843303857</v>
      </c>
      <c r="T36" s="125">
        <f t="shared" si="12"/>
        <v>0.68655618921005546</v>
      </c>
      <c r="U36" s="25">
        <f t="shared" si="13"/>
        <v>109.49343638314006</v>
      </c>
      <c r="V36" s="120">
        <f t="shared" si="4"/>
        <v>1.0069470715641298</v>
      </c>
      <c r="W36" s="25">
        <f t="shared" si="5"/>
        <v>2.5065636168599355</v>
      </c>
      <c r="X36" s="26">
        <f t="shared" si="14"/>
        <v>2.238003229339228E-2</v>
      </c>
    </row>
    <row r="37" spans="1:24" x14ac:dyDescent="0.5">
      <c r="A37" t="s">
        <v>17</v>
      </c>
      <c r="B37">
        <v>34</v>
      </c>
      <c r="C37" s="79">
        <v>4</v>
      </c>
      <c r="D37">
        <v>30</v>
      </c>
      <c r="E37" s="79">
        <v>38</v>
      </c>
      <c r="F37">
        <v>13</v>
      </c>
      <c r="G37">
        <v>69</v>
      </c>
      <c r="H37" s="78">
        <f t="shared" si="0"/>
        <v>43</v>
      </c>
      <c r="I37" s="78">
        <f t="shared" si="0"/>
        <v>107</v>
      </c>
      <c r="J37" s="46">
        <f t="shared" si="6"/>
        <v>4</v>
      </c>
      <c r="K37" s="119">
        <f t="shared" si="7"/>
        <v>0.97050043183557777</v>
      </c>
      <c r="L37" s="25">
        <f t="shared" si="8"/>
        <v>45.341471164002904</v>
      </c>
      <c r="M37" s="125">
        <f t="shared" si="9"/>
        <v>-0.28036598105165628</v>
      </c>
      <c r="N37" s="25">
        <f t="shared" si="10"/>
        <v>44.320943874638445</v>
      </c>
      <c r="O37" s="25">
        <f t="shared" si="2"/>
        <v>1.320943874638445</v>
      </c>
      <c r="P37" s="26">
        <f t="shared" si="3"/>
        <v>3.0719624991591744E-2</v>
      </c>
      <c r="Q37" s="11"/>
      <c r="R37" s="11"/>
      <c r="S37" s="25">
        <f t="shared" si="11"/>
        <v>107.63564296679336</v>
      </c>
      <c r="T37" s="125">
        <f t="shared" si="12"/>
        <v>0.50073902366452849</v>
      </c>
      <c r="U37" s="25">
        <f t="shared" si="13"/>
        <v>112.69358794476463</v>
      </c>
      <c r="V37" s="120">
        <f t="shared" si="4"/>
        <v>1.0274668833687641</v>
      </c>
      <c r="W37" s="25">
        <f t="shared" si="5"/>
        <v>5.69358794476463</v>
      </c>
      <c r="X37" s="26">
        <f t="shared" si="14"/>
        <v>5.3211102287519907E-2</v>
      </c>
    </row>
    <row r="38" spans="1:24" x14ac:dyDescent="0.5">
      <c r="A38" t="s">
        <v>18</v>
      </c>
      <c r="B38">
        <v>35</v>
      </c>
      <c r="C38" s="79">
        <v>5</v>
      </c>
      <c r="D38">
        <v>39</v>
      </c>
      <c r="E38" s="79">
        <v>60</v>
      </c>
      <c r="F38">
        <v>38</v>
      </c>
      <c r="G38">
        <v>86</v>
      </c>
      <c r="H38" s="78">
        <f t="shared" si="0"/>
        <v>77</v>
      </c>
      <c r="I38" s="78">
        <f t="shared" si="0"/>
        <v>146</v>
      </c>
      <c r="J38" s="46">
        <f t="shared" si="6"/>
        <v>5</v>
      </c>
      <c r="K38" s="119">
        <f t="shared" si="7"/>
        <v>1.5633437475618535</v>
      </c>
      <c r="L38" s="25">
        <f t="shared" si="8"/>
        <v>45.937135690303727</v>
      </c>
      <c r="M38" s="125">
        <f t="shared" si="9"/>
        <v>-0.1927629303164084</v>
      </c>
      <c r="N38" s="25">
        <f t="shared" si="10"/>
        <v>70.178334029390527</v>
      </c>
      <c r="O38" s="25">
        <f t="shared" si="2"/>
        <v>6.8216659706094731</v>
      </c>
      <c r="P38" s="26">
        <f t="shared" si="3"/>
        <v>8.859306455336978E-2</v>
      </c>
      <c r="Q38" s="11"/>
      <c r="R38" s="11"/>
      <c r="S38" s="25">
        <f t="shared" si="11"/>
        <v>105.35313685845438</v>
      </c>
      <c r="T38" s="125">
        <f t="shared" si="12"/>
        <v>0.22241451046417782</v>
      </c>
      <c r="U38" s="25">
        <f t="shared" si="13"/>
        <v>162.1858388283957</v>
      </c>
      <c r="V38" s="120">
        <f t="shared" si="4"/>
        <v>1.4941261868756905</v>
      </c>
      <c r="W38" s="25">
        <f t="shared" si="5"/>
        <v>16.185838828395703</v>
      </c>
      <c r="X38" s="26">
        <f t="shared" si="14"/>
        <v>0.11086190978353221</v>
      </c>
    </row>
    <row r="39" spans="1:24" x14ac:dyDescent="0.5">
      <c r="A39" t="s">
        <v>14</v>
      </c>
      <c r="B39">
        <v>36</v>
      </c>
      <c r="C39" s="79">
        <v>1</v>
      </c>
      <c r="D39">
        <v>20</v>
      </c>
      <c r="E39" s="79">
        <v>39</v>
      </c>
      <c r="F39">
        <v>13</v>
      </c>
      <c r="G39">
        <v>38</v>
      </c>
      <c r="H39" s="78">
        <f t="shared" si="0"/>
        <v>33</v>
      </c>
      <c r="I39" s="78">
        <f t="shared" si="0"/>
        <v>77</v>
      </c>
      <c r="J39" s="46">
        <f t="shared" si="6"/>
        <v>1</v>
      </c>
      <c r="K39" s="119">
        <f t="shared" si="7"/>
        <v>0.68846065863733685</v>
      </c>
      <c r="L39" s="25">
        <f t="shared" si="8"/>
        <v>46.201054712866593</v>
      </c>
      <c r="M39" s="125">
        <f t="shared" si="9"/>
        <v>-0.14709473502848089</v>
      </c>
      <c r="N39" s="25">
        <f t="shared" si="10"/>
        <v>31.431063891262859</v>
      </c>
      <c r="O39" s="25">
        <f t="shared" si="2"/>
        <v>1.568936108737141</v>
      </c>
      <c r="P39" s="26">
        <f t="shared" si="3"/>
        <v>4.754351844658003E-2</v>
      </c>
      <c r="Q39" s="11"/>
      <c r="R39" s="11"/>
      <c r="S39" s="25">
        <f t="shared" si="11"/>
        <v>105.76766125442947</v>
      </c>
      <c r="T39" s="125">
        <f t="shared" si="12"/>
        <v>0.24162549901526931</v>
      </c>
      <c r="U39" s="25">
        <f t="shared" si="13"/>
        <v>75.134538748062766</v>
      </c>
      <c r="V39" s="120">
        <f t="shared" si="4"/>
        <v>0.71248331580301827</v>
      </c>
      <c r="W39" s="25">
        <f t="shared" si="5"/>
        <v>1.8654612519372336</v>
      </c>
      <c r="X39" s="26">
        <f t="shared" si="14"/>
        <v>2.4226769505678359E-2</v>
      </c>
    </row>
    <row r="40" spans="1:24" x14ac:dyDescent="0.5">
      <c r="A40" t="s">
        <v>15</v>
      </c>
      <c r="B40">
        <v>37</v>
      </c>
      <c r="C40" s="79">
        <v>2</v>
      </c>
      <c r="D40">
        <v>28</v>
      </c>
      <c r="E40" s="79">
        <v>43</v>
      </c>
      <c r="F40">
        <v>15</v>
      </c>
      <c r="G40">
        <v>46</v>
      </c>
      <c r="H40" s="78">
        <f t="shared" si="0"/>
        <v>43</v>
      </c>
      <c r="I40" s="78">
        <f t="shared" si="0"/>
        <v>89</v>
      </c>
      <c r="J40" s="46">
        <f t="shared" si="6"/>
        <v>2</v>
      </c>
      <c r="K40" s="119">
        <f t="shared" si="7"/>
        <v>0.80603991741067404</v>
      </c>
      <c r="L40" s="25">
        <f t="shared" si="8"/>
        <v>47.581103181587139</v>
      </c>
      <c r="M40" s="125">
        <f t="shared" si="9"/>
        <v>5.6195853464217627E-3</v>
      </c>
      <c r="N40" s="25">
        <f t="shared" si="10"/>
        <v>36.884563787888489</v>
      </c>
      <c r="O40" s="25">
        <f t="shared" si="2"/>
        <v>6.1154362121115113</v>
      </c>
      <c r="P40" s="26">
        <f t="shared" si="3"/>
        <v>0.14221944679329096</v>
      </c>
      <c r="Q40" s="11"/>
      <c r="R40" s="11"/>
      <c r="S40" s="25">
        <f t="shared" si="11"/>
        <v>107.0155879381599</v>
      </c>
      <c r="T40" s="125">
        <f t="shared" si="12"/>
        <v>0.34225561748678507</v>
      </c>
      <c r="U40" s="25">
        <f t="shared" si="13"/>
        <v>83.793863638743588</v>
      </c>
      <c r="V40" s="120">
        <f t="shared" si="4"/>
        <v>0.79249967886823436</v>
      </c>
      <c r="W40" s="25">
        <f t="shared" si="5"/>
        <v>5.2061363612564122</v>
      </c>
      <c r="X40" s="26">
        <f t="shared" si="14"/>
        <v>5.849591417142036E-2</v>
      </c>
    </row>
    <row r="41" spans="1:24" x14ac:dyDescent="0.5">
      <c r="A41" t="s">
        <v>16</v>
      </c>
      <c r="B41">
        <v>38</v>
      </c>
      <c r="C41" s="79">
        <v>3</v>
      </c>
      <c r="D41">
        <v>23</v>
      </c>
      <c r="E41" s="79">
        <v>31</v>
      </c>
      <c r="F41">
        <v>15</v>
      </c>
      <c r="G41">
        <v>62</v>
      </c>
      <c r="H41" s="78">
        <f t="shared" si="0"/>
        <v>38</v>
      </c>
      <c r="I41" s="78">
        <f t="shared" si="0"/>
        <v>93</v>
      </c>
      <c r="J41" s="46">
        <f t="shared" si="6"/>
        <v>3</v>
      </c>
      <c r="K41" s="119">
        <f t="shared" si="7"/>
        <v>0.98443845119220452</v>
      </c>
      <c r="L41" s="25">
        <f t="shared" si="8"/>
        <v>45.726709510697702</v>
      </c>
      <c r="M41" s="125">
        <f t="shared" si="9"/>
        <v>-0.18038174027716405</v>
      </c>
      <c r="N41" s="25">
        <f t="shared" si="10"/>
        <v>47.230435643193545</v>
      </c>
      <c r="O41" s="25">
        <f t="shared" si="2"/>
        <v>9.2304356431935446</v>
      </c>
      <c r="P41" s="26">
        <f t="shared" si="3"/>
        <v>0.24290620113667222</v>
      </c>
      <c r="Q41" s="11"/>
      <c r="R41" s="11"/>
      <c r="S41" s="25">
        <f t="shared" si="11"/>
        <v>104.08864196410366</v>
      </c>
      <c r="T41" s="125">
        <f t="shared" si="12"/>
        <v>1.5335458332482732E-2</v>
      </c>
      <c r="U41" s="25">
        <f t="shared" si="13"/>
        <v>108.1036661777984</v>
      </c>
      <c r="V41" s="120">
        <f t="shared" si="4"/>
        <v>1.0012731800684012</v>
      </c>
      <c r="W41" s="25">
        <f t="shared" si="5"/>
        <v>15.103666177798402</v>
      </c>
      <c r="X41" s="26">
        <f t="shared" si="14"/>
        <v>0.16240501266449894</v>
      </c>
    </row>
    <row r="42" spans="1:24" x14ac:dyDescent="0.5">
      <c r="A42" t="s">
        <v>17</v>
      </c>
      <c r="B42">
        <v>39</v>
      </c>
      <c r="C42" s="79">
        <v>4</v>
      </c>
      <c r="D42">
        <v>28</v>
      </c>
      <c r="E42" s="79">
        <v>48</v>
      </c>
      <c r="F42">
        <v>16</v>
      </c>
      <c r="G42">
        <v>59</v>
      </c>
      <c r="H42" s="78">
        <f t="shared" si="0"/>
        <v>44</v>
      </c>
      <c r="I42" s="78">
        <f t="shared" si="0"/>
        <v>107</v>
      </c>
      <c r="J42" s="46">
        <f t="shared" si="6"/>
        <v>4</v>
      </c>
      <c r="K42" s="119">
        <f t="shared" si="7"/>
        <v>0.97032222480051422</v>
      </c>
      <c r="L42" s="25">
        <f t="shared" si="8"/>
        <v>45.504549165678561</v>
      </c>
      <c r="M42" s="125">
        <f t="shared" si="9"/>
        <v>-0.18455960075136174</v>
      </c>
      <c r="N42" s="25">
        <f t="shared" si="10"/>
        <v>44.202730769717903</v>
      </c>
      <c r="O42" s="25">
        <f t="shared" si="2"/>
        <v>0.2027307697179026</v>
      </c>
      <c r="P42" s="26">
        <f t="shared" si="3"/>
        <v>4.6075174935886953E-3</v>
      </c>
      <c r="Q42" s="11"/>
      <c r="R42" s="11"/>
      <c r="S42" s="25">
        <f t="shared" si="11"/>
        <v>103.95453007746403</v>
      </c>
      <c r="T42" s="125">
        <f t="shared" si="12"/>
        <v>3.9072383527145524E-4</v>
      </c>
      <c r="U42" s="25">
        <f t="shared" si="13"/>
        <v>106.96338922852266</v>
      </c>
      <c r="V42" s="120">
        <f t="shared" si="4"/>
        <v>1.0275583478624719</v>
      </c>
      <c r="W42" s="25">
        <f t="shared" si="5"/>
        <v>3.6610771477342041E-2</v>
      </c>
      <c r="X42" s="26">
        <f t="shared" si="14"/>
        <v>3.4215674277889756E-4</v>
      </c>
    </row>
    <row r="43" spans="1:24" x14ac:dyDescent="0.5">
      <c r="A43" t="s">
        <v>18</v>
      </c>
      <c r="B43">
        <v>40</v>
      </c>
      <c r="C43" s="79">
        <v>5</v>
      </c>
      <c r="D43">
        <v>44</v>
      </c>
      <c r="E43" s="79">
        <v>63</v>
      </c>
      <c r="F43">
        <v>35</v>
      </c>
      <c r="G43">
        <v>80</v>
      </c>
      <c r="H43" s="78">
        <f t="shared" si="0"/>
        <v>79</v>
      </c>
      <c r="I43" s="78">
        <f t="shared" si="0"/>
        <v>143</v>
      </c>
      <c r="J43" s="46">
        <f t="shared" si="6"/>
        <v>5</v>
      </c>
      <c r="K43" s="119">
        <f t="shared" si="7"/>
        <v>1.5703746640776879</v>
      </c>
      <c r="L43" s="25">
        <f t="shared" si="8"/>
        <v>46.362534134771423</v>
      </c>
      <c r="M43" s="125">
        <f t="shared" si="9"/>
        <v>-8.0305143766939452E-2</v>
      </c>
      <c r="N43" s="25">
        <f t="shared" si="10"/>
        <v>70.85072232589738</v>
      </c>
      <c r="O43" s="25">
        <f t="shared" si="2"/>
        <v>8.1492776741026205</v>
      </c>
      <c r="P43" s="26">
        <f t="shared" si="3"/>
        <v>0.1031554135962357</v>
      </c>
      <c r="Q43" s="11"/>
      <c r="R43" s="11"/>
      <c r="S43" s="25">
        <f t="shared" si="11"/>
        <v>102.15759925848761</v>
      </c>
      <c r="T43" s="125">
        <f t="shared" si="12"/>
        <v>-0.17934143044589776</v>
      </c>
      <c r="U43" s="25">
        <f t="shared" si="13"/>
        <v>155.32176942380971</v>
      </c>
      <c r="V43" s="120">
        <f t="shared" si="4"/>
        <v>1.4894097760015097</v>
      </c>
      <c r="W43" s="25">
        <f t="shared" si="5"/>
        <v>12.321769423809712</v>
      </c>
      <c r="X43" s="26">
        <f t="shared" si="14"/>
        <v>8.6166219746921069E-2</v>
      </c>
    </row>
    <row r="44" spans="1:24" x14ac:dyDescent="0.5">
      <c r="A44" t="s">
        <v>14</v>
      </c>
      <c r="B44">
        <v>41</v>
      </c>
      <c r="C44" s="79">
        <v>1</v>
      </c>
      <c r="D44">
        <v>23</v>
      </c>
      <c r="E44" s="79">
        <v>53</v>
      </c>
      <c r="F44">
        <v>15</v>
      </c>
      <c r="G44">
        <v>41</v>
      </c>
      <c r="H44" s="78">
        <f t="shared" si="0"/>
        <v>38</v>
      </c>
      <c r="I44" s="78">
        <f t="shared" si="0"/>
        <v>94</v>
      </c>
      <c r="J44" s="46">
        <f t="shared" si="6"/>
        <v>1</v>
      </c>
      <c r="K44" s="119">
        <f t="shared" si="7"/>
        <v>0.69356750850553428</v>
      </c>
      <c r="L44" s="25">
        <f t="shared" si="8"/>
        <v>48.064903445575332</v>
      </c>
      <c r="M44" s="125">
        <f t="shared" si="9"/>
        <v>9.796230169014547E-2</v>
      </c>
      <c r="N44" s="25">
        <f t="shared" si="10"/>
        <v>31.863493854350992</v>
      </c>
      <c r="O44" s="25">
        <f t="shared" si="2"/>
        <v>6.1365061456490082</v>
      </c>
      <c r="P44" s="26">
        <f t="shared" si="3"/>
        <v>0.16148700383286863</v>
      </c>
      <c r="Q44" s="11"/>
      <c r="R44" s="11"/>
      <c r="S44" s="25">
        <f t="shared" si="11"/>
        <v>108.04841808327825</v>
      </c>
      <c r="T44" s="125">
        <f t="shared" si="12"/>
        <v>0.42767459507775624</v>
      </c>
      <c r="U44" s="25">
        <f t="shared" si="13"/>
        <v>72.657807277138261</v>
      </c>
      <c r="V44" s="120">
        <f t="shared" si="4"/>
        <v>0.72035816724398938</v>
      </c>
      <c r="W44" s="25">
        <f t="shared" si="5"/>
        <v>21.342192722861739</v>
      </c>
      <c r="X44" s="26">
        <f t="shared" si="14"/>
        <v>0.22704460343469934</v>
      </c>
    </row>
    <row r="45" spans="1:24" x14ac:dyDescent="0.5">
      <c r="A45" t="s">
        <v>15</v>
      </c>
      <c r="B45">
        <v>42</v>
      </c>
      <c r="C45" s="79">
        <v>2</v>
      </c>
      <c r="D45">
        <v>26</v>
      </c>
      <c r="E45" s="79">
        <v>46</v>
      </c>
      <c r="F45">
        <v>18</v>
      </c>
      <c r="G45">
        <v>46</v>
      </c>
      <c r="H45" s="78">
        <f t="shared" si="0"/>
        <v>44</v>
      </c>
      <c r="I45" s="78">
        <f t="shared" si="0"/>
        <v>92</v>
      </c>
      <c r="J45" s="46">
        <f t="shared" si="6"/>
        <v>2</v>
      </c>
      <c r="K45" s="119">
        <f t="shared" si="7"/>
        <v>0.81022922472360059</v>
      </c>
      <c r="L45" s="25">
        <f t="shared" si="8"/>
        <v>49.447866045377062</v>
      </c>
      <c r="M45" s="125">
        <f t="shared" si="9"/>
        <v>0.22646233150130385</v>
      </c>
      <c r="N45" s="25">
        <f t="shared" si="10"/>
        <v>38.821192329187248</v>
      </c>
      <c r="O45" s="25">
        <f t="shared" si="2"/>
        <v>5.178807670812752</v>
      </c>
      <c r="P45" s="26">
        <f t="shared" si="3"/>
        <v>0.11770017433665346</v>
      </c>
      <c r="Q45" s="11"/>
      <c r="R45" s="11"/>
      <c r="S45" s="25">
        <f t="shared" si="11"/>
        <v>109.73477933123399</v>
      </c>
      <c r="T45" s="125">
        <f t="shared" si="12"/>
        <v>0.55354326036555512</v>
      </c>
      <c r="U45" s="25">
        <f t="shared" si="13"/>
        <v>85.967268612477966</v>
      </c>
      <c r="V45" s="120">
        <f t="shared" si="4"/>
        <v>0.79479394812817505</v>
      </c>
      <c r="W45" s="25">
        <f t="shared" si="5"/>
        <v>6.0327313875220341</v>
      </c>
      <c r="X45" s="26">
        <f t="shared" si="14"/>
        <v>6.5573167255674289E-2</v>
      </c>
    </row>
    <row r="46" spans="1:24" x14ac:dyDescent="0.5">
      <c r="A46" t="s">
        <v>16</v>
      </c>
      <c r="B46">
        <v>43</v>
      </c>
      <c r="C46" s="79">
        <v>3</v>
      </c>
      <c r="D46">
        <v>36</v>
      </c>
      <c r="E46" s="79">
        <v>46</v>
      </c>
      <c r="F46">
        <v>22</v>
      </c>
      <c r="G46">
        <v>60</v>
      </c>
      <c r="H46" s="78">
        <f t="shared" si="0"/>
        <v>58</v>
      </c>
      <c r="I46" s="78">
        <f t="shared" si="0"/>
        <v>106</v>
      </c>
      <c r="J46" s="46">
        <f t="shared" si="6"/>
        <v>3</v>
      </c>
      <c r="K46" s="119">
        <f t="shared" si="7"/>
        <v>0.9915022565633862</v>
      </c>
      <c r="L46" s="25">
        <f t="shared" si="8"/>
        <v>51.522830149159596</v>
      </c>
      <c r="M46" s="125">
        <f t="shared" si="9"/>
        <v>0.41131250872942693</v>
      </c>
      <c r="N46" s="25">
        <f t="shared" si="10"/>
        <v>48.90131889134711</v>
      </c>
      <c r="O46" s="25">
        <f t="shared" si="2"/>
        <v>9.0986811086528903</v>
      </c>
      <c r="P46" s="26">
        <f t="shared" si="3"/>
        <v>0.15687381221815327</v>
      </c>
      <c r="Q46" s="11"/>
      <c r="R46" s="11"/>
      <c r="S46" s="25">
        <f t="shared" si="11"/>
        <v>109.14203623397574</v>
      </c>
      <c r="T46" s="125">
        <f t="shared" si="12"/>
        <v>0.43891462460317465</v>
      </c>
      <c r="U46" s="25">
        <f t="shared" si="13"/>
        <v>110.42873948570058</v>
      </c>
      <c r="V46" s="120">
        <f t="shared" si="4"/>
        <v>0.99977009573337006</v>
      </c>
      <c r="W46" s="25">
        <f t="shared" si="5"/>
        <v>4.4287394857005751</v>
      </c>
      <c r="X46" s="26">
        <f t="shared" si="14"/>
        <v>4.1780561185854478E-2</v>
      </c>
    </row>
    <row r="47" spans="1:24" x14ac:dyDescent="0.5">
      <c r="A47" t="s">
        <v>17</v>
      </c>
      <c r="B47">
        <v>44</v>
      </c>
      <c r="C47" s="79">
        <v>4</v>
      </c>
      <c r="D47">
        <v>36</v>
      </c>
      <c r="E47" s="79">
        <v>52</v>
      </c>
      <c r="F47">
        <v>24</v>
      </c>
      <c r="G47">
        <v>57</v>
      </c>
      <c r="H47" s="78">
        <f t="shared" si="0"/>
        <v>60</v>
      </c>
      <c r="I47" s="78">
        <f t="shared" si="0"/>
        <v>109</v>
      </c>
      <c r="J47" s="46">
        <f t="shared" si="6"/>
        <v>4</v>
      </c>
      <c r="K47" s="119">
        <f t="shared" si="7"/>
        <v>0.97744993677034953</v>
      </c>
      <c r="L47" s="25">
        <f t="shared" si="8"/>
        <v>53.914339938243998</v>
      </c>
      <c r="M47" s="125">
        <f t="shared" si="9"/>
        <v>0.60933223676492454</v>
      </c>
      <c r="N47" s="25">
        <f t="shared" si="10"/>
        <v>50.392852846910166</v>
      </c>
      <c r="O47" s="25">
        <f t="shared" si="2"/>
        <v>9.6071471530898336</v>
      </c>
      <c r="P47" s="26">
        <f t="shared" si="3"/>
        <v>0.16011911921816388</v>
      </c>
      <c r="Q47" s="11"/>
      <c r="R47" s="11"/>
      <c r="S47" s="25">
        <f t="shared" si="11"/>
        <v>108.85801926690718</v>
      </c>
      <c r="T47" s="125">
        <f t="shared" si="12"/>
        <v>0.36662146543600055</v>
      </c>
      <c r="U47" s="25">
        <f t="shared" si="13"/>
        <v>112.60082082144007</v>
      </c>
      <c r="V47" s="120">
        <f t="shared" si="4"/>
        <v>1.0262456441917955</v>
      </c>
      <c r="W47" s="25">
        <f t="shared" si="5"/>
        <v>3.6008208214400668</v>
      </c>
      <c r="X47" s="26">
        <f t="shared" si="14"/>
        <v>3.3035053407707037E-2</v>
      </c>
    </row>
    <row r="48" spans="1:24" x14ac:dyDescent="0.5">
      <c r="A48" t="s">
        <v>18</v>
      </c>
      <c r="B48">
        <v>45</v>
      </c>
      <c r="C48" s="79">
        <v>5</v>
      </c>
      <c r="D48">
        <v>35</v>
      </c>
      <c r="E48" s="79">
        <v>78</v>
      </c>
      <c r="F48">
        <v>27</v>
      </c>
      <c r="G48">
        <v>102</v>
      </c>
      <c r="H48" s="78">
        <f t="shared" si="0"/>
        <v>62</v>
      </c>
      <c r="I48" s="78">
        <f t="shared" si="0"/>
        <v>180</v>
      </c>
      <c r="J48" s="46">
        <f t="shared" si="6"/>
        <v>5</v>
      </c>
      <c r="K48" s="119">
        <f t="shared" si="7"/>
        <v>1.55203241191665</v>
      </c>
      <c r="L48" s="25">
        <f t="shared" si="8"/>
        <v>51.515142565294973</v>
      </c>
      <c r="M48" s="125">
        <f t="shared" si="9"/>
        <v>0.30847927579352952</v>
      </c>
      <c r="N48" s="25">
        <f t="shared" si="10"/>
        <v>85.622593376111624</v>
      </c>
      <c r="O48" s="25">
        <f t="shared" si="2"/>
        <v>23.622593376111624</v>
      </c>
      <c r="P48" s="26">
        <f t="shared" si="3"/>
        <v>0.38100957058244556</v>
      </c>
      <c r="Q48" s="11"/>
      <c r="R48" s="11"/>
      <c r="S48" s="25">
        <f t="shared" si="11"/>
        <v>111.74452959000958</v>
      </c>
      <c r="T48" s="125">
        <f t="shared" si="12"/>
        <v>0.61861035120264041</v>
      </c>
      <c r="U48" s="25">
        <f t="shared" si="13"/>
        <v>162.68024768700462</v>
      </c>
      <c r="V48" s="120">
        <f t="shared" si="4"/>
        <v>1.4954801426063562</v>
      </c>
      <c r="W48" s="25">
        <f t="shared" si="5"/>
        <v>17.319752312995377</v>
      </c>
      <c r="X48" s="26">
        <f t="shared" si="14"/>
        <v>9.6220846183307646E-2</v>
      </c>
    </row>
    <row r="49" spans="1:24" x14ac:dyDescent="0.5">
      <c r="A49" t="s">
        <v>14</v>
      </c>
      <c r="B49">
        <v>46</v>
      </c>
      <c r="C49" s="79">
        <v>1</v>
      </c>
      <c r="D49">
        <v>23</v>
      </c>
      <c r="E49" s="79">
        <v>31</v>
      </c>
      <c r="F49">
        <v>18</v>
      </c>
      <c r="G49">
        <v>48</v>
      </c>
      <c r="H49" s="78">
        <f t="shared" si="0"/>
        <v>41</v>
      </c>
      <c r="I49" s="78">
        <f t="shared" si="0"/>
        <v>79</v>
      </c>
      <c r="J49" s="46">
        <f t="shared" si="6"/>
        <v>1</v>
      </c>
      <c r="K49" s="119">
        <f t="shared" si="7"/>
        <v>0.69736378950558686</v>
      </c>
      <c r="L49" s="25">
        <f t="shared" si="8"/>
        <v>53.281827323879774</v>
      </c>
      <c r="M49" s="125">
        <f t="shared" si="9"/>
        <v>0.45429982407265679</v>
      </c>
      <c r="N49" s="25">
        <f t="shared" si="10"/>
        <v>35.943180282056744</v>
      </c>
      <c r="O49" s="25">
        <f t="shared" si="2"/>
        <v>5.0568197179432559</v>
      </c>
      <c r="P49" s="26">
        <f t="shared" si="3"/>
        <v>0.12333706629129892</v>
      </c>
      <c r="Q49" s="11"/>
      <c r="R49" s="11"/>
      <c r="S49" s="25">
        <f t="shared" si="11"/>
        <v>111.57594060202027</v>
      </c>
      <c r="T49" s="125">
        <f t="shared" si="12"/>
        <v>0.53989041728344545</v>
      </c>
      <c r="U49" s="25">
        <f t="shared" si="13"/>
        <v>80.941705553831525</v>
      </c>
      <c r="V49" s="120">
        <f t="shared" si="4"/>
        <v>0.71974215626833515</v>
      </c>
      <c r="W49" s="25">
        <f t="shared" si="5"/>
        <v>1.9417055538315253</v>
      </c>
      <c r="X49" s="26">
        <f t="shared" si="14"/>
        <v>2.4578551314323106E-2</v>
      </c>
    </row>
    <row r="50" spans="1:24" x14ac:dyDescent="0.5">
      <c r="A50" t="s">
        <v>15</v>
      </c>
      <c r="B50">
        <v>47</v>
      </c>
      <c r="C50" s="79">
        <v>2</v>
      </c>
      <c r="D50">
        <v>28</v>
      </c>
      <c r="E50" s="79">
        <v>28</v>
      </c>
      <c r="F50">
        <v>20</v>
      </c>
      <c r="G50">
        <v>43</v>
      </c>
      <c r="H50" s="78">
        <f t="shared" si="0"/>
        <v>48</v>
      </c>
      <c r="I50" s="78">
        <f t="shared" si="0"/>
        <v>71</v>
      </c>
      <c r="J50" s="46">
        <f t="shared" si="6"/>
        <v>2</v>
      </c>
      <c r="K50" s="119">
        <f t="shared" si="7"/>
        <v>0.81348351418209286</v>
      </c>
      <c r="L50" s="25">
        <f t="shared" si="8"/>
        <v>54.83740052223429</v>
      </c>
      <c r="M50" s="125">
        <f t="shared" si="9"/>
        <v>0.56442716150084271</v>
      </c>
      <c r="N50" s="25">
        <f t="shared" si="10"/>
        <v>43.538580638734324</v>
      </c>
      <c r="O50" s="25">
        <f t="shared" si="2"/>
        <v>4.4614193612656763</v>
      </c>
      <c r="P50" s="26">
        <f t="shared" si="3"/>
        <v>9.2946236693034923E-2</v>
      </c>
      <c r="Q50" s="11"/>
      <c r="R50" s="11"/>
      <c r="S50" s="25">
        <f t="shared" si="11"/>
        <v>107.49045822455719</v>
      </c>
      <c r="T50" s="125">
        <f t="shared" si="12"/>
        <v>7.7353137808792882E-2</v>
      </c>
      <c r="U50" s="25">
        <f t="shared" si="13"/>
        <v>89.10898398350372</v>
      </c>
      <c r="V50" s="120">
        <f t="shared" si="4"/>
        <v>0.78808043796327687</v>
      </c>
      <c r="W50" s="25">
        <f t="shared" si="5"/>
        <v>18.10898398350372</v>
      </c>
      <c r="X50" s="26">
        <f t="shared" si="14"/>
        <v>0.25505611244371434</v>
      </c>
    </row>
    <row r="51" spans="1:24" x14ac:dyDescent="0.5">
      <c r="A51" t="s">
        <v>16</v>
      </c>
      <c r="B51">
        <v>48</v>
      </c>
      <c r="C51" s="79">
        <v>3</v>
      </c>
      <c r="D51">
        <v>26</v>
      </c>
      <c r="E51" s="79">
        <v>64</v>
      </c>
      <c r="F51">
        <v>14</v>
      </c>
      <c r="G51">
        <v>77</v>
      </c>
      <c r="H51" s="78">
        <f t="shared" si="0"/>
        <v>40</v>
      </c>
      <c r="I51" s="78">
        <f t="shared" si="0"/>
        <v>141</v>
      </c>
      <c r="J51" s="46">
        <f t="shared" si="6"/>
        <v>3</v>
      </c>
      <c r="K51" s="119">
        <f t="shared" si="7"/>
        <v>0.98010234853081091</v>
      </c>
      <c r="L51" s="25">
        <f t="shared" si="8"/>
        <v>52.390026738791001</v>
      </c>
      <c r="M51" s="125">
        <f t="shared" si="9"/>
        <v>0.26324706700642952</v>
      </c>
      <c r="N51" s="25">
        <f t="shared" si="10"/>
        <v>54.931037166159264</v>
      </c>
      <c r="O51" s="25">
        <f t="shared" si="2"/>
        <v>14.931037166159264</v>
      </c>
      <c r="P51" s="26">
        <f t="shared" si="3"/>
        <v>0.37327592915398161</v>
      </c>
      <c r="Q51" s="11"/>
      <c r="R51" s="11"/>
      <c r="S51" s="25">
        <f t="shared" si="11"/>
        <v>114.65039310004656</v>
      </c>
      <c r="T51" s="125">
        <f t="shared" si="12"/>
        <v>0.7856113115768506</v>
      </c>
      <c r="U51" s="25">
        <f t="shared" si="13"/>
        <v>107.54308106358174</v>
      </c>
      <c r="V51" s="120">
        <f t="shared" si="4"/>
        <v>1.0112728759687075</v>
      </c>
      <c r="W51" s="25">
        <f t="shared" si="5"/>
        <v>33.456918936418262</v>
      </c>
      <c r="X51" s="26">
        <f t="shared" si="14"/>
        <v>0.23728311302424299</v>
      </c>
    </row>
    <row r="52" spans="1:24" x14ac:dyDescent="0.5">
      <c r="A52" t="s">
        <v>17</v>
      </c>
      <c r="B52">
        <v>49</v>
      </c>
      <c r="C52" s="79">
        <v>4</v>
      </c>
      <c r="D52">
        <v>31</v>
      </c>
      <c r="E52" s="79">
        <v>63</v>
      </c>
      <c r="F52">
        <v>18</v>
      </c>
      <c r="G52">
        <v>81</v>
      </c>
      <c r="H52" s="78">
        <f t="shared" si="0"/>
        <v>49</v>
      </c>
      <c r="I52" s="78">
        <f t="shared" si="0"/>
        <v>144</v>
      </c>
      <c r="J52" s="46">
        <f t="shared" si="6"/>
        <v>4</v>
      </c>
      <c r="K52" s="119">
        <f t="shared" si="7"/>
        <v>0.97555846965827675</v>
      </c>
      <c r="L52" s="25">
        <f t="shared" si="8"/>
        <v>52.148707984170514</v>
      </c>
      <c r="M52" s="125">
        <f t="shared" si="9"/>
        <v>0.21279048484373791</v>
      </c>
      <c r="N52" s="25">
        <f t="shared" si="10"/>
        <v>51.4659391522286</v>
      </c>
      <c r="O52" s="25">
        <f t="shared" si="2"/>
        <v>2.4659391522286001</v>
      </c>
      <c r="P52" s="26">
        <f t="shared" si="3"/>
        <v>5.032528882099184E-2</v>
      </c>
      <c r="Q52" s="11"/>
      <c r="R52" s="11"/>
      <c r="S52" s="25">
        <f t="shared" si="11"/>
        <v>119.99436863940035</v>
      </c>
      <c r="T52" s="125">
        <f t="shared" si="12"/>
        <v>1.2414477343545447</v>
      </c>
      <c r="U52" s="25">
        <f t="shared" si="13"/>
        <v>118.4656967103334</v>
      </c>
      <c r="V52" s="120">
        <f t="shared" si="4"/>
        <v>1.034936177794646</v>
      </c>
      <c r="W52" s="25">
        <f t="shared" si="5"/>
        <v>25.534303289666596</v>
      </c>
      <c r="X52" s="26">
        <f t="shared" si="14"/>
        <v>0.1773215506226847</v>
      </c>
    </row>
    <row r="53" spans="1:24" x14ac:dyDescent="0.5">
      <c r="A53" t="s">
        <v>18</v>
      </c>
      <c r="B53">
        <v>50</v>
      </c>
      <c r="C53" s="79">
        <v>5</v>
      </c>
      <c r="D53">
        <v>50</v>
      </c>
      <c r="E53" s="79">
        <v>93</v>
      </c>
      <c r="F53">
        <v>30</v>
      </c>
      <c r="G53">
        <v>110</v>
      </c>
      <c r="H53" s="78">
        <f t="shared" si="0"/>
        <v>80</v>
      </c>
      <c r="I53" s="78">
        <f t="shared" si="0"/>
        <v>203</v>
      </c>
      <c r="J53" s="46">
        <f t="shared" si="6"/>
        <v>5</v>
      </c>
      <c r="K53" s="119">
        <f t="shared" si="7"/>
        <v>1.5510616954858838</v>
      </c>
      <c r="L53" s="25">
        <f t="shared" si="8"/>
        <v>52.19826183159509</v>
      </c>
      <c r="M53" s="125">
        <f t="shared" si="9"/>
        <v>0.19646682110182176</v>
      </c>
      <c r="N53" s="25">
        <f t="shared" si="10"/>
        <v>81.26674276043417</v>
      </c>
      <c r="O53" s="25">
        <f t="shared" si="2"/>
        <v>1.2667427604341697</v>
      </c>
      <c r="P53" s="26">
        <f t="shared" si="3"/>
        <v>1.5834284505427121E-2</v>
      </c>
      <c r="Q53" s="11"/>
      <c r="R53" s="11"/>
      <c r="S53" s="25">
        <f t="shared" si="11"/>
        <v>123.31419877909103</v>
      </c>
      <c r="T53" s="125">
        <f t="shared" si="12"/>
        <v>1.4492859748881584</v>
      </c>
      <c r="U53" s="25">
        <f t="shared" si="13"/>
        <v>181.305755959621</v>
      </c>
      <c r="V53" s="120">
        <f t="shared" si="4"/>
        <v>1.5030162027715575</v>
      </c>
      <c r="W53" s="25">
        <f t="shared" si="5"/>
        <v>21.694244040379004</v>
      </c>
      <c r="X53" s="26">
        <f t="shared" si="14"/>
        <v>0.10686819724324632</v>
      </c>
    </row>
    <row r="54" spans="1:24" x14ac:dyDescent="0.5">
      <c r="A54" t="s">
        <v>14</v>
      </c>
      <c r="B54">
        <v>51</v>
      </c>
      <c r="C54" s="79">
        <v>1</v>
      </c>
      <c r="D54" s="138"/>
      <c r="E54" s="140"/>
      <c r="F54" s="138"/>
      <c r="G54" s="4"/>
      <c r="J54" s="46"/>
      <c r="K54" s="107"/>
      <c r="L54" s="25"/>
      <c r="M54" s="124"/>
      <c r="N54" s="25">
        <f>L53*K49</f>
        <v>36.401177676485986</v>
      </c>
      <c r="O54" s="25"/>
      <c r="P54" s="26"/>
      <c r="Q54" s="11"/>
      <c r="R54" s="11"/>
      <c r="S54" s="25">
        <f t="shared" si="11"/>
        <v>98.808532480154284</v>
      </c>
      <c r="T54" s="125">
        <f t="shared" si="12"/>
        <v>-1.1462092524943321</v>
      </c>
      <c r="U54" s="25">
        <f t="shared" si="13"/>
        <v>89.797539540380541</v>
      </c>
      <c r="V54" s="120">
        <f t="shared" si="4"/>
        <v>0.68375504845491841</v>
      </c>
      <c r="W54" s="25"/>
      <c r="X54" s="26"/>
    </row>
    <row r="55" spans="1:24" x14ac:dyDescent="0.5">
      <c r="M55" s="126"/>
      <c r="S55" s="46"/>
      <c r="T55" s="125"/>
      <c r="U55" s="25">
        <f>S54*V50</f>
        <v>77.86907155146865</v>
      </c>
      <c r="V55" s="120"/>
      <c r="W55" s="46"/>
      <c r="X55" s="46"/>
    </row>
    <row r="59" spans="1:24" x14ac:dyDescent="0.5">
      <c r="A59" t="s">
        <v>0</v>
      </c>
    </row>
    <row r="60" spans="1:24" x14ac:dyDescent="0.5">
      <c r="A60">
        <v>1</v>
      </c>
      <c r="B60">
        <v>0.7</v>
      </c>
    </row>
    <row r="61" spans="1:24" x14ac:dyDescent="0.5">
      <c r="A61">
        <v>2</v>
      </c>
      <c r="B61">
        <v>0.8</v>
      </c>
    </row>
    <row r="62" spans="1:24" x14ac:dyDescent="0.5">
      <c r="A62">
        <v>3</v>
      </c>
      <c r="B62">
        <v>1</v>
      </c>
    </row>
    <row r="63" spans="1:24" x14ac:dyDescent="0.5">
      <c r="A63">
        <v>4</v>
      </c>
      <c r="B63">
        <v>1</v>
      </c>
    </row>
    <row r="64" spans="1:24" x14ac:dyDescent="0.5">
      <c r="A64">
        <v>5</v>
      </c>
      <c r="B64">
        <v>1.5</v>
      </c>
    </row>
    <row r="68" spans="1:2" x14ac:dyDescent="0.5">
      <c r="A68" s="3" t="s">
        <v>55</v>
      </c>
      <c r="B68">
        <v>0.2</v>
      </c>
    </row>
    <row r="69" spans="1:2" x14ac:dyDescent="0.5">
      <c r="A69" s="3" t="s">
        <v>56</v>
      </c>
      <c r="B69">
        <v>0.1</v>
      </c>
    </row>
    <row r="70" spans="1:2" x14ac:dyDescent="0.5">
      <c r="A70" s="3" t="s">
        <v>57</v>
      </c>
      <c r="B70">
        <v>0.05</v>
      </c>
    </row>
  </sheetData>
  <mergeCells count="5">
    <mergeCell ref="D2:E2"/>
    <mergeCell ref="F2:G2"/>
    <mergeCell ref="U2:X2"/>
    <mergeCell ref="N2:P2"/>
    <mergeCell ref="A1:Z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F1600-F73F-4D25-9864-93C971084120}">
  <sheetPr>
    <tabColor theme="3"/>
  </sheetPr>
  <dimension ref="A1:AB57"/>
  <sheetViews>
    <sheetView tabSelected="1" zoomScale="70" zoomScaleNormal="70" workbookViewId="0">
      <pane ySplit="3" topLeftCell="A4" activePane="bottomLeft" state="frozen"/>
      <selection pane="bottomLeft" activeCell="Q14" sqref="Q14"/>
    </sheetView>
  </sheetViews>
  <sheetFormatPr defaultColWidth="7.625" defaultRowHeight="14.25" x14ac:dyDescent="0.45"/>
  <cols>
    <col min="1" max="2" width="7.625" style="63"/>
    <col min="3" max="3" width="7.625" style="93"/>
    <col min="4" max="4" width="7.625" style="63"/>
    <col min="5" max="5" width="7.625" style="93" customWidth="1"/>
    <col min="6" max="6" width="7.625" style="63"/>
    <col min="7" max="7" width="7.625" style="93"/>
    <col min="8" max="8" width="12" style="68" bestFit="1" customWidth="1"/>
    <col min="9" max="9" width="11.5" style="94" bestFit="1" customWidth="1"/>
    <col min="10" max="10" width="10.125" style="63" customWidth="1"/>
    <col min="11" max="11" width="11.625" style="63" bestFit="1" customWidth="1"/>
    <col min="12" max="12" width="13.125" style="63" customWidth="1"/>
    <col min="13" max="13" width="7.75" style="63" customWidth="1"/>
    <col min="14" max="14" width="7.625" style="63"/>
    <col min="15" max="15" width="11.625" style="63" bestFit="1" customWidth="1"/>
    <col min="16" max="16" width="20.625" style="63" bestFit="1" customWidth="1"/>
    <col min="17" max="17" width="17.125" style="63" bestFit="1" customWidth="1"/>
    <col min="18" max="21" width="7.625" style="63"/>
    <col min="22" max="22" width="14.5" style="63" customWidth="1"/>
    <col min="23" max="23" width="7.625" style="63"/>
    <col min="24" max="24" width="5.5" style="63" bestFit="1" customWidth="1"/>
    <col min="25" max="25" width="11.625" style="63" bestFit="1" customWidth="1"/>
    <col min="26" max="26" width="12.75" style="63" customWidth="1"/>
    <col min="27" max="27" width="17" style="63" bestFit="1" customWidth="1"/>
    <col min="28" max="16384" width="7.625" style="63"/>
  </cols>
  <sheetData>
    <row r="1" spans="1:28" thickBot="1" x14ac:dyDescent="0.45">
      <c r="A1" s="181" t="s">
        <v>80</v>
      </c>
      <c r="B1" s="181"/>
      <c r="C1" s="181"/>
      <c r="D1" s="181"/>
      <c r="E1" s="181"/>
      <c r="F1" s="181"/>
      <c r="G1" s="181"/>
      <c r="H1" s="181"/>
      <c r="I1" s="181"/>
      <c r="J1" s="181"/>
      <c r="K1" s="181"/>
      <c r="L1" s="181"/>
      <c r="M1" s="181"/>
      <c r="N1" s="181"/>
      <c r="O1" s="181"/>
      <c r="P1" s="181"/>
      <c r="Q1" s="181"/>
      <c r="R1" s="181"/>
      <c r="S1" s="181"/>
      <c r="T1" s="181"/>
      <c r="U1" s="181"/>
      <c r="V1" s="181"/>
      <c r="W1" s="181"/>
      <c r="X1" s="181"/>
      <c r="Y1" s="181"/>
      <c r="Z1" s="181"/>
      <c r="AA1" s="181"/>
      <c r="AB1" s="181"/>
    </row>
    <row r="2" spans="1:28" x14ac:dyDescent="0.45">
      <c r="A2" s="155"/>
      <c r="B2" s="155"/>
      <c r="C2" s="156"/>
      <c r="D2" s="178" t="s">
        <v>72</v>
      </c>
      <c r="E2" s="179"/>
      <c r="F2" s="178" t="s">
        <v>64</v>
      </c>
      <c r="G2" s="179"/>
      <c r="H2" s="153" t="s">
        <v>72</v>
      </c>
      <c r="I2" s="154" t="s">
        <v>64</v>
      </c>
      <c r="J2" s="180" t="s">
        <v>72</v>
      </c>
      <c r="K2" s="180"/>
      <c r="L2" s="180"/>
      <c r="M2" s="180"/>
      <c r="N2" s="180"/>
      <c r="O2" s="180"/>
      <c r="P2" s="180"/>
      <c r="Q2" s="187" t="s">
        <v>24</v>
      </c>
      <c r="R2" s="188">
        <f>AVERAGE(O9:O53)</f>
        <v>12.051568860027773</v>
      </c>
      <c r="T2" s="180" t="s">
        <v>64</v>
      </c>
      <c r="U2" s="180"/>
      <c r="V2" s="180"/>
      <c r="W2" s="180"/>
      <c r="X2" s="180"/>
      <c r="Y2" s="180"/>
      <c r="Z2" s="180"/>
      <c r="AA2" s="99" t="s">
        <v>24</v>
      </c>
      <c r="AB2" s="64">
        <f>AVERAGE(Y9:Y53)</f>
        <v>4.553713492488237</v>
      </c>
    </row>
    <row r="3" spans="1:28" s="65" customFormat="1" ht="40.5" customHeight="1" x14ac:dyDescent="0.5">
      <c r="B3" s="95" t="s">
        <v>8</v>
      </c>
      <c r="C3" s="96" t="s">
        <v>9</v>
      </c>
      <c r="D3" s="95" t="s">
        <v>10</v>
      </c>
      <c r="E3" s="96" t="s">
        <v>10</v>
      </c>
      <c r="F3" s="95" t="s">
        <v>12</v>
      </c>
      <c r="G3" s="96" t="s">
        <v>73</v>
      </c>
      <c r="H3" s="97" t="s">
        <v>74</v>
      </c>
      <c r="I3" s="98" t="s">
        <v>74</v>
      </c>
      <c r="J3" s="97" t="s">
        <v>62</v>
      </c>
      <c r="K3" s="97" t="s">
        <v>63</v>
      </c>
      <c r="L3" s="97" t="s">
        <v>19</v>
      </c>
      <c r="M3" s="97" t="s">
        <v>21</v>
      </c>
      <c r="N3" s="97" t="s">
        <v>22</v>
      </c>
      <c r="O3" s="97" t="s">
        <v>23</v>
      </c>
      <c r="P3" s="97" t="s">
        <v>75</v>
      </c>
      <c r="Q3" s="189" t="s">
        <v>25</v>
      </c>
      <c r="R3" s="190">
        <f>AVERAGE(P9:P53)</f>
        <v>0.15579189632778434</v>
      </c>
      <c r="T3" s="97" t="s">
        <v>62</v>
      </c>
      <c r="U3" s="97" t="s">
        <v>63</v>
      </c>
      <c r="V3" s="97" t="s">
        <v>19</v>
      </c>
      <c r="W3" s="97" t="s">
        <v>21</v>
      </c>
      <c r="X3" s="97" t="s">
        <v>22</v>
      </c>
      <c r="Y3" s="97" t="s">
        <v>23</v>
      </c>
      <c r="Z3" s="102" t="s">
        <v>75</v>
      </c>
      <c r="AA3" s="100" t="s">
        <v>25</v>
      </c>
      <c r="AB3" s="66">
        <f>AVERAGE(Z9:Z52)</f>
        <v>6.2510800494845725E-2</v>
      </c>
    </row>
    <row r="4" spans="1:28" ht="15.75" thickBot="1" x14ac:dyDescent="0.5">
      <c r="A4" s="63" t="s">
        <v>14</v>
      </c>
      <c r="B4" s="63">
        <v>1</v>
      </c>
      <c r="C4" s="93">
        <v>1</v>
      </c>
      <c r="D4" s="67">
        <v>18</v>
      </c>
      <c r="E4" s="92">
        <v>31</v>
      </c>
      <c r="F4" s="67">
        <v>15</v>
      </c>
      <c r="G4" s="92">
        <v>32</v>
      </c>
      <c r="H4" s="68">
        <v>49</v>
      </c>
      <c r="I4" s="94">
        <v>47</v>
      </c>
      <c r="J4" s="69"/>
      <c r="K4" s="69"/>
      <c r="L4" s="69">
        <v>0.7</v>
      </c>
      <c r="M4" s="69"/>
      <c r="N4" s="69"/>
      <c r="O4" s="69"/>
      <c r="P4" s="69"/>
      <c r="Q4" s="187" t="s">
        <v>76</v>
      </c>
      <c r="R4" s="188">
        <f>M54</f>
        <v>61.654668388608442</v>
      </c>
      <c r="T4" s="69"/>
      <c r="U4" s="69"/>
      <c r="V4" s="69">
        <v>0.7</v>
      </c>
      <c r="W4" s="69"/>
      <c r="X4" s="69"/>
      <c r="Y4" s="69"/>
      <c r="Z4" s="69"/>
      <c r="AA4" s="101" t="s">
        <v>76</v>
      </c>
      <c r="AB4" s="70">
        <f>W54</f>
        <v>65.1283448974756</v>
      </c>
    </row>
    <row r="5" spans="1:28" ht="15.75" thickBot="1" x14ac:dyDescent="0.5">
      <c r="A5" s="63" t="s">
        <v>15</v>
      </c>
      <c r="B5" s="63">
        <v>2</v>
      </c>
      <c r="C5" s="93">
        <v>2</v>
      </c>
      <c r="D5" s="67">
        <v>33</v>
      </c>
      <c r="E5" s="92">
        <v>20</v>
      </c>
      <c r="F5" s="67">
        <v>16</v>
      </c>
      <c r="G5" s="92">
        <v>40</v>
      </c>
      <c r="H5" s="68">
        <v>53</v>
      </c>
      <c r="I5" s="94">
        <v>56</v>
      </c>
      <c r="J5" s="69"/>
      <c r="K5" s="69"/>
      <c r="L5" s="69">
        <v>0.8</v>
      </c>
      <c r="M5" s="69"/>
      <c r="N5" s="69"/>
      <c r="O5" s="69"/>
      <c r="P5" s="69"/>
      <c r="T5" s="69"/>
      <c r="U5" s="69"/>
      <c r="V5" s="69">
        <v>0.8</v>
      </c>
      <c r="W5" s="69"/>
      <c r="X5" s="69"/>
      <c r="Y5" s="69"/>
      <c r="Z5" s="69"/>
    </row>
    <row r="6" spans="1:28" ht="15.4" x14ac:dyDescent="0.45">
      <c r="A6" s="63" t="s">
        <v>16</v>
      </c>
      <c r="B6" s="63">
        <v>3</v>
      </c>
      <c r="C6" s="93">
        <v>3</v>
      </c>
      <c r="D6" s="67">
        <v>28</v>
      </c>
      <c r="E6" s="92">
        <v>30</v>
      </c>
      <c r="F6" s="67">
        <v>16</v>
      </c>
      <c r="G6" s="92">
        <v>38</v>
      </c>
      <c r="H6" s="68">
        <v>58</v>
      </c>
      <c r="I6" s="94">
        <v>54</v>
      </c>
      <c r="J6" s="69"/>
      <c r="K6" s="69"/>
      <c r="L6" s="69">
        <v>1</v>
      </c>
      <c r="M6" s="69"/>
      <c r="N6" s="69"/>
      <c r="O6" s="69"/>
      <c r="P6" s="69"/>
      <c r="Q6" s="71" t="s">
        <v>77</v>
      </c>
      <c r="R6" s="4">
        <v>0.2</v>
      </c>
      <c r="T6" s="69"/>
      <c r="U6" s="69"/>
      <c r="V6" s="69">
        <v>1</v>
      </c>
      <c r="W6" s="69"/>
      <c r="X6" s="69"/>
      <c r="Y6" s="69"/>
      <c r="Z6" s="69"/>
      <c r="AA6" s="71" t="s">
        <v>77</v>
      </c>
      <c r="AB6" s="4">
        <v>0.2</v>
      </c>
    </row>
    <row r="7" spans="1:28" ht="15.4" x14ac:dyDescent="0.45">
      <c r="A7" s="63" t="s">
        <v>17</v>
      </c>
      <c r="B7" s="63">
        <v>4</v>
      </c>
      <c r="C7" s="93">
        <v>4</v>
      </c>
      <c r="D7" s="67">
        <v>36</v>
      </c>
      <c r="E7" s="92">
        <v>38</v>
      </c>
      <c r="F7" s="67">
        <v>29</v>
      </c>
      <c r="G7" s="92">
        <v>33</v>
      </c>
      <c r="H7" s="68">
        <v>74</v>
      </c>
      <c r="I7" s="94">
        <v>62</v>
      </c>
      <c r="J7" s="69"/>
      <c r="K7" s="69"/>
      <c r="L7" s="69">
        <v>1</v>
      </c>
      <c r="M7" s="69"/>
      <c r="N7" s="69"/>
      <c r="O7" s="69"/>
      <c r="P7" s="69"/>
      <c r="Q7" s="72" t="s">
        <v>78</v>
      </c>
      <c r="R7" s="4">
        <v>0.1</v>
      </c>
      <c r="T7" s="69"/>
      <c r="U7" s="69"/>
      <c r="V7" s="69">
        <v>1</v>
      </c>
      <c r="W7" s="69"/>
      <c r="X7" s="69"/>
      <c r="Y7" s="69"/>
      <c r="Z7" s="69"/>
      <c r="AA7" s="72" t="s">
        <v>78</v>
      </c>
      <c r="AB7" s="4">
        <v>0.1</v>
      </c>
    </row>
    <row r="8" spans="1:28" ht="15.75" thickBot="1" x14ac:dyDescent="0.5">
      <c r="A8" s="63" t="s">
        <v>18</v>
      </c>
      <c r="B8" s="63">
        <v>5</v>
      </c>
      <c r="C8" s="93">
        <v>5</v>
      </c>
      <c r="D8" s="67">
        <v>47</v>
      </c>
      <c r="E8" s="92">
        <v>72</v>
      </c>
      <c r="F8" s="67">
        <v>27</v>
      </c>
      <c r="G8" s="92">
        <v>60</v>
      </c>
      <c r="H8" s="68">
        <v>119</v>
      </c>
      <c r="I8" s="94">
        <v>87</v>
      </c>
      <c r="J8" s="73">
        <f>H8/L8</f>
        <v>79.333333333333329</v>
      </c>
      <c r="K8" s="69">
        <v>0</v>
      </c>
      <c r="L8" s="69">
        <v>1.5</v>
      </c>
      <c r="M8" s="69"/>
      <c r="N8" s="73"/>
      <c r="O8" s="69"/>
      <c r="P8" s="69"/>
      <c r="Q8" s="74" t="s">
        <v>79</v>
      </c>
      <c r="R8" s="4">
        <v>0.05</v>
      </c>
      <c r="T8" s="69">
        <f>I8/L8</f>
        <v>58</v>
      </c>
      <c r="U8" s="69">
        <v>0</v>
      </c>
      <c r="V8" s="69">
        <v>1.5</v>
      </c>
      <c r="W8" s="69"/>
      <c r="X8" s="73"/>
      <c r="Y8" s="69"/>
      <c r="Z8" s="69"/>
      <c r="AA8" s="74" t="s">
        <v>79</v>
      </c>
      <c r="AB8" s="4">
        <v>0.05</v>
      </c>
    </row>
    <row r="9" spans="1:28" ht="15.4" x14ac:dyDescent="0.45">
      <c r="A9" s="63" t="s">
        <v>14</v>
      </c>
      <c r="B9" s="63">
        <v>6</v>
      </c>
      <c r="C9" s="93">
        <v>1</v>
      </c>
      <c r="D9" s="67">
        <v>17</v>
      </c>
      <c r="E9" s="92">
        <v>33</v>
      </c>
      <c r="F9" s="67">
        <v>15</v>
      </c>
      <c r="G9" s="92">
        <v>31</v>
      </c>
      <c r="H9" s="68">
        <v>50</v>
      </c>
      <c r="I9" s="94">
        <v>46</v>
      </c>
      <c r="J9" s="73">
        <f t="shared" ref="J9:J56" si="0">$R$6*(H9/L4)+(1-$R$6)*(J8+K8)</f>
        <v>77.75238095238096</v>
      </c>
      <c r="K9" s="73">
        <f t="shared" ref="K9:K56" si="1">$R$7*(J9-J8)+(1-$R$7)*K8</f>
        <v>-0.15809523809523685</v>
      </c>
      <c r="L9" s="73">
        <f t="shared" ref="L9:L56" si="2">$R$8*(H9/J9)+(1-$R$8)*L4</f>
        <v>0.69715335619794216</v>
      </c>
      <c r="M9" s="73">
        <f t="shared" ref="M9:M57" si="3">SUM(J8:K8)*L4</f>
        <v>55.533333333333324</v>
      </c>
      <c r="N9" s="73">
        <f t="shared" ref="N9:N53" si="4">H9-M9</f>
        <v>-5.5333333333333243</v>
      </c>
      <c r="O9" s="73">
        <f t="shared" ref="O9:O53" si="5">ABS(N9)</f>
        <v>5.5333333333333243</v>
      </c>
      <c r="P9" s="75">
        <f t="shared" ref="P9:P53" si="6">O9/H9</f>
        <v>0.11066666666666648</v>
      </c>
      <c r="T9" s="73">
        <f t="shared" ref="T9:T56" si="7">$AB$6*(I9/V4)+(1-$AB$6)*(T8+U8)</f>
        <v>59.542857142857152</v>
      </c>
      <c r="U9" s="73">
        <f t="shared" ref="U9:U56" si="8">$AB$7*(T9-T8)+(1-$AB$7)*U8</f>
        <v>0.15428571428571516</v>
      </c>
      <c r="V9" s="73">
        <f t="shared" ref="V9:V56" si="9">$AB$8*(I9/T9)+(1-$AB$8)*V4</f>
        <v>0.70362763915547022</v>
      </c>
      <c r="W9" s="73">
        <f t="shared" ref="W9:W56" si="10">SUM(T8:U8)*V4</f>
        <v>40.599999999999994</v>
      </c>
      <c r="X9" s="73">
        <f t="shared" ref="X9:X53" si="11">I9-W9</f>
        <v>5.4000000000000057</v>
      </c>
      <c r="Y9" s="73">
        <f t="shared" ref="Y9:Y53" si="12">ABS(X9)</f>
        <v>5.4000000000000057</v>
      </c>
      <c r="Z9" s="75">
        <f t="shared" ref="Z9:Z53" si="13">Y9/I9</f>
        <v>0.11739130434782621</v>
      </c>
    </row>
    <row r="10" spans="1:28" ht="15.4" x14ac:dyDescent="0.45">
      <c r="A10" s="63" t="s">
        <v>15</v>
      </c>
      <c r="B10" s="63">
        <v>7</v>
      </c>
      <c r="C10" s="93">
        <v>2</v>
      </c>
      <c r="D10" s="67">
        <v>26</v>
      </c>
      <c r="E10" s="92">
        <v>47</v>
      </c>
      <c r="F10" s="67">
        <v>18</v>
      </c>
      <c r="G10" s="92">
        <v>30</v>
      </c>
      <c r="H10" s="68">
        <v>73</v>
      </c>
      <c r="I10" s="94">
        <v>48</v>
      </c>
      <c r="J10" s="73">
        <f t="shared" si="0"/>
        <v>80.325428571428574</v>
      </c>
      <c r="K10" s="73">
        <f t="shared" si="1"/>
        <v>0.11501904761904827</v>
      </c>
      <c r="L10" s="73">
        <f t="shared" si="2"/>
        <v>0.80544015593709872</v>
      </c>
      <c r="M10" s="73">
        <f t="shared" si="3"/>
        <v>62.075428571428574</v>
      </c>
      <c r="N10" s="73">
        <f t="shared" si="4"/>
        <v>10.924571428571426</v>
      </c>
      <c r="O10" s="73">
        <f t="shared" si="5"/>
        <v>10.924571428571426</v>
      </c>
      <c r="P10" s="75">
        <f t="shared" si="6"/>
        <v>0.14965166340508804</v>
      </c>
      <c r="T10" s="73">
        <f t="shared" si="7"/>
        <v>59.757714285714293</v>
      </c>
      <c r="U10" s="73">
        <f t="shared" si="8"/>
        <v>0.16034285714285781</v>
      </c>
      <c r="V10" s="73">
        <f t="shared" si="9"/>
        <v>0.80016217870257034</v>
      </c>
      <c r="W10" s="73">
        <f t="shared" si="10"/>
        <v>47.757714285714293</v>
      </c>
      <c r="X10" s="73">
        <f t="shared" si="11"/>
        <v>0.24228571428570689</v>
      </c>
      <c r="Y10" s="73">
        <f t="shared" si="12"/>
        <v>0.24228571428570689</v>
      </c>
      <c r="Z10" s="75">
        <f t="shared" si="13"/>
        <v>5.0476190476188938E-3</v>
      </c>
    </row>
    <row r="11" spans="1:28" ht="15.4" x14ac:dyDescent="0.45">
      <c r="A11" s="63" t="s">
        <v>16</v>
      </c>
      <c r="B11" s="63">
        <v>8</v>
      </c>
      <c r="C11" s="93">
        <v>3</v>
      </c>
      <c r="D11" s="67">
        <v>39</v>
      </c>
      <c r="E11" s="92">
        <v>47</v>
      </c>
      <c r="F11" s="67">
        <v>20</v>
      </c>
      <c r="G11" s="92">
        <v>54</v>
      </c>
      <c r="H11" s="68">
        <v>86</v>
      </c>
      <c r="I11" s="94">
        <v>74</v>
      </c>
      <c r="J11" s="73">
        <f t="shared" si="0"/>
        <v>81.552358095238105</v>
      </c>
      <c r="K11" s="73">
        <f t="shared" si="1"/>
        <v>0.22621009523809654</v>
      </c>
      <c r="L11" s="73">
        <f t="shared" si="2"/>
        <v>1.0027268628453194</v>
      </c>
      <c r="M11" s="73">
        <f t="shared" si="3"/>
        <v>80.440447619047617</v>
      </c>
      <c r="N11" s="73">
        <f t="shared" si="4"/>
        <v>5.5595523809523826</v>
      </c>
      <c r="O11" s="73">
        <f t="shared" si="5"/>
        <v>5.5595523809523826</v>
      </c>
      <c r="P11" s="75">
        <f t="shared" si="6"/>
        <v>6.4645957918050959E-2</v>
      </c>
      <c r="T11" s="73">
        <f t="shared" si="7"/>
        <v>62.734445714285727</v>
      </c>
      <c r="U11" s="73">
        <f t="shared" si="8"/>
        <v>0.44198171428571542</v>
      </c>
      <c r="V11" s="73">
        <f t="shared" si="9"/>
        <v>1.0089787629088343</v>
      </c>
      <c r="W11" s="73">
        <f t="shared" si="10"/>
        <v>59.918057142857151</v>
      </c>
      <c r="X11" s="73">
        <f t="shared" si="11"/>
        <v>14.081942857142849</v>
      </c>
      <c r="Y11" s="73">
        <f t="shared" si="12"/>
        <v>14.081942857142849</v>
      </c>
      <c r="Z11" s="75">
        <f t="shared" si="13"/>
        <v>0.19029652509652498</v>
      </c>
    </row>
    <row r="12" spans="1:28" ht="15.4" x14ac:dyDescent="0.45">
      <c r="A12" s="63" t="s">
        <v>17</v>
      </c>
      <c r="B12" s="63">
        <v>9</v>
      </c>
      <c r="C12" s="93">
        <v>4</v>
      </c>
      <c r="D12" s="67">
        <v>30</v>
      </c>
      <c r="E12" s="92">
        <v>47</v>
      </c>
      <c r="F12" s="67">
        <v>13</v>
      </c>
      <c r="G12" s="92">
        <v>47</v>
      </c>
      <c r="H12" s="68">
        <v>77</v>
      </c>
      <c r="I12" s="94">
        <v>60</v>
      </c>
      <c r="J12" s="73">
        <f t="shared" si="0"/>
        <v>80.822854552380974</v>
      </c>
      <c r="K12" s="73">
        <f t="shared" si="1"/>
        <v>0.1306387314285738</v>
      </c>
      <c r="L12" s="73">
        <f t="shared" si="2"/>
        <v>0.99763504111952428</v>
      </c>
      <c r="M12" s="73">
        <f t="shared" si="3"/>
        <v>81.778568190476207</v>
      </c>
      <c r="N12" s="73">
        <f t="shared" si="4"/>
        <v>-4.7785681904762072</v>
      </c>
      <c r="O12" s="73">
        <f t="shared" si="5"/>
        <v>4.7785681904762072</v>
      </c>
      <c r="P12" s="75">
        <f t="shared" si="6"/>
        <v>6.2059327149041651E-2</v>
      </c>
      <c r="T12" s="73">
        <f t="shared" si="7"/>
        <v>62.541141942857159</v>
      </c>
      <c r="U12" s="73">
        <f t="shared" si="8"/>
        <v>0.37845316571428717</v>
      </c>
      <c r="V12" s="73">
        <f t="shared" si="9"/>
        <v>0.99796842377360251</v>
      </c>
      <c r="W12" s="73">
        <f t="shared" si="10"/>
        <v>63.176427428571444</v>
      </c>
      <c r="X12" s="73">
        <f t="shared" si="11"/>
        <v>-3.1764274285714436</v>
      </c>
      <c r="Y12" s="73">
        <f t="shared" si="12"/>
        <v>3.1764274285714436</v>
      </c>
      <c r="Z12" s="75">
        <f t="shared" si="13"/>
        <v>5.2940457142857396E-2</v>
      </c>
    </row>
    <row r="13" spans="1:28" ht="15.4" x14ac:dyDescent="0.45">
      <c r="A13" s="63" t="s">
        <v>18</v>
      </c>
      <c r="B13" s="63">
        <v>10</v>
      </c>
      <c r="C13" s="93">
        <v>5</v>
      </c>
      <c r="D13" s="67">
        <v>50</v>
      </c>
      <c r="E13" s="92">
        <v>99</v>
      </c>
      <c r="F13" s="67">
        <v>41</v>
      </c>
      <c r="G13" s="92">
        <v>63</v>
      </c>
      <c r="H13" s="68">
        <v>149</v>
      </c>
      <c r="I13" s="94">
        <v>104</v>
      </c>
      <c r="J13" s="73">
        <f t="shared" si="0"/>
        <v>84.629461293714314</v>
      </c>
      <c r="K13" s="73">
        <f t="shared" si="1"/>
        <v>0.49823553241905044</v>
      </c>
      <c r="L13" s="73">
        <f t="shared" si="2"/>
        <v>1.5130308096744711</v>
      </c>
      <c r="M13" s="73">
        <f t="shared" si="3"/>
        <v>121.43023992571432</v>
      </c>
      <c r="N13" s="73">
        <f t="shared" si="4"/>
        <v>27.569760074285682</v>
      </c>
      <c r="O13" s="73">
        <f t="shared" si="5"/>
        <v>27.569760074285682</v>
      </c>
      <c r="P13" s="75">
        <f t="shared" si="6"/>
        <v>0.18503194680728646</v>
      </c>
      <c r="T13" s="73">
        <f t="shared" si="7"/>
        <v>64.202342753523823</v>
      </c>
      <c r="U13" s="73">
        <f t="shared" si="8"/>
        <v>0.50672793020952489</v>
      </c>
      <c r="V13" s="73">
        <f t="shared" si="9"/>
        <v>1.5059939291462161</v>
      </c>
      <c r="W13" s="73">
        <f t="shared" si="10"/>
        <v>94.379392662857171</v>
      </c>
      <c r="X13" s="73">
        <f t="shared" si="11"/>
        <v>9.6206073371428289</v>
      </c>
      <c r="Y13" s="73">
        <f t="shared" si="12"/>
        <v>9.6206073371428289</v>
      </c>
      <c r="Z13" s="75">
        <f t="shared" si="13"/>
        <v>9.2505839780219506E-2</v>
      </c>
    </row>
    <row r="14" spans="1:28" ht="15.4" x14ac:dyDescent="0.45">
      <c r="A14" s="63" t="s">
        <v>14</v>
      </c>
      <c r="B14" s="63">
        <v>11</v>
      </c>
      <c r="C14" s="93">
        <v>1</v>
      </c>
      <c r="D14" s="67">
        <v>19</v>
      </c>
      <c r="E14" s="92">
        <v>37</v>
      </c>
      <c r="F14" s="67">
        <v>9</v>
      </c>
      <c r="G14" s="92">
        <v>38</v>
      </c>
      <c r="H14" s="68">
        <v>56</v>
      </c>
      <c r="I14" s="94">
        <v>47</v>
      </c>
      <c r="J14" s="73">
        <f t="shared" si="0"/>
        <v>84.167489285573396</v>
      </c>
      <c r="K14" s="73">
        <f t="shared" si="1"/>
        <v>0.40221477836305358</v>
      </c>
      <c r="L14" s="73">
        <f t="shared" si="2"/>
        <v>0.69556268997935811</v>
      </c>
      <c r="M14" s="73">
        <f t="shared" si="3"/>
        <v>59.347059547739782</v>
      </c>
      <c r="N14" s="73">
        <f t="shared" si="4"/>
        <v>-3.3470595477397822</v>
      </c>
      <c r="O14" s="73">
        <f t="shared" si="5"/>
        <v>3.3470595477397822</v>
      </c>
      <c r="P14" s="75">
        <f t="shared" si="6"/>
        <v>5.9768920495353255E-2</v>
      </c>
      <c r="T14" s="73">
        <f t="shared" si="7"/>
        <v>65.126595317820573</v>
      </c>
      <c r="U14" s="73">
        <f t="shared" si="8"/>
        <v>0.54848039361824752</v>
      </c>
      <c r="V14" s="73">
        <f t="shared" si="9"/>
        <v>0.70452982626087124</v>
      </c>
      <c r="W14" s="73">
        <f t="shared" si="10"/>
        <v>45.531090637139741</v>
      </c>
      <c r="X14" s="73">
        <f t="shared" si="11"/>
        <v>1.4689093628602592</v>
      </c>
      <c r="Y14" s="73">
        <f t="shared" si="12"/>
        <v>1.4689093628602592</v>
      </c>
      <c r="Z14" s="75">
        <f t="shared" si="13"/>
        <v>3.1253390699154449E-2</v>
      </c>
    </row>
    <row r="15" spans="1:28" ht="15.4" x14ac:dyDescent="0.45">
      <c r="A15" s="63" t="s">
        <v>15</v>
      </c>
      <c r="B15" s="63">
        <v>12</v>
      </c>
      <c r="C15" s="93">
        <v>2</v>
      </c>
      <c r="D15" s="67">
        <v>22</v>
      </c>
      <c r="E15" s="92">
        <v>25</v>
      </c>
      <c r="F15" s="67">
        <v>10</v>
      </c>
      <c r="G15" s="92">
        <v>41</v>
      </c>
      <c r="H15" s="68">
        <v>47</v>
      </c>
      <c r="I15" s="94">
        <v>51</v>
      </c>
      <c r="J15" s="73">
        <f t="shared" si="0"/>
        <v>79.326400642034486</v>
      </c>
      <c r="K15" s="73">
        <f t="shared" si="1"/>
        <v>-0.12211556382714284</v>
      </c>
      <c r="L15" s="73">
        <f t="shared" si="2"/>
        <v>0.7947925856664656</v>
      </c>
      <c r="M15" s="73">
        <f t="shared" si="3"/>
        <v>68.115835628811269</v>
      </c>
      <c r="N15" s="73">
        <f t="shared" si="4"/>
        <v>-21.115835628811269</v>
      </c>
      <c r="O15" s="73">
        <f t="shared" si="5"/>
        <v>21.115835628811269</v>
      </c>
      <c r="P15" s="75">
        <f t="shared" si="6"/>
        <v>0.44927309848534613</v>
      </c>
      <c r="T15" s="73">
        <f t="shared" si="7"/>
        <v>65.287476369956437</v>
      </c>
      <c r="U15" s="73">
        <f t="shared" si="8"/>
        <v>0.5097204594700091</v>
      </c>
      <c r="V15" s="73">
        <f t="shared" si="9"/>
        <v>0.79921209654045156</v>
      </c>
      <c r="W15" s="73">
        <f t="shared" si="10"/>
        <v>52.550711667721146</v>
      </c>
      <c r="X15" s="73">
        <f t="shared" si="11"/>
        <v>-1.5507116677211457</v>
      </c>
      <c r="Y15" s="73">
        <f t="shared" si="12"/>
        <v>1.5507116677211457</v>
      </c>
      <c r="Z15" s="75">
        <f t="shared" si="13"/>
        <v>3.0406111131787171E-2</v>
      </c>
    </row>
    <row r="16" spans="1:28" ht="15.4" x14ac:dyDescent="0.45">
      <c r="A16" s="63" t="s">
        <v>16</v>
      </c>
      <c r="B16" s="63">
        <v>13</v>
      </c>
      <c r="C16" s="93">
        <v>3</v>
      </c>
      <c r="D16" s="67">
        <v>49</v>
      </c>
      <c r="E16" s="92">
        <v>58</v>
      </c>
      <c r="F16" s="67">
        <v>24</v>
      </c>
      <c r="G16" s="92">
        <v>38</v>
      </c>
      <c r="H16" s="68">
        <v>107</v>
      </c>
      <c r="I16" s="94">
        <v>62</v>
      </c>
      <c r="J16" s="73">
        <f t="shared" si="0"/>
        <v>84.705231890654971</v>
      </c>
      <c r="K16" s="73">
        <f t="shared" si="1"/>
        <v>0.42797911741762001</v>
      </c>
      <c r="L16" s="73">
        <f t="shared" si="2"/>
        <v>1.0157507269368433</v>
      </c>
      <c r="M16" s="73">
        <f t="shared" si="3"/>
        <v>79.420264300377198</v>
      </c>
      <c r="N16" s="73">
        <f t="shared" si="4"/>
        <v>27.579735699622802</v>
      </c>
      <c r="O16" s="73">
        <f t="shared" si="5"/>
        <v>27.579735699622802</v>
      </c>
      <c r="P16" s="75">
        <f t="shared" si="6"/>
        <v>0.25775453924881125</v>
      </c>
      <c r="T16" s="73">
        <f t="shared" si="7"/>
        <v>64.927411573060198</v>
      </c>
      <c r="U16" s="73">
        <f t="shared" si="8"/>
        <v>0.42274193383338432</v>
      </c>
      <c r="V16" s="73">
        <f t="shared" si="9"/>
        <v>1.0062754521477786</v>
      </c>
      <c r="W16" s="73">
        <f t="shared" si="10"/>
        <v>66.387974259823764</v>
      </c>
      <c r="X16" s="73">
        <f t="shared" si="11"/>
        <v>-4.3879742598237641</v>
      </c>
      <c r="Y16" s="73">
        <f t="shared" si="12"/>
        <v>4.3879742598237641</v>
      </c>
      <c r="Z16" s="75">
        <f t="shared" si="13"/>
        <v>7.0773778384254263E-2</v>
      </c>
    </row>
    <row r="17" spans="1:26" ht="15.4" x14ac:dyDescent="0.45">
      <c r="A17" s="63" t="s">
        <v>17</v>
      </c>
      <c r="B17" s="63">
        <v>14</v>
      </c>
      <c r="C17" s="93">
        <v>4</v>
      </c>
      <c r="D17" s="67">
        <v>21</v>
      </c>
      <c r="E17" s="92">
        <v>53</v>
      </c>
      <c r="F17" s="67">
        <v>14</v>
      </c>
      <c r="G17" s="92">
        <v>48</v>
      </c>
      <c r="H17" s="68">
        <v>74</v>
      </c>
      <c r="I17" s="94">
        <v>62</v>
      </c>
      <c r="J17" s="73">
        <f t="shared" si="0"/>
        <v>82.941653170968522</v>
      </c>
      <c r="K17" s="73">
        <f t="shared" si="1"/>
        <v>0.20882333370721301</v>
      </c>
      <c r="L17" s="73">
        <f t="shared" si="2"/>
        <v>0.99236296174963678</v>
      </c>
      <c r="M17" s="73">
        <f t="shared" si="3"/>
        <v>84.931874464675644</v>
      </c>
      <c r="N17" s="73">
        <f t="shared" si="4"/>
        <v>-10.931874464675644</v>
      </c>
      <c r="O17" s="73">
        <f t="shared" si="5"/>
        <v>10.931874464675644</v>
      </c>
      <c r="P17" s="75">
        <f t="shared" si="6"/>
        <v>0.14772803330642761</v>
      </c>
      <c r="T17" s="73">
        <f t="shared" si="7"/>
        <v>64.705365633451322</v>
      </c>
      <c r="U17" s="73">
        <f t="shared" si="8"/>
        <v>0.3582631464891583</v>
      </c>
      <c r="V17" s="73">
        <f t="shared" si="9"/>
        <v>0.99597947608301141</v>
      </c>
      <c r="W17" s="73">
        <f t="shared" si="10"/>
        <v>65.217389688637539</v>
      </c>
      <c r="X17" s="73">
        <f t="shared" si="11"/>
        <v>-3.2173896886375388</v>
      </c>
      <c r="Y17" s="73">
        <f t="shared" si="12"/>
        <v>3.2173896886375388</v>
      </c>
      <c r="Z17" s="75">
        <f t="shared" si="13"/>
        <v>5.1893382074799016E-2</v>
      </c>
    </row>
    <row r="18" spans="1:26" ht="15.4" x14ac:dyDescent="0.45">
      <c r="A18" s="63" t="s">
        <v>18</v>
      </c>
      <c r="B18" s="63">
        <v>15</v>
      </c>
      <c r="C18" s="93">
        <v>5</v>
      </c>
      <c r="D18" s="67">
        <v>45</v>
      </c>
      <c r="E18" s="92">
        <v>93</v>
      </c>
      <c r="F18" s="67">
        <v>23</v>
      </c>
      <c r="G18" s="92">
        <v>83</v>
      </c>
      <c r="H18" s="68">
        <v>138</v>
      </c>
      <c r="I18" s="94">
        <v>106</v>
      </c>
      <c r="J18" s="73">
        <f t="shared" si="0"/>
        <v>84.761913248906382</v>
      </c>
      <c r="K18" s="73">
        <f t="shared" si="1"/>
        <v>0.36996700813027772</v>
      </c>
      <c r="L18" s="73">
        <f t="shared" si="2"/>
        <v>1.5187837554219383</v>
      </c>
      <c r="M18" s="73">
        <f t="shared" si="3"/>
        <v>125.80923279068762</v>
      </c>
      <c r="N18" s="73">
        <f t="shared" si="4"/>
        <v>12.190767209312384</v>
      </c>
      <c r="O18" s="73">
        <f t="shared" si="5"/>
        <v>12.190767209312384</v>
      </c>
      <c r="P18" s="75">
        <f t="shared" si="6"/>
        <v>8.8338892821104228E-2</v>
      </c>
      <c r="T18" s="73">
        <f t="shared" si="7"/>
        <v>66.127985002641907</v>
      </c>
      <c r="U18" s="73">
        <f t="shared" si="8"/>
        <v>0.46469876875930094</v>
      </c>
      <c r="V18" s="73">
        <f t="shared" si="9"/>
        <v>1.5108418434135968</v>
      </c>
      <c r="W18" s="73">
        <f t="shared" si="10"/>
        <v>97.985429950813398</v>
      </c>
      <c r="X18" s="73">
        <f t="shared" si="11"/>
        <v>8.0145700491866023</v>
      </c>
      <c r="Y18" s="73">
        <f t="shared" si="12"/>
        <v>8.0145700491866023</v>
      </c>
      <c r="Z18" s="75">
        <f t="shared" si="13"/>
        <v>7.5609151407420777E-2</v>
      </c>
    </row>
    <row r="19" spans="1:26" ht="15.4" x14ac:dyDescent="0.45">
      <c r="A19" s="63" t="s">
        <v>14</v>
      </c>
      <c r="B19" s="63">
        <v>16</v>
      </c>
      <c r="C19" s="93">
        <v>1</v>
      </c>
      <c r="D19" s="67">
        <v>18</v>
      </c>
      <c r="E19" s="92">
        <v>54</v>
      </c>
      <c r="F19" s="67">
        <v>11</v>
      </c>
      <c r="G19" s="92">
        <v>41</v>
      </c>
      <c r="H19" s="68">
        <v>72</v>
      </c>
      <c r="I19" s="94">
        <v>52</v>
      </c>
      <c r="J19" s="73">
        <f t="shared" si="0"/>
        <v>88.808167254487429</v>
      </c>
      <c r="K19" s="73">
        <f t="shared" si="1"/>
        <v>0.73759570787535478</v>
      </c>
      <c r="L19" s="73">
        <f t="shared" si="2"/>
        <v>0.70132136770492226</v>
      </c>
      <c r="M19" s="73">
        <f t="shared" si="3"/>
        <v>59.214559634585022</v>
      </c>
      <c r="N19" s="73">
        <f t="shared" si="4"/>
        <v>12.785440365414978</v>
      </c>
      <c r="O19" s="73">
        <f t="shared" si="5"/>
        <v>12.785440365414978</v>
      </c>
      <c r="P19" s="75">
        <f t="shared" si="6"/>
        <v>0.17757556063076357</v>
      </c>
      <c r="T19" s="73">
        <f t="shared" si="7"/>
        <v>68.03576478310768</v>
      </c>
      <c r="U19" s="73">
        <f t="shared" si="8"/>
        <v>0.60900686992994824</v>
      </c>
      <c r="V19" s="73">
        <f t="shared" si="9"/>
        <v>0.70751852968090057</v>
      </c>
      <c r="W19" s="73">
        <f t="shared" si="10"/>
        <v>46.916531927710437</v>
      </c>
      <c r="X19" s="73">
        <f t="shared" si="11"/>
        <v>5.0834680722895627</v>
      </c>
      <c r="Y19" s="73">
        <f t="shared" si="12"/>
        <v>5.0834680722895627</v>
      </c>
      <c r="Z19" s="75">
        <f t="shared" si="13"/>
        <v>9.7759001390183897E-2</v>
      </c>
    </row>
    <row r="20" spans="1:26" ht="15.4" x14ac:dyDescent="0.45">
      <c r="A20" s="63" t="s">
        <v>15</v>
      </c>
      <c r="B20" s="63">
        <v>17</v>
      </c>
      <c r="C20" s="93">
        <v>2</v>
      </c>
      <c r="D20" s="67">
        <v>25</v>
      </c>
      <c r="E20" s="92">
        <v>35</v>
      </c>
      <c r="F20" s="67">
        <v>18</v>
      </c>
      <c r="G20" s="92">
        <v>34</v>
      </c>
      <c r="H20" s="68">
        <v>60</v>
      </c>
      <c r="I20" s="94">
        <v>52</v>
      </c>
      <c r="J20" s="73">
        <f t="shared" si="0"/>
        <v>86.734889111302394</v>
      </c>
      <c r="K20" s="73">
        <f t="shared" si="1"/>
        <v>0.45650832276931574</v>
      </c>
      <c r="L20" s="73">
        <f t="shared" si="2"/>
        <v>0.78964111382172797</v>
      </c>
      <c r="M20" s="73">
        <f t="shared" si="3"/>
        <v>71.17030848033275</v>
      </c>
      <c r="N20" s="73">
        <f t="shared" si="4"/>
        <v>-11.17030848033275</v>
      </c>
      <c r="O20" s="73">
        <f t="shared" si="5"/>
        <v>11.17030848033275</v>
      </c>
      <c r="P20" s="75">
        <f t="shared" si="6"/>
        <v>0.18617180800554584</v>
      </c>
      <c r="T20" s="73">
        <f t="shared" si="7"/>
        <v>67.928633375913861</v>
      </c>
      <c r="U20" s="73">
        <f t="shared" si="8"/>
        <v>0.53739304221757156</v>
      </c>
      <c r="V20" s="73">
        <f t="shared" si="9"/>
        <v>0.79752695628242332</v>
      </c>
      <c r="W20" s="73">
        <f t="shared" si="10"/>
        <v>54.861731869364753</v>
      </c>
      <c r="X20" s="73">
        <f t="shared" si="11"/>
        <v>-2.8617318693647533</v>
      </c>
      <c r="Y20" s="73">
        <f t="shared" si="12"/>
        <v>2.8617318693647533</v>
      </c>
      <c r="Z20" s="75">
        <f t="shared" si="13"/>
        <v>5.5033305180091412E-2</v>
      </c>
    </row>
    <row r="21" spans="1:26" ht="15.4" x14ac:dyDescent="0.45">
      <c r="A21" s="63" t="s">
        <v>16</v>
      </c>
      <c r="B21" s="63">
        <v>18</v>
      </c>
      <c r="C21" s="93">
        <v>3</v>
      </c>
      <c r="D21" s="67">
        <v>27</v>
      </c>
      <c r="E21" s="92">
        <v>37</v>
      </c>
      <c r="F21" s="67">
        <v>21</v>
      </c>
      <c r="G21" s="92">
        <v>44</v>
      </c>
      <c r="H21" s="68">
        <v>64</v>
      </c>
      <c r="I21" s="94">
        <v>65</v>
      </c>
      <c r="J21" s="73">
        <f t="shared" si="0"/>
        <v>82.354634894826205</v>
      </c>
      <c r="K21" s="73">
        <f t="shared" si="1"/>
        <v>-2.7167931155234748E-2</v>
      </c>
      <c r="L21" s="73">
        <f t="shared" si="2"/>
        <v>1.0038195343050411</v>
      </c>
      <c r="M21" s="73">
        <f t="shared" si="3"/>
        <v>88.564725326297548</v>
      </c>
      <c r="N21" s="73">
        <f t="shared" si="4"/>
        <v>-24.564725326297548</v>
      </c>
      <c r="O21" s="73">
        <f t="shared" si="5"/>
        <v>24.564725326297548</v>
      </c>
      <c r="P21" s="75">
        <f t="shared" si="6"/>
        <v>0.38382383322339919</v>
      </c>
      <c r="T21" s="73">
        <f t="shared" si="7"/>
        <v>67.691749020754401</v>
      </c>
      <c r="U21" s="73">
        <f t="shared" si="8"/>
        <v>0.45996530247986833</v>
      </c>
      <c r="V21" s="73">
        <f t="shared" si="9"/>
        <v>1.0039734394227284</v>
      </c>
      <c r="W21" s="73">
        <f t="shared" si="10"/>
        <v>68.895681690666962</v>
      </c>
      <c r="X21" s="73">
        <f t="shared" si="11"/>
        <v>-3.8956816906669616</v>
      </c>
      <c r="Y21" s="73">
        <f t="shared" si="12"/>
        <v>3.8956816906669616</v>
      </c>
      <c r="Z21" s="75">
        <f t="shared" si="13"/>
        <v>5.9933564471799407E-2</v>
      </c>
    </row>
    <row r="22" spans="1:26" ht="15.4" x14ac:dyDescent="0.45">
      <c r="A22" s="63" t="s">
        <v>17</v>
      </c>
      <c r="B22" s="63">
        <v>19</v>
      </c>
      <c r="C22" s="93">
        <v>4</v>
      </c>
      <c r="D22" s="67">
        <v>35</v>
      </c>
      <c r="E22" s="92">
        <v>48</v>
      </c>
      <c r="F22" s="67">
        <v>16</v>
      </c>
      <c r="G22" s="92">
        <v>55</v>
      </c>
      <c r="H22" s="68">
        <v>83</v>
      </c>
      <c r="I22" s="94">
        <v>71</v>
      </c>
      <c r="J22" s="73">
        <f t="shared" si="0"/>
        <v>82.589724041120107</v>
      </c>
      <c r="K22" s="73">
        <f t="shared" si="1"/>
        <v>-9.4222341032109552E-4</v>
      </c>
      <c r="L22" s="73">
        <f t="shared" si="2"/>
        <v>0.99299319562712896</v>
      </c>
      <c r="M22" s="73">
        <f t="shared" si="3"/>
        <v>81.698728949413905</v>
      </c>
      <c r="N22" s="73">
        <f t="shared" si="4"/>
        <v>1.3012710505860952</v>
      </c>
      <c r="O22" s="73">
        <f t="shared" si="5"/>
        <v>1.3012710505860952</v>
      </c>
      <c r="P22" s="75">
        <f t="shared" si="6"/>
        <v>1.5677964464892714E-2</v>
      </c>
      <c r="T22" s="73">
        <f t="shared" si="7"/>
        <v>68.778693362293481</v>
      </c>
      <c r="U22" s="73">
        <f t="shared" si="8"/>
        <v>0.52266320638578956</v>
      </c>
      <c r="V22" s="73">
        <f t="shared" si="9"/>
        <v>0.99779532405659188</v>
      </c>
      <c r="W22" s="73">
        <f t="shared" si="10"/>
        <v>67.877708725813932</v>
      </c>
      <c r="X22" s="73">
        <f t="shared" si="11"/>
        <v>3.1222912741860682</v>
      </c>
      <c r="Y22" s="73">
        <f t="shared" si="12"/>
        <v>3.1222912741860682</v>
      </c>
      <c r="Z22" s="75">
        <f t="shared" si="13"/>
        <v>4.3975933439240396E-2</v>
      </c>
    </row>
    <row r="23" spans="1:26" ht="15.4" x14ac:dyDescent="0.45">
      <c r="A23" s="63" t="s">
        <v>18</v>
      </c>
      <c r="B23" s="63">
        <v>20</v>
      </c>
      <c r="C23" s="93">
        <v>5</v>
      </c>
      <c r="D23" s="67">
        <v>56</v>
      </c>
      <c r="E23" s="92">
        <v>35</v>
      </c>
      <c r="F23" s="67">
        <v>41</v>
      </c>
      <c r="G23" s="92">
        <v>69</v>
      </c>
      <c r="H23" s="68">
        <v>91</v>
      </c>
      <c r="I23" s="94">
        <v>110</v>
      </c>
      <c r="J23" s="73">
        <f t="shared" si="0"/>
        <v>78.054298211087598</v>
      </c>
      <c r="K23" s="73">
        <f t="shared" si="1"/>
        <v>-0.4543905840725399</v>
      </c>
      <c r="L23" s="73">
        <f t="shared" si="2"/>
        <v>1.5011373215962438</v>
      </c>
      <c r="M23" s="73">
        <f t="shared" si="3"/>
        <v>125.43450020482437</v>
      </c>
      <c r="N23" s="73">
        <f t="shared" si="4"/>
        <v>-34.434500204824374</v>
      </c>
      <c r="O23" s="73">
        <f t="shared" si="5"/>
        <v>34.434500204824374</v>
      </c>
      <c r="P23" s="75">
        <f t="shared" si="6"/>
        <v>0.37840110115191622</v>
      </c>
      <c r="T23" s="73">
        <f t="shared" si="7"/>
        <v>70.002503510538716</v>
      </c>
      <c r="U23" s="73">
        <f t="shared" si="8"/>
        <v>0.59277790057173418</v>
      </c>
      <c r="V23" s="73">
        <f t="shared" si="9"/>
        <v>1.5138683698519926</v>
      </c>
      <c r="W23" s="73">
        <f t="shared" si="10"/>
        <v>104.70338930928637</v>
      </c>
      <c r="X23" s="73">
        <f t="shared" si="11"/>
        <v>5.296610690713635</v>
      </c>
      <c r="Y23" s="73">
        <f t="shared" si="12"/>
        <v>5.296610690713635</v>
      </c>
      <c r="Z23" s="75">
        <f t="shared" si="13"/>
        <v>4.8151006279214863E-2</v>
      </c>
    </row>
    <row r="24" spans="1:26" ht="15.4" x14ac:dyDescent="0.45">
      <c r="A24" s="63" t="s">
        <v>14</v>
      </c>
      <c r="B24" s="63">
        <v>21</v>
      </c>
      <c r="C24" s="93">
        <v>1</v>
      </c>
      <c r="D24" s="67">
        <v>15</v>
      </c>
      <c r="E24" s="92">
        <v>23</v>
      </c>
      <c r="F24" s="67">
        <v>15</v>
      </c>
      <c r="G24" s="92">
        <v>36</v>
      </c>
      <c r="H24" s="68">
        <v>38</v>
      </c>
      <c r="I24" s="94">
        <v>51</v>
      </c>
      <c r="J24" s="73">
        <f t="shared" si="0"/>
        <v>72.91661289025366</v>
      </c>
      <c r="K24" s="73">
        <f t="shared" si="1"/>
        <v>-0.92272005774867982</v>
      </c>
      <c r="L24" s="73">
        <f t="shared" si="2"/>
        <v>0.69231246139410862</v>
      </c>
      <c r="M24" s="73">
        <f t="shared" si="3"/>
        <v>54.422473350753826</v>
      </c>
      <c r="N24" s="73">
        <f t="shared" si="4"/>
        <v>-16.422473350753826</v>
      </c>
      <c r="O24" s="73">
        <f t="shared" si="5"/>
        <v>16.422473350753826</v>
      </c>
      <c r="P24" s="75">
        <f t="shared" si="6"/>
        <v>0.43217035133562698</v>
      </c>
      <c r="T24" s="73">
        <f t="shared" si="7"/>
        <v>70.892808684092671</v>
      </c>
      <c r="U24" s="73">
        <f t="shared" si="8"/>
        <v>0.62253062786995628</v>
      </c>
      <c r="V24" s="73">
        <f t="shared" si="9"/>
        <v>0.70811240108373452</v>
      </c>
      <c r="W24" s="73">
        <f t="shared" si="10"/>
        <v>49.947469706398273</v>
      </c>
      <c r="X24" s="73">
        <f t="shared" si="11"/>
        <v>1.0525302936017269</v>
      </c>
      <c r="Y24" s="73">
        <f t="shared" si="12"/>
        <v>1.0525302936017269</v>
      </c>
      <c r="Z24" s="75">
        <f t="shared" si="13"/>
        <v>2.0637848894151507E-2</v>
      </c>
    </row>
    <row r="25" spans="1:26" ht="15.4" x14ac:dyDescent="0.45">
      <c r="A25" s="63" t="s">
        <v>15</v>
      </c>
      <c r="B25" s="63">
        <v>22</v>
      </c>
      <c r="C25" s="93">
        <v>2</v>
      </c>
      <c r="D25" s="67">
        <v>22</v>
      </c>
      <c r="E25" s="92">
        <v>34</v>
      </c>
      <c r="F25" s="67">
        <v>14</v>
      </c>
      <c r="G25" s="92">
        <v>42</v>
      </c>
      <c r="H25" s="68">
        <v>56</v>
      </c>
      <c r="I25" s="94">
        <v>56</v>
      </c>
      <c r="J25" s="73">
        <f t="shared" si="0"/>
        <v>71.778772897700506</v>
      </c>
      <c r="K25" s="73">
        <f t="shared" si="1"/>
        <v>-0.94423205122912734</v>
      </c>
      <c r="L25" s="73">
        <f t="shared" si="2"/>
        <v>0.78916780524297481</v>
      </c>
      <c r="M25" s="73">
        <f t="shared" si="3"/>
        <v>56.84933772462135</v>
      </c>
      <c r="N25" s="73">
        <f t="shared" si="4"/>
        <v>-0.84933772462134982</v>
      </c>
      <c r="O25" s="73">
        <f t="shared" si="5"/>
        <v>0.84933772462134982</v>
      </c>
      <c r="P25" s="75">
        <f t="shared" si="6"/>
        <v>1.5166745082524104E-2</v>
      </c>
      <c r="T25" s="73">
        <f t="shared" si="7"/>
        <v>71.25568391578625</v>
      </c>
      <c r="U25" s="73">
        <f t="shared" si="8"/>
        <v>0.59656508825231858</v>
      </c>
      <c r="V25" s="73">
        <f t="shared" si="9"/>
        <v>0.79694571934407721</v>
      </c>
      <c r="W25" s="73">
        <f t="shared" si="10"/>
        <v>57.03541088897429</v>
      </c>
      <c r="X25" s="73">
        <f t="shared" si="11"/>
        <v>-1.0354108889742903</v>
      </c>
      <c r="Y25" s="73">
        <f t="shared" si="12"/>
        <v>1.0354108889742903</v>
      </c>
      <c r="Z25" s="75">
        <f t="shared" si="13"/>
        <v>1.8489480160255183E-2</v>
      </c>
    </row>
    <row r="26" spans="1:26" ht="15.4" x14ac:dyDescent="0.45">
      <c r="A26" s="63" t="s">
        <v>16</v>
      </c>
      <c r="B26" s="63">
        <v>23</v>
      </c>
      <c r="C26" s="93">
        <v>3</v>
      </c>
      <c r="D26" s="67">
        <v>22</v>
      </c>
      <c r="E26" s="92">
        <v>61</v>
      </c>
      <c r="F26" s="67">
        <v>17</v>
      </c>
      <c r="G26" s="92">
        <v>45</v>
      </c>
      <c r="H26" s="68">
        <v>83</v>
      </c>
      <c r="I26" s="94">
        <v>62</v>
      </c>
      <c r="J26" s="73">
        <f t="shared" si="0"/>
        <v>73.204469661020454</v>
      </c>
      <c r="K26" s="73">
        <f t="shared" si="1"/>
        <v>-0.70723916977421986</v>
      </c>
      <c r="L26" s="73">
        <f t="shared" si="2"/>
        <v>1.0103190850837649</v>
      </c>
      <c r="M26" s="73">
        <f t="shared" si="3"/>
        <v>71.105095805216322</v>
      </c>
      <c r="N26" s="73">
        <f t="shared" si="4"/>
        <v>11.894904194783678</v>
      </c>
      <c r="O26" s="73">
        <f t="shared" si="5"/>
        <v>11.894904194783678</v>
      </c>
      <c r="P26" s="75">
        <f t="shared" si="6"/>
        <v>0.14331209873233347</v>
      </c>
      <c r="T26" s="73">
        <f t="shared" si="7"/>
        <v>69.83272355351032</v>
      </c>
      <c r="U26" s="73">
        <f t="shared" si="8"/>
        <v>0.39461254319949368</v>
      </c>
      <c r="V26" s="73">
        <f t="shared" si="9"/>
        <v>0.99816656319223185</v>
      </c>
      <c r="W26" s="73">
        <f t="shared" si="10"/>
        <v>72.137749562842913</v>
      </c>
      <c r="X26" s="73">
        <f t="shared" si="11"/>
        <v>-10.137749562842913</v>
      </c>
      <c r="Y26" s="73">
        <f t="shared" si="12"/>
        <v>10.137749562842913</v>
      </c>
      <c r="Z26" s="75">
        <f t="shared" si="13"/>
        <v>0.1635120897232728</v>
      </c>
    </row>
    <row r="27" spans="1:26" ht="15.4" x14ac:dyDescent="0.45">
      <c r="A27" s="63" t="s">
        <v>17</v>
      </c>
      <c r="B27" s="63">
        <v>24</v>
      </c>
      <c r="C27" s="93">
        <v>4</v>
      </c>
      <c r="D27" s="67">
        <v>30</v>
      </c>
      <c r="E27" s="92">
        <v>86</v>
      </c>
      <c r="F27" s="67">
        <v>12</v>
      </c>
      <c r="G27" s="92">
        <v>63</v>
      </c>
      <c r="H27" s="68">
        <v>116</v>
      </c>
      <c r="I27" s="94">
        <v>75</v>
      </c>
      <c r="J27" s="73">
        <f t="shared" si="0"/>
        <v>81.361489302724934</v>
      </c>
      <c r="K27" s="73">
        <f t="shared" si="1"/>
        <v>0.17918671137365016</v>
      </c>
      <c r="L27" s="73">
        <f t="shared" si="2"/>
        <v>1.0146303331955568</v>
      </c>
      <c r="M27" s="73">
        <f t="shared" si="3"/>
        <v>71.989256579619123</v>
      </c>
      <c r="N27" s="73">
        <f t="shared" si="4"/>
        <v>44.010743420380877</v>
      </c>
      <c r="O27" s="73">
        <f t="shared" si="5"/>
        <v>44.010743420380877</v>
      </c>
      <c r="P27" s="75">
        <f t="shared" si="6"/>
        <v>0.3794029605205248</v>
      </c>
      <c r="T27" s="73">
        <f t="shared" si="7"/>
        <v>71.215012086554964</v>
      </c>
      <c r="U27" s="73">
        <f t="shared" si="8"/>
        <v>0.49338014218400872</v>
      </c>
      <c r="V27" s="73">
        <f t="shared" si="9"/>
        <v>1.0005629946796135</v>
      </c>
      <c r="W27" s="73">
        <f t="shared" si="10"/>
        <v>70.072507578247766</v>
      </c>
      <c r="X27" s="73">
        <f t="shared" si="11"/>
        <v>4.927492421752234</v>
      </c>
      <c r="Y27" s="73">
        <f t="shared" si="12"/>
        <v>4.927492421752234</v>
      </c>
      <c r="Z27" s="75">
        <f t="shared" si="13"/>
        <v>6.5699898956696451E-2</v>
      </c>
    </row>
    <row r="28" spans="1:26" ht="15.4" x14ac:dyDescent="0.45">
      <c r="A28" s="63" t="s">
        <v>18</v>
      </c>
      <c r="B28" s="63">
        <v>25</v>
      </c>
      <c r="C28" s="93">
        <v>5</v>
      </c>
      <c r="D28" s="67">
        <v>51</v>
      </c>
      <c r="E28" s="92">
        <v>77</v>
      </c>
      <c r="F28" s="67">
        <v>27</v>
      </c>
      <c r="G28" s="92">
        <v>90</v>
      </c>
      <c r="H28" s="68">
        <v>128</v>
      </c>
      <c r="I28" s="94">
        <v>117</v>
      </c>
      <c r="J28" s="73">
        <f t="shared" si="0"/>
        <v>82.286277089568244</v>
      </c>
      <c r="K28" s="73">
        <f t="shared" si="1"/>
        <v>0.25374681892061624</v>
      </c>
      <c r="L28" s="73">
        <f t="shared" si="2"/>
        <v>1.5038577013266123</v>
      </c>
      <c r="M28" s="73">
        <f t="shared" si="3"/>
        <v>122.40375199295103</v>
      </c>
      <c r="N28" s="73">
        <f t="shared" si="4"/>
        <v>5.5962480070489704</v>
      </c>
      <c r="O28" s="73">
        <f t="shared" si="5"/>
        <v>5.5962480070489704</v>
      </c>
      <c r="P28" s="75">
        <f t="shared" si="6"/>
        <v>4.3720687555070081E-2</v>
      </c>
      <c r="T28" s="73">
        <f t="shared" si="7"/>
        <v>72.82380402016139</v>
      </c>
      <c r="U28" s="73">
        <f t="shared" si="8"/>
        <v>0.60492132132625054</v>
      </c>
      <c r="V28" s="73">
        <f t="shared" si="9"/>
        <v>1.5185058277632184</v>
      </c>
      <c r="W28" s="73">
        <f t="shared" si="10"/>
        <v>108.55706684802836</v>
      </c>
      <c r="X28" s="73">
        <f t="shared" si="11"/>
        <v>8.4429331519716442</v>
      </c>
      <c r="Y28" s="73">
        <f t="shared" si="12"/>
        <v>8.4429331519716442</v>
      </c>
      <c r="Z28" s="75">
        <f t="shared" si="13"/>
        <v>7.2161821811723453E-2</v>
      </c>
    </row>
    <row r="29" spans="1:26" ht="15.4" x14ac:dyDescent="0.45">
      <c r="A29" s="63" t="s">
        <v>14</v>
      </c>
      <c r="B29" s="63">
        <v>26</v>
      </c>
      <c r="C29" s="93">
        <v>1</v>
      </c>
      <c r="D29" s="67">
        <v>27</v>
      </c>
      <c r="E29" s="92">
        <v>27</v>
      </c>
      <c r="F29" s="67">
        <v>12</v>
      </c>
      <c r="G29" s="92">
        <v>40</v>
      </c>
      <c r="H29" s="68">
        <v>54</v>
      </c>
      <c r="I29" s="94">
        <v>52</v>
      </c>
      <c r="J29" s="73">
        <f t="shared" si="0"/>
        <v>81.631911664117467</v>
      </c>
      <c r="K29" s="73">
        <f t="shared" si="1"/>
        <v>0.16293559448347689</v>
      </c>
      <c r="L29" s="73">
        <f t="shared" si="2"/>
        <v>0.69077213871807053</v>
      </c>
      <c r="M29" s="73">
        <f t="shared" si="3"/>
        <v>57.143487115614498</v>
      </c>
      <c r="N29" s="73">
        <f t="shared" si="4"/>
        <v>-3.1434871156144979</v>
      </c>
      <c r="O29" s="73">
        <f t="shared" si="5"/>
        <v>3.1434871156144979</v>
      </c>
      <c r="P29" s="75">
        <f t="shared" si="6"/>
        <v>5.8212724363231445E-2</v>
      </c>
      <c r="T29" s="73">
        <f t="shared" si="7"/>
        <v>73.429914132960491</v>
      </c>
      <c r="U29" s="73">
        <f t="shared" si="8"/>
        <v>0.60504020047353557</v>
      </c>
      <c r="V29" s="73">
        <f t="shared" si="9"/>
        <v>0.70811469387678527</v>
      </c>
      <c r="W29" s="73">
        <f t="shared" si="10"/>
        <v>51.995791010078875</v>
      </c>
      <c r="X29" s="73">
        <f t="shared" si="11"/>
        <v>4.2089899211248394E-3</v>
      </c>
      <c r="Y29" s="73">
        <f t="shared" si="12"/>
        <v>4.2089899211248394E-3</v>
      </c>
      <c r="Z29" s="75">
        <f t="shared" si="13"/>
        <v>8.0942113867785371E-5</v>
      </c>
    </row>
    <row r="30" spans="1:26" ht="15.4" x14ac:dyDescent="0.45">
      <c r="A30" s="63" t="s">
        <v>15</v>
      </c>
      <c r="B30" s="63">
        <v>27</v>
      </c>
      <c r="C30" s="93">
        <v>2</v>
      </c>
      <c r="D30" s="67">
        <v>25</v>
      </c>
      <c r="E30" s="92">
        <v>35</v>
      </c>
      <c r="F30" s="67">
        <v>18</v>
      </c>
      <c r="G30" s="92">
        <v>46</v>
      </c>
      <c r="H30" s="68">
        <v>60</v>
      </c>
      <c r="I30" s="94">
        <v>64</v>
      </c>
      <c r="J30" s="73">
        <f t="shared" si="0"/>
        <v>80.641769279234154</v>
      </c>
      <c r="K30" s="73">
        <f t="shared" si="1"/>
        <v>4.7627796546797871E-2</v>
      </c>
      <c r="L30" s="73">
        <f t="shared" si="2"/>
        <v>0.78691097971351498</v>
      </c>
      <c r="M30" s="73">
        <f t="shared" si="3"/>
        <v>64.549860091254459</v>
      </c>
      <c r="N30" s="73">
        <f t="shared" si="4"/>
        <v>-4.5498600912544589</v>
      </c>
      <c r="O30" s="73">
        <f t="shared" si="5"/>
        <v>4.5498600912544589</v>
      </c>
      <c r="P30" s="75">
        <f t="shared" si="6"/>
        <v>7.5831001520907645E-2</v>
      </c>
      <c r="T30" s="73">
        <f t="shared" si="7"/>
        <v>75.289283189419166</v>
      </c>
      <c r="U30" s="73">
        <f t="shared" si="8"/>
        <v>0.73047308607204953</v>
      </c>
      <c r="V30" s="73">
        <f t="shared" si="9"/>
        <v>0.79960116237681833</v>
      </c>
      <c r="W30" s="73">
        <f t="shared" si="10"/>
        <v>59.001839937864489</v>
      </c>
      <c r="X30" s="73">
        <f t="shared" si="11"/>
        <v>4.9981600621355113</v>
      </c>
      <c r="Y30" s="73">
        <f t="shared" si="12"/>
        <v>4.9981600621355113</v>
      </c>
      <c r="Z30" s="75">
        <f t="shared" si="13"/>
        <v>7.8096250970867365E-2</v>
      </c>
    </row>
    <row r="31" spans="1:26" ht="15.4" x14ac:dyDescent="0.45">
      <c r="A31" s="63" t="s">
        <v>16</v>
      </c>
      <c r="B31" s="63">
        <v>28</v>
      </c>
      <c r="C31" s="93">
        <v>3</v>
      </c>
      <c r="D31" s="67">
        <v>23</v>
      </c>
      <c r="E31" s="92">
        <v>60</v>
      </c>
      <c r="F31" s="67">
        <v>14</v>
      </c>
      <c r="G31" s="92">
        <v>54</v>
      </c>
      <c r="H31" s="68">
        <v>83</v>
      </c>
      <c r="I31" s="94">
        <v>68</v>
      </c>
      <c r="J31" s="73">
        <f t="shared" si="0"/>
        <v>80.981970420629494</v>
      </c>
      <c r="K31" s="73">
        <f t="shared" si="1"/>
        <v>7.6885131031652121E-2</v>
      </c>
      <c r="L31" s="73">
        <f t="shared" si="2"/>
        <v>1.0110491054390414</v>
      </c>
      <c r="M31" s="73">
        <f t="shared" si="3"/>
        <v>81.522037829563615</v>
      </c>
      <c r="N31" s="73">
        <f t="shared" si="4"/>
        <v>1.4779621704363848</v>
      </c>
      <c r="O31" s="73">
        <f t="shared" si="5"/>
        <v>1.4779621704363848</v>
      </c>
      <c r="P31" s="75">
        <f t="shared" si="6"/>
        <v>1.7806773137787769E-2</v>
      </c>
      <c r="T31" s="73">
        <f t="shared" si="7"/>
        <v>74.440785561221659</v>
      </c>
      <c r="U31" s="73">
        <f t="shared" si="8"/>
        <v>0.57257601464509389</v>
      </c>
      <c r="V31" s="73">
        <f t="shared" si="9"/>
        <v>0.99393212165763123</v>
      </c>
      <c r="W31" s="73">
        <f t="shared" si="10"/>
        <v>75.880378856218172</v>
      </c>
      <c r="X31" s="73">
        <f t="shared" si="11"/>
        <v>-7.8803788562181722</v>
      </c>
      <c r="Y31" s="73">
        <f t="shared" si="12"/>
        <v>7.8803788562181722</v>
      </c>
      <c r="Z31" s="75">
        <f t="shared" si="13"/>
        <v>0.11588792435614959</v>
      </c>
    </row>
    <row r="32" spans="1:26" ht="15.4" x14ac:dyDescent="0.45">
      <c r="A32" s="63" t="s">
        <v>17</v>
      </c>
      <c r="B32" s="63">
        <v>29</v>
      </c>
      <c r="C32" s="93">
        <v>4</v>
      </c>
      <c r="D32" s="67">
        <v>24</v>
      </c>
      <c r="E32" s="92">
        <v>68</v>
      </c>
      <c r="F32" s="67">
        <v>14</v>
      </c>
      <c r="G32" s="92">
        <v>51</v>
      </c>
      <c r="H32" s="68">
        <v>92</v>
      </c>
      <c r="I32" s="94">
        <v>65</v>
      </c>
      <c r="J32" s="73">
        <f t="shared" si="0"/>
        <v>82.981767978780042</v>
      </c>
      <c r="K32" s="73">
        <f t="shared" si="1"/>
        <v>0.26917637374354164</v>
      </c>
      <c r="L32" s="73">
        <f t="shared" si="2"/>
        <v>1.0193326800463312</v>
      </c>
      <c r="M32" s="73">
        <f t="shared" si="3"/>
        <v>82.244773616832475</v>
      </c>
      <c r="N32" s="73">
        <f t="shared" si="4"/>
        <v>9.7552263831675248</v>
      </c>
      <c r="O32" s="73">
        <f t="shared" si="5"/>
        <v>9.7552263831675248</v>
      </c>
      <c r="P32" s="75">
        <f t="shared" si="6"/>
        <v>0.10603506938225571</v>
      </c>
      <c r="T32" s="73">
        <f t="shared" si="7"/>
        <v>73.00337444805902</v>
      </c>
      <c r="U32" s="73">
        <f t="shared" si="8"/>
        <v>0.37157730186432053</v>
      </c>
      <c r="V32" s="73">
        <f t="shared" si="9"/>
        <v>0.99505333500957271</v>
      </c>
      <c r="W32" s="73">
        <f t="shared" si="10"/>
        <v>75.055593699333897</v>
      </c>
      <c r="X32" s="73">
        <f t="shared" si="11"/>
        <v>-10.055593699333897</v>
      </c>
      <c r="Y32" s="73">
        <f t="shared" si="12"/>
        <v>10.055593699333897</v>
      </c>
      <c r="Z32" s="75">
        <f t="shared" si="13"/>
        <v>0.1547014415282138</v>
      </c>
    </row>
    <row r="33" spans="1:26" ht="15.4" x14ac:dyDescent="0.45">
      <c r="A33" s="63" t="s">
        <v>18</v>
      </c>
      <c r="B33" s="63">
        <v>30</v>
      </c>
      <c r="C33" s="93">
        <v>5</v>
      </c>
      <c r="D33" s="67">
        <v>53</v>
      </c>
      <c r="E33" s="92">
        <v>83</v>
      </c>
      <c r="F33" s="67">
        <v>47</v>
      </c>
      <c r="G33" s="92">
        <v>65</v>
      </c>
      <c r="H33" s="68">
        <v>136</v>
      </c>
      <c r="I33" s="94">
        <v>112</v>
      </c>
      <c r="J33" s="73">
        <f t="shared" si="0"/>
        <v>84.687573121750205</v>
      </c>
      <c r="K33" s="73">
        <f t="shared" si="1"/>
        <v>0.41283925066620386</v>
      </c>
      <c r="L33" s="73">
        <f t="shared" si="2"/>
        <v>1.508959949883063</v>
      </c>
      <c r="M33" s="73">
        <f t="shared" si="3"/>
        <v>125.19757380725585</v>
      </c>
      <c r="N33" s="73">
        <f t="shared" si="4"/>
        <v>10.80242619274415</v>
      </c>
      <c r="O33" s="73">
        <f t="shared" si="5"/>
        <v>10.80242619274415</v>
      </c>
      <c r="P33" s="75">
        <f t="shared" si="6"/>
        <v>7.942960435841287E-2</v>
      </c>
      <c r="T33" s="73">
        <f t="shared" si="7"/>
        <v>73.451304193924216</v>
      </c>
      <c r="U33" s="73">
        <f t="shared" si="8"/>
        <v>0.37921254626440803</v>
      </c>
      <c r="V33" s="73">
        <f t="shared" si="9"/>
        <v>1.5188215243528207</v>
      </c>
      <c r="W33" s="73">
        <f t="shared" si="10"/>
        <v>111.42029184410356</v>
      </c>
      <c r="X33" s="73">
        <f t="shared" si="11"/>
        <v>0.57970815589644076</v>
      </c>
      <c r="Y33" s="73">
        <f t="shared" si="12"/>
        <v>0.57970815589644076</v>
      </c>
      <c r="Z33" s="75">
        <f t="shared" si="13"/>
        <v>5.1759656776467922E-3</v>
      </c>
    </row>
    <row r="34" spans="1:26" ht="15.4" x14ac:dyDescent="0.45">
      <c r="A34" s="63" t="s">
        <v>14</v>
      </c>
      <c r="B34" s="63">
        <v>31</v>
      </c>
      <c r="C34" s="93">
        <v>1</v>
      </c>
      <c r="D34" s="67">
        <v>17</v>
      </c>
      <c r="E34" s="92">
        <v>49</v>
      </c>
      <c r="F34" s="67">
        <v>15</v>
      </c>
      <c r="G34" s="92">
        <v>39</v>
      </c>
      <c r="H34" s="68">
        <v>66</v>
      </c>
      <c r="I34" s="94">
        <v>54</v>
      </c>
      <c r="J34" s="73">
        <f t="shared" si="0"/>
        <v>87.189380857192234</v>
      </c>
      <c r="K34" s="73">
        <f t="shared" si="1"/>
        <v>0.62173609914378636</v>
      </c>
      <c r="L34" s="73">
        <f t="shared" si="2"/>
        <v>0.69408217765574043</v>
      </c>
      <c r="M34" s="73">
        <f t="shared" si="3"/>
        <v>58.784993860283834</v>
      </c>
      <c r="N34" s="73">
        <f t="shared" si="4"/>
        <v>7.2150061397161664</v>
      </c>
      <c r="O34" s="73">
        <f t="shared" si="5"/>
        <v>7.2150061397161664</v>
      </c>
      <c r="P34" s="75">
        <f t="shared" si="6"/>
        <v>0.10931827484418434</v>
      </c>
      <c r="T34" s="73">
        <f t="shared" si="7"/>
        <v>74.316179939844147</v>
      </c>
      <c r="U34" s="73">
        <f t="shared" si="8"/>
        <v>0.42777886622996042</v>
      </c>
      <c r="V34" s="73">
        <f t="shared" si="9"/>
        <v>0.70904021305236631</v>
      </c>
      <c r="W34" s="73">
        <f t="shared" si="10"/>
        <v>52.280473760243538</v>
      </c>
      <c r="X34" s="73">
        <f t="shared" si="11"/>
        <v>1.7195262397564619</v>
      </c>
      <c r="Y34" s="73">
        <f t="shared" si="12"/>
        <v>1.7195262397564619</v>
      </c>
      <c r="Z34" s="75">
        <f t="shared" si="13"/>
        <v>3.1843078514008555E-2</v>
      </c>
    </row>
    <row r="35" spans="1:26" ht="15.4" x14ac:dyDescent="0.45">
      <c r="A35" s="63" t="s">
        <v>15</v>
      </c>
      <c r="B35" s="63">
        <v>32</v>
      </c>
      <c r="C35" s="93">
        <v>2</v>
      </c>
      <c r="D35" s="67">
        <v>24</v>
      </c>
      <c r="E35" s="92">
        <v>32</v>
      </c>
      <c r="F35" s="67">
        <v>14</v>
      </c>
      <c r="G35" s="92">
        <v>50</v>
      </c>
      <c r="H35" s="68">
        <v>56</v>
      </c>
      <c r="I35" s="94">
        <v>64</v>
      </c>
      <c r="J35" s="73">
        <f t="shared" si="0"/>
        <v>84.481761435431366</v>
      </c>
      <c r="K35" s="73">
        <f t="shared" si="1"/>
        <v>0.28880054705332103</v>
      </c>
      <c r="L35" s="73">
        <f t="shared" si="2"/>
        <v>0.78070867907428865</v>
      </c>
      <c r="M35" s="73">
        <f t="shared" si="3"/>
        <v>69.099532073848422</v>
      </c>
      <c r="N35" s="73">
        <f t="shared" si="4"/>
        <v>-13.099532073848422</v>
      </c>
      <c r="O35" s="73">
        <f t="shared" si="5"/>
        <v>13.099532073848422</v>
      </c>
      <c r="P35" s="75">
        <f t="shared" si="6"/>
        <v>0.23392021560443613</v>
      </c>
      <c r="T35" s="73">
        <f t="shared" si="7"/>
        <v>75.803147776092771</v>
      </c>
      <c r="U35" s="73">
        <f t="shared" si="8"/>
        <v>0.53369776323182683</v>
      </c>
      <c r="V35" s="73">
        <f t="shared" si="9"/>
        <v>0.80183571003466825</v>
      </c>
      <c r="W35" s="73">
        <f t="shared" si="10"/>
        <v>59.765356341981878</v>
      </c>
      <c r="X35" s="73">
        <f t="shared" si="11"/>
        <v>4.2346436580181219</v>
      </c>
      <c r="Y35" s="73">
        <f t="shared" si="12"/>
        <v>4.2346436580181219</v>
      </c>
      <c r="Z35" s="75">
        <f t="shared" si="13"/>
        <v>6.6166307156533155E-2</v>
      </c>
    </row>
    <row r="36" spans="1:26" ht="15.4" x14ac:dyDescent="0.45">
      <c r="A36" s="63" t="s">
        <v>16</v>
      </c>
      <c r="B36" s="63">
        <v>33</v>
      </c>
      <c r="C36" s="93">
        <v>3</v>
      </c>
      <c r="D36" s="67">
        <v>25</v>
      </c>
      <c r="E36" s="92">
        <v>51</v>
      </c>
      <c r="F36" s="67">
        <v>11</v>
      </c>
      <c r="G36" s="92">
        <v>61</v>
      </c>
      <c r="H36" s="68">
        <v>76</v>
      </c>
      <c r="I36" s="94">
        <v>72</v>
      </c>
      <c r="J36" s="73">
        <f t="shared" si="0"/>
        <v>82.850338561538052</v>
      </c>
      <c r="K36" s="73">
        <f t="shared" si="1"/>
        <v>9.6778204958657521E-2</v>
      </c>
      <c r="L36" s="73">
        <f t="shared" si="2"/>
        <v>1.0063624856721247</v>
      </c>
      <c r="M36" s="73">
        <f t="shared" si="3"/>
        <v>85.707200859955961</v>
      </c>
      <c r="N36" s="73">
        <f t="shared" si="4"/>
        <v>-9.7072008599559609</v>
      </c>
      <c r="O36" s="73">
        <f t="shared" si="5"/>
        <v>9.7072008599559609</v>
      </c>
      <c r="P36" s="75">
        <f t="shared" si="6"/>
        <v>0.12772632710468371</v>
      </c>
      <c r="T36" s="73">
        <f t="shared" si="7"/>
        <v>75.557387312118607</v>
      </c>
      <c r="U36" s="73">
        <f t="shared" si="8"/>
        <v>0.45575194051122769</v>
      </c>
      <c r="V36" s="73">
        <f t="shared" si="9"/>
        <v>0.99188141927876239</v>
      </c>
      <c r="W36" s="73">
        <f t="shared" si="10"/>
        <v>75.873642847551778</v>
      </c>
      <c r="X36" s="73">
        <f t="shared" si="11"/>
        <v>-3.8736428475517783</v>
      </c>
      <c r="Y36" s="73">
        <f t="shared" si="12"/>
        <v>3.8736428475517783</v>
      </c>
      <c r="Z36" s="75">
        <f t="shared" si="13"/>
        <v>5.3800595104885808E-2</v>
      </c>
    </row>
    <row r="37" spans="1:26" ht="15.4" x14ac:dyDescent="0.45">
      <c r="A37" s="63" t="s">
        <v>17</v>
      </c>
      <c r="B37" s="63">
        <v>34</v>
      </c>
      <c r="C37" s="93">
        <v>4</v>
      </c>
      <c r="D37" s="67">
        <v>30</v>
      </c>
      <c r="E37" s="92">
        <v>38</v>
      </c>
      <c r="F37" s="67">
        <v>13</v>
      </c>
      <c r="G37" s="92">
        <v>69</v>
      </c>
      <c r="H37" s="68">
        <v>68</v>
      </c>
      <c r="I37" s="94">
        <v>82</v>
      </c>
      <c r="J37" s="73">
        <f t="shared" si="0"/>
        <v>79.699755593899596</v>
      </c>
      <c r="K37" s="73">
        <f t="shared" si="1"/>
        <v>-0.22795791230105389</v>
      </c>
      <c r="L37" s="73">
        <f t="shared" si="2"/>
        <v>1.0110261517703645</v>
      </c>
      <c r="M37" s="73">
        <f t="shared" si="3"/>
        <v>84.55070683570905</v>
      </c>
      <c r="N37" s="73">
        <f t="shared" si="4"/>
        <v>-16.55070683570905</v>
      </c>
      <c r="O37" s="73">
        <f t="shared" si="5"/>
        <v>16.55070683570905</v>
      </c>
      <c r="P37" s="75">
        <f t="shared" si="6"/>
        <v>0.24339274758395663</v>
      </c>
      <c r="T37" s="73">
        <f t="shared" si="7"/>
        <v>77.29204000262078</v>
      </c>
      <c r="U37" s="73">
        <f t="shared" si="8"/>
        <v>0.58364201551032224</v>
      </c>
      <c r="V37" s="73">
        <f t="shared" si="9"/>
        <v>0.99834623413962953</v>
      </c>
      <c r="W37" s="73">
        <f t="shared" si="10"/>
        <v>75.637127717876382</v>
      </c>
      <c r="X37" s="73">
        <f t="shared" si="11"/>
        <v>6.3628722821236181</v>
      </c>
      <c r="Y37" s="73">
        <f t="shared" si="12"/>
        <v>6.3628722821236181</v>
      </c>
      <c r="Z37" s="75">
        <f t="shared" si="13"/>
        <v>7.7596003440531927E-2</v>
      </c>
    </row>
    <row r="38" spans="1:26" ht="15.4" x14ac:dyDescent="0.45">
      <c r="A38" s="63" t="s">
        <v>18</v>
      </c>
      <c r="B38" s="63">
        <v>35</v>
      </c>
      <c r="C38" s="93">
        <v>5</v>
      </c>
      <c r="D38" s="67">
        <v>39</v>
      </c>
      <c r="E38" s="92">
        <v>60</v>
      </c>
      <c r="F38" s="67">
        <v>38</v>
      </c>
      <c r="G38" s="92">
        <v>86</v>
      </c>
      <c r="H38" s="68">
        <v>99</v>
      </c>
      <c r="I38" s="94">
        <v>124</v>
      </c>
      <c r="J38" s="73">
        <f t="shared" si="0"/>
        <v>76.699058769825172</v>
      </c>
      <c r="K38" s="73">
        <f t="shared" si="1"/>
        <v>-0.50523180347839092</v>
      </c>
      <c r="L38" s="73">
        <f t="shared" si="2"/>
        <v>1.4980499021290103</v>
      </c>
      <c r="M38" s="73">
        <f t="shared" si="3"/>
        <v>119.91975984674187</v>
      </c>
      <c r="N38" s="73">
        <f t="shared" si="4"/>
        <v>-20.919759846741869</v>
      </c>
      <c r="O38" s="73">
        <f t="shared" si="5"/>
        <v>20.919759846741869</v>
      </c>
      <c r="P38" s="75">
        <f t="shared" si="6"/>
        <v>0.21131070552264514</v>
      </c>
      <c r="T38" s="73">
        <f t="shared" si="7"/>
        <v>78.628994745858506</v>
      </c>
      <c r="U38" s="73">
        <f t="shared" si="8"/>
        <v>0.65897328828306267</v>
      </c>
      <c r="V38" s="73">
        <f t="shared" si="9"/>
        <v>1.5217317678047162</v>
      </c>
      <c r="W38" s="73">
        <f t="shared" si="10"/>
        <v>118.27926207279343</v>
      </c>
      <c r="X38" s="73">
        <f t="shared" si="11"/>
        <v>5.7207379272065708</v>
      </c>
      <c r="Y38" s="73">
        <f t="shared" si="12"/>
        <v>5.7207379272065708</v>
      </c>
      <c r="Z38" s="75">
        <f t="shared" si="13"/>
        <v>4.6134983283923958E-2</v>
      </c>
    </row>
    <row r="39" spans="1:26" ht="15.4" x14ac:dyDescent="0.45">
      <c r="A39" s="63" t="s">
        <v>14</v>
      </c>
      <c r="B39" s="63">
        <v>36</v>
      </c>
      <c r="C39" s="93">
        <v>1</v>
      </c>
      <c r="D39" s="67">
        <v>20</v>
      </c>
      <c r="E39" s="92">
        <v>39</v>
      </c>
      <c r="F39" s="67">
        <v>13</v>
      </c>
      <c r="G39" s="92">
        <v>38</v>
      </c>
      <c r="H39" s="68">
        <v>59</v>
      </c>
      <c r="I39" s="94">
        <v>51</v>
      </c>
      <c r="J39" s="73">
        <f t="shared" si="0"/>
        <v>77.955930317257611</v>
      </c>
      <c r="K39" s="73">
        <f t="shared" si="1"/>
        <v>-0.32902146838730789</v>
      </c>
      <c r="L39" s="73">
        <f t="shared" si="2"/>
        <v>0.69721996210928294</v>
      </c>
      <c r="M39" s="73">
        <f t="shared" si="3"/>
        <v>52.88477734472665</v>
      </c>
      <c r="N39" s="73">
        <f t="shared" si="4"/>
        <v>6.1152226552733495</v>
      </c>
      <c r="O39" s="73">
        <f t="shared" si="5"/>
        <v>6.1152226552733495</v>
      </c>
      <c r="P39" s="75">
        <f t="shared" si="6"/>
        <v>0.10364784161480253</v>
      </c>
      <c r="T39" s="73">
        <f t="shared" si="7"/>
        <v>77.816018305098055</v>
      </c>
      <c r="U39" s="73">
        <f t="shared" si="8"/>
        <v>0.51177831537871132</v>
      </c>
      <c r="V39" s="73">
        <f t="shared" si="9"/>
        <v>0.70635780505407619</v>
      </c>
      <c r="W39" s="73">
        <f t="shared" si="10"/>
        <v>56.218357747416945</v>
      </c>
      <c r="X39" s="73">
        <f t="shared" si="11"/>
        <v>-5.2183577474169454</v>
      </c>
      <c r="Y39" s="73">
        <f t="shared" si="12"/>
        <v>5.2183577474169454</v>
      </c>
      <c r="Z39" s="75">
        <f t="shared" si="13"/>
        <v>0.1023207401454303</v>
      </c>
    </row>
    <row r="40" spans="1:26" ht="15.4" x14ac:dyDescent="0.45">
      <c r="A40" s="63" t="s">
        <v>15</v>
      </c>
      <c r="B40" s="63">
        <v>37</v>
      </c>
      <c r="C40" s="93">
        <v>2</v>
      </c>
      <c r="D40" s="67">
        <v>28</v>
      </c>
      <c r="E40" s="92">
        <v>43</v>
      </c>
      <c r="F40" s="67">
        <v>15</v>
      </c>
      <c r="G40" s="92">
        <v>46</v>
      </c>
      <c r="H40" s="68">
        <v>71</v>
      </c>
      <c r="I40" s="94">
        <v>61</v>
      </c>
      <c r="J40" s="73">
        <f t="shared" si="0"/>
        <v>80.290129794308015</v>
      </c>
      <c r="K40" s="73">
        <f t="shared" si="1"/>
        <v>-6.269937384353666E-2</v>
      </c>
      <c r="L40" s="73">
        <f t="shared" si="2"/>
        <v>0.78588789527862724</v>
      </c>
      <c r="M40" s="73">
        <f t="shared" si="3"/>
        <v>60.604001468021742</v>
      </c>
      <c r="N40" s="73">
        <f t="shared" si="4"/>
        <v>10.395998531978258</v>
      </c>
      <c r="O40" s="73">
        <f t="shared" si="5"/>
        <v>10.395998531978258</v>
      </c>
      <c r="P40" s="75">
        <f t="shared" si="6"/>
        <v>0.14642251453490504</v>
      </c>
      <c r="T40" s="73">
        <f t="shared" si="7"/>
        <v>77.877324186777599</v>
      </c>
      <c r="U40" s="73">
        <f t="shared" si="8"/>
        <v>0.4667310720087946</v>
      </c>
      <c r="V40" s="73">
        <f t="shared" si="9"/>
        <v>0.80090808472782049</v>
      </c>
      <c r="W40" s="73">
        <f t="shared" si="10"/>
        <v>62.806024418631068</v>
      </c>
      <c r="X40" s="73">
        <f t="shared" si="11"/>
        <v>-1.8060244186310683</v>
      </c>
      <c r="Y40" s="73">
        <f t="shared" si="12"/>
        <v>1.8060244186310683</v>
      </c>
      <c r="Z40" s="75">
        <f t="shared" si="13"/>
        <v>2.960695768247653E-2</v>
      </c>
    </row>
    <row r="41" spans="1:26" ht="15.4" x14ac:dyDescent="0.45">
      <c r="A41" s="63" t="s">
        <v>16</v>
      </c>
      <c r="B41" s="63">
        <v>38</v>
      </c>
      <c r="C41" s="93">
        <v>3</v>
      </c>
      <c r="D41" s="67">
        <v>23</v>
      </c>
      <c r="E41" s="92">
        <v>31</v>
      </c>
      <c r="F41" s="67">
        <v>15</v>
      </c>
      <c r="G41" s="92">
        <v>62</v>
      </c>
      <c r="H41" s="68">
        <v>54</v>
      </c>
      <c r="I41" s="94">
        <v>77</v>
      </c>
      <c r="J41" s="73">
        <f t="shared" si="0"/>
        <v>74.913663924256412</v>
      </c>
      <c r="K41" s="73">
        <f t="shared" si="1"/>
        <v>-0.59407602346434341</v>
      </c>
      <c r="L41" s="73">
        <f t="shared" si="2"/>
        <v>0.99208585046492925</v>
      </c>
      <c r="M41" s="73">
        <f t="shared" si="3"/>
        <v>80.737876297026062</v>
      </c>
      <c r="N41" s="73">
        <f t="shared" si="4"/>
        <v>-26.737876297026062</v>
      </c>
      <c r="O41" s="73">
        <f t="shared" si="5"/>
        <v>26.737876297026062</v>
      </c>
      <c r="P41" s="75">
        <f t="shared" si="6"/>
        <v>0.49514585735233446</v>
      </c>
      <c r="T41" s="73">
        <f t="shared" si="7"/>
        <v>78.20129369306342</v>
      </c>
      <c r="U41" s="73">
        <f t="shared" si="8"/>
        <v>0.45245491543649718</v>
      </c>
      <c r="V41" s="73">
        <f t="shared" si="9"/>
        <v>0.99151927042484811</v>
      </c>
      <c r="W41" s="73">
        <f t="shared" si="10"/>
        <v>77.708012722138847</v>
      </c>
      <c r="X41" s="73">
        <f t="shared" si="11"/>
        <v>-0.70801272213884658</v>
      </c>
      <c r="Y41" s="73">
        <f t="shared" si="12"/>
        <v>0.70801272213884658</v>
      </c>
      <c r="Z41" s="75">
        <f t="shared" si="13"/>
        <v>9.1949704173876178E-3</v>
      </c>
    </row>
    <row r="42" spans="1:26" ht="15.4" x14ac:dyDescent="0.45">
      <c r="A42" s="63" t="s">
        <v>17</v>
      </c>
      <c r="B42" s="63">
        <v>39</v>
      </c>
      <c r="C42" s="93">
        <v>4</v>
      </c>
      <c r="D42" s="67">
        <v>28</v>
      </c>
      <c r="E42" s="92">
        <v>48</v>
      </c>
      <c r="F42" s="67">
        <v>16</v>
      </c>
      <c r="G42" s="92">
        <v>59</v>
      </c>
      <c r="H42" s="68">
        <v>76</v>
      </c>
      <c r="I42" s="94">
        <v>75</v>
      </c>
      <c r="J42" s="73">
        <f t="shared" si="0"/>
        <v>74.4899006156502</v>
      </c>
      <c r="K42" s="73">
        <f t="shared" si="1"/>
        <v>-0.57704475197853033</v>
      </c>
      <c r="L42" s="73">
        <f t="shared" si="2"/>
        <v>1.0114884711110468</v>
      </c>
      <c r="M42" s="73">
        <f t="shared" si="3"/>
        <v>75.139046956497154</v>
      </c>
      <c r="N42" s="73">
        <f t="shared" si="4"/>
        <v>0.86095304350284607</v>
      </c>
      <c r="O42" s="73">
        <f t="shared" si="5"/>
        <v>0.86095304350284607</v>
      </c>
      <c r="P42" s="75">
        <f t="shared" si="6"/>
        <v>1.1328329519774291E-2</v>
      </c>
      <c r="T42" s="73">
        <f t="shared" si="7"/>
        <v>77.947846466784981</v>
      </c>
      <c r="U42" s="73">
        <f t="shared" si="8"/>
        <v>0.38186470126500355</v>
      </c>
      <c r="V42" s="73">
        <f t="shared" si="9"/>
        <v>0.99653801293328093</v>
      </c>
      <c r="W42" s="73">
        <f t="shared" si="10"/>
        <v>78.523673724261016</v>
      </c>
      <c r="X42" s="73">
        <f t="shared" si="11"/>
        <v>-3.5236737242610161</v>
      </c>
      <c r="Y42" s="73">
        <f t="shared" si="12"/>
        <v>3.5236737242610161</v>
      </c>
      <c r="Z42" s="75">
        <f t="shared" si="13"/>
        <v>4.6982316323480218E-2</v>
      </c>
    </row>
    <row r="43" spans="1:26" ht="15.4" x14ac:dyDescent="0.45">
      <c r="A43" s="63" t="s">
        <v>18</v>
      </c>
      <c r="B43" s="63">
        <v>40</v>
      </c>
      <c r="C43" s="93">
        <v>5</v>
      </c>
      <c r="D43" s="67">
        <v>44</v>
      </c>
      <c r="E43" s="92">
        <v>63</v>
      </c>
      <c r="F43" s="67">
        <v>35</v>
      </c>
      <c r="G43" s="92">
        <v>80</v>
      </c>
      <c r="H43" s="68">
        <v>107</v>
      </c>
      <c r="I43" s="94">
        <v>115</v>
      </c>
      <c r="J43" s="73">
        <f t="shared" si="0"/>
        <v>73.41552309960889</v>
      </c>
      <c r="K43" s="73">
        <f t="shared" si="1"/>
        <v>-0.62677802838480823</v>
      </c>
      <c r="L43" s="73">
        <f t="shared" si="2"/>
        <v>1.4960202787821359</v>
      </c>
      <c r="M43" s="73">
        <f t="shared" si="3"/>
        <v>110.72514649264899</v>
      </c>
      <c r="N43" s="73">
        <f t="shared" si="4"/>
        <v>-3.7251464926489888</v>
      </c>
      <c r="O43" s="73">
        <f t="shared" si="5"/>
        <v>3.7251464926489888</v>
      </c>
      <c r="P43" s="75">
        <f t="shared" si="6"/>
        <v>3.4814453202326998E-2</v>
      </c>
      <c r="T43" s="73">
        <f t="shared" si="7"/>
        <v>77.778127776524428</v>
      </c>
      <c r="U43" s="73">
        <f t="shared" si="8"/>
        <v>0.32670636211244797</v>
      </c>
      <c r="V43" s="73">
        <f t="shared" si="9"/>
        <v>1.5195734181671685</v>
      </c>
      <c r="W43" s="73">
        <f t="shared" si="10"/>
        <v>119.19680984738952</v>
      </c>
      <c r="X43" s="73">
        <f t="shared" si="11"/>
        <v>-4.1968098473895168</v>
      </c>
      <c r="Y43" s="73">
        <f t="shared" si="12"/>
        <v>4.1968098473895168</v>
      </c>
      <c r="Z43" s="75">
        <f t="shared" si="13"/>
        <v>3.6493998672952319E-2</v>
      </c>
    </row>
    <row r="44" spans="1:26" ht="15.4" x14ac:dyDescent="0.45">
      <c r="A44" s="63" t="s">
        <v>14</v>
      </c>
      <c r="B44" s="63">
        <v>41</v>
      </c>
      <c r="C44" s="93">
        <v>1</v>
      </c>
      <c r="D44" s="67">
        <v>23</v>
      </c>
      <c r="E44" s="92">
        <v>53</v>
      </c>
      <c r="F44" s="67">
        <v>15</v>
      </c>
      <c r="G44" s="92">
        <v>41</v>
      </c>
      <c r="H44" s="68">
        <v>76</v>
      </c>
      <c r="I44" s="94">
        <v>56</v>
      </c>
      <c r="J44" s="73">
        <f t="shared" si="0"/>
        <v>80.031863539338502</v>
      </c>
      <c r="K44" s="73">
        <f t="shared" si="1"/>
        <v>9.7533818426633778E-2</v>
      </c>
      <c r="L44" s="73">
        <f t="shared" si="2"/>
        <v>0.70984005255965588</v>
      </c>
      <c r="M44" s="73">
        <f t="shared" si="3"/>
        <v>50.749766080541114</v>
      </c>
      <c r="N44" s="73">
        <f t="shared" si="4"/>
        <v>25.250233919458886</v>
      </c>
      <c r="O44" s="73">
        <f t="shared" si="5"/>
        <v>25.250233919458886</v>
      </c>
      <c r="P44" s="75">
        <f t="shared" si="6"/>
        <v>0.33223991999288005</v>
      </c>
      <c r="T44" s="73">
        <f t="shared" si="7"/>
        <v>78.339854064170581</v>
      </c>
      <c r="U44" s="73">
        <f t="shared" si="8"/>
        <v>0.35020835466581846</v>
      </c>
      <c r="V44" s="73">
        <f t="shared" si="9"/>
        <v>0.70678162039232784</v>
      </c>
      <c r="W44" s="73">
        <f t="shared" si="10"/>
        <v>55.169959206280218</v>
      </c>
      <c r="X44" s="73">
        <f t="shared" si="11"/>
        <v>0.83004079371978179</v>
      </c>
      <c r="Y44" s="73">
        <f t="shared" si="12"/>
        <v>0.83004079371978179</v>
      </c>
      <c r="Z44" s="75">
        <f t="shared" si="13"/>
        <v>1.482215703071039E-2</v>
      </c>
    </row>
    <row r="45" spans="1:26" ht="15.4" x14ac:dyDescent="0.45">
      <c r="A45" s="63" t="s">
        <v>15</v>
      </c>
      <c r="B45" s="63">
        <v>42</v>
      </c>
      <c r="C45" s="93">
        <v>2</v>
      </c>
      <c r="D45" s="67">
        <v>26</v>
      </c>
      <c r="E45" s="92">
        <v>46</v>
      </c>
      <c r="F45" s="67">
        <v>18</v>
      </c>
      <c r="G45" s="92">
        <v>46</v>
      </c>
      <c r="H45" s="68">
        <v>72</v>
      </c>
      <c r="I45" s="94">
        <v>64</v>
      </c>
      <c r="J45" s="73">
        <f t="shared" si="0"/>
        <v>82.42674195736879</v>
      </c>
      <c r="K45" s="73">
        <f t="shared" si="1"/>
        <v>0.32726827838699923</v>
      </c>
      <c r="L45" s="73">
        <f t="shared" si="2"/>
        <v>0.79026864664460017</v>
      </c>
      <c r="M45" s="73">
        <f t="shared" si="3"/>
        <v>62.972723439438845</v>
      </c>
      <c r="N45" s="73">
        <f t="shared" si="4"/>
        <v>9.0272765605611553</v>
      </c>
      <c r="O45" s="73">
        <f t="shared" si="5"/>
        <v>9.0272765605611553</v>
      </c>
      <c r="P45" s="75">
        <f t="shared" si="6"/>
        <v>0.12537884111890493</v>
      </c>
      <c r="T45" s="73">
        <f t="shared" si="7"/>
        <v>78.93390883258536</v>
      </c>
      <c r="U45" s="73">
        <f t="shared" si="8"/>
        <v>0.3745929960407145</v>
      </c>
      <c r="V45" s="73">
        <f t="shared" si="9"/>
        <v>0.80140292545493474</v>
      </c>
      <c r="W45" s="73">
        <f t="shared" si="10"/>
        <v>63.023507178982911</v>
      </c>
      <c r="X45" s="73">
        <f t="shared" si="11"/>
        <v>0.97649282101708934</v>
      </c>
      <c r="Y45" s="73">
        <f t="shared" si="12"/>
        <v>0.97649282101708934</v>
      </c>
      <c r="Z45" s="75">
        <f t="shared" si="13"/>
        <v>1.5257700328392021E-2</v>
      </c>
    </row>
    <row r="46" spans="1:26" ht="15.4" x14ac:dyDescent="0.45">
      <c r="A46" s="63" t="s">
        <v>16</v>
      </c>
      <c r="B46" s="63">
        <v>43</v>
      </c>
      <c r="C46" s="93">
        <v>3</v>
      </c>
      <c r="D46" s="67">
        <v>36</v>
      </c>
      <c r="E46" s="92">
        <v>46</v>
      </c>
      <c r="F46" s="67">
        <v>22</v>
      </c>
      <c r="G46" s="92">
        <v>60</v>
      </c>
      <c r="H46" s="68">
        <v>82</v>
      </c>
      <c r="I46" s="94">
        <v>82</v>
      </c>
      <c r="J46" s="73">
        <f t="shared" si="0"/>
        <v>82.73403562890563</v>
      </c>
      <c r="K46" s="73">
        <f t="shared" si="1"/>
        <v>0.32527081770198335</v>
      </c>
      <c r="L46" s="73">
        <f t="shared" si="2"/>
        <v>0.99203794629907049</v>
      </c>
      <c r="M46" s="73">
        <f t="shared" si="3"/>
        <v>82.099082624123241</v>
      </c>
      <c r="N46" s="73">
        <f t="shared" si="4"/>
        <v>-9.9082624123241203E-2</v>
      </c>
      <c r="O46" s="73">
        <f t="shared" si="5"/>
        <v>9.9082624123241203E-2</v>
      </c>
      <c r="P46" s="75">
        <f t="shared" si="6"/>
        <v>1.2083246844297709E-3</v>
      </c>
      <c r="T46" s="73">
        <f t="shared" si="7"/>
        <v>79.987075050294578</v>
      </c>
      <c r="U46" s="73">
        <f t="shared" si="8"/>
        <v>0.44245031820756492</v>
      </c>
      <c r="V46" s="73">
        <f t="shared" si="9"/>
        <v>0.99320158828746652</v>
      </c>
      <c r="W46" s="73">
        <f t="shared" si="10"/>
        <v>78.63590787160706</v>
      </c>
      <c r="X46" s="73">
        <f t="shared" si="11"/>
        <v>3.3640921283929401</v>
      </c>
      <c r="Y46" s="73">
        <f t="shared" si="12"/>
        <v>3.3640921283929401</v>
      </c>
      <c r="Z46" s="75">
        <f t="shared" si="13"/>
        <v>4.1025513760889511E-2</v>
      </c>
    </row>
    <row r="47" spans="1:26" ht="15.4" x14ac:dyDescent="0.45">
      <c r="A47" s="63" t="s">
        <v>17</v>
      </c>
      <c r="B47" s="63">
        <v>44</v>
      </c>
      <c r="C47" s="93">
        <v>4</v>
      </c>
      <c r="D47" s="67">
        <v>36</v>
      </c>
      <c r="E47" s="92">
        <v>52</v>
      </c>
      <c r="F47" s="67">
        <v>24</v>
      </c>
      <c r="G47" s="92">
        <v>57</v>
      </c>
      <c r="H47" s="68">
        <v>88</v>
      </c>
      <c r="I47" s="94">
        <v>81</v>
      </c>
      <c r="J47" s="73">
        <f t="shared" si="0"/>
        <v>83.847544617310263</v>
      </c>
      <c r="K47" s="73">
        <f t="shared" si="1"/>
        <v>0.40409463477224827</v>
      </c>
      <c r="L47" s="73">
        <f t="shared" si="2"/>
        <v>1.013390241343662</v>
      </c>
      <c r="M47" s="73">
        <f t="shared" si="3"/>
        <v>84.013530889223034</v>
      </c>
      <c r="N47" s="73">
        <f t="shared" si="4"/>
        <v>3.9864691107769659</v>
      </c>
      <c r="O47" s="73">
        <f t="shared" si="5"/>
        <v>3.9864691107769659</v>
      </c>
      <c r="P47" s="75">
        <f t="shared" si="6"/>
        <v>4.5300785349738248E-2</v>
      </c>
      <c r="T47" s="73">
        <f t="shared" si="7"/>
        <v>80.599899322548751</v>
      </c>
      <c r="U47" s="73">
        <f t="shared" si="8"/>
        <v>0.45948771361222568</v>
      </c>
      <c r="V47" s="73">
        <f t="shared" si="9"/>
        <v>0.99695931400945659</v>
      </c>
      <c r="W47" s="73">
        <f t="shared" si="10"/>
        <v>80.151079391894029</v>
      </c>
      <c r="X47" s="73">
        <f t="shared" si="11"/>
        <v>0.84892060810597059</v>
      </c>
      <c r="Y47" s="73">
        <f t="shared" si="12"/>
        <v>0.84892060810597059</v>
      </c>
      <c r="Z47" s="75">
        <f t="shared" si="13"/>
        <v>1.0480501334641613E-2</v>
      </c>
    </row>
    <row r="48" spans="1:26" ht="15.4" x14ac:dyDescent="0.45">
      <c r="A48" s="63" t="s">
        <v>18</v>
      </c>
      <c r="B48" s="63">
        <v>45</v>
      </c>
      <c r="C48" s="93">
        <v>5</v>
      </c>
      <c r="D48" s="67">
        <v>35</v>
      </c>
      <c r="E48" s="92">
        <v>78</v>
      </c>
      <c r="F48" s="67">
        <v>27</v>
      </c>
      <c r="G48" s="92">
        <v>102</v>
      </c>
      <c r="H48" s="68">
        <v>113</v>
      </c>
      <c r="I48" s="94">
        <v>129</v>
      </c>
      <c r="J48" s="73">
        <f t="shared" si="0"/>
        <v>82.508058496296286</v>
      </c>
      <c r="K48" s="73">
        <f t="shared" si="1"/>
        <v>0.22973655919362582</v>
      </c>
      <c r="L48" s="73">
        <f t="shared" si="2"/>
        <v>1.4896974244673236</v>
      </c>
      <c r="M48" s="73">
        <f t="shared" si="3"/>
        <v>126.04216084175243</v>
      </c>
      <c r="N48" s="73">
        <f t="shared" si="4"/>
        <v>-13.042160841752434</v>
      </c>
      <c r="O48" s="73">
        <f t="shared" si="5"/>
        <v>13.042160841752434</v>
      </c>
      <c r="P48" s="75">
        <f t="shared" si="6"/>
        <v>0.11541735258187995</v>
      </c>
      <c r="T48" s="73">
        <f t="shared" si="7"/>
        <v>81.825958772319723</v>
      </c>
      <c r="U48" s="73">
        <f t="shared" si="8"/>
        <v>0.53614488722810028</v>
      </c>
      <c r="V48" s="73">
        <f t="shared" si="9"/>
        <v>1.522420588064991</v>
      </c>
      <c r="W48" s="73">
        <f t="shared" si="10"/>
        <v>123.17568983307459</v>
      </c>
      <c r="X48" s="73">
        <f t="shared" si="11"/>
        <v>5.8243101669254145</v>
      </c>
      <c r="Y48" s="73">
        <f t="shared" si="12"/>
        <v>5.8243101669254145</v>
      </c>
      <c r="Z48" s="75">
        <f t="shared" si="13"/>
        <v>4.5149691216476079E-2</v>
      </c>
    </row>
    <row r="49" spans="1:26" ht="15.4" x14ac:dyDescent="0.45">
      <c r="A49" s="63" t="s">
        <v>14</v>
      </c>
      <c r="B49" s="63">
        <v>46</v>
      </c>
      <c r="C49" s="93">
        <v>1</v>
      </c>
      <c r="D49" s="67">
        <v>23</v>
      </c>
      <c r="E49" s="92">
        <v>31</v>
      </c>
      <c r="F49" s="67">
        <v>18</v>
      </c>
      <c r="G49" s="92">
        <v>48</v>
      </c>
      <c r="H49" s="68">
        <v>54</v>
      </c>
      <c r="I49" s="94">
        <v>66</v>
      </c>
      <c r="J49" s="73">
        <f t="shared" si="0"/>
        <v>81.404931187411293</v>
      </c>
      <c r="K49" s="73">
        <f t="shared" si="1"/>
        <v>9.6450172385763949E-2</v>
      </c>
      <c r="L49" s="73">
        <f t="shared" si="2"/>
        <v>0.70751557382262797</v>
      </c>
      <c r="M49" s="73">
        <f t="shared" si="3"/>
        <v>58.730600790858993</v>
      </c>
      <c r="N49" s="73">
        <f t="shared" si="4"/>
        <v>-4.7306007908589933</v>
      </c>
      <c r="O49" s="73">
        <f t="shared" si="5"/>
        <v>4.7306007908589933</v>
      </c>
      <c r="P49" s="75">
        <f t="shared" si="6"/>
        <v>8.760371834924062E-2</v>
      </c>
      <c r="T49" s="73">
        <f t="shared" si="7"/>
        <v>84.565890145184198</v>
      </c>
      <c r="U49" s="73">
        <f t="shared" si="8"/>
        <v>0.75652353579173792</v>
      </c>
      <c r="V49" s="73">
        <f t="shared" si="9"/>
        <v>0.71046536517557946</v>
      </c>
      <c r="W49" s="73">
        <f t="shared" si="10"/>
        <v>58.21202108341609</v>
      </c>
      <c r="X49" s="73">
        <f t="shared" si="11"/>
        <v>7.7879789165839099</v>
      </c>
      <c r="Y49" s="73">
        <f t="shared" si="12"/>
        <v>7.7879789165839099</v>
      </c>
      <c r="Z49" s="75">
        <f t="shared" si="13"/>
        <v>0.11799968055430167</v>
      </c>
    </row>
    <row r="50" spans="1:26" ht="15.4" x14ac:dyDescent="0.45">
      <c r="A50" s="63" t="s">
        <v>15</v>
      </c>
      <c r="B50" s="63">
        <v>47</v>
      </c>
      <c r="C50" s="93">
        <v>2</v>
      </c>
      <c r="D50" s="67">
        <v>28</v>
      </c>
      <c r="E50" s="92">
        <v>28</v>
      </c>
      <c r="F50" s="67">
        <v>20</v>
      </c>
      <c r="G50" s="92">
        <v>43</v>
      </c>
      <c r="H50" s="68">
        <v>56</v>
      </c>
      <c r="I50" s="94">
        <v>63</v>
      </c>
      <c r="J50" s="73">
        <f t="shared" si="0"/>
        <v>79.373500826367902</v>
      </c>
      <c r="K50" s="73">
        <f t="shared" si="1"/>
        <v>-0.11633788095715156</v>
      </c>
      <c r="L50" s="73">
        <f t="shared" si="2"/>
        <v>0.78603147113421667</v>
      </c>
      <c r="M50" s="73">
        <f t="shared" si="3"/>
        <v>64.407986346872264</v>
      </c>
      <c r="N50" s="73">
        <f t="shared" si="4"/>
        <v>-8.4079863468722635</v>
      </c>
      <c r="O50" s="73">
        <f t="shared" si="5"/>
        <v>8.4079863468722635</v>
      </c>
      <c r="P50" s="75">
        <f t="shared" si="6"/>
        <v>0.15014261333700471</v>
      </c>
      <c r="T50" s="73">
        <f t="shared" si="7"/>
        <v>83.980359201262758</v>
      </c>
      <c r="U50" s="73">
        <f t="shared" si="8"/>
        <v>0.62231808782042008</v>
      </c>
      <c r="V50" s="73">
        <f t="shared" si="9"/>
        <v>0.79884154944656471</v>
      </c>
      <c r="W50" s="73">
        <f t="shared" si="10"/>
        <v>68.377631930810267</v>
      </c>
      <c r="X50" s="73">
        <f t="shared" si="11"/>
        <v>-5.3776319308102671</v>
      </c>
      <c r="Y50" s="73">
        <f t="shared" si="12"/>
        <v>5.3776319308102671</v>
      </c>
      <c r="Z50" s="75">
        <f t="shared" si="13"/>
        <v>8.5359236996988372E-2</v>
      </c>
    </row>
    <row r="51" spans="1:26" ht="15.4" x14ac:dyDescent="0.45">
      <c r="A51" s="63" t="s">
        <v>16</v>
      </c>
      <c r="B51" s="63">
        <v>48</v>
      </c>
      <c r="C51" s="93">
        <v>3</v>
      </c>
      <c r="D51" s="67">
        <v>26</v>
      </c>
      <c r="E51" s="92">
        <v>64</v>
      </c>
      <c r="F51" s="67">
        <v>14</v>
      </c>
      <c r="G51" s="92">
        <v>77</v>
      </c>
      <c r="H51" s="68">
        <v>90</v>
      </c>
      <c r="I51" s="94">
        <v>91</v>
      </c>
      <c r="J51" s="73">
        <f t="shared" si="0"/>
        <v>81.550197578728103</v>
      </c>
      <c r="K51" s="73">
        <f t="shared" si="1"/>
        <v>0.11296558237458366</v>
      </c>
      <c r="L51" s="73">
        <f t="shared" si="2"/>
        <v>0.99761678592415592</v>
      </c>
      <c r="M51" s="73">
        <f t="shared" si="3"/>
        <v>78.626113157856068</v>
      </c>
      <c r="N51" s="73">
        <f t="shared" si="4"/>
        <v>11.373886842143932</v>
      </c>
      <c r="O51" s="73">
        <f t="shared" si="5"/>
        <v>11.373886842143932</v>
      </c>
      <c r="P51" s="75">
        <f t="shared" si="6"/>
        <v>0.12637652046826592</v>
      </c>
      <c r="T51" s="73">
        <f t="shared" si="7"/>
        <v>86.006719857144915</v>
      </c>
      <c r="U51" s="73">
        <f t="shared" si="8"/>
        <v>0.76272234462659383</v>
      </c>
      <c r="V51" s="73">
        <f t="shared" si="9"/>
        <v>0.99644435190160818</v>
      </c>
      <c r="W51" s="73">
        <f t="shared" si="10"/>
        <v>84.02751345688938</v>
      </c>
      <c r="X51" s="73">
        <f t="shared" si="11"/>
        <v>6.9724865431106196</v>
      </c>
      <c r="Y51" s="73">
        <f t="shared" si="12"/>
        <v>6.9724865431106196</v>
      </c>
      <c r="Z51" s="75">
        <f t="shared" si="13"/>
        <v>7.6620731242973847E-2</v>
      </c>
    </row>
    <row r="52" spans="1:26" ht="15.4" x14ac:dyDescent="0.45">
      <c r="A52" s="63" t="s">
        <v>17</v>
      </c>
      <c r="B52" s="63">
        <v>49</v>
      </c>
      <c r="C52" s="93">
        <v>4</v>
      </c>
      <c r="D52" s="67">
        <v>31</v>
      </c>
      <c r="E52" s="92">
        <v>63</v>
      </c>
      <c r="F52" s="67">
        <v>18</v>
      </c>
      <c r="G52" s="92">
        <v>81</v>
      </c>
      <c r="H52" s="68">
        <v>94</v>
      </c>
      <c r="I52" s="94">
        <v>99</v>
      </c>
      <c r="J52" s="73">
        <f t="shared" si="0"/>
        <v>83.882120265006847</v>
      </c>
      <c r="K52" s="73">
        <f t="shared" si="1"/>
        <v>0.33486129276499976</v>
      </c>
      <c r="L52" s="73">
        <f t="shared" si="2"/>
        <v>1.0187517402374726</v>
      </c>
      <c r="M52" s="73">
        <f t="shared" si="3"/>
        <v>82.756652624716693</v>
      </c>
      <c r="N52" s="73">
        <f t="shared" si="4"/>
        <v>11.243347375283307</v>
      </c>
      <c r="O52" s="73">
        <f t="shared" si="5"/>
        <v>11.243347375283307</v>
      </c>
      <c r="P52" s="75">
        <f t="shared" si="6"/>
        <v>0.11961007846046071</v>
      </c>
      <c r="T52" s="73">
        <f t="shared" si="7"/>
        <v>89.275942968646376</v>
      </c>
      <c r="U52" s="73">
        <f t="shared" si="8"/>
        <v>1.0133724213140805</v>
      </c>
      <c r="V52" s="73">
        <f t="shared" si="9"/>
        <v>1.0025574162574167</v>
      </c>
      <c r="W52" s="73">
        <f t="shared" si="10"/>
        <v>86.505603574461318</v>
      </c>
      <c r="X52" s="73">
        <f t="shared" si="11"/>
        <v>12.494396425538682</v>
      </c>
      <c r="Y52" s="73">
        <f t="shared" si="12"/>
        <v>12.494396425538682</v>
      </c>
      <c r="Z52" s="75">
        <f t="shared" si="13"/>
        <v>0.12620602450039073</v>
      </c>
    </row>
    <row r="53" spans="1:26" ht="15.4" x14ac:dyDescent="0.45">
      <c r="A53" s="63" t="s">
        <v>18</v>
      </c>
      <c r="B53" s="63">
        <v>50</v>
      </c>
      <c r="C53" s="93">
        <v>5</v>
      </c>
      <c r="D53" s="67">
        <v>50</v>
      </c>
      <c r="E53" s="92">
        <v>93</v>
      </c>
      <c r="F53" s="67">
        <v>30</v>
      </c>
      <c r="G53" s="92">
        <v>110</v>
      </c>
      <c r="H53" s="68">
        <v>143</v>
      </c>
      <c r="I53" s="94">
        <v>140</v>
      </c>
      <c r="J53" s="73">
        <f t="shared" si="0"/>
        <v>86.572114779976047</v>
      </c>
      <c r="K53" s="73">
        <f t="shared" si="1"/>
        <v>0.57037461498541986</v>
      </c>
      <c r="L53" s="73">
        <f t="shared" si="2"/>
        <v>1.4978026576692887</v>
      </c>
      <c r="M53" s="73">
        <f t="shared" si="3"/>
        <v>125.45782052302481</v>
      </c>
      <c r="N53" s="73">
        <f t="shared" si="4"/>
        <v>17.542179476975193</v>
      </c>
      <c r="O53" s="73">
        <f t="shared" si="5"/>
        <v>17.542179476975193</v>
      </c>
      <c r="P53" s="75">
        <f t="shared" si="6"/>
        <v>0.12267258375507127</v>
      </c>
      <c r="T53" s="73">
        <f t="shared" si="7"/>
        <v>90.623216203961078</v>
      </c>
      <c r="U53" s="73">
        <f t="shared" si="8"/>
        <v>1.0467625027141427</v>
      </c>
      <c r="V53" s="73">
        <f t="shared" si="9"/>
        <v>1.5235424583646768</v>
      </c>
      <c r="W53" s="73">
        <f t="shared" si="10"/>
        <v>137.45831263196902</v>
      </c>
      <c r="X53" s="73">
        <f t="shared" si="11"/>
        <v>2.5416873680309777</v>
      </c>
      <c r="Y53" s="73">
        <f t="shared" si="12"/>
        <v>2.5416873680309777</v>
      </c>
      <c r="Z53" s="75">
        <f t="shared" si="13"/>
        <v>1.8154909771649842E-2</v>
      </c>
    </row>
    <row r="54" spans="1:26" x14ac:dyDescent="0.45">
      <c r="B54" s="63">
        <v>51</v>
      </c>
      <c r="J54" s="73">
        <f t="shared" si="0"/>
        <v>69.713991515969184</v>
      </c>
      <c r="K54" s="73">
        <f t="shared" si="1"/>
        <v>-1.1724751729138085</v>
      </c>
      <c r="L54" s="73">
        <f t="shared" si="2"/>
        <v>0.67213979513149658</v>
      </c>
      <c r="M54" s="73">
        <f t="shared" si="3"/>
        <v>61.654668388608442</v>
      </c>
      <c r="N54" s="73"/>
      <c r="O54" s="73"/>
      <c r="P54" s="75"/>
      <c r="T54" s="73">
        <f t="shared" si="7"/>
        <v>73.335982965340179</v>
      </c>
      <c r="U54" s="73">
        <f t="shared" si="8"/>
        <v>-0.78663707141936157</v>
      </c>
      <c r="V54" s="73">
        <f t="shared" si="9"/>
        <v>0.6749420969168004</v>
      </c>
      <c r="W54" s="73">
        <f t="shared" si="10"/>
        <v>65.1283448974756</v>
      </c>
      <c r="X54" s="73"/>
      <c r="Y54" s="73"/>
      <c r="Z54" s="75"/>
    </row>
    <row r="55" spans="1:26" x14ac:dyDescent="0.45">
      <c r="B55" s="63">
        <v>52</v>
      </c>
      <c r="J55" s="73">
        <f t="shared" si="0"/>
        <v>54.833213074444302</v>
      </c>
      <c r="K55" s="73">
        <f t="shared" si="1"/>
        <v>-2.5433054997749158</v>
      </c>
      <c r="L55" s="73">
        <f t="shared" si="2"/>
        <v>0.74672989757750585</v>
      </c>
      <c r="M55" s="73">
        <f t="shared" si="3"/>
        <v>53.875788924901777</v>
      </c>
      <c r="N55" s="73"/>
      <c r="O55" s="73"/>
      <c r="P55" s="75"/>
      <c r="T55" s="73">
        <f t="shared" si="7"/>
        <v>58.039476715136658</v>
      </c>
      <c r="U55" s="73">
        <f t="shared" si="8"/>
        <v>-2.2376239892977776</v>
      </c>
      <c r="V55" s="73">
        <f t="shared" si="9"/>
        <v>0.75889947197423646</v>
      </c>
      <c r="W55" s="73">
        <f t="shared" si="10"/>
        <v>57.955431885234475</v>
      </c>
      <c r="X55" s="73"/>
      <c r="Y55" s="73"/>
      <c r="Z55" s="75"/>
    </row>
    <row r="56" spans="1:26" x14ac:dyDescent="0.45">
      <c r="B56" s="63">
        <v>53</v>
      </c>
      <c r="J56" s="73">
        <f t="shared" si="0"/>
        <v>41.831926059735508</v>
      </c>
      <c r="K56" s="73">
        <f t="shared" si="1"/>
        <v>-3.5891036512683039</v>
      </c>
      <c r="L56" s="73">
        <f t="shared" si="2"/>
        <v>0.94773594662794813</v>
      </c>
      <c r="M56" s="73">
        <f t="shared" si="3"/>
        <v>52.165289530912851</v>
      </c>
      <c r="N56" s="73"/>
      <c r="O56" s="73"/>
      <c r="P56" s="75"/>
      <c r="T56" s="73">
        <f t="shared" si="7"/>
        <v>44.641482180671105</v>
      </c>
      <c r="U56" s="73">
        <f t="shared" si="8"/>
        <v>-3.3536610438145553</v>
      </c>
      <c r="V56" s="73">
        <f t="shared" si="9"/>
        <v>0.94662213430652775</v>
      </c>
      <c r="W56" s="73">
        <f t="shared" si="10"/>
        <v>55.60344097430751</v>
      </c>
      <c r="X56" s="73"/>
      <c r="Y56" s="73"/>
      <c r="Z56" s="75"/>
    </row>
    <row r="57" spans="1:26" x14ac:dyDescent="0.45">
      <c r="J57" s="69"/>
      <c r="K57" s="69"/>
      <c r="L57" s="69"/>
      <c r="M57" s="73">
        <f t="shared" si="3"/>
        <v>38.95994188021858</v>
      </c>
      <c r="N57" s="73"/>
      <c r="O57" s="73"/>
      <c r="P57" s="75"/>
      <c r="W57" s="76"/>
      <c r="X57" s="76"/>
      <c r="Y57" s="76"/>
      <c r="Z57" s="77"/>
    </row>
  </sheetData>
  <mergeCells count="5">
    <mergeCell ref="D2:E2"/>
    <mergeCell ref="F2:G2"/>
    <mergeCell ref="J2:P2"/>
    <mergeCell ref="T2:Z2"/>
    <mergeCell ref="A1:AB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243C5-7B48-5C45-8FA1-DC96695D098C}">
  <sheetPr>
    <tabColor theme="1" tint="0.249977111117893"/>
  </sheetPr>
  <dimension ref="B16:C21"/>
  <sheetViews>
    <sheetView workbookViewId="0">
      <selection activeCell="H30" sqref="H30"/>
    </sheetView>
  </sheetViews>
  <sheetFormatPr defaultColWidth="11" defaultRowHeight="15.75" x14ac:dyDescent="0.5"/>
  <sheetData>
    <row r="16" spans="2:2" x14ac:dyDescent="0.5">
      <c r="B16" t="s">
        <v>0</v>
      </c>
    </row>
    <row r="17" spans="2:3" x14ac:dyDescent="0.5">
      <c r="B17" t="s">
        <v>1</v>
      </c>
      <c r="C17">
        <v>0.7</v>
      </c>
    </row>
    <row r="18" spans="2:3" x14ac:dyDescent="0.5">
      <c r="B18" t="s">
        <v>2</v>
      </c>
      <c r="C18">
        <v>0.8</v>
      </c>
    </row>
    <row r="19" spans="2:3" x14ac:dyDescent="0.5">
      <c r="B19" t="s">
        <v>3</v>
      </c>
      <c r="C19">
        <v>1</v>
      </c>
    </row>
    <row r="20" spans="2:3" x14ac:dyDescent="0.5">
      <c r="B20" t="s">
        <v>4</v>
      </c>
      <c r="C20">
        <v>1</v>
      </c>
    </row>
    <row r="21" spans="2:3" x14ac:dyDescent="0.5">
      <c r="B21" t="s">
        <v>5</v>
      </c>
      <c r="C21">
        <v>1.5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0EA1-9BA4-43C7-AC35-D54C290E4B42}">
  <sheetPr>
    <tabColor theme="1" tint="0.249977111117893"/>
  </sheetPr>
  <dimension ref="A1:S137"/>
  <sheetViews>
    <sheetView zoomScale="80" zoomScaleNormal="80" workbookViewId="0">
      <pane xSplit="2" ySplit="3" topLeftCell="C10" activePane="bottomRight" state="frozen"/>
      <selection activeCell="G60" sqref="G60"/>
      <selection pane="topRight" activeCell="G60" sqref="G60"/>
      <selection pane="bottomLeft" activeCell="G60" sqref="G60"/>
      <selection pane="bottomRight" activeCell="G60" sqref="G60"/>
    </sheetView>
  </sheetViews>
  <sheetFormatPr defaultColWidth="11" defaultRowHeight="15.75" x14ac:dyDescent="0.5"/>
  <cols>
    <col min="11" max="11" width="9.125" customWidth="1"/>
    <col min="12" max="14" width="14.875" customWidth="1"/>
  </cols>
  <sheetData>
    <row r="1" spans="1:19" x14ac:dyDescent="0.5">
      <c r="D1" s="182" t="s">
        <v>6</v>
      </c>
      <c r="E1" s="182"/>
      <c r="F1" s="182" t="s">
        <v>7</v>
      </c>
      <c r="G1" s="182"/>
      <c r="H1" s="10" t="s">
        <v>52</v>
      </c>
      <c r="I1" s="10" t="s">
        <v>53</v>
      </c>
      <c r="J1" s="183" t="s">
        <v>52</v>
      </c>
      <c r="K1" s="184"/>
      <c r="L1" s="185"/>
      <c r="M1" s="12" t="s">
        <v>24</v>
      </c>
      <c r="N1" s="27">
        <f>AVERAGE(K3:K52)</f>
        <v>14.966295918367345</v>
      </c>
      <c r="O1" s="186" t="s">
        <v>53</v>
      </c>
      <c r="P1" s="184"/>
      <c r="Q1" s="185"/>
      <c r="R1" s="12" t="s">
        <v>24</v>
      </c>
      <c r="S1" s="27">
        <f>AVERAGE(P3:P52)</f>
        <v>25.671785714285718</v>
      </c>
    </row>
    <row r="2" spans="1:19" s="1" customFormat="1" ht="47.25" x14ac:dyDescent="0.5">
      <c r="B2" s="15" t="s">
        <v>8</v>
      </c>
      <c r="C2" s="16" t="s">
        <v>9</v>
      </c>
      <c r="D2" s="16" t="s">
        <v>10</v>
      </c>
      <c r="E2" s="16" t="s">
        <v>11</v>
      </c>
      <c r="F2" s="16" t="s">
        <v>12</v>
      </c>
      <c r="G2" s="16" t="s">
        <v>13</v>
      </c>
      <c r="H2" s="23" t="s">
        <v>54</v>
      </c>
      <c r="I2" s="23" t="s">
        <v>54</v>
      </c>
      <c r="J2" s="17" t="s">
        <v>21</v>
      </c>
      <c r="K2" s="17" t="s">
        <v>23</v>
      </c>
      <c r="L2" s="17" t="s">
        <v>51</v>
      </c>
      <c r="M2" s="13" t="s">
        <v>25</v>
      </c>
      <c r="N2" s="28">
        <f>AVERAGE(L3:L52)</f>
        <v>0.30759738765867334</v>
      </c>
      <c r="O2" s="17" t="s">
        <v>21</v>
      </c>
      <c r="P2" s="17" t="s">
        <v>23</v>
      </c>
      <c r="Q2" s="17" t="s">
        <v>51</v>
      </c>
      <c r="R2" s="13" t="s">
        <v>25</v>
      </c>
      <c r="S2" s="28">
        <f>AVERAGE(Q3:Q52)</f>
        <v>0.25529131197014659</v>
      </c>
    </row>
    <row r="3" spans="1:19" ht="16.149999999999999" thickBot="1" x14ac:dyDescent="0.55000000000000004">
      <c r="A3" t="s">
        <v>14</v>
      </c>
      <c r="B3">
        <v>1</v>
      </c>
      <c r="C3">
        <v>1</v>
      </c>
      <c r="D3">
        <v>18</v>
      </c>
      <c r="E3">
        <v>31</v>
      </c>
      <c r="F3">
        <v>15</v>
      </c>
      <c r="G3">
        <v>32</v>
      </c>
      <c r="H3" s="24">
        <f>D3+F3</f>
        <v>33</v>
      </c>
      <c r="I3" s="24">
        <f>E3+G3</f>
        <v>63</v>
      </c>
      <c r="J3" s="25">
        <f>$B$74+$B$75*B3</f>
        <v>50.247448979591837</v>
      </c>
      <c r="K3" s="25">
        <f>ABS(H3-J3)</f>
        <v>17.247448979591837</v>
      </c>
      <c r="L3" s="26">
        <f>K3/H3</f>
        <v>0.52264996907854055</v>
      </c>
      <c r="M3" s="14" t="s">
        <v>27</v>
      </c>
      <c r="N3" s="29">
        <f>_xlfn.FORECAST.LINEAR(B53,H3:H52,B3:B52)</f>
        <v>51.258775510204089</v>
      </c>
      <c r="O3" s="25">
        <f t="shared" ref="O3:O34" si="0">$B$95+$B$96*B3</f>
        <v>83.691326530612258</v>
      </c>
      <c r="P3" s="25">
        <f>ABS(I3-O3)</f>
        <v>20.691326530612258</v>
      </c>
      <c r="Q3" s="26">
        <f>P3/I3</f>
        <v>0.32843375445416284</v>
      </c>
      <c r="R3" s="14" t="s">
        <v>27</v>
      </c>
      <c r="S3" s="29">
        <f>_xlfn.FORECAST.LINEAR($B$53,E3:E52,B3:$B$52)</f>
        <v>56.327346938775513</v>
      </c>
    </row>
    <row r="4" spans="1:19" x14ac:dyDescent="0.5">
      <c r="A4" t="s">
        <v>15</v>
      </c>
      <c r="B4">
        <v>2</v>
      </c>
      <c r="C4">
        <v>2</v>
      </c>
      <c r="D4">
        <v>33</v>
      </c>
      <c r="E4">
        <v>20</v>
      </c>
      <c r="F4">
        <v>16</v>
      </c>
      <c r="G4">
        <v>40</v>
      </c>
      <c r="H4" s="24">
        <f t="shared" ref="H4:H52" si="1">D4+F4</f>
        <v>49</v>
      </c>
      <c r="I4" s="24">
        <f t="shared" ref="I4:I52" si="2">E4+G4</f>
        <v>60</v>
      </c>
      <c r="J4" s="25">
        <f t="shared" ref="J4:J52" si="3">$B$74+$B$75*B4</f>
        <v>50.253877551020409</v>
      </c>
      <c r="K4" s="25">
        <f t="shared" ref="K4:K52" si="4">ABS(H4-J4)</f>
        <v>1.253877551020409</v>
      </c>
      <c r="L4" s="26">
        <f t="shared" ref="L4:L52" si="5">K4/H4</f>
        <v>2.5589337775926715E-2</v>
      </c>
      <c r="M4" s="11"/>
      <c r="N4" s="11"/>
      <c r="O4" s="25">
        <f t="shared" si="0"/>
        <v>84.542857142857159</v>
      </c>
      <c r="P4" s="25">
        <f t="shared" ref="P4:P52" si="6">ABS(I4-O4)</f>
        <v>24.542857142857159</v>
      </c>
      <c r="Q4" s="26">
        <f t="shared" ref="Q4:Q52" si="7">P4/I4</f>
        <v>0.40904761904761933</v>
      </c>
    </row>
    <row r="5" spans="1:19" x14ac:dyDescent="0.5">
      <c r="A5" t="s">
        <v>16</v>
      </c>
      <c r="B5">
        <v>3</v>
      </c>
      <c r="C5">
        <v>3</v>
      </c>
      <c r="D5">
        <v>28</v>
      </c>
      <c r="E5">
        <v>30</v>
      </c>
      <c r="F5">
        <v>16</v>
      </c>
      <c r="G5">
        <v>38</v>
      </c>
      <c r="H5" s="24">
        <f t="shared" si="1"/>
        <v>44</v>
      </c>
      <c r="I5" s="24">
        <f t="shared" si="2"/>
        <v>68</v>
      </c>
      <c r="J5" s="25">
        <f t="shared" si="3"/>
        <v>50.260306122448981</v>
      </c>
      <c r="K5" s="25">
        <f t="shared" si="4"/>
        <v>6.2603061224489807</v>
      </c>
      <c r="L5" s="26">
        <f t="shared" si="5"/>
        <v>0.1422796846011132</v>
      </c>
      <c r="M5" s="11"/>
      <c r="N5" s="11"/>
      <c r="O5" s="25">
        <f t="shared" si="0"/>
        <v>85.394387755102045</v>
      </c>
      <c r="P5" s="25">
        <f t="shared" si="6"/>
        <v>17.394387755102045</v>
      </c>
      <c r="Q5" s="26">
        <f t="shared" si="7"/>
        <v>0.25579981992797124</v>
      </c>
    </row>
    <row r="6" spans="1:19" x14ac:dyDescent="0.5">
      <c r="A6" t="s">
        <v>17</v>
      </c>
      <c r="B6">
        <v>4</v>
      </c>
      <c r="C6">
        <v>4</v>
      </c>
      <c r="D6">
        <v>36</v>
      </c>
      <c r="E6">
        <v>38</v>
      </c>
      <c r="F6">
        <v>29</v>
      </c>
      <c r="G6">
        <v>33</v>
      </c>
      <c r="H6" s="24">
        <f t="shared" si="1"/>
        <v>65</v>
      </c>
      <c r="I6" s="24">
        <f t="shared" si="2"/>
        <v>71</v>
      </c>
      <c r="J6" s="25">
        <f t="shared" si="3"/>
        <v>50.266734693877552</v>
      </c>
      <c r="K6" s="25">
        <f t="shared" si="4"/>
        <v>14.733265306122448</v>
      </c>
      <c r="L6" s="26">
        <f t="shared" si="5"/>
        <v>0.2266656200941915</v>
      </c>
      <c r="M6" s="11"/>
      <c r="N6" s="11"/>
      <c r="O6" s="25">
        <f t="shared" si="0"/>
        <v>86.245918367346945</v>
      </c>
      <c r="P6" s="25">
        <f t="shared" si="6"/>
        <v>15.245918367346945</v>
      </c>
      <c r="Q6" s="26">
        <f t="shared" si="7"/>
        <v>0.21473124461052034</v>
      </c>
    </row>
    <row r="7" spans="1:19" x14ac:dyDescent="0.5">
      <c r="A7" t="s">
        <v>18</v>
      </c>
      <c r="B7">
        <v>5</v>
      </c>
      <c r="C7">
        <v>5</v>
      </c>
      <c r="D7">
        <v>47</v>
      </c>
      <c r="E7">
        <v>72</v>
      </c>
      <c r="F7">
        <v>27</v>
      </c>
      <c r="G7">
        <v>60</v>
      </c>
      <c r="H7" s="24">
        <f t="shared" si="1"/>
        <v>74</v>
      </c>
      <c r="I7" s="24">
        <f t="shared" si="2"/>
        <v>132</v>
      </c>
      <c r="J7" s="25">
        <f t="shared" si="3"/>
        <v>50.273163265306124</v>
      </c>
      <c r="K7" s="25">
        <f t="shared" si="4"/>
        <v>23.726836734693876</v>
      </c>
      <c r="L7" s="26">
        <f t="shared" si="5"/>
        <v>0.32063292884721456</v>
      </c>
      <c r="M7" s="11"/>
      <c r="N7" s="11"/>
      <c r="O7" s="25">
        <f t="shared" si="0"/>
        <v>87.097448979591846</v>
      </c>
      <c r="P7" s="25">
        <f t="shared" si="6"/>
        <v>44.902551020408154</v>
      </c>
      <c r="Q7" s="26">
        <f t="shared" si="7"/>
        <v>0.34017084106369816</v>
      </c>
    </row>
    <row r="8" spans="1:19" x14ac:dyDescent="0.5">
      <c r="A8" t="s">
        <v>14</v>
      </c>
      <c r="B8">
        <v>6</v>
      </c>
      <c r="C8">
        <v>1</v>
      </c>
      <c r="D8">
        <v>17</v>
      </c>
      <c r="E8">
        <v>33</v>
      </c>
      <c r="F8">
        <v>15</v>
      </c>
      <c r="G8">
        <v>31</v>
      </c>
      <c r="H8" s="24">
        <f t="shared" si="1"/>
        <v>32</v>
      </c>
      <c r="I8" s="24">
        <f t="shared" si="2"/>
        <v>64</v>
      </c>
      <c r="J8" s="25">
        <f t="shared" si="3"/>
        <v>50.279591836734696</v>
      </c>
      <c r="K8" s="25">
        <f t="shared" si="4"/>
        <v>18.279591836734696</v>
      </c>
      <c r="L8" s="26">
        <f t="shared" si="5"/>
        <v>0.57123724489795924</v>
      </c>
      <c r="M8" s="11"/>
      <c r="N8" s="11"/>
      <c r="O8" s="25">
        <f t="shared" si="0"/>
        <v>87.948979591836746</v>
      </c>
      <c r="P8" s="25">
        <f t="shared" si="6"/>
        <v>23.948979591836746</v>
      </c>
      <c r="Q8" s="26">
        <f t="shared" si="7"/>
        <v>0.37420280612244916</v>
      </c>
    </row>
    <row r="9" spans="1:19" x14ac:dyDescent="0.5">
      <c r="A9" t="s">
        <v>15</v>
      </c>
      <c r="B9">
        <v>7</v>
      </c>
      <c r="C9">
        <v>2</v>
      </c>
      <c r="D9">
        <v>26</v>
      </c>
      <c r="E9">
        <v>47</v>
      </c>
      <c r="F9">
        <v>18</v>
      </c>
      <c r="G9">
        <v>30</v>
      </c>
      <c r="H9" s="24">
        <f t="shared" si="1"/>
        <v>44</v>
      </c>
      <c r="I9" s="24">
        <f t="shared" si="2"/>
        <v>77</v>
      </c>
      <c r="J9" s="25">
        <f t="shared" si="3"/>
        <v>50.286020408163267</v>
      </c>
      <c r="K9" s="25">
        <f t="shared" si="4"/>
        <v>6.2860204081632673</v>
      </c>
      <c r="L9" s="26">
        <f t="shared" si="5"/>
        <v>0.14286410018552881</v>
      </c>
      <c r="M9" s="11"/>
      <c r="N9" s="11"/>
      <c r="O9" s="25">
        <f t="shared" si="0"/>
        <v>88.800510204081647</v>
      </c>
      <c r="P9" s="25">
        <f t="shared" si="6"/>
        <v>11.800510204081647</v>
      </c>
      <c r="Q9" s="26">
        <f t="shared" si="7"/>
        <v>0.15325337927378763</v>
      </c>
    </row>
    <row r="10" spans="1:19" x14ac:dyDescent="0.5">
      <c r="A10" t="s">
        <v>16</v>
      </c>
      <c r="B10">
        <v>8</v>
      </c>
      <c r="C10">
        <v>3</v>
      </c>
      <c r="D10">
        <v>39</v>
      </c>
      <c r="E10">
        <v>47</v>
      </c>
      <c r="F10">
        <v>20</v>
      </c>
      <c r="G10">
        <v>54</v>
      </c>
      <c r="H10" s="24">
        <f t="shared" si="1"/>
        <v>59</v>
      </c>
      <c r="I10" s="24">
        <f t="shared" si="2"/>
        <v>101</v>
      </c>
      <c r="J10" s="25">
        <f t="shared" si="3"/>
        <v>50.292448979591839</v>
      </c>
      <c r="K10" s="25">
        <f t="shared" si="4"/>
        <v>8.707551020408161</v>
      </c>
      <c r="L10" s="26">
        <f t="shared" si="5"/>
        <v>0.14758561051539257</v>
      </c>
      <c r="M10" s="11"/>
      <c r="N10" s="11"/>
      <c r="O10" s="25">
        <f t="shared" si="0"/>
        <v>89.652040816326547</v>
      </c>
      <c r="P10" s="25">
        <f t="shared" si="6"/>
        <v>11.347959183673453</v>
      </c>
      <c r="Q10" s="26">
        <f t="shared" si="7"/>
        <v>0.11235603152151934</v>
      </c>
    </row>
    <row r="11" spans="1:19" x14ac:dyDescent="0.5">
      <c r="A11" t="s">
        <v>17</v>
      </c>
      <c r="B11">
        <v>9</v>
      </c>
      <c r="C11">
        <v>4</v>
      </c>
      <c r="D11">
        <v>30</v>
      </c>
      <c r="E11">
        <v>47</v>
      </c>
      <c r="F11">
        <v>13</v>
      </c>
      <c r="G11">
        <v>47</v>
      </c>
      <c r="H11" s="24">
        <f t="shared" si="1"/>
        <v>43</v>
      </c>
      <c r="I11" s="24">
        <f t="shared" si="2"/>
        <v>94</v>
      </c>
      <c r="J11" s="25">
        <f t="shared" si="3"/>
        <v>50.298877551020411</v>
      </c>
      <c r="K11" s="25">
        <f t="shared" si="4"/>
        <v>7.2988775510204107</v>
      </c>
      <c r="L11" s="26">
        <f t="shared" si="5"/>
        <v>0.1697413383958235</v>
      </c>
      <c r="M11" s="11"/>
      <c r="N11" s="11"/>
      <c r="O11" s="25">
        <f t="shared" si="0"/>
        <v>90.503571428571433</v>
      </c>
      <c r="P11" s="25">
        <f t="shared" si="6"/>
        <v>3.4964285714285666</v>
      </c>
      <c r="Q11" s="26">
        <f t="shared" si="7"/>
        <v>3.7196048632218794E-2</v>
      </c>
    </row>
    <row r="12" spans="1:19" x14ac:dyDescent="0.5">
      <c r="A12" t="s">
        <v>18</v>
      </c>
      <c r="B12">
        <v>10</v>
      </c>
      <c r="C12">
        <v>5</v>
      </c>
      <c r="D12">
        <v>50</v>
      </c>
      <c r="E12">
        <v>99</v>
      </c>
      <c r="F12">
        <v>41</v>
      </c>
      <c r="G12">
        <v>63</v>
      </c>
      <c r="H12" s="24">
        <f t="shared" si="1"/>
        <v>91</v>
      </c>
      <c r="I12" s="24">
        <f t="shared" si="2"/>
        <v>162</v>
      </c>
      <c r="J12" s="25">
        <f t="shared" si="3"/>
        <v>50.305306122448982</v>
      </c>
      <c r="K12" s="25">
        <f t="shared" si="4"/>
        <v>40.694693877551018</v>
      </c>
      <c r="L12" s="26">
        <f t="shared" si="5"/>
        <v>0.44719443821484633</v>
      </c>
      <c r="M12" s="11"/>
      <c r="N12" s="11"/>
      <c r="O12" s="25">
        <f t="shared" si="0"/>
        <v>91.355102040816334</v>
      </c>
      <c r="P12" s="25">
        <f t="shared" si="6"/>
        <v>70.644897959183666</v>
      </c>
      <c r="Q12" s="26">
        <f t="shared" si="7"/>
        <v>0.43607961703199793</v>
      </c>
    </row>
    <row r="13" spans="1:19" x14ac:dyDescent="0.5">
      <c r="A13" t="s">
        <v>14</v>
      </c>
      <c r="B13">
        <v>11</v>
      </c>
      <c r="C13">
        <v>1</v>
      </c>
      <c r="D13">
        <v>19</v>
      </c>
      <c r="E13">
        <v>37</v>
      </c>
      <c r="F13">
        <v>9</v>
      </c>
      <c r="G13">
        <v>38</v>
      </c>
      <c r="H13" s="24">
        <f t="shared" si="1"/>
        <v>28</v>
      </c>
      <c r="I13" s="24">
        <f t="shared" si="2"/>
        <v>75</v>
      </c>
      <c r="J13" s="25">
        <f t="shared" si="3"/>
        <v>50.311734693877554</v>
      </c>
      <c r="K13" s="25">
        <f t="shared" si="4"/>
        <v>22.311734693877554</v>
      </c>
      <c r="L13" s="26">
        <f t="shared" si="5"/>
        <v>0.79684766763848403</v>
      </c>
      <c r="M13" s="11"/>
      <c r="N13" s="11"/>
      <c r="O13" s="25">
        <f t="shared" si="0"/>
        <v>92.206632653061234</v>
      </c>
      <c r="P13" s="25">
        <f t="shared" si="6"/>
        <v>17.206632653061234</v>
      </c>
      <c r="Q13" s="26">
        <f t="shared" si="7"/>
        <v>0.22942176870748313</v>
      </c>
    </row>
    <row r="14" spans="1:19" x14ac:dyDescent="0.5">
      <c r="A14" t="s">
        <v>15</v>
      </c>
      <c r="B14">
        <v>12</v>
      </c>
      <c r="C14">
        <v>2</v>
      </c>
      <c r="D14">
        <v>22</v>
      </c>
      <c r="E14">
        <v>25</v>
      </c>
      <c r="F14">
        <v>10</v>
      </c>
      <c r="G14">
        <v>41</v>
      </c>
      <c r="H14" s="24">
        <f t="shared" si="1"/>
        <v>32</v>
      </c>
      <c r="I14" s="24">
        <f t="shared" si="2"/>
        <v>66</v>
      </c>
      <c r="J14" s="25">
        <f t="shared" si="3"/>
        <v>50.318163265306126</v>
      </c>
      <c r="K14" s="25">
        <f t="shared" si="4"/>
        <v>18.318163265306126</v>
      </c>
      <c r="L14" s="26">
        <f t="shared" si="5"/>
        <v>0.57244260204081643</v>
      </c>
      <c r="M14" s="11"/>
      <c r="N14" s="11"/>
      <c r="O14" s="25">
        <f t="shared" si="0"/>
        <v>93.058163265306135</v>
      </c>
      <c r="P14" s="25">
        <f t="shared" si="6"/>
        <v>27.058163265306135</v>
      </c>
      <c r="Q14" s="26">
        <f t="shared" si="7"/>
        <v>0.40997217068645658</v>
      </c>
    </row>
    <row r="15" spans="1:19" x14ac:dyDescent="0.5">
      <c r="A15" t="s">
        <v>16</v>
      </c>
      <c r="B15">
        <v>13</v>
      </c>
      <c r="C15">
        <v>3</v>
      </c>
      <c r="D15">
        <v>49</v>
      </c>
      <c r="E15">
        <v>58</v>
      </c>
      <c r="F15">
        <v>24</v>
      </c>
      <c r="G15">
        <v>38</v>
      </c>
      <c r="H15" s="24">
        <f t="shared" si="1"/>
        <v>73</v>
      </c>
      <c r="I15" s="24">
        <f t="shared" si="2"/>
        <v>96</v>
      </c>
      <c r="J15" s="25">
        <f t="shared" si="3"/>
        <v>50.324591836734697</v>
      </c>
      <c r="K15" s="25">
        <f t="shared" si="4"/>
        <v>22.675408163265303</v>
      </c>
      <c r="L15" s="26">
        <f t="shared" si="5"/>
        <v>0.31062202963377128</v>
      </c>
      <c r="M15" s="11"/>
      <c r="N15" s="11"/>
      <c r="O15" s="25">
        <f t="shared" si="0"/>
        <v>93.909693877551035</v>
      </c>
      <c r="P15" s="25">
        <f t="shared" si="6"/>
        <v>2.0903061224489647</v>
      </c>
      <c r="Q15" s="26">
        <f t="shared" si="7"/>
        <v>2.1774022108843383E-2</v>
      </c>
    </row>
    <row r="16" spans="1:19" x14ac:dyDescent="0.5">
      <c r="A16" t="s">
        <v>17</v>
      </c>
      <c r="B16">
        <v>14</v>
      </c>
      <c r="C16">
        <v>4</v>
      </c>
      <c r="D16">
        <v>21</v>
      </c>
      <c r="E16">
        <v>53</v>
      </c>
      <c r="F16">
        <v>14</v>
      </c>
      <c r="G16">
        <v>48</v>
      </c>
      <c r="H16" s="24">
        <f t="shared" si="1"/>
        <v>35</v>
      </c>
      <c r="I16" s="24">
        <f t="shared" si="2"/>
        <v>101</v>
      </c>
      <c r="J16" s="25">
        <f t="shared" si="3"/>
        <v>50.331020408163269</v>
      </c>
      <c r="K16" s="25">
        <f t="shared" si="4"/>
        <v>15.331020408163269</v>
      </c>
      <c r="L16" s="26">
        <f t="shared" si="5"/>
        <v>0.43802915451895053</v>
      </c>
      <c r="M16" s="11"/>
      <c r="N16" s="11"/>
      <c r="O16" s="25">
        <f t="shared" si="0"/>
        <v>94.761224489795921</v>
      </c>
      <c r="P16" s="25">
        <f t="shared" si="6"/>
        <v>6.2387755102040785</v>
      </c>
      <c r="Q16" s="26">
        <f t="shared" si="7"/>
        <v>6.1770054556476023E-2</v>
      </c>
    </row>
    <row r="17" spans="1:17" x14ac:dyDescent="0.5">
      <c r="A17" t="s">
        <v>18</v>
      </c>
      <c r="B17">
        <v>15</v>
      </c>
      <c r="C17">
        <v>5</v>
      </c>
      <c r="D17">
        <v>45</v>
      </c>
      <c r="E17">
        <v>93</v>
      </c>
      <c r="F17">
        <v>23</v>
      </c>
      <c r="G17">
        <v>83</v>
      </c>
      <c r="H17" s="24">
        <f t="shared" si="1"/>
        <v>68</v>
      </c>
      <c r="I17" s="24">
        <f t="shared" si="2"/>
        <v>176</v>
      </c>
      <c r="J17" s="25">
        <f t="shared" si="3"/>
        <v>50.337448979591841</v>
      </c>
      <c r="K17" s="25">
        <f t="shared" si="4"/>
        <v>17.662551020408159</v>
      </c>
      <c r="L17" s="26">
        <f t="shared" si="5"/>
        <v>0.25974339735894353</v>
      </c>
      <c r="M17" s="11"/>
      <c r="N17" s="11"/>
      <c r="O17" s="25">
        <f t="shared" si="0"/>
        <v>95.612755102040822</v>
      </c>
      <c r="P17" s="25">
        <f t="shared" si="6"/>
        <v>80.387244897959178</v>
      </c>
      <c r="Q17" s="26">
        <f t="shared" si="7"/>
        <v>0.45674570964749533</v>
      </c>
    </row>
    <row r="18" spans="1:17" x14ac:dyDescent="0.5">
      <c r="A18" t="s">
        <v>14</v>
      </c>
      <c r="B18">
        <v>16</v>
      </c>
      <c r="C18">
        <v>1</v>
      </c>
      <c r="D18">
        <v>18</v>
      </c>
      <c r="E18">
        <v>54</v>
      </c>
      <c r="F18">
        <v>11</v>
      </c>
      <c r="G18">
        <v>41</v>
      </c>
      <c r="H18" s="24">
        <f t="shared" si="1"/>
        <v>29</v>
      </c>
      <c r="I18" s="24">
        <f t="shared" si="2"/>
        <v>95</v>
      </c>
      <c r="J18" s="25">
        <f t="shared" si="3"/>
        <v>50.343877551020405</v>
      </c>
      <c r="K18" s="25">
        <f t="shared" si="4"/>
        <v>21.343877551020405</v>
      </c>
      <c r="L18" s="26">
        <f t="shared" si="5"/>
        <v>0.73599577762139323</v>
      </c>
      <c r="M18" s="11"/>
      <c r="N18" s="11"/>
      <c r="O18" s="25">
        <f t="shared" si="0"/>
        <v>96.464285714285722</v>
      </c>
      <c r="P18" s="25">
        <f t="shared" si="6"/>
        <v>1.4642857142857224</v>
      </c>
      <c r="Q18" s="26">
        <f t="shared" si="7"/>
        <v>1.5413533834586551E-2</v>
      </c>
    </row>
    <row r="19" spans="1:17" x14ac:dyDescent="0.5">
      <c r="A19" t="s">
        <v>15</v>
      </c>
      <c r="B19">
        <v>17</v>
      </c>
      <c r="C19">
        <v>2</v>
      </c>
      <c r="D19">
        <v>25</v>
      </c>
      <c r="E19">
        <v>35</v>
      </c>
      <c r="F19">
        <v>18</v>
      </c>
      <c r="G19">
        <v>34</v>
      </c>
      <c r="H19" s="24">
        <f t="shared" si="1"/>
        <v>43</v>
      </c>
      <c r="I19" s="24">
        <f t="shared" si="2"/>
        <v>69</v>
      </c>
      <c r="J19" s="25">
        <f t="shared" si="3"/>
        <v>50.350306122448977</v>
      </c>
      <c r="K19" s="25">
        <f t="shared" si="4"/>
        <v>7.350306122448977</v>
      </c>
      <c r="L19" s="26">
        <f t="shared" si="5"/>
        <v>0.17093735168485993</v>
      </c>
      <c r="M19" s="11"/>
      <c r="N19" s="11"/>
      <c r="O19" s="25">
        <f t="shared" si="0"/>
        <v>97.315816326530623</v>
      </c>
      <c r="P19" s="25">
        <f t="shared" si="6"/>
        <v>28.315816326530623</v>
      </c>
      <c r="Q19" s="26">
        <f t="shared" si="7"/>
        <v>0.41037414965986407</v>
      </c>
    </row>
    <row r="20" spans="1:17" x14ac:dyDescent="0.5">
      <c r="A20" t="s">
        <v>16</v>
      </c>
      <c r="B20">
        <v>18</v>
      </c>
      <c r="C20">
        <v>3</v>
      </c>
      <c r="D20">
        <v>27</v>
      </c>
      <c r="E20">
        <v>37</v>
      </c>
      <c r="F20">
        <v>21</v>
      </c>
      <c r="G20">
        <v>44</v>
      </c>
      <c r="H20" s="24">
        <f t="shared" si="1"/>
        <v>48</v>
      </c>
      <c r="I20" s="24">
        <f t="shared" si="2"/>
        <v>81</v>
      </c>
      <c r="J20" s="25">
        <f t="shared" si="3"/>
        <v>50.356734693877549</v>
      </c>
      <c r="K20" s="25">
        <f t="shared" si="4"/>
        <v>2.3567346938775486</v>
      </c>
      <c r="L20" s="26">
        <f t="shared" si="5"/>
        <v>4.9098639455782266E-2</v>
      </c>
      <c r="M20" s="11"/>
      <c r="N20" s="11"/>
      <c r="O20" s="25">
        <f t="shared" si="0"/>
        <v>98.167346938775523</v>
      </c>
      <c r="P20" s="25">
        <f t="shared" si="6"/>
        <v>17.167346938775523</v>
      </c>
      <c r="Q20" s="26">
        <f t="shared" si="7"/>
        <v>0.21194255479969781</v>
      </c>
    </row>
    <row r="21" spans="1:17" x14ac:dyDescent="0.5">
      <c r="A21" t="s">
        <v>17</v>
      </c>
      <c r="B21">
        <v>19</v>
      </c>
      <c r="C21">
        <v>4</v>
      </c>
      <c r="D21">
        <v>35</v>
      </c>
      <c r="E21">
        <v>48</v>
      </c>
      <c r="F21">
        <v>16</v>
      </c>
      <c r="G21">
        <v>55</v>
      </c>
      <c r="H21" s="24">
        <f t="shared" si="1"/>
        <v>51</v>
      </c>
      <c r="I21" s="24">
        <f t="shared" si="2"/>
        <v>103</v>
      </c>
      <c r="J21" s="25">
        <f t="shared" si="3"/>
        <v>50.36316326530612</v>
      </c>
      <c r="K21" s="25">
        <f t="shared" si="4"/>
        <v>0.63683673469387969</v>
      </c>
      <c r="L21" s="26">
        <f t="shared" si="5"/>
        <v>1.2486994797919209E-2</v>
      </c>
      <c r="M21" s="11"/>
      <c r="N21" s="11"/>
      <c r="O21" s="25">
        <f t="shared" si="0"/>
        <v>99.01887755102041</v>
      </c>
      <c r="P21" s="25">
        <f t="shared" si="6"/>
        <v>3.9811224489795904</v>
      </c>
      <c r="Q21" s="26">
        <f t="shared" si="7"/>
        <v>3.8651674261937774E-2</v>
      </c>
    </row>
    <row r="22" spans="1:17" x14ac:dyDescent="0.5">
      <c r="A22" t="s">
        <v>18</v>
      </c>
      <c r="B22">
        <v>20</v>
      </c>
      <c r="C22">
        <v>5</v>
      </c>
      <c r="D22">
        <v>56</v>
      </c>
      <c r="E22">
        <v>35</v>
      </c>
      <c r="F22">
        <v>41</v>
      </c>
      <c r="G22">
        <v>69</v>
      </c>
      <c r="H22" s="24">
        <f t="shared" si="1"/>
        <v>97</v>
      </c>
      <c r="I22" s="24">
        <f t="shared" si="2"/>
        <v>104</v>
      </c>
      <c r="J22" s="25">
        <f t="shared" si="3"/>
        <v>50.369591836734692</v>
      </c>
      <c r="K22" s="25">
        <f t="shared" si="4"/>
        <v>46.630408163265308</v>
      </c>
      <c r="L22" s="26">
        <f t="shared" si="5"/>
        <v>0.48072585735325057</v>
      </c>
      <c r="M22" s="11"/>
      <c r="N22" s="11"/>
      <c r="O22" s="25">
        <f t="shared" si="0"/>
        <v>99.870408163265324</v>
      </c>
      <c r="P22" s="25">
        <f t="shared" si="6"/>
        <v>4.1295918367346758</v>
      </c>
      <c r="Q22" s="26">
        <f t="shared" si="7"/>
        <v>3.9707613814756501E-2</v>
      </c>
    </row>
    <row r="23" spans="1:17" x14ac:dyDescent="0.5">
      <c r="A23" t="s">
        <v>14</v>
      </c>
      <c r="B23">
        <v>21</v>
      </c>
      <c r="C23">
        <v>1</v>
      </c>
      <c r="D23">
        <v>15</v>
      </c>
      <c r="E23">
        <v>23</v>
      </c>
      <c r="F23">
        <v>15</v>
      </c>
      <c r="G23">
        <v>36</v>
      </c>
      <c r="H23" s="24">
        <f t="shared" si="1"/>
        <v>30</v>
      </c>
      <c r="I23" s="24">
        <f t="shared" si="2"/>
        <v>59</v>
      </c>
      <c r="J23" s="25">
        <f t="shared" si="3"/>
        <v>50.376020408163264</v>
      </c>
      <c r="K23" s="25">
        <f t="shared" si="4"/>
        <v>20.376020408163264</v>
      </c>
      <c r="L23" s="26">
        <f t="shared" si="5"/>
        <v>0.67920068027210878</v>
      </c>
      <c r="M23" s="11"/>
      <c r="N23" s="11"/>
      <c r="O23" s="25">
        <f t="shared" si="0"/>
        <v>100.72193877551021</v>
      </c>
      <c r="P23" s="25">
        <f t="shared" si="6"/>
        <v>41.72193877551021</v>
      </c>
      <c r="Q23" s="26">
        <f t="shared" si="7"/>
        <v>0.70715150466966459</v>
      </c>
    </row>
    <row r="24" spans="1:17" x14ac:dyDescent="0.5">
      <c r="A24" t="s">
        <v>15</v>
      </c>
      <c r="B24">
        <v>22</v>
      </c>
      <c r="C24">
        <v>2</v>
      </c>
      <c r="D24">
        <v>22</v>
      </c>
      <c r="E24">
        <v>34</v>
      </c>
      <c r="F24">
        <v>14</v>
      </c>
      <c r="G24">
        <v>42</v>
      </c>
      <c r="H24" s="24">
        <f t="shared" si="1"/>
        <v>36</v>
      </c>
      <c r="I24" s="24">
        <f t="shared" si="2"/>
        <v>76</v>
      </c>
      <c r="J24" s="25">
        <f t="shared" si="3"/>
        <v>50.382448979591835</v>
      </c>
      <c r="K24" s="25">
        <f t="shared" si="4"/>
        <v>14.382448979591835</v>
      </c>
      <c r="L24" s="26">
        <f t="shared" si="5"/>
        <v>0.39951247165532877</v>
      </c>
      <c r="M24" s="11"/>
      <c r="N24" s="11"/>
      <c r="O24" s="25">
        <f t="shared" si="0"/>
        <v>101.57346938775511</v>
      </c>
      <c r="P24" s="25">
        <f t="shared" si="6"/>
        <v>25.573469387755111</v>
      </c>
      <c r="Q24" s="26">
        <f t="shared" si="7"/>
        <v>0.33649301825993566</v>
      </c>
    </row>
    <row r="25" spans="1:17" x14ac:dyDescent="0.5">
      <c r="A25" t="s">
        <v>16</v>
      </c>
      <c r="B25">
        <v>23</v>
      </c>
      <c r="C25">
        <v>3</v>
      </c>
      <c r="D25">
        <v>22</v>
      </c>
      <c r="E25">
        <v>61</v>
      </c>
      <c r="F25">
        <v>17</v>
      </c>
      <c r="G25">
        <v>45</v>
      </c>
      <c r="H25" s="24">
        <f t="shared" si="1"/>
        <v>39</v>
      </c>
      <c r="I25" s="24">
        <f t="shared" si="2"/>
        <v>106</v>
      </c>
      <c r="J25" s="25">
        <f t="shared" si="3"/>
        <v>50.388877551020407</v>
      </c>
      <c r="K25" s="25">
        <f t="shared" si="4"/>
        <v>11.388877551020407</v>
      </c>
      <c r="L25" s="26">
        <f t="shared" si="5"/>
        <v>0.29202250130821555</v>
      </c>
      <c r="M25" s="11"/>
      <c r="N25" s="11"/>
      <c r="O25" s="25">
        <f t="shared" si="0"/>
        <v>102.42500000000001</v>
      </c>
      <c r="P25" s="25">
        <f t="shared" si="6"/>
        <v>3.5749999999999886</v>
      </c>
      <c r="Q25" s="26">
        <f t="shared" si="7"/>
        <v>3.3726415094339518E-2</v>
      </c>
    </row>
    <row r="26" spans="1:17" x14ac:dyDescent="0.5">
      <c r="A26" t="s">
        <v>17</v>
      </c>
      <c r="B26">
        <v>24</v>
      </c>
      <c r="C26">
        <v>4</v>
      </c>
      <c r="D26">
        <v>30</v>
      </c>
      <c r="E26">
        <v>86</v>
      </c>
      <c r="F26">
        <v>12</v>
      </c>
      <c r="G26">
        <v>63</v>
      </c>
      <c r="H26" s="24">
        <f t="shared" si="1"/>
        <v>42</v>
      </c>
      <c r="I26" s="24">
        <f t="shared" si="2"/>
        <v>149</v>
      </c>
      <c r="J26" s="25">
        <f t="shared" si="3"/>
        <v>50.395306122448979</v>
      </c>
      <c r="K26" s="25">
        <f t="shared" si="4"/>
        <v>8.3953061224489787</v>
      </c>
      <c r="L26" s="26">
        <f t="shared" si="5"/>
        <v>0.19988824101068997</v>
      </c>
      <c r="M26" s="11"/>
      <c r="N26" s="11"/>
      <c r="O26" s="25">
        <f t="shared" si="0"/>
        <v>103.27653061224491</v>
      </c>
      <c r="P26" s="25">
        <f t="shared" si="6"/>
        <v>45.723469387755088</v>
      </c>
      <c r="Q26" s="26">
        <f t="shared" si="7"/>
        <v>0.3068689220654704</v>
      </c>
    </row>
    <row r="27" spans="1:17" x14ac:dyDescent="0.5">
      <c r="A27" t="s">
        <v>18</v>
      </c>
      <c r="B27">
        <v>25</v>
      </c>
      <c r="C27">
        <v>5</v>
      </c>
      <c r="D27">
        <v>51</v>
      </c>
      <c r="E27">
        <v>77</v>
      </c>
      <c r="F27">
        <v>27</v>
      </c>
      <c r="G27">
        <v>90</v>
      </c>
      <c r="H27" s="24">
        <f t="shared" si="1"/>
        <v>78</v>
      </c>
      <c r="I27" s="24">
        <f t="shared" si="2"/>
        <v>167</v>
      </c>
      <c r="J27" s="25">
        <f t="shared" si="3"/>
        <v>50.40173469387755</v>
      </c>
      <c r="K27" s="25">
        <f t="shared" si="4"/>
        <v>27.59826530612245</v>
      </c>
      <c r="L27" s="26">
        <f t="shared" si="5"/>
        <v>0.35382391418105702</v>
      </c>
      <c r="M27" s="11"/>
      <c r="N27" s="11"/>
      <c r="O27" s="25">
        <f t="shared" si="0"/>
        <v>104.12806122448981</v>
      </c>
      <c r="P27" s="25">
        <f t="shared" si="6"/>
        <v>62.871938775510188</v>
      </c>
      <c r="Q27" s="26">
        <f t="shared" si="7"/>
        <v>0.37647867530245621</v>
      </c>
    </row>
    <row r="28" spans="1:17" x14ac:dyDescent="0.5">
      <c r="A28" t="s">
        <v>14</v>
      </c>
      <c r="B28">
        <v>26</v>
      </c>
      <c r="C28">
        <v>1</v>
      </c>
      <c r="D28">
        <v>27</v>
      </c>
      <c r="E28">
        <v>27</v>
      </c>
      <c r="F28">
        <v>12</v>
      </c>
      <c r="G28">
        <v>40</v>
      </c>
      <c r="H28" s="24">
        <f t="shared" si="1"/>
        <v>39</v>
      </c>
      <c r="I28" s="24">
        <f t="shared" si="2"/>
        <v>67</v>
      </c>
      <c r="J28" s="25">
        <f t="shared" si="3"/>
        <v>50.408163265306122</v>
      </c>
      <c r="K28" s="25">
        <f t="shared" si="4"/>
        <v>11.408163265306122</v>
      </c>
      <c r="L28" s="26">
        <f t="shared" si="5"/>
        <v>0.29251700680272108</v>
      </c>
      <c r="M28" s="11"/>
      <c r="N28" s="11"/>
      <c r="O28" s="25">
        <f t="shared" si="0"/>
        <v>104.9795918367347</v>
      </c>
      <c r="P28" s="25">
        <f t="shared" si="6"/>
        <v>37.979591836734699</v>
      </c>
      <c r="Q28" s="26">
        <f t="shared" si="7"/>
        <v>0.56685957965275668</v>
      </c>
    </row>
    <row r="29" spans="1:17" x14ac:dyDescent="0.5">
      <c r="A29" t="s">
        <v>15</v>
      </c>
      <c r="B29">
        <v>27</v>
      </c>
      <c r="C29">
        <v>2</v>
      </c>
      <c r="D29">
        <v>25</v>
      </c>
      <c r="E29">
        <v>35</v>
      </c>
      <c r="F29">
        <v>18</v>
      </c>
      <c r="G29">
        <v>46</v>
      </c>
      <c r="H29" s="24">
        <f t="shared" si="1"/>
        <v>43</v>
      </c>
      <c r="I29" s="24">
        <f t="shared" si="2"/>
        <v>81</v>
      </c>
      <c r="J29" s="25">
        <f t="shared" si="3"/>
        <v>50.414591836734694</v>
      </c>
      <c r="K29" s="25">
        <f t="shared" si="4"/>
        <v>7.4145918367346937</v>
      </c>
      <c r="L29" s="26">
        <f t="shared" si="5"/>
        <v>0.17243236829615566</v>
      </c>
      <c r="M29" s="11"/>
      <c r="N29" s="11"/>
      <c r="O29" s="25">
        <f t="shared" si="0"/>
        <v>105.8311224489796</v>
      </c>
      <c r="P29" s="25">
        <f t="shared" si="6"/>
        <v>24.831122448979599</v>
      </c>
      <c r="Q29" s="26">
        <f t="shared" si="7"/>
        <v>0.30655706727135307</v>
      </c>
    </row>
    <row r="30" spans="1:17" x14ac:dyDescent="0.5">
      <c r="A30" t="s">
        <v>16</v>
      </c>
      <c r="B30">
        <v>28</v>
      </c>
      <c r="C30">
        <v>3</v>
      </c>
      <c r="D30">
        <v>23</v>
      </c>
      <c r="E30">
        <v>60</v>
      </c>
      <c r="F30">
        <v>14</v>
      </c>
      <c r="G30">
        <v>54</v>
      </c>
      <c r="H30" s="24">
        <f t="shared" si="1"/>
        <v>37</v>
      </c>
      <c r="I30" s="24">
        <f t="shared" si="2"/>
        <v>114</v>
      </c>
      <c r="J30" s="25">
        <f t="shared" si="3"/>
        <v>50.421020408163265</v>
      </c>
      <c r="K30" s="25">
        <f t="shared" si="4"/>
        <v>13.421020408163265</v>
      </c>
      <c r="L30" s="26">
        <f t="shared" si="5"/>
        <v>0.36273028130170987</v>
      </c>
      <c r="M30" s="11"/>
      <c r="N30" s="11"/>
      <c r="O30" s="25">
        <f t="shared" si="0"/>
        <v>106.6826530612245</v>
      </c>
      <c r="P30" s="25">
        <f t="shared" si="6"/>
        <v>7.3173469387755006</v>
      </c>
      <c r="Q30" s="26">
        <f t="shared" si="7"/>
        <v>6.4187253848907902E-2</v>
      </c>
    </row>
    <row r="31" spans="1:17" x14ac:dyDescent="0.5">
      <c r="A31" t="s">
        <v>17</v>
      </c>
      <c r="B31">
        <v>29</v>
      </c>
      <c r="C31">
        <v>4</v>
      </c>
      <c r="D31">
        <v>24</v>
      </c>
      <c r="E31">
        <v>68</v>
      </c>
      <c r="F31">
        <v>14</v>
      </c>
      <c r="G31">
        <v>51</v>
      </c>
      <c r="H31" s="24">
        <f t="shared" si="1"/>
        <v>38</v>
      </c>
      <c r="I31" s="24">
        <f t="shared" si="2"/>
        <v>119</v>
      </c>
      <c r="J31" s="25">
        <f t="shared" si="3"/>
        <v>50.427448979591837</v>
      </c>
      <c r="K31" s="25">
        <f t="shared" si="4"/>
        <v>12.427448979591837</v>
      </c>
      <c r="L31" s="26">
        <f t="shared" si="5"/>
        <v>0.32703813104189045</v>
      </c>
      <c r="M31" s="11"/>
      <c r="N31" s="11"/>
      <c r="O31" s="25">
        <f t="shared" si="0"/>
        <v>107.5341836734694</v>
      </c>
      <c r="P31" s="25">
        <f t="shared" si="6"/>
        <v>11.4658163265306</v>
      </c>
      <c r="Q31" s="26">
        <f t="shared" si="7"/>
        <v>9.6351397701937819E-2</v>
      </c>
    </row>
    <row r="32" spans="1:17" x14ac:dyDescent="0.5">
      <c r="A32" t="s">
        <v>18</v>
      </c>
      <c r="B32">
        <v>30</v>
      </c>
      <c r="C32">
        <v>5</v>
      </c>
      <c r="D32">
        <v>53</v>
      </c>
      <c r="E32">
        <v>83</v>
      </c>
      <c r="F32">
        <v>47</v>
      </c>
      <c r="G32">
        <v>65</v>
      </c>
      <c r="H32" s="24">
        <f t="shared" si="1"/>
        <v>100</v>
      </c>
      <c r="I32" s="24">
        <f t="shared" si="2"/>
        <v>148</v>
      </c>
      <c r="J32" s="25">
        <f t="shared" si="3"/>
        <v>50.433877551020409</v>
      </c>
      <c r="K32" s="25">
        <f t="shared" si="4"/>
        <v>49.566122448979591</v>
      </c>
      <c r="L32" s="26">
        <f t="shared" si="5"/>
        <v>0.49566122448979594</v>
      </c>
      <c r="M32" s="11"/>
      <c r="N32" s="11"/>
      <c r="O32" s="25">
        <f t="shared" si="0"/>
        <v>108.3857142857143</v>
      </c>
      <c r="P32" s="25">
        <f t="shared" si="6"/>
        <v>39.6142857142857</v>
      </c>
      <c r="Q32" s="26">
        <f t="shared" si="7"/>
        <v>0.26766409266409258</v>
      </c>
    </row>
    <row r="33" spans="1:17" x14ac:dyDescent="0.5">
      <c r="A33" t="s">
        <v>14</v>
      </c>
      <c r="B33">
        <v>31</v>
      </c>
      <c r="C33">
        <v>1</v>
      </c>
      <c r="D33">
        <v>17</v>
      </c>
      <c r="E33">
        <v>49</v>
      </c>
      <c r="F33">
        <v>15</v>
      </c>
      <c r="G33">
        <v>39</v>
      </c>
      <c r="H33" s="24">
        <f t="shared" si="1"/>
        <v>32</v>
      </c>
      <c r="I33" s="24">
        <f t="shared" si="2"/>
        <v>88</v>
      </c>
      <c r="J33" s="25">
        <f t="shared" si="3"/>
        <v>50.44030612244898</v>
      </c>
      <c r="K33" s="25">
        <f t="shared" si="4"/>
        <v>18.44030612244898</v>
      </c>
      <c r="L33" s="26">
        <f t="shared" si="5"/>
        <v>0.57625956632653064</v>
      </c>
      <c r="M33" s="11"/>
      <c r="N33" s="11"/>
      <c r="O33" s="25">
        <f t="shared" si="0"/>
        <v>109.23724489795919</v>
      </c>
      <c r="P33" s="25">
        <f t="shared" si="6"/>
        <v>21.237244897959187</v>
      </c>
      <c r="Q33" s="26">
        <f t="shared" si="7"/>
        <v>0.24133232838589985</v>
      </c>
    </row>
    <row r="34" spans="1:17" x14ac:dyDescent="0.5">
      <c r="A34" t="s">
        <v>15</v>
      </c>
      <c r="B34">
        <v>32</v>
      </c>
      <c r="C34">
        <v>2</v>
      </c>
      <c r="D34">
        <v>24</v>
      </c>
      <c r="E34">
        <v>32</v>
      </c>
      <c r="F34">
        <v>14</v>
      </c>
      <c r="G34">
        <v>50</v>
      </c>
      <c r="H34" s="24">
        <f t="shared" si="1"/>
        <v>38</v>
      </c>
      <c r="I34" s="24">
        <f t="shared" si="2"/>
        <v>82</v>
      </c>
      <c r="J34" s="25">
        <f t="shared" si="3"/>
        <v>50.446734693877552</v>
      </c>
      <c r="K34" s="25">
        <f t="shared" si="4"/>
        <v>12.446734693877552</v>
      </c>
      <c r="L34" s="26">
        <f t="shared" si="5"/>
        <v>0.32754564983888296</v>
      </c>
      <c r="M34" s="11"/>
      <c r="N34" s="11"/>
      <c r="O34" s="25">
        <f t="shared" si="0"/>
        <v>110.08877551020409</v>
      </c>
      <c r="P34" s="25">
        <f t="shared" si="6"/>
        <v>28.088775510204087</v>
      </c>
      <c r="Q34" s="26">
        <f t="shared" si="7"/>
        <v>0.34254604280736689</v>
      </c>
    </row>
    <row r="35" spans="1:17" x14ac:dyDescent="0.5">
      <c r="A35" t="s">
        <v>16</v>
      </c>
      <c r="B35">
        <v>33</v>
      </c>
      <c r="C35">
        <v>3</v>
      </c>
      <c r="D35">
        <v>25</v>
      </c>
      <c r="E35">
        <v>51</v>
      </c>
      <c r="F35">
        <v>11</v>
      </c>
      <c r="G35">
        <v>61</v>
      </c>
      <c r="H35" s="24">
        <f t="shared" si="1"/>
        <v>36</v>
      </c>
      <c r="I35" s="24">
        <f t="shared" si="2"/>
        <v>112</v>
      </c>
      <c r="J35" s="25">
        <f t="shared" si="3"/>
        <v>50.453163265306124</v>
      </c>
      <c r="K35" s="25">
        <f t="shared" si="4"/>
        <v>14.453163265306124</v>
      </c>
      <c r="L35" s="26">
        <f t="shared" si="5"/>
        <v>0.40147675736961452</v>
      </c>
      <c r="M35" s="11"/>
      <c r="N35" s="11"/>
      <c r="O35" s="25">
        <f t="shared" ref="O35:O52" si="8">$B$95+$B$96*B35</f>
        <v>110.94030612244899</v>
      </c>
      <c r="P35" s="25">
        <f t="shared" si="6"/>
        <v>1.0596938775510125</v>
      </c>
      <c r="Q35" s="26">
        <f t="shared" si="7"/>
        <v>9.4615524781340408E-3</v>
      </c>
    </row>
    <row r="36" spans="1:17" x14ac:dyDescent="0.5">
      <c r="A36" t="s">
        <v>17</v>
      </c>
      <c r="B36">
        <v>34</v>
      </c>
      <c r="C36">
        <v>4</v>
      </c>
      <c r="D36">
        <v>30</v>
      </c>
      <c r="E36">
        <v>38</v>
      </c>
      <c r="F36">
        <v>13</v>
      </c>
      <c r="G36">
        <v>69</v>
      </c>
      <c r="H36" s="24">
        <f t="shared" si="1"/>
        <v>43</v>
      </c>
      <c r="I36" s="24">
        <f t="shared" si="2"/>
        <v>107</v>
      </c>
      <c r="J36" s="25">
        <f t="shared" si="3"/>
        <v>50.459591836734695</v>
      </c>
      <c r="K36" s="25">
        <f t="shared" si="4"/>
        <v>7.4595918367346954</v>
      </c>
      <c r="L36" s="26">
        <f t="shared" si="5"/>
        <v>0.17347887992406269</v>
      </c>
      <c r="M36" s="11"/>
      <c r="N36" s="11"/>
      <c r="O36" s="25">
        <f t="shared" si="8"/>
        <v>111.79183673469389</v>
      </c>
      <c r="P36" s="25">
        <f t="shared" si="6"/>
        <v>4.7918367346938879</v>
      </c>
      <c r="Q36" s="26">
        <f t="shared" si="7"/>
        <v>4.478352088498961E-2</v>
      </c>
    </row>
    <row r="37" spans="1:17" x14ac:dyDescent="0.5">
      <c r="A37" t="s">
        <v>18</v>
      </c>
      <c r="B37">
        <v>35</v>
      </c>
      <c r="C37">
        <v>5</v>
      </c>
      <c r="D37">
        <v>39</v>
      </c>
      <c r="E37">
        <v>60</v>
      </c>
      <c r="F37">
        <v>38</v>
      </c>
      <c r="G37">
        <v>86</v>
      </c>
      <c r="H37" s="24">
        <f t="shared" si="1"/>
        <v>77</v>
      </c>
      <c r="I37" s="24">
        <f t="shared" si="2"/>
        <v>146</v>
      </c>
      <c r="J37" s="25">
        <f t="shared" si="3"/>
        <v>50.466020408163267</v>
      </c>
      <c r="K37" s="25">
        <f t="shared" si="4"/>
        <v>26.533979591836733</v>
      </c>
      <c r="L37" s="26">
        <f t="shared" si="5"/>
        <v>0.34459713755632121</v>
      </c>
      <c r="M37" s="11"/>
      <c r="N37" s="11"/>
      <c r="O37" s="25">
        <f t="shared" si="8"/>
        <v>112.64336734693879</v>
      </c>
      <c r="P37" s="25">
        <f t="shared" si="6"/>
        <v>33.356632653061212</v>
      </c>
      <c r="Q37" s="26">
        <f t="shared" si="7"/>
        <v>0.22847008666480281</v>
      </c>
    </row>
    <row r="38" spans="1:17" x14ac:dyDescent="0.5">
      <c r="A38" t="s">
        <v>14</v>
      </c>
      <c r="B38">
        <v>36</v>
      </c>
      <c r="C38">
        <v>1</v>
      </c>
      <c r="D38">
        <v>20</v>
      </c>
      <c r="E38">
        <v>39</v>
      </c>
      <c r="F38">
        <v>13</v>
      </c>
      <c r="G38">
        <v>38</v>
      </c>
      <c r="H38" s="24">
        <f t="shared" si="1"/>
        <v>33</v>
      </c>
      <c r="I38" s="24">
        <f t="shared" si="2"/>
        <v>77</v>
      </c>
      <c r="J38" s="25">
        <f t="shared" si="3"/>
        <v>50.472448979591839</v>
      </c>
      <c r="K38" s="25">
        <f t="shared" si="4"/>
        <v>17.472448979591839</v>
      </c>
      <c r="L38" s="26">
        <f t="shared" si="5"/>
        <v>0.52946815089672239</v>
      </c>
      <c r="M38" s="11"/>
      <c r="N38" s="11"/>
      <c r="O38" s="25">
        <f t="shared" si="8"/>
        <v>113.49489795918367</v>
      </c>
      <c r="P38" s="25">
        <f t="shared" si="6"/>
        <v>36.494897959183675</v>
      </c>
      <c r="Q38" s="26">
        <f t="shared" si="7"/>
        <v>0.47395971375563212</v>
      </c>
    </row>
    <row r="39" spans="1:17" x14ac:dyDescent="0.5">
      <c r="A39" t="s">
        <v>15</v>
      </c>
      <c r="B39">
        <v>37</v>
      </c>
      <c r="C39">
        <v>2</v>
      </c>
      <c r="D39">
        <v>28</v>
      </c>
      <c r="E39">
        <v>43</v>
      </c>
      <c r="F39">
        <v>15</v>
      </c>
      <c r="G39">
        <v>46</v>
      </c>
      <c r="H39" s="24">
        <f t="shared" si="1"/>
        <v>43</v>
      </c>
      <c r="I39" s="24">
        <f t="shared" si="2"/>
        <v>89</v>
      </c>
      <c r="J39" s="25">
        <f t="shared" si="3"/>
        <v>50.47887755102041</v>
      </c>
      <c r="K39" s="25">
        <f t="shared" si="4"/>
        <v>7.4788775510204104</v>
      </c>
      <c r="L39" s="26">
        <f t="shared" si="5"/>
        <v>0.17392738490745141</v>
      </c>
      <c r="M39" s="11"/>
      <c r="N39" s="11"/>
      <c r="O39" s="25">
        <f t="shared" si="8"/>
        <v>114.34642857142858</v>
      </c>
      <c r="P39" s="25">
        <f t="shared" si="6"/>
        <v>25.346428571428575</v>
      </c>
      <c r="Q39" s="26">
        <f t="shared" si="7"/>
        <v>0.28479133226324244</v>
      </c>
    </row>
    <row r="40" spans="1:17" x14ac:dyDescent="0.5">
      <c r="A40" t="s">
        <v>16</v>
      </c>
      <c r="B40">
        <v>38</v>
      </c>
      <c r="C40">
        <v>3</v>
      </c>
      <c r="D40">
        <v>23</v>
      </c>
      <c r="E40">
        <v>31</v>
      </c>
      <c r="F40">
        <v>15</v>
      </c>
      <c r="G40">
        <v>62</v>
      </c>
      <c r="H40" s="24">
        <f t="shared" si="1"/>
        <v>38</v>
      </c>
      <c r="I40" s="24">
        <f t="shared" si="2"/>
        <v>93</v>
      </c>
      <c r="J40" s="25">
        <f t="shared" si="3"/>
        <v>50.485306122448982</v>
      </c>
      <c r="K40" s="25">
        <f t="shared" si="4"/>
        <v>12.485306122448982</v>
      </c>
      <c r="L40" s="26">
        <f t="shared" si="5"/>
        <v>0.32856068743286793</v>
      </c>
      <c r="M40" s="11"/>
      <c r="N40" s="11"/>
      <c r="O40" s="25">
        <f t="shared" si="8"/>
        <v>115.19795918367348</v>
      </c>
      <c r="P40" s="25">
        <f t="shared" si="6"/>
        <v>22.197959183673476</v>
      </c>
      <c r="Q40" s="26">
        <f t="shared" si="7"/>
        <v>0.2386877331577793</v>
      </c>
    </row>
    <row r="41" spans="1:17" x14ac:dyDescent="0.5">
      <c r="A41" t="s">
        <v>17</v>
      </c>
      <c r="B41">
        <v>39</v>
      </c>
      <c r="C41">
        <v>4</v>
      </c>
      <c r="D41">
        <v>28</v>
      </c>
      <c r="E41">
        <v>48</v>
      </c>
      <c r="F41">
        <v>16</v>
      </c>
      <c r="G41">
        <v>59</v>
      </c>
      <c r="H41" s="24">
        <f t="shared" si="1"/>
        <v>44</v>
      </c>
      <c r="I41" s="24">
        <f t="shared" si="2"/>
        <v>107</v>
      </c>
      <c r="J41" s="25">
        <f t="shared" si="3"/>
        <v>50.491734693877554</v>
      </c>
      <c r="K41" s="25">
        <f t="shared" si="4"/>
        <v>6.4917346938775538</v>
      </c>
      <c r="L41" s="26">
        <f t="shared" si="5"/>
        <v>0.1475394248608535</v>
      </c>
      <c r="M41" s="11"/>
      <c r="N41" s="11"/>
      <c r="O41" s="25">
        <f t="shared" si="8"/>
        <v>116.04948979591838</v>
      </c>
      <c r="P41" s="25">
        <f t="shared" si="6"/>
        <v>9.049489795918376</v>
      </c>
      <c r="Q41" s="26">
        <f t="shared" si="7"/>
        <v>8.4574670989891368E-2</v>
      </c>
    </row>
    <row r="42" spans="1:17" x14ac:dyDescent="0.5">
      <c r="A42" t="s">
        <v>18</v>
      </c>
      <c r="B42">
        <v>40</v>
      </c>
      <c r="C42">
        <v>5</v>
      </c>
      <c r="D42">
        <v>44</v>
      </c>
      <c r="E42">
        <v>63</v>
      </c>
      <c r="F42">
        <v>35</v>
      </c>
      <c r="G42">
        <v>80</v>
      </c>
      <c r="H42" s="24">
        <f t="shared" si="1"/>
        <v>79</v>
      </c>
      <c r="I42" s="24">
        <f t="shared" si="2"/>
        <v>143</v>
      </c>
      <c r="J42" s="25">
        <f t="shared" si="3"/>
        <v>50.498163265306125</v>
      </c>
      <c r="K42" s="25">
        <f t="shared" si="4"/>
        <v>28.501836734693875</v>
      </c>
      <c r="L42" s="26">
        <f t="shared" si="5"/>
        <v>0.36078274347713768</v>
      </c>
      <c r="M42" s="11"/>
      <c r="N42" s="11"/>
      <c r="O42" s="25">
        <f t="shared" si="8"/>
        <v>116.90102040816328</v>
      </c>
      <c r="P42" s="25">
        <f t="shared" si="6"/>
        <v>26.098979591836724</v>
      </c>
      <c r="Q42" s="26">
        <f t="shared" si="7"/>
        <v>0.18251034679606101</v>
      </c>
    </row>
    <row r="43" spans="1:17" x14ac:dyDescent="0.5">
      <c r="A43" t="s">
        <v>14</v>
      </c>
      <c r="B43">
        <v>41</v>
      </c>
      <c r="C43">
        <v>1</v>
      </c>
      <c r="D43">
        <v>23</v>
      </c>
      <c r="E43">
        <v>53</v>
      </c>
      <c r="F43">
        <v>15</v>
      </c>
      <c r="G43">
        <v>41</v>
      </c>
      <c r="H43" s="24">
        <f t="shared" si="1"/>
        <v>38</v>
      </c>
      <c r="I43" s="24">
        <f t="shared" si="2"/>
        <v>94</v>
      </c>
      <c r="J43" s="25">
        <f t="shared" si="3"/>
        <v>50.504591836734697</v>
      </c>
      <c r="K43" s="25">
        <f t="shared" si="4"/>
        <v>12.504591836734697</v>
      </c>
      <c r="L43" s="26">
        <f t="shared" si="5"/>
        <v>0.32906820622986044</v>
      </c>
      <c r="M43" s="11"/>
      <c r="N43" s="11"/>
      <c r="O43" s="25">
        <f t="shared" si="8"/>
        <v>117.75255102040816</v>
      </c>
      <c r="P43" s="25">
        <f t="shared" si="6"/>
        <v>23.752551020408163</v>
      </c>
      <c r="Q43" s="26">
        <f t="shared" si="7"/>
        <v>0.25268671298306555</v>
      </c>
    </row>
    <row r="44" spans="1:17" x14ac:dyDescent="0.5">
      <c r="A44" t="s">
        <v>15</v>
      </c>
      <c r="B44">
        <v>42</v>
      </c>
      <c r="C44">
        <v>2</v>
      </c>
      <c r="D44">
        <v>26</v>
      </c>
      <c r="E44">
        <v>46</v>
      </c>
      <c r="F44">
        <v>18</v>
      </c>
      <c r="G44">
        <v>46</v>
      </c>
      <c r="H44" s="24">
        <f t="shared" si="1"/>
        <v>44</v>
      </c>
      <c r="I44" s="24">
        <f t="shared" si="2"/>
        <v>92</v>
      </c>
      <c r="J44" s="25">
        <f t="shared" si="3"/>
        <v>50.511020408163269</v>
      </c>
      <c r="K44" s="25">
        <f t="shared" si="4"/>
        <v>6.5110204081632688</v>
      </c>
      <c r="L44" s="26">
        <f t="shared" si="5"/>
        <v>0.14797773654916521</v>
      </c>
      <c r="M44" s="11"/>
      <c r="N44" s="11"/>
      <c r="O44" s="25">
        <f t="shared" si="8"/>
        <v>118.60408163265308</v>
      </c>
      <c r="P44" s="25">
        <f t="shared" si="6"/>
        <v>26.604081632653077</v>
      </c>
      <c r="Q44" s="26">
        <f t="shared" si="7"/>
        <v>0.28917480035492477</v>
      </c>
    </row>
    <row r="45" spans="1:17" x14ac:dyDescent="0.5">
      <c r="A45" t="s">
        <v>16</v>
      </c>
      <c r="B45">
        <v>43</v>
      </c>
      <c r="C45">
        <v>3</v>
      </c>
      <c r="D45">
        <v>36</v>
      </c>
      <c r="E45">
        <v>46</v>
      </c>
      <c r="F45">
        <v>22</v>
      </c>
      <c r="G45">
        <v>60</v>
      </c>
      <c r="H45" s="24">
        <f t="shared" si="1"/>
        <v>58</v>
      </c>
      <c r="I45" s="24">
        <f t="shared" si="2"/>
        <v>106</v>
      </c>
      <c r="J45" s="25">
        <f t="shared" si="3"/>
        <v>50.51744897959184</v>
      </c>
      <c r="K45" s="25">
        <f t="shared" si="4"/>
        <v>7.4825510204081596</v>
      </c>
      <c r="L45" s="26">
        <f t="shared" si="5"/>
        <v>0.12900950035186481</v>
      </c>
      <c r="M45" s="11"/>
      <c r="N45" s="11"/>
      <c r="O45" s="25">
        <f t="shared" si="8"/>
        <v>119.45561224489796</v>
      </c>
      <c r="P45" s="25">
        <f t="shared" si="6"/>
        <v>13.455612244897964</v>
      </c>
      <c r="Q45" s="26">
        <f t="shared" si="7"/>
        <v>0.12693973815941476</v>
      </c>
    </row>
    <row r="46" spans="1:17" x14ac:dyDescent="0.5">
      <c r="A46" t="s">
        <v>17</v>
      </c>
      <c r="B46">
        <v>44</v>
      </c>
      <c r="C46">
        <v>4</v>
      </c>
      <c r="D46">
        <v>36</v>
      </c>
      <c r="E46">
        <v>52</v>
      </c>
      <c r="F46">
        <v>24</v>
      </c>
      <c r="G46">
        <v>57</v>
      </c>
      <c r="H46" s="24">
        <f t="shared" si="1"/>
        <v>60</v>
      </c>
      <c r="I46" s="24">
        <f t="shared" si="2"/>
        <v>109</v>
      </c>
      <c r="J46" s="25">
        <f t="shared" si="3"/>
        <v>50.523877551020412</v>
      </c>
      <c r="K46" s="25">
        <f t="shared" si="4"/>
        <v>9.4761224489795879</v>
      </c>
      <c r="L46" s="26">
        <f t="shared" si="5"/>
        <v>0.1579353741496598</v>
      </c>
      <c r="M46" s="11"/>
      <c r="N46" s="11"/>
      <c r="O46" s="25">
        <f t="shared" si="8"/>
        <v>120.30714285714286</v>
      </c>
      <c r="P46" s="25">
        <f t="shared" si="6"/>
        <v>11.307142857142864</v>
      </c>
      <c r="Q46" s="26">
        <f t="shared" si="7"/>
        <v>0.10373525557011802</v>
      </c>
    </row>
    <row r="47" spans="1:17" x14ac:dyDescent="0.5">
      <c r="A47" t="s">
        <v>18</v>
      </c>
      <c r="B47">
        <v>45</v>
      </c>
      <c r="C47">
        <v>5</v>
      </c>
      <c r="D47">
        <v>35</v>
      </c>
      <c r="E47">
        <v>78</v>
      </c>
      <c r="F47">
        <v>27</v>
      </c>
      <c r="G47">
        <v>102</v>
      </c>
      <c r="H47" s="24">
        <f t="shared" si="1"/>
        <v>62</v>
      </c>
      <c r="I47" s="24">
        <f t="shared" si="2"/>
        <v>180</v>
      </c>
      <c r="J47" s="25">
        <f t="shared" si="3"/>
        <v>50.530306122448984</v>
      </c>
      <c r="K47" s="25">
        <f t="shared" si="4"/>
        <v>11.469693877551016</v>
      </c>
      <c r="L47" s="26">
        <f t="shared" si="5"/>
        <v>0.18499506254114542</v>
      </c>
      <c r="M47" s="11"/>
      <c r="N47" s="11"/>
      <c r="O47" s="25">
        <f t="shared" si="8"/>
        <v>121.15867346938776</v>
      </c>
      <c r="P47" s="25">
        <f t="shared" si="6"/>
        <v>58.841326530612236</v>
      </c>
      <c r="Q47" s="26">
        <f t="shared" si="7"/>
        <v>0.32689625850340132</v>
      </c>
    </row>
    <row r="48" spans="1:17" x14ac:dyDescent="0.5">
      <c r="A48" t="s">
        <v>14</v>
      </c>
      <c r="B48">
        <v>46</v>
      </c>
      <c r="C48">
        <v>1</v>
      </c>
      <c r="D48">
        <v>23</v>
      </c>
      <c r="E48">
        <v>31</v>
      </c>
      <c r="F48">
        <v>18</v>
      </c>
      <c r="G48">
        <v>48</v>
      </c>
      <c r="H48" s="24">
        <f t="shared" si="1"/>
        <v>41</v>
      </c>
      <c r="I48" s="24">
        <f t="shared" si="2"/>
        <v>79</v>
      </c>
      <c r="J48" s="25">
        <f>$B$74+$B$75*B48</f>
        <v>50.536734693877555</v>
      </c>
      <c r="K48" s="25">
        <f t="shared" si="4"/>
        <v>9.5367346938775555</v>
      </c>
      <c r="L48" s="26">
        <f t="shared" si="5"/>
        <v>0.23260328521652573</v>
      </c>
      <c r="M48" s="11"/>
      <c r="N48" s="11"/>
      <c r="O48" s="25">
        <f t="shared" si="8"/>
        <v>122.01020408163265</v>
      </c>
      <c r="P48" s="25">
        <f t="shared" si="6"/>
        <v>43.010204081632651</v>
      </c>
      <c r="Q48" s="26">
        <f t="shared" si="7"/>
        <v>0.54443296305864119</v>
      </c>
    </row>
    <row r="49" spans="1:17" x14ac:dyDescent="0.5">
      <c r="A49" t="s">
        <v>15</v>
      </c>
      <c r="B49">
        <v>47</v>
      </c>
      <c r="C49">
        <v>2</v>
      </c>
      <c r="D49">
        <v>28</v>
      </c>
      <c r="E49">
        <v>28</v>
      </c>
      <c r="F49">
        <v>20</v>
      </c>
      <c r="G49">
        <v>43</v>
      </c>
      <c r="H49" s="24">
        <f t="shared" si="1"/>
        <v>48</v>
      </c>
      <c r="I49" s="24">
        <f t="shared" si="2"/>
        <v>71</v>
      </c>
      <c r="J49" s="25">
        <f t="shared" si="3"/>
        <v>50.54316326530612</v>
      </c>
      <c r="K49" s="25">
        <f t="shared" si="4"/>
        <v>2.54316326530612</v>
      </c>
      <c r="L49" s="26">
        <f t="shared" si="5"/>
        <v>5.2982568027210832E-2</v>
      </c>
      <c r="M49" s="11"/>
      <c r="N49" s="11"/>
      <c r="O49" s="25">
        <f t="shared" si="8"/>
        <v>122.86173469387757</v>
      </c>
      <c r="P49" s="25">
        <f t="shared" si="6"/>
        <v>51.861734693877565</v>
      </c>
      <c r="Q49" s="26">
        <f t="shared" si="7"/>
        <v>0.7304469675194023</v>
      </c>
    </row>
    <row r="50" spans="1:17" x14ac:dyDescent="0.5">
      <c r="A50" t="s">
        <v>16</v>
      </c>
      <c r="B50">
        <v>48</v>
      </c>
      <c r="C50">
        <v>3</v>
      </c>
      <c r="D50">
        <v>26</v>
      </c>
      <c r="E50">
        <v>64</v>
      </c>
      <c r="F50">
        <v>14</v>
      </c>
      <c r="G50">
        <v>77</v>
      </c>
      <c r="H50" s="24">
        <f t="shared" si="1"/>
        <v>40</v>
      </c>
      <c r="I50" s="24">
        <f t="shared" si="2"/>
        <v>141</v>
      </c>
      <c r="J50" s="25">
        <f t="shared" si="3"/>
        <v>50.549591836734692</v>
      </c>
      <c r="K50" s="25">
        <f t="shared" si="4"/>
        <v>10.549591836734692</v>
      </c>
      <c r="L50" s="26">
        <f t="shared" si="5"/>
        <v>0.26373979591836727</v>
      </c>
      <c r="M50" s="11"/>
      <c r="N50" s="11"/>
      <c r="O50" s="25">
        <f t="shared" si="8"/>
        <v>123.71326530612245</v>
      </c>
      <c r="P50" s="25">
        <f t="shared" si="6"/>
        <v>17.286734693877548</v>
      </c>
      <c r="Q50" s="26">
        <f t="shared" si="7"/>
        <v>0.1226009552757273</v>
      </c>
    </row>
    <row r="51" spans="1:17" x14ac:dyDescent="0.5">
      <c r="A51" t="s">
        <v>17</v>
      </c>
      <c r="B51">
        <v>49</v>
      </c>
      <c r="C51">
        <v>4</v>
      </c>
      <c r="D51">
        <v>31</v>
      </c>
      <c r="E51">
        <v>63</v>
      </c>
      <c r="F51">
        <v>18</v>
      </c>
      <c r="G51">
        <v>81</v>
      </c>
      <c r="H51" s="24">
        <f t="shared" si="1"/>
        <v>49</v>
      </c>
      <c r="I51" s="24">
        <f t="shared" si="2"/>
        <v>144</v>
      </c>
      <c r="J51" s="25">
        <f t="shared" si="3"/>
        <v>50.556020408163263</v>
      </c>
      <c r="K51" s="25">
        <f t="shared" si="4"/>
        <v>1.5560204081632634</v>
      </c>
      <c r="L51" s="26">
        <f t="shared" si="5"/>
        <v>3.1755518533944149E-2</v>
      </c>
      <c r="M51" s="11"/>
      <c r="N51" s="11"/>
      <c r="O51" s="25">
        <f t="shared" si="8"/>
        <v>124.56479591836735</v>
      </c>
      <c r="P51" s="25">
        <f t="shared" si="6"/>
        <v>19.435204081632648</v>
      </c>
      <c r="Q51" s="26">
        <f t="shared" si="7"/>
        <v>0.13496669501133784</v>
      </c>
    </row>
    <row r="52" spans="1:17" x14ac:dyDescent="0.5">
      <c r="A52" t="s">
        <v>18</v>
      </c>
      <c r="B52">
        <v>50</v>
      </c>
      <c r="C52">
        <v>5</v>
      </c>
      <c r="D52">
        <v>50</v>
      </c>
      <c r="E52">
        <v>93</v>
      </c>
      <c r="F52">
        <v>30</v>
      </c>
      <c r="G52">
        <v>110</v>
      </c>
      <c r="H52" s="24">
        <f t="shared" si="1"/>
        <v>80</v>
      </c>
      <c r="I52" s="24">
        <f t="shared" si="2"/>
        <v>203</v>
      </c>
      <c r="J52" s="25">
        <f t="shared" si="3"/>
        <v>50.562448979591835</v>
      </c>
      <c r="K52" s="25">
        <f t="shared" si="4"/>
        <v>29.437551020408165</v>
      </c>
      <c r="L52" s="26">
        <f t="shared" si="5"/>
        <v>0.36796938775510207</v>
      </c>
      <c r="M52" s="11"/>
      <c r="N52" s="11"/>
      <c r="O52" s="25">
        <f t="shared" si="8"/>
        <v>125.41632653061225</v>
      </c>
      <c r="P52" s="25">
        <f t="shared" si="6"/>
        <v>77.583673469387747</v>
      </c>
      <c r="Q52" s="26">
        <f t="shared" si="7"/>
        <v>0.38218558359304311</v>
      </c>
    </row>
    <row r="53" spans="1:17" x14ac:dyDescent="0.5">
      <c r="A53" t="s">
        <v>14</v>
      </c>
      <c r="B53">
        <v>51</v>
      </c>
      <c r="C53">
        <v>1</v>
      </c>
      <c r="D53" s="4"/>
      <c r="E53" s="4"/>
      <c r="F53" s="4"/>
      <c r="G53" s="4"/>
      <c r="J53" s="9"/>
      <c r="K53" s="9"/>
      <c r="L53" s="11"/>
      <c r="M53" s="11"/>
      <c r="N53" s="11"/>
      <c r="O53" s="9"/>
      <c r="P53" s="9"/>
      <c r="Q53" s="11"/>
    </row>
    <row r="58" spans="1:17" x14ac:dyDescent="0.5">
      <c r="A58" t="s">
        <v>28</v>
      </c>
    </row>
    <row r="59" spans="1:17" ht="16.149999999999999" thickBot="1" x14ac:dyDescent="0.55000000000000004"/>
    <row r="60" spans="1:17" x14ac:dyDescent="0.5">
      <c r="A60" s="8" t="s">
        <v>29</v>
      </c>
      <c r="B60" s="8"/>
    </row>
    <row r="61" spans="1:17" x14ac:dyDescent="0.5">
      <c r="A61" s="5" t="s">
        <v>30</v>
      </c>
      <c r="B61" s="5">
        <v>4.9522609200512973E-3</v>
      </c>
    </row>
    <row r="62" spans="1:17" x14ac:dyDescent="0.5">
      <c r="A62" s="5" t="s">
        <v>31</v>
      </c>
      <c r="B62" s="5">
        <v>2.4524888220267323E-5</v>
      </c>
    </row>
    <row r="63" spans="1:17" x14ac:dyDescent="0.5">
      <c r="A63" s="5" t="s">
        <v>32</v>
      </c>
      <c r="B63" s="5">
        <v>-2.1251549050328236E-2</v>
      </c>
    </row>
    <row r="64" spans="1:17" x14ac:dyDescent="0.5">
      <c r="A64" s="5" t="s">
        <v>33</v>
      </c>
      <c r="B64" s="5">
        <v>18.744322110347589</v>
      </c>
    </row>
    <row r="65" spans="1:19" ht="16.149999999999999" thickBot="1" x14ac:dyDescent="0.55000000000000004">
      <c r="A65" s="6" t="s">
        <v>34</v>
      </c>
      <c r="B65" s="6">
        <v>49</v>
      </c>
    </row>
    <row r="67" spans="1:19" ht="16.149999999999999" thickBot="1" x14ac:dyDescent="0.55000000000000004">
      <c r="A67" t="s">
        <v>35</v>
      </c>
    </row>
    <row r="68" spans="1:19" x14ac:dyDescent="0.5">
      <c r="A68" s="7"/>
      <c r="B68" s="7" t="s">
        <v>40</v>
      </c>
      <c r="C68" s="7" t="s">
        <v>41</v>
      </c>
      <c r="D68" s="7" t="s">
        <v>42</v>
      </c>
      <c r="E68" s="7" t="s">
        <v>5</v>
      </c>
      <c r="F68" s="7" t="s">
        <v>43</v>
      </c>
    </row>
    <row r="69" spans="1:19" x14ac:dyDescent="0.5">
      <c r="A69" s="5" t="s">
        <v>36</v>
      </c>
      <c r="B69" s="5">
        <v>1</v>
      </c>
      <c r="C69" s="5">
        <v>0.4050000000061118</v>
      </c>
      <c r="D69" s="5">
        <v>0.4050000000061118</v>
      </c>
      <c r="E69" s="5">
        <v>1.1526980161425619E-3</v>
      </c>
      <c r="F69" s="5">
        <v>0.97305968133177756</v>
      </c>
    </row>
    <row r="70" spans="1:19" x14ac:dyDescent="0.5">
      <c r="A70" s="5" t="s">
        <v>37</v>
      </c>
      <c r="B70" s="5">
        <v>47</v>
      </c>
      <c r="C70" s="5">
        <v>16513.431734693877</v>
      </c>
      <c r="D70" s="5">
        <v>351.34961137646548</v>
      </c>
      <c r="E70" s="5"/>
      <c r="F70" s="5"/>
    </row>
    <row r="71" spans="1:19" ht="16.149999999999999" thickBot="1" x14ac:dyDescent="0.55000000000000004">
      <c r="A71" s="6" t="s">
        <v>38</v>
      </c>
      <c r="B71" s="6">
        <v>48</v>
      </c>
      <c r="C71" s="6">
        <v>16513.836734693883</v>
      </c>
      <c r="D71" s="6"/>
      <c r="E71" s="6"/>
      <c r="F71" s="6"/>
    </row>
    <row r="72" spans="1:19" ht="16.149999999999999" thickBot="1" x14ac:dyDescent="0.55000000000000004"/>
    <row r="73" spans="1:19" x14ac:dyDescent="0.5">
      <c r="A73" s="7"/>
      <c r="B73" s="7" t="s">
        <v>44</v>
      </c>
      <c r="C73" s="7" t="s">
        <v>33</v>
      </c>
      <c r="D73" s="7" t="s">
        <v>45</v>
      </c>
      <c r="E73" s="7" t="s">
        <v>46</v>
      </c>
      <c r="F73" s="7" t="s">
        <v>47</v>
      </c>
      <c r="G73" s="7" t="s">
        <v>48</v>
      </c>
      <c r="H73" s="7" t="s">
        <v>49</v>
      </c>
      <c r="I73" s="7" t="s">
        <v>50</v>
      </c>
      <c r="J73" s="7" t="s">
        <v>49</v>
      </c>
      <c r="K73" s="7"/>
      <c r="L73" s="7"/>
      <c r="M73" s="7"/>
      <c r="N73" s="7"/>
      <c r="O73" s="7" t="s">
        <v>50</v>
      </c>
      <c r="P73" s="18"/>
      <c r="Q73" s="18"/>
      <c r="R73" s="18"/>
      <c r="S73" s="18"/>
    </row>
    <row r="74" spans="1:19" x14ac:dyDescent="0.5">
      <c r="A74" s="5" t="s">
        <v>39</v>
      </c>
      <c r="B74" s="5">
        <v>50.241020408163266</v>
      </c>
      <c r="C74" s="5">
        <v>5.6041371340213209</v>
      </c>
      <c r="D74" s="5">
        <v>8.9649876879640473</v>
      </c>
      <c r="E74" s="5">
        <v>9.6308564714874478E-12</v>
      </c>
      <c r="F74" s="5">
        <v>38.966950691155148</v>
      </c>
      <c r="G74" s="5">
        <v>61.515090125171383</v>
      </c>
      <c r="H74" s="5">
        <v>38.966950691155148</v>
      </c>
      <c r="I74" s="5">
        <v>61.515090125171383</v>
      </c>
      <c r="J74" s="5">
        <v>24.940248127970662</v>
      </c>
      <c r="K74" s="5"/>
      <c r="L74" s="5"/>
      <c r="M74" s="5"/>
      <c r="N74" s="5"/>
      <c r="O74" s="5">
        <v>37.880568198559949</v>
      </c>
      <c r="P74" s="5"/>
      <c r="Q74" s="5"/>
      <c r="R74" s="5"/>
      <c r="S74" s="5"/>
    </row>
    <row r="75" spans="1:19" ht="16.149999999999999" thickBot="1" x14ac:dyDescent="0.55000000000000004">
      <c r="A75" s="6">
        <v>1</v>
      </c>
      <c r="B75" s="6">
        <v>6.4285714285714423E-3</v>
      </c>
      <c r="C75" s="6">
        <v>0.18934624675673881</v>
      </c>
      <c r="D75" s="6">
        <v>3.3951406688459487E-2</v>
      </c>
      <c r="E75" s="6">
        <v>0.97305968133198073</v>
      </c>
      <c r="F75" s="6">
        <v>-0.37448694429463347</v>
      </c>
      <c r="G75" s="6">
        <v>0.38734408715177637</v>
      </c>
      <c r="H75" s="6">
        <v>-0.37448694429463347</v>
      </c>
      <c r="I75" s="6">
        <v>0.38734408715177637</v>
      </c>
      <c r="J75" s="6">
        <v>-0.24381053063640945</v>
      </c>
      <c r="K75" s="6"/>
      <c r="L75" s="6"/>
      <c r="M75" s="6"/>
      <c r="N75" s="6"/>
      <c r="O75" s="6">
        <v>0.19340236737110333</v>
      </c>
      <c r="P75" s="5"/>
      <c r="Q75" s="5"/>
      <c r="R75" s="5"/>
      <c r="S75" s="5"/>
    </row>
    <row r="79" spans="1:19" x14ac:dyDescent="0.5">
      <c r="A79" t="s">
        <v>28</v>
      </c>
    </row>
    <row r="80" spans="1:19" ht="16.149999999999999" thickBot="1" x14ac:dyDescent="0.55000000000000004"/>
    <row r="81" spans="1:11" x14ac:dyDescent="0.5">
      <c r="A81" s="8" t="s">
        <v>29</v>
      </c>
      <c r="B81" s="8"/>
    </row>
    <row r="82" spans="1:11" x14ac:dyDescent="0.5">
      <c r="A82" s="5" t="s">
        <v>30</v>
      </c>
      <c r="B82" s="5">
        <v>0.34728473547717753</v>
      </c>
    </row>
    <row r="83" spans="1:11" x14ac:dyDescent="0.5">
      <c r="A83" s="5" t="s">
        <v>31</v>
      </c>
      <c r="B83" s="5">
        <v>0.12060668749545317</v>
      </c>
    </row>
    <row r="84" spans="1:11" x14ac:dyDescent="0.5">
      <c r="A84" s="5" t="s">
        <v>32</v>
      </c>
      <c r="B84" s="5">
        <v>0.10189619148471812</v>
      </c>
    </row>
    <row r="85" spans="1:11" x14ac:dyDescent="0.5">
      <c r="A85" s="5" t="s">
        <v>33</v>
      </c>
      <c r="B85" s="5">
        <v>33.202459737339339</v>
      </c>
    </row>
    <row r="86" spans="1:11" ht="16.149999999999999" thickBot="1" x14ac:dyDescent="0.55000000000000004">
      <c r="A86" s="6" t="s">
        <v>34</v>
      </c>
      <c r="B86" s="6">
        <v>49</v>
      </c>
    </row>
    <row r="88" spans="1:11" ht="16.149999999999999" thickBot="1" x14ac:dyDescent="0.55000000000000004">
      <c r="A88" t="s">
        <v>35</v>
      </c>
    </row>
    <row r="89" spans="1:11" x14ac:dyDescent="0.5">
      <c r="A89" s="7"/>
      <c r="B89" s="7" t="s">
        <v>40</v>
      </c>
      <c r="C89" s="7" t="s">
        <v>41</v>
      </c>
      <c r="D89" s="7" t="s">
        <v>42</v>
      </c>
      <c r="E89" s="7" t="s">
        <v>5</v>
      </c>
      <c r="F89" s="7" t="s">
        <v>43</v>
      </c>
    </row>
    <row r="90" spans="1:11" x14ac:dyDescent="0.5">
      <c r="A90" s="5" t="s">
        <v>36</v>
      </c>
      <c r="B90" s="5">
        <v>1</v>
      </c>
      <c r="C90" s="5">
        <v>7106.0229591836323</v>
      </c>
      <c r="D90" s="5">
        <v>7106.0229591836323</v>
      </c>
      <c r="E90" s="5">
        <v>6.4459374794904303</v>
      </c>
      <c r="F90" s="5">
        <v>1.4490725892582842E-2</v>
      </c>
    </row>
    <row r="91" spans="1:11" x14ac:dyDescent="0.5">
      <c r="A91" s="5" t="s">
        <v>37</v>
      </c>
      <c r="B91" s="5">
        <v>47</v>
      </c>
      <c r="C91" s="5">
        <v>51812.956632653069</v>
      </c>
      <c r="D91" s="5">
        <v>1102.4033326096398</v>
      </c>
      <c r="E91" s="5"/>
      <c r="F91" s="5"/>
    </row>
    <row r="92" spans="1:11" ht="16.149999999999999" thickBot="1" x14ac:dyDescent="0.55000000000000004">
      <c r="A92" s="6" t="s">
        <v>38</v>
      </c>
      <c r="B92" s="6">
        <v>48</v>
      </c>
      <c r="C92" s="6">
        <v>58918.979591836702</v>
      </c>
      <c r="D92" s="6"/>
      <c r="E92" s="6"/>
      <c r="F92" s="6"/>
    </row>
    <row r="93" spans="1:11" ht="16.149999999999999" thickBot="1" x14ac:dyDescent="0.55000000000000004"/>
    <row r="94" spans="1:11" x14ac:dyDescent="0.5">
      <c r="A94" s="7"/>
      <c r="B94" s="7" t="s">
        <v>44</v>
      </c>
      <c r="C94" s="7" t="s">
        <v>33</v>
      </c>
      <c r="D94" s="7" t="s">
        <v>45</v>
      </c>
      <c r="E94" s="7" t="s">
        <v>46</v>
      </c>
      <c r="F94" s="7" t="s">
        <v>47</v>
      </c>
      <c r="G94" s="7" t="s">
        <v>48</v>
      </c>
      <c r="H94" s="7" t="s">
        <v>49</v>
      </c>
      <c r="I94" s="7" t="s">
        <v>50</v>
      </c>
      <c r="J94" s="7" t="s">
        <v>49</v>
      </c>
      <c r="K94" s="7" t="s">
        <v>50</v>
      </c>
    </row>
    <row r="95" spans="1:11" x14ac:dyDescent="0.5">
      <c r="A95" s="5" t="s">
        <v>39</v>
      </c>
      <c r="B95" s="5">
        <v>82.839795918367358</v>
      </c>
      <c r="C95" s="5">
        <v>9.9268000442732856</v>
      </c>
      <c r="D95" s="5">
        <v>8.3450654338662904</v>
      </c>
      <c r="E95" s="5">
        <v>7.8190079230804397E-11</v>
      </c>
      <c r="F95" s="5">
        <v>62.869650097608343</v>
      </c>
      <c r="G95" s="5">
        <v>102.80994173912637</v>
      </c>
      <c r="H95" s="5">
        <v>62.869650097608343</v>
      </c>
      <c r="I95" s="5">
        <v>102.80994173912637</v>
      </c>
      <c r="J95" s="5">
        <v>33.032893168780689</v>
      </c>
      <c r="K95" s="5">
        <v>56.640576218974402</v>
      </c>
    </row>
    <row r="96" spans="1:11" ht="16.149999999999999" thickBot="1" x14ac:dyDescent="0.55000000000000004">
      <c r="A96" s="6">
        <v>1</v>
      </c>
      <c r="B96" s="6">
        <v>0.8515306122448979</v>
      </c>
      <c r="C96" s="6">
        <v>0.33539549189065659</v>
      </c>
      <c r="D96" s="6">
        <v>2.5388850859167427</v>
      </c>
      <c r="E96" s="6">
        <v>1.4490725892582568E-2</v>
      </c>
      <c r="F96" s="6">
        <v>0.17680191308614057</v>
      </c>
      <c r="G96" s="6">
        <v>1.5262593114036553</v>
      </c>
      <c r="H96" s="6">
        <v>0.17680191308614057</v>
      </c>
      <c r="I96" s="6">
        <v>1.5262593114036553</v>
      </c>
      <c r="J96" s="6">
        <v>-0.18452913207488272</v>
      </c>
      <c r="K96" s="6">
        <v>0.61310056064631147</v>
      </c>
    </row>
    <row r="100" spans="1:6" x14ac:dyDescent="0.5">
      <c r="A100" t="s">
        <v>28</v>
      </c>
    </row>
    <row r="101" spans="1:6" ht="16.149999999999999" thickBot="1" x14ac:dyDescent="0.55000000000000004"/>
    <row r="102" spans="1:6" x14ac:dyDescent="0.5">
      <c r="A102" s="8" t="s">
        <v>29</v>
      </c>
      <c r="B102" s="8"/>
    </row>
    <row r="103" spans="1:6" x14ac:dyDescent="0.5">
      <c r="A103" s="5" t="s">
        <v>30</v>
      </c>
      <c r="B103" s="5">
        <v>5.1838885039374644E-2</v>
      </c>
    </row>
    <row r="104" spans="1:6" x14ac:dyDescent="0.5">
      <c r="A104" s="5" t="s">
        <v>31</v>
      </c>
      <c r="B104" s="5">
        <v>2.6872700021255001E-3</v>
      </c>
    </row>
    <row r="105" spans="1:6" x14ac:dyDescent="0.5">
      <c r="A105" s="5" t="s">
        <v>32</v>
      </c>
      <c r="B105" s="5">
        <v>-1.8532149785063321E-2</v>
      </c>
    </row>
    <row r="106" spans="1:6" x14ac:dyDescent="0.5">
      <c r="A106" s="5" t="s">
        <v>33</v>
      </c>
      <c r="B106" s="5">
        <v>8.7995356724300553</v>
      </c>
    </row>
    <row r="107" spans="1:6" ht="16.149999999999999" thickBot="1" x14ac:dyDescent="0.55000000000000004">
      <c r="A107" s="6" t="s">
        <v>34</v>
      </c>
      <c r="B107" s="6">
        <v>49</v>
      </c>
    </row>
    <row r="109" spans="1:6" ht="16.149999999999999" thickBot="1" x14ac:dyDescent="0.55000000000000004">
      <c r="A109" t="s">
        <v>35</v>
      </c>
    </row>
    <row r="110" spans="1:6" x14ac:dyDescent="0.5">
      <c r="A110" s="7"/>
      <c r="B110" s="7" t="s">
        <v>40</v>
      </c>
      <c r="C110" s="7" t="s">
        <v>41</v>
      </c>
      <c r="D110" s="7" t="s">
        <v>42</v>
      </c>
      <c r="E110" s="7" t="s">
        <v>5</v>
      </c>
      <c r="F110" s="7" t="s">
        <v>43</v>
      </c>
    </row>
    <row r="111" spans="1:6" x14ac:dyDescent="0.5">
      <c r="A111" s="5" t="s">
        <v>36</v>
      </c>
      <c r="B111" s="5">
        <v>1</v>
      </c>
      <c r="C111" s="5">
        <v>9.8061224489806591</v>
      </c>
      <c r="D111" s="5">
        <v>9.8061224489806591</v>
      </c>
      <c r="E111" s="5">
        <v>0.12664201137808367</v>
      </c>
      <c r="F111" s="5">
        <v>0.72353183549560829</v>
      </c>
    </row>
    <row r="112" spans="1:6" x14ac:dyDescent="0.5">
      <c r="A112" s="5" t="s">
        <v>37</v>
      </c>
      <c r="B112" s="5">
        <v>47</v>
      </c>
      <c r="C112" s="5">
        <v>3639.2959183673465</v>
      </c>
      <c r="D112" s="5">
        <v>77.431828050369077</v>
      </c>
      <c r="E112" s="5"/>
      <c r="F112" s="5"/>
    </row>
    <row r="113" spans="1:11" ht="16.149999999999999" thickBot="1" x14ac:dyDescent="0.55000000000000004">
      <c r="A113" s="6" t="s">
        <v>38</v>
      </c>
      <c r="B113" s="6">
        <v>48</v>
      </c>
      <c r="C113" s="6">
        <v>3649.1020408163272</v>
      </c>
      <c r="D113" s="6"/>
      <c r="E113" s="6"/>
      <c r="F113" s="6"/>
    </row>
    <row r="114" spans="1:11" ht="16.149999999999999" thickBot="1" x14ac:dyDescent="0.55000000000000004"/>
    <row r="115" spans="1:11" x14ac:dyDescent="0.5">
      <c r="A115" s="7"/>
      <c r="B115" s="7" t="s">
        <v>44</v>
      </c>
      <c r="C115" s="7" t="s">
        <v>33</v>
      </c>
      <c r="D115" s="7" t="s">
        <v>45</v>
      </c>
      <c r="E115" s="7" t="s">
        <v>46</v>
      </c>
      <c r="F115" s="7" t="s">
        <v>47</v>
      </c>
      <c r="G115" s="7" t="s">
        <v>48</v>
      </c>
      <c r="H115" s="7"/>
      <c r="I115" s="7"/>
      <c r="J115" s="7" t="s">
        <v>49</v>
      </c>
      <c r="K115" s="7" t="s">
        <v>50</v>
      </c>
    </row>
    <row r="116" spans="1:11" x14ac:dyDescent="0.5">
      <c r="A116" s="5" t="s">
        <v>39</v>
      </c>
      <c r="B116" s="5">
        <v>18.83061224489796</v>
      </c>
      <c r="C116" s="5">
        <v>2.6308662609242841</v>
      </c>
      <c r="D116" s="5">
        <v>7.1575710725342345</v>
      </c>
      <c r="E116" s="5">
        <v>4.716502908391388E-9</v>
      </c>
      <c r="F116" s="5">
        <v>13.53799200159183</v>
      </c>
      <c r="G116" s="5">
        <v>24.123232488204088</v>
      </c>
      <c r="H116" s="5"/>
      <c r="I116" s="5"/>
      <c r="J116" s="5">
        <v>13.53799200159183</v>
      </c>
      <c r="K116" s="5">
        <v>24.123232488204088</v>
      </c>
    </row>
    <row r="117" spans="1:11" ht="16.149999999999999" thickBot="1" x14ac:dyDescent="0.55000000000000004">
      <c r="A117" s="6">
        <v>1</v>
      </c>
      <c r="B117" s="6">
        <v>3.1632653061224487E-2</v>
      </c>
      <c r="C117" s="6">
        <v>8.8888733503831696E-2</v>
      </c>
      <c r="D117" s="6">
        <v>0.35586796902512857</v>
      </c>
      <c r="E117" s="6">
        <v>0.72353183549562272</v>
      </c>
      <c r="F117" s="6">
        <v>-0.14718841334256222</v>
      </c>
      <c r="G117" s="6">
        <v>0.21045371946501118</v>
      </c>
      <c r="H117" s="6"/>
      <c r="I117" s="6"/>
      <c r="J117" s="6">
        <v>-0.14718841334256222</v>
      </c>
      <c r="K117" s="6">
        <v>0.21045371946501118</v>
      </c>
    </row>
    <row r="120" spans="1:11" x14ac:dyDescent="0.5">
      <c r="A120" t="s">
        <v>28</v>
      </c>
    </row>
    <row r="121" spans="1:11" ht="16.149999999999999" thickBot="1" x14ac:dyDescent="0.55000000000000004"/>
    <row r="122" spans="1:11" x14ac:dyDescent="0.5">
      <c r="A122" s="8" t="s">
        <v>29</v>
      </c>
      <c r="B122" s="8"/>
    </row>
    <row r="123" spans="1:11" x14ac:dyDescent="0.5">
      <c r="A123" s="5" t="s">
        <v>30</v>
      </c>
      <c r="B123" s="5">
        <v>0.48853930054818206</v>
      </c>
    </row>
    <row r="124" spans="1:11" x14ac:dyDescent="0.5">
      <c r="A124" s="5" t="s">
        <v>31</v>
      </c>
      <c r="B124" s="5">
        <v>0.23867064818010697</v>
      </c>
    </row>
    <row r="125" spans="1:11" x14ac:dyDescent="0.5">
      <c r="A125" s="5" t="s">
        <v>32</v>
      </c>
      <c r="B125" s="5">
        <v>0.22247215133287521</v>
      </c>
    </row>
    <row r="126" spans="1:11" x14ac:dyDescent="0.5">
      <c r="A126" s="5" t="s">
        <v>33</v>
      </c>
      <c r="B126" s="5">
        <v>16.434528786391851</v>
      </c>
    </row>
    <row r="127" spans="1:11" ht="16.149999999999999" thickBot="1" x14ac:dyDescent="0.55000000000000004">
      <c r="A127" s="6" t="s">
        <v>34</v>
      </c>
      <c r="B127" s="6">
        <v>49</v>
      </c>
    </row>
    <row r="129" spans="1:11" ht="16.149999999999999" thickBot="1" x14ac:dyDescent="0.55000000000000004">
      <c r="A129" t="s">
        <v>35</v>
      </c>
    </row>
    <row r="130" spans="1:11" x14ac:dyDescent="0.5">
      <c r="A130" s="7"/>
      <c r="B130" s="7" t="s">
        <v>40</v>
      </c>
      <c r="C130" s="7" t="s">
        <v>41</v>
      </c>
      <c r="D130" s="7" t="s">
        <v>42</v>
      </c>
      <c r="E130" s="7" t="s">
        <v>5</v>
      </c>
      <c r="F130" s="7" t="s">
        <v>43</v>
      </c>
    </row>
    <row r="131" spans="1:11" x14ac:dyDescent="0.5">
      <c r="A131" s="5" t="s">
        <v>36</v>
      </c>
      <c r="B131" s="5">
        <v>1</v>
      </c>
      <c r="C131" s="5">
        <v>3979.5943877551035</v>
      </c>
      <c r="D131" s="5">
        <v>3979.5943877551035</v>
      </c>
      <c r="E131" s="5">
        <v>14.734123198653119</v>
      </c>
      <c r="F131" s="5">
        <v>3.6882211580609788E-4</v>
      </c>
    </row>
    <row r="132" spans="1:11" x14ac:dyDescent="0.5">
      <c r="A132" s="5" t="s">
        <v>37</v>
      </c>
      <c r="B132" s="5">
        <v>47</v>
      </c>
      <c r="C132" s="5">
        <v>12694.405612244896</v>
      </c>
      <c r="D132" s="5">
        <v>270.09373643074247</v>
      </c>
      <c r="E132" s="5"/>
      <c r="F132" s="5"/>
    </row>
    <row r="133" spans="1:11" ht="16.149999999999999" thickBot="1" x14ac:dyDescent="0.55000000000000004">
      <c r="A133" s="6" t="s">
        <v>38</v>
      </c>
      <c r="B133" s="6">
        <v>48</v>
      </c>
      <c r="C133" s="6">
        <v>16674</v>
      </c>
      <c r="D133" s="6"/>
      <c r="E133" s="6"/>
      <c r="F133" s="6"/>
    </row>
    <row r="134" spans="1:11" ht="16.149999999999999" thickBot="1" x14ac:dyDescent="0.55000000000000004"/>
    <row r="135" spans="1:11" x14ac:dyDescent="0.5">
      <c r="A135" s="7"/>
      <c r="B135" s="7" t="s">
        <v>44</v>
      </c>
      <c r="C135" s="7" t="s">
        <v>33</v>
      </c>
      <c r="D135" s="7" t="s">
        <v>45</v>
      </c>
      <c r="E135" s="7" t="s">
        <v>46</v>
      </c>
      <c r="F135" s="7" t="s">
        <v>47</v>
      </c>
      <c r="G135" s="7" t="s">
        <v>48</v>
      </c>
      <c r="H135" s="7"/>
      <c r="I135" s="7"/>
      <c r="J135" s="7" t="s">
        <v>49</v>
      </c>
      <c r="K135" s="7" t="s">
        <v>50</v>
      </c>
    </row>
    <row r="136" spans="1:11" x14ac:dyDescent="0.5">
      <c r="A136" s="5" t="s">
        <v>39</v>
      </c>
      <c r="B136" s="5">
        <v>38.003061224489798</v>
      </c>
      <c r="C136" s="5">
        <v>4.9135600908777297</v>
      </c>
      <c r="D136" s="5">
        <v>7.7343230817598796</v>
      </c>
      <c r="E136" s="5">
        <v>6.364395751403437E-10</v>
      </c>
      <c r="F136" s="5">
        <v>28.118253323025357</v>
      </c>
      <c r="G136" s="5">
        <v>47.887869125954239</v>
      </c>
      <c r="H136" s="5"/>
      <c r="I136" s="5"/>
      <c r="J136" s="5">
        <v>28.118253323025357</v>
      </c>
      <c r="K136" s="5">
        <v>47.887869125954239</v>
      </c>
    </row>
    <row r="137" spans="1:11" ht="16.149999999999999" thickBot="1" x14ac:dyDescent="0.55000000000000004">
      <c r="A137" s="6">
        <v>1</v>
      </c>
      <c r="B137" s="6">
        <v>0.63724489795918371</v>
      </c>
      <c r="C137" s="6">
        <v>0.16601381072090285</v>
      </c>
      <c r="D137" s="6">
        <v>3.8385053339357387</v>
      </c>
      <c r="E137" s="6">
        <v>3.6882211580609842E-4</v>
      </c>
      <c r="F137" s="6">
        <v>0.30326818909327835</v>
      </c>
      <c r="G137" s="6">
        <v>0.97122160682508907</v>
      </c>
      <c r="H137" s="6"/>
      <c r="I137" s="6"/>
      <c r="J137" s="6">
        <v>0.30326818909327835</v>
      </c>
      <c r="K137" s="6">
        <v>0.97122160682508907</v>
      </c>
    </row>
  </sheetData>
  <mergeCells count="4">
    <mergeCell ref="D1:E1"/>
    <mergeCell ref="F1:G1"/>
    <mergeCell ref="J1:L1"/>
    <mergeCell ref="O1:Q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C10BC-F14A-46EF-9BDA-449E993CE0BA}">
  <sheetPr>
    <tabColor theme="1" tint="0.249977111117893"/>
  </sheetPr>
  <dimension ref="A1:S53"/>
  <sheetViews>
    <sheetView zoomScale="80" zoomScaleNormal="80" workbookViewId="0">
      <pane xSplit="2" ySplit="3" topLeftCell="C10" activePane="bottomRight" state="frozen"/>
      <selection activeCell="G60" sqref="G60"/>
      <selection pane="topRight" activeCell="G60" sqref="G60"/>
      <selection pane="bottomLeft" activeCell="G60" sqref="G60"/>
      <selection pane="bottomRight" activeCell="G60" sqref="G60"/>
    </sheetView>
  </sheetViews>
  <sheetFormatPr defaultColWidth="11" defaultRowHeight="15.75" x14ac:dyDescent="0.5"/>
  <cols>
    <col min="11" max="11" width="9.125" customWidth="1"/>
    <col min="12" max="14" width="14.875" customWidth="1"/>
  </cols>
  <sheetData>
    <row r="1" spans="1:19" x14ac:dyDescent="0.5">
      <c r="D1" s="182" t="s">
        <v>6</v>
      </c>
      <c r="E1" s="182"/>
      <c r="F1" s="182" t="s">
        <v>7</v>
      </c>
      <c r="G1" s="182"/>
      <c r="H1" s="10" t="s">
        <v>52</v>
      </c>
      <c r="I1" s="10" t="s">
        <v>53</v>
      </c>
      <c r="J1" s="183" t="s">
        <v>52</v>
      </c>
      <c r="K1" s="184"/>
      <c r="L1" s="185"/>
      <c r="M1" s="12" t="s">
        <v>24</v>
      </c>
      <c r="N1" s="27">
        <f>AVERAGE(K3:K52)</f>
        <v>15.553185890201211</v>
      </c>
      <c r="O1" s="186" t="s">
        <v>53</v>
      </c>
      <c r="P1" s="184"/>
      <c r="Q1" s="185"/>
      <c r="R1" s="12" t="s">
        <v>24</v>
      </c>
      <c r="S1" s="27">
        <f>AVERAGE(P3:P52)</f>
        <v>26.453622263146087</v>
      </c>
    </row>
    <row r="2" spans="1:19" s="1" customFormat="1" ht="47.25" x14ac:dyDescent="0.5">
      <c r="B2" s="15" t="s">
        <v>8</v>
      </c>
      <c r="C2" s="16" t="s">
        <v>9</v>
      </c>
      <c r="D2" s="16" t="s">
        <v>10</v>
      </c>
      <c r="E2" s="16" t="s">
        <v>11</v>
      </c>
      <c r="F2" s="16" t="s">
        <v>12</v>
      </c>
      <c r="G2" s="16" t="s">
        <v>13</v>
      </c>
      <c r="H2" s="23" t="s">
        <v>54</v>
      </c>
      <c r="I2" s="23" t="s">
        <v>54</v>
      </c>
      <c r="J2" s="17" t="s">
        <v>21</v>
      </c>
      <c r="K2" s="17" t="s">
        <v>23</v>
      </c>
      <c r="L2" s="17" t="s">
        <v>51</v>
      </c>
      <c r="M2" s="13" t="s">
        <v>25</v>
      </c>
      <c r="N2" s="28">
        <f>AVERAGE(L3:L52)</f>
        <v>0.314141816517165</v>
      </c>
      <c r="O2" s="17" t="s">
        <v>21</v>
      </c>
      <c r="P2" s="17" t="s">
        <v>23</v>
      </c>
      <c r="Q2" s="17" t="s">
        <v>51</v>
      </c>
      <c r="R2" s="13" t="s">
        <v>25</v>
      </c>
      <c r="S2" s="28">
        <f>AVERAGE(Q3:Q52)</f>
        <v>0.22864689544737793</v>
      </c>
    </row>
    <row r="3" spans="1:19" ht="16.149999999999999" thickBot="1" x14ac:dyDescent="0.55000000000000004">
      <c r="A3" t="s">
        <v>14</v>
      </c>
      <c r="B3">
        <v>1</v>
      </c>
      <c r="C3">
        <v>1</v>
      </c>
      <c r="D3">
        <v>18</v>
      </c>
      <c r="E3">
        <v>31</v>
      </c>
      <c r="F3">
        <v>15</v>
      </c>
      <c r="G3">
        <v>32</v>
      </c>
      <c r="H3" s="24">
        <f>D3+F3</f>
        <v>33</v>
      </c>
      <c r="I3" s="24">
        <f>E3+G3</f>
        <v>63</v>
      </c>
      <c r="J3" s="25"/>
      <c r="K3" s="25"/>
      <c r="L3" s="26"/>
      <c r="M3" s="14" t="s">
        <v>27</v>
      </c>
      <c r="N3" s="29">
        <f>$J$53</f>
        <v>50.06</v>
      </c>
      <c r="O3" s="25"/>
      <c r="P3" s="25"/>
      <c r="Q3" s="26"/>
      <c r="R3" s="14" t="s">
        <v>27</v>
      </c>
      <c r="S3" s="29">
        <f>$O$53</f>
        <v>104.14</v>
      </c>
    </row>
    <row r="4" spans="1:19" x14ac:dyDescent="0.5">
      <c r="A4" t="s">
        <v>15</v>
      </c>
      <c r="B4">
        <v>2</v>
      </c>
      <c r="C4">
        <v>2</v>
      </c>
      <c r="D4">
        <v>33</v>
      </c>
      <c r="E4">
        <v>20</v>
      </c>
      <c r="F4">
        <v>16</v>
      </c>
      <c r="G4">
        <v>40</v>
      </c>
      <c r="H4" s="24">
        <f t="shared" ref="H4:I52" si="0">D4+F4</f>
        <v>49</v>
      </c>
      <c r="I4" s="24">
        <f t="shared" si="0"/>
        <v>60</v>
      </c>
      <c r="J4" s="25">
        <f>AVERAGE($H$3:H3)</f>
        <v>33</v>
      </c>
      <c r="K4" s="25">
        <f>ABS(H4-J4)</f>
        <v>16</v>
      </c>
      <c r="L4" s="26">
        <f>K4/H4</f>
        <v>0.32653061224489793</v>
      </c>
      <c r="M4" s="11"/>
      <c r="N4" s="11"/>
      <c r="O4" s="25">
        <f>AVERAGE($I$3:I3)</f>
        <v>63</v>
      </c>
      <c r="P4" s="25">
        <f t="shared" ref="P4:P52" si="1">ABS(I4-O4)</f>
        <v>3</v>
      </c>
      <c r="Q4" s="26">
        <f t="shared" ref="Q4:Q52" si="2">P4/I4</f>
        <v>0.05</v>
      </c>
    </row>
    <row r="5" spans="1:19" x14ac:dyDescent="0.5">
      <c r="A5" t="s">
        <v>16</v>
      </c>
      <c r="B5">
        <v>3</v>
      </c>
      <c r="C5">
        <v>3</v>
      </c>
      <c r="D5">
        <v>28</v>
      </c>
      <c r="E5">
        <v>30</v>
      </c>
      <c r="F5">
        <v>16</v>
      </c>
      <c r="G5">
        <v>38</v>
      </c>
      <c r="H5" s="24">
        <f t="shared" si="0"/>
        <v>44</v>
      </c>
      <c r="I5" s="24">
        <f t="shared" si="0"/>
        <v>68</v>
      </c>
      <c r="J5" s="25">
        <f>AVERAGE($H$3:H4)</f>
        <v>41</v>
      </c>
      <c r="K5" s="25">
        <f t="shared" ref="K5:K52" si="3">ABS(H5-J5)</f>
        <v>3</v>
      </c>
      <c r="L5" s="26">
        <f t="shared" ref="L5:L52" si="4">K5/H5</f>
        <v>6.8181818181818177E-2</v>
      </c>
      <c r="M5" s="11"/>
      <c r="N5" s="11"/>
      <c r="O5" s="25">
        <f>AVERAGE($I$3:I4)</f>
        <v>61.5</v>
      </c>
      <c r="P5" s="25">
        <f t="shared" si="1"/>
        <v>6.5</v>
      </c>
      <c r="Q5" s="26">
        <f t="shared" si="2"/>
        <v>9.5588235294117641E-2</v>
      </c>
    </row>
    <row r="6" spans="1:19" x14ac:dyDescent="0.5">
      <c r="A6" t="s">
        <v>17</v>
      </c>
      <c r="B6">
        <v>4</v>
      </c>
      <c r="C6">
        <v>4</v>
      </c>
      <c r="D6">
        <v>36</v>
      </c>
      <c r="E6">
        <v>38</v>
      </c>
      <c r="F6">
        <v>29</v>
      </c>
      <c r="G6">
        <v>33</v>
      </c>
      <c r="H6" s="24">
        <f t="shared" si="0"/>
        <v>65</v>
      </c>
      <c r="I6" s="24">
        <f t="shared" si="0"/>
        <v>71</v>
      </c>
      <c r="J6" s="25">
        <f>AVERAGE($H$3:H5)</f>
        <v>42</v>
      </c>
      <c r="K6" s="25">
        <f t="shared" si="3"/>
        <v>23</v>
      </c>
      <c r="L6" s="26">
        <f t="shared" si="4"/>
        <v>0.35384615384615387</v>
      </c>
      <c r="M6" s="11"/>
      <c r="N6" s="11"/>
      <c r="O6" s="25">
        <f>AVERAGE($I$3:I5)</f>
        <v>63.666666666666664</v>
      </c>
      <c r="P6" s="25">
        <f t="shared" si="1"/>
        <v>7.3333333333333357</v>
      </c>
      <c r="Q6" s="26">
        <f t="shared" si="2"/>
        <v>0.10328638497652586</v>
      </c>
    </row>
    <row r="7" spans="1:19" x14ac:dyDescent="0.5">
      <c r="A7" t="s">
        <v>18</v>
      </c>
      <c r="B7">
        <v>5</v>
      </c>
      <c r="C7">
        <v>5</v>
      </c>
      <c r="D7">
        <v>47</v>
      </c>
      <c r="E7">
        <v>72</v>
      </c>
      <c r="F7">
        <v>27</v>
      </c>
      <c r="G7">
        <v>60</v>
      </c>
      <c r="H7" s="24">
        <f t="shared" si="0"/>
        <v>74</v>
      </c>
      <c r="I7" s="24">
        <f t="shared" si="0"/>
        <v>132</v>
      </c>
      <c r="J7" s="25">
        <f>AVERAGE($H$3:H6)</f>
        <v>47.75</v>
      </c>
      <c r="K7" s="25">
        <f t="shared" si="3"/>
        <v>26.25</v>
      </c>
      <c r="L7" s="26">
        <f t="shared" si="4"/>
        <v>0.35472972972972971</v>
      </c>
      <c r="M7" s="11"/>
      <c r="N7" s="11"/>
      <c r="O7" s="25">
        <f>AVERAGE($I$3:I6)</f>
        <v>65.5</v>
      </c>
      <c r="P7" s="25">
        <f t="shared" si="1"/>
        <v>66.5</v>
      </c>
      <c r="Q7" s="26">
        <f t="shared" si="2"/>
        <v>0.50378787878787878</v>
      </c>
    </row>
    <row r="8" spans="1:19" x14ac:dyDescent="0.5">
      <c r="A8" t="s">
        <v>14</v>
      </c>
      <c r="B8">
        <v>6</v>
      </c>
      <c r="C8">
        <v>1</v>
      </c>
      <c r="D8">
        <v>17</v>
      </c>
      <c r="E8">
        <v>33</v>
      </c>
      <c r="F8">
        <v>15</v>
      </c>
      <c r="G8">
        <v>31</v>
      </c>
      <c r="H8" s="24">
        <f t="shared" si="0"/>
        <v>32</v>
      </c>
      <c r="I8" s="24">
        <f t="shared" si="0"/>
        <v>64</v>
      </c>
      <c r="J8" s="25">
        <f>AVERAGE($H$3:H7)</f>
        <v>53</v>
      </c>
      <c r="K8" s="25">
        <f t="shared" si="3"/>
        <v>21</v>
      </c>
      <c r="L8" s="26">
        <f t="shared" si="4"/>
        <v>0.65625</v>
      </c>
      <c r="M8" s="11"/>
      <c r="N8" s="11"/>
      <c r="O8" s="25">
        <f>AVERAGE($I$3:I7)</f>
        <v>78.8</v>
      </c>
      <c r="P8" s="25">
        <f t="shared" si="1"/>
        <v>14.799999999999997</v>
      </c>
      <c r="Q8" s="26">
        <f t="shared" si="2"/>
        <v>0.23124999999999996</v>
      </c>
    </row>
    <row r="9" spans="1:19" x14ac:dyDescent="0.5">
      <c r="A9" t="s">
        <v>15</v>
      </c>
      <c r="B9">
        <v>7</v>
      </c>
      <c r="C9">
        <v>2</v>
      </c>
      <c r="D9">
        <v>26</v>
      </c>
      <c r="E9">
        <v>47</v>
      </c>
      <c r="F9">
        <v>18</v>
      </c>
      <c r="G9">
        <v>30</v>
      </c>
      <c r="H9" s="24">
        <f t="shared" si="0"/>
        <v>44</v>
      </c>
      <c r="I9" s="24">
        <f t="shared" si="0"/>
        <v>77</v>
      </c>
      <c r="J9" s="25">
        <f>AVERAGE($H$3:H8)</f>
        <v>49.5</v>
      </c>
      <c r="K9" s="25">
        <f t="shared" si="3"/>
        <v>5.5</v>
      </c>
      <c r="L9" s="26">
        <f t="shared" si="4"/>
        <v>0.125</v>
      </c>
      <c r="M9" s="11"/>
      <c r="N9" s="11"/>
      <c r="O9" s="25">
        <f>AVERAGE($I$3:I8)</f>
        <v>76.333333333333329</v>
      </c>
      <c r="P9" s="25">
        <f t="shared" si="1"/>
        <v>0.6666666666666714</v>
      </c>
      <c r="Q9" s="26">
        <f t="shared" si="2"/>
        <v>8.6580086580087187E-3</v>
      </c>
    </row>
    <row r="10" spans="1:19" x14ac:dyDescent="0.5">
      <c r="A10" t="s">
        <v>16</v>
      </c>
      <c r="B10">
        <v>8</v>
      </c>
      <c r="C10">
        <v>3</v>
      </c>
      <c r="D10">
        <v>39</v>
      </c>
      <c r="E10">
        <v>47</v>
      </c>
      <c r="F10">
        <v>20</v>
      </c>
      <c r="G10">
        <v>54</v>
      </c>
      <c r="H10" s="24">
        <f t="shared" si="0"/>
        <v>59</v>
      </c>
      <c r="I10" s="24">
        <f t="shared" si="0"/>
        <v>101</v>
      </c>
      <c r="J10" s="25">
        <f>AVERAGE($H$3:H9)</f>
        <v>48.714285714285715</v>
      </c>
      <c r="K10" s="25">
        <f t="shared" si="3"/>
        <v>10.285714285714285</v>
      </c>
      <c r="L10" s="26">
        <f t="shared" si="4"/>
        <v>0.17433414043583534</v>
      </c>
      <c r="M10" s="11"/>
      <c r="N10" s="11"/>
      <c r="O10" s="25">
        <f>AVERAGE($I$3:I9)</f>
        <v>76.428571428571431</v>
      </c>
      <c r="P10" s="25">
        <f t="shared" si="1"/>
        <v>24.571428571428569</v>
      </c>
      <c r="Q10" s="26">
        <f t="shared" si="2"/>
        <v>0.24328147100424327</v>
      </c>
    </row>
    <row r="11" spans="1:19" x14ac:dyDescent="0.5">
      <c r="A11" t="s">
        <v>17</v>
      </c>
      <c r="B11">
        <v>9</v>
      </c>
      <c r="C11">
        <v>4</v>
      </c>
      <c r="D11">
        <v>30</v>
      </c>
      <c r="E11">
        <v>47</v>
      </c>
      <c r="F11">
        <v>13</v>
      </c>
      <c r="G11">
        <v>47</v>
      </c>
      <c r="H11" s="24">
        <f t="shared" si="0"/>
        <v>43</v>
      </c>
      <c r="I11" s="24">
        <f t="shared" si="0"/>
        <v>94</v>
      </c>
      <c r="J11" s="25">
        <f>AVERAGE($H$3:H10)</f>
        <v>50</v>
      </c>
      <c r="K11" s="25">
        <f t="shared" si="3"/>
        <v>7</v>
      </c>
      <c r="L11" s="26">
        <f t="shared" si="4"/>
        <v>0.16279069767441862</v>
      </c>
      <c r="M11" s="11"/>
      <c r="N11" s="11"/>
      <c r="O11" s="25">
        <f>AVERAGE($I$3:I10)</f>
        <v>79.5</v>
      </c>
      <c r="P11" s="25">
        <f t="shared" si="1"/>
        <v>14.5</v>
      </c>
      <c r="Q11" s="26">
        <f t="shared" si="2"/>
        <v>0.15425531914893617</v>
      </c>
    </row>
    <row r="12" spans="1:19" x14ac:dyDescent="0.5">
      <c r="A12" t="s">
        <v>18</v>
      </c>
      <c r="B12">
        <v>10</v>
      </c>
      <c r="C12">
        <v>5</v>
      </c>
      <c r="D12">
        <v>50</v>
      </c>
      <c r="E12">
        <v>99</v>
      </c>
      <c r="F12">
        <v>41</v>
      </c>
      <c r="G12">
        <v>63</v>
      </c>
      <c r="H12" s="24">
        <f t="shared" si="0"/>
        <v>91</v>
      </c>
      <c r="I12" s="24">
        <f t="shared" si="0"/>
        <v>162</v>
      </c>
      <c r="J12" s="25">
        <f>AVERAGE($H$3:H11)</f>
        <v>49.222222222222221</v>
      </c>
      <c r="K12" s="25">
        <f t="shared" si="3"/>
        <v>41.777777777777779</v>
      </c>
      <c r="L12" s="26">
        <f t="shared" si="4"/>
        <v>0.45909645909645913</v>
      </c>
      <c r="M12" s="11"/>
      <c r="N12" s="11"/>
      <c r="O12" s="25">
        <f>AVERAGE($I$3:I11)</f>
        <v>81.111111111111114</v>
      </c>
      <c r="P12" s="25">
        <f t="shared" si="1"/>
        <v>80.888888888888886</v>
      </c>
      <c r="Q12" s="26">
        <f t="shared" si="2"/>
        <v>0.49931412894375854</v>
      </c>
    </row>
    <row r="13" spans="1:19" x14ac:dyDescent="0.5">
      <c r="A13" t="s">
        <v>14</v>
      </c>
      <c r="B13">
        <v>11</v>
      </c>
      <c r="C13">
        <v>1</v>
      </c>
      <c r="D13">
        <v>19</v>
      </c>
      <c r="E13">
        <v>37</v>
      </c>
      <c r="F13">
        <v>9</v>
      </c>
      <c r="G13">
        <v>38</v>
      </c>
      <c r="H13" s="24">
        <f t="shared" si="0"/>
        <v>28</v>
      </c>
      <c r="I13" s="24">
        <f t="shared" si="0"/>
        <v>75</v>
      </c>
      <c r="J13" s="25">
        <f>AVERAGE($H$3:H12)</f>
        <v>53.4</v>
      </c>
      <c r="K13" s="25">
        <f t="shared" si="3"/>
        <v>25.4</v>
      </c>
      <c r="L13" s="26">
        <f t="shared" si="4"/>
        <v>0.90714285714285714</v>
      </c>
      <c r="M13" s="11"/>
      <c r="N13" s="11"/>
      <c r="O13" s="25">
        <f>AVERAGE($I$3:I12)</f>
        <v>89.2</v>
      </c>
      <c r="P13" s="25">
        <f t="shared" si="1"/>
        <v>14.200000000000003</v>
      </c>
      <c r="Q13" s="26">
        <f t="shared" si="2"/>
        <v>0.18933333333333338</v>
      </c>
    </row>
    <row r="14" spans="1:19" x14ac:dyDescent="0.5">
      <c r="A14" t="s">
        <v>15</v>
      </c>
      <c r="B14">
        <v>12</v>
      </c>
      <c r="C14">
        <v>2</v>
      </c>
      <c r="D14">
        <v>22</v>
      </c>
      <c r="E14">
        <v>25</v>
      </c>
      <c r="F14">
        <v>10</v>
      </c>
      <c r="G14">
        <v>41</v>
      </c>
      <c r="H14" s="24">
        <f t="shared" si="0"/>
        <v>32</v>
      </c>
      <c r="I14" s="24">
        <f t="shared" si="0"/>
        <v>66</v>
      </c>
      <c r="J14" s="25">
        <f>AVERAGE($H$3:H13)</f>
        <v>51.090909090909093</v>
      </c>
      <c r="K14" s="25">
        <f t="shared" si="3"/>
        <v>19.090909090909093</v>
      </c>
      <c r="L14" s="26">
        <f t="shared" si="4"/>
        <v>0.59659090909090917</v>
      </c>
      <c r="M14" s="11"/>
      <c r="N14" s="11"/>
      <c r="O14" s="25">
        <f>AVERAGE($I$3:I13)</f>
        <v>87.909090909090907</v>
      </c>
      <c r="P14" s="25">
        <f t="shared" si="1"/>
        <v>21.909090909090907</v>
      </c>
      <c r="Q14" s="26">
        <f t="shared" si="2"/>
        <v>0.33195592286501374</v>
      </c>
    </row>
    <row r="15" spans="1:19" x14ac:dyDescent="0.5">
      <c r="A15" t="s">
        <v>16</v>
      </c>
      <c r="B15">
        <v>13</v>
      </c>
      <c r="C15">
        <v>3</v>
      </c>
      <c r="D15">
        <v>49</v>
      </c>
      <c r="E15">
        <v>58</v>
      </c>
      <c r="F15">
        <v>24</v>
      </c>
      <c r="G15">
        <v>38</v>
      </c>
      <c r="H15" s="24">
        <f t="shared" si="0"/>
        <v>73</v>
      </c>
      <c r="I15" s="24">
        <f t="shared" si="0"/>
        <v>96</v>
      </c>
      <c r="J15" s="25">
        <f>AVERAGE($H$3:H14)</f>
        <v>49.5</v>
      </c>
      <c r="K15" s="25">
        <f t="shared" si="3"/>
        <v>23.5</v>
      </c>
      <c r="L15" s="26">
        <f t="shared" si="4"/>
        <v>0.32191780821917809</v>
      </c>
      <c r="M15" s="11"/>
      <c r="N15" s="11"/>
      <c r="O15" s="25">
        <f>AVERAGE($I$3:I14)</f>
        <v>86.083333333333329</v>
      </c>
      <c r="P15" s="25">
        <f t="shared" si="1"/>
        <v>9.9166666666666714</v>
      </c>
      <c r="Q15" s="26">
        <f t="shared" si="2"/>
        <v>0.10329861111111116</v>
      </c>
    </row>
    <row r="16" spans="1:19" x14ac:dyDescent="0.5">
      <c r="A16" t="s">
        <v>17</v>
      </c>
      <c r="B16">
        <v>14</v>
      </c>
      <c r="C16">
        <v>4</v>
      </c>
      <c r="D16">
        <v>21</v>
      </c>
      <c r="E16">
        <v>53</v>
      </c>
      <c r="F16">
        <v>14</v>
      </c>
      <c r="G16">
        <v>48</v>
      </c>
      <c r="H16" s="24">
        <f t="shared" si="0"/>
        <v>35</v>
      </c>
      <c r="I16" s="24">
        <f t="shared" si="0"/>
        <v>101</v>
      </c>
      <c r="J16" s="25">
        <f>AVERAGE($H$3:H15)</f>
        <v>51.307692307692307</v>
      </c>
      <c r="K16" s="25">
        <f t="shared" si="3"/>
        <v>16.307692307692307</v>
      </c>
      <c r="L16" s="26">
        <f t="shared" si="4"/>
        <v>0.46593406593406589</v>
      </c>
      <c r="M16" s="11"/>
      <c r="N16" s="11"/>
      <c r="O16" s="25">
        <f>AVERAGE($I$3:I15)</f>
        <v>86.84615384615384</v>
      </c>
      <c r="P16" s="25">
        <f t="shared" si="1"/>
        <v>14.15384615384616</v>
      </c>
      <c r="Q16" s="26">
        <f t="shared" si="2"/>
        <v>0.14013709063214019</v>
      </c>
    </row>
    <row r="17" spans="1:17" x14ac:dyDescent="0.5">
      <c r="A17" t="s">
        <v>18</v>
      </c>
      <c r="B17">
        <v>15</v>
      </c>
      <c r="C17">
        <v>5</v>
      </c>
      <c r="D17">
        <v>45</v>
      </c>
      <c r="E17">
        <v>93</v>
      </c>
      <c r="F17">
        <v>23</v>
      </c>
      <c r="G17">
        <v>83</v>
      </c>
      <c r="H17" s="24">
        <f t="shared" si="0"/>
        <v>68</v>
      </c>
      <c r="I17" s="24">
        <f t="shared" si="0"/>
        <v>176</v>
      </c>
      <c r="J17" s="25">
        <f>AVERAGE($H$3:H16)</f>
        <v>50.142857142857146</v>
      </c>
      <c r="K17" s="25">
        <f t="shared" si="3"/>
        <v>17.857142857142854</v>
      </c>
      <c r="L17" s="26">
        <f t="shared" si="4"/>
        <v>0.26260504201680668</v>
      </c>
      <c r="M17" s="11"/>
      <c r="N17" s="11"/>
      <c r="O17" s="25">
        <f>AVERAGE($I$3:I16)</f>
        <v>87.857142857142861</v>
      </c>
      <c r="P17" s="25">
        <f t="shared" si="1"/>
        <v>88.142857142857139</v>
      </c>
      <c r="Q17" s="26">
        <f t="shared" si="2"/>
        <v>0.50081168831168832</v>
      </c>
    </row>
    <row r="18" spans="1:17" x14ac:dyDescent="0.5">
      <c r="A18" t="s">
        <v>14</v>
      </c>
      <c r="B18">
        <v>16</v>
      </c>
      <c r="C18">
        <v>1</v>
      </c>
      <c r="D18">
        <v>18</v>
      </c>
      <c r="E18">
        <v>54</v>
      </c>
      <c r="F18">
        <v>11</v>
      </c>
      <c r="G18">
        <v>41</v>
      </c>
      <c r="H18" s="24">
        <f t="shared" si="0"/>
        <v>29</v>
      </c>
      <c r="I18" s="24">
        <f t="shared" si="0"/>
        <v>95</v>
      </c>
      <c r="J18" s="25">
        <f>AVERAGE($H$3:H17)</f>
        <v>51.333333333333336</v>
      </c>
      <c r="K18" s="25">
        <f t="shared" si="3"/>
        <v>22.333333333333336</v>
      </c>
      <c r="L18" s="26">
        <f t="shared" si="4"/>
        <v>0.77011494252873569</v>
      </c>
      <c r="M18" s="11"/>
      <c r="N18" s="11"/>
      <c r="O18" s="25">
        <f>AVERAGE($I$3:I17)</f>
        <v>93.733333333333334</v>
      </c>
      <c r="P18" s="25">
        <f t="shared" si="1"/>
        <v>1.2666666666666657</v>
      </c>
      <c r="Q18" s="26">
        <f t="shared" si="2"/>
        <v>1.3333333333333324E-2</v>
      </c>
    </row>
    <row r="19" spans="1:17" x14ac:dyDescent="0.5">
      <c r="A19" t="s">
        <v>15</v>
      </c>
      <c r="B19">
        <v>17</v>
      </c>
      <c r="C19">
        <v>2</v>
      </c>
      <c r="D19">
        <v>25</v>
      </c>
      <c r="E19">
        <v>35</v>
      </c>
      <c r="F19">
        <v>18</v>
      </c>
      <c r="G19">
        <v>34</v>
      </c>
      <c r="H19" s="24">
        <f t="shared" si="0"/>
        <v>43</v>
      </c>
      <c r="I19" s="24">
        <f t="shared" si="0"/>
        <v>69</v>
      </c>
      <c r="J19" s="25">
        <f>AVERAGE($H$3:H18)</f>
        <v>49.9375</v>
      </c>
      <c r="K19" s="25">
        <f t="shared" si="3"/>
        <v>6.9375</v>
      </c>
      <c r="L19" s="26">
        <f t="shared" si="4"/>
        <v>0.16133720930232559</v>
      </c>
      <c r="M19" s="11"/>
      <c r="N19" s="11"/>
      <c r="O19" s="25">
        <f>AVERAGE($I$3:I18)</f>
        <v>93.8125</v>
      </c>
      <c r="P19" s="25">
        <f t="shared" si="1"/>
        <v>24.8125</v>
      </c>
      <c r="Q19" s="26">
        <f t="shared" si="2"/>
        <v>0.35960144927536231</v>
      </c>
    </row>
    <row r="20" spans="1:17" x14ac:dyDescent="0.5">
      <c r="A20" t="s">
        <v>16</v>
      </c>
      <c r="B20">
        <v>18</v>
      </c>
      <c r="C20">
        <v>3</v>
      </c>
      <c r="D20">
        <v>27</v>
      </c>
      <c r="E20">
        <v>37</v>
      </c>
      <c r="F20">
        <v>21</v>
      </c>
      <c r="G20">
        <v>44</v>
      </c>
      <c r="H20" s="24">
        <f t="shared" si="0"/>
        <v>48</v>
      </c>
      <c r="I20" s="24">
        <f t="shared" si="0"/>
        <v>81</v>
      </c>
      <c r="J20" s="25">
        <f>AVERAGE($H$3:H19)</f>
        <v>49.529411764705884</v>
      </c>
      <c r="K20" s="25">
        <f t="shared" si="3"/>
        <v>1.529411764705884</v>
      </c>
      <c r="L20" s="26">
        <f t="shared" si="4"/>
        <v>3.1862745098039248E-2</v>
      </c>
      <c r="M20" s="11"/>
      <c r="N20" s="11"/>
      <c r="O20" s="25">
        <f>AVERAGE($I$3:I19)</f>
        <v>92.352941176470594</v>
      </c>
      <c r="P20" s="25">
        <f t="shared" si="1"/>
        <v>11.352941176470594</v>
      </c>
      <c r="Q20" s="26">
        <f t="shared" si="2"/>
        <v>0.14015976761074808</v>
      </c>
    </row>
    <row r="21" spans="1:17" x14ac:dyDescent="0.5">
      <c r="A21" t="s">
        <v>17</v>
      </c>
      <c r="B21">
        <v>19</v>
      </c>
      <c r="C21">
        <v>4</v>
      </c>
      <c r="D21">
        <v>35</v>
      </c>
      <c r="E21">
        <v>48</v>
      </c>
      <c r="F21">
        <v>16</v>
      </c>
      <c r="G21">
        <v>55</v>
      </c>
      <c r="H21" s="24">
        <f t="shared" si="0"/>
        <v>51</v>
      </c>
      <c r="I21" s="24">
        <f t="shared" si="0"/>
        <v>103</v>
      </c>
      <c r="J21" s="25">
        <f>AVERAGE($H$3:H20)</f>
        <v>49.444444444444443</v>
      </c>
      <c r="K21" s="25">
        <f t="shared" si="3"/>
        <v>1.5555555555555571</v>
      </c>
      <c r="L21" s="26">
        <f t="shared" si="4"/>
        <v>3.0501089324618768E-2</v>
      </c>
      <c r="M21" s="11"/>
      <c r="N21" s="11"/>
      <c r="O21" s="25">
        <f>AVERAGE($I$3:I20)</f>
        <v>91.722222222222229</v>
      </c>
      <c r="P21" s="25">
        <f t="shared" si="1"/>
        <v>11.277777777777771</v>
      </c>
      <c r="Q21" s="26">
        <f t="shared" si="2"/>
        <v>0.10949298813376478</v>
      </c>
    </row>
    <row r="22" spans="1:17" x14ac:dyDescent="0.5">
      <c r="A22" t="s">
        <v>18</v>
      </c>
      <c r="B22">
        <v>20</v>
      </c>
      <c r="C22">
        <v>5</v>
      </c>
      <c r="D22">
        <v>56</v>
      </c>
      <c r="E22">
        <v>35</v>
      </c>
      <c r="F22">
        <v>41</v>
      </c>
      <c r="G22">
        <v>69</v>
      </c>
      <c r="H22" s="24">
        <f t="shared" si="0"/>
        <v>97</v>
      </c>
      <c r="I22" s="24">
        <f t="shared" si="0"/>
        <v>104</v>
      </c>
      <c r="J22" s="25">
        <f>AVERAGE($H$3:H21)</f>
        <v>49.526315789473685</v>
      </c>
      <c r="K22" s="25">
        <f t="shared" si="3"/>
        <v>47.473684210526315</v>
      </c>
      <c r="L22" s="26">
        <f t="shared" si="4"/>
        <v>0.48941942485078677</v>
      </c>
      <c r="M22" s="11"/>
      <c r="N22" s="11"/>
      <c r="O22" s="25">
        <f>AVERAGE($I$3:I21)</f>
        <v>92.315789473684205</v>
      </c>
      <c r="P22" s="25">
        <f t="shared" si="1"/>
        <v>11.684210526315795</v>
      </c>
      <c r="Q22" s="26">
        <f t="shared" si="2"/>
        <v>0.11234817813765187</v>
      </c>
    </row>
    <row r="23" spans="1:17" x14ac:dyDescent="0.5">
      <c r="A23" t="s">
        <v>14</v>
      </c>
      <c r="B23">
        <v>21</v>
      </c>
      <c r="C23">
        <v>1</v>
      </c>
      <c r="D23">
        <v>15</v>
      </c>
      <c r="E23">
        <v>23</v>
      </c>
      <c r="F23">
        <v>15</v>
      </c>
      <c r="G23">
        <v>36</v>
      </c>
      <c r="H23" s="24">
        <f t="shared" si="0"/>
        <v>30</v>
      </c>
      <c r="I23" s="24">
        <f t="shared" si="0"/>
        <v>59</v>
      </c>
      <c r="J23" s="25">
        <f>AVERAGE($H$3:H22)</f>
        <v>51.9</v>
      </c>
      <c r="K23" s="25">
        <f t="shared" si="3"/>
        <v>21.9</v>
      </c>
      <c r="L23" s="26">
        <f t="shared" si="4"/>
        <v>0.73</v>
      </c>
      <c r="M23" s="11"/>
      <c r="N23" s="11"/>
      <c r="O23" s="25">
        <f>AVERAGE($I$3:I22)</f>
        <v>92.9</v>
      </c>
      <c r="P23" s="25">
        <f t="shared" si="1"/>
        <v>33.900000000000006</v>
      </c>
      <c r="Q23" s="26">
        <f t="shared" si="2"/>
        <v>0.57457627118644072</v>
      </c>
    </row>
    <row r="24" spans="1:17" x14ac:dyDescent="0.5">
      <c r="A24" t="s">
        <v>15</v>
      </c>
      <c r="B24">
        <v>22</v>
      </c>
      <c r="C24">
        <v>2</v>
      </c>
      <c r="D24">
        <v>22</v>
      </c>
      <c r="E24">
        <v>34</v>
      </c>
      <c r="F24">
        <v>14</v>
      </c>
      <c r="G24">
        <v>42</v>
      </c>
      <c r="H24" s="24">
        <f t="shared" si="0"/>
        <v>36</v>
      </c>
      <c r="I24" s="24">
        <f t="shared" si="0"/>
        <v>76</v>
      </c>
      <c r="J24" s="25">
        <f>AVERAGE($H$3:H23)</f>
        <v>50.857142857142854</v>
      </c>
      <c r="K24" s="25">
        <f t="shared" si="3"/>
        <v>14.857142857142854</v>
      </c>
      <c r="L24" s="26">
        <f t="shared" si="4"/>
        <v>0.41269841269841262</v>
      </c>
      <c r="M24" s="11"/>
      <c r="N24" s="11"/>
      <c r="O24" s="25">
        <f>AVERAGE($I$3:I23)</f>
        <v>91.285714285714292</v>
      </c>
      <c r="P24" s="25">
        <f t="shared" si="1"/>
        <v>15.285714285714292</v>
      </c>
      <c r="Q24" s="26">
        <f t="shared" si="2"/>
        <v>0.20112781954887227</v>
      </c>
    </row>
    <row r="25" spans="1:17" x14ac:dyDescent="0.5">
      <c r="A25" t="s">
        <v>16</v>
      </c>
      <c r="B25">
        <v>23</v>
      </c>
      <c r="C25">
        <v>3</v>
      </c>
      <c r="D25">
        <v>22</v>
      </c>
      <c r="E25">
        <v>61</v>
      </c>
      <c r="F25">
        <v>17</v>
      </c>
      <c r="G25">
        <v>45</v>
      </c>
      <c r="H25" s="24">
        <f t="shared" si="0"/>
        <v>39</v>
      </c>
      <c r="I25" s="24">
        <f t="shared" si="0"/>
        <v>106</v>
      </c>
      <c r="J25" s="25">
        <f>AVERAGE($H$3:H24)</f>
        <v>50.18181818181818</v>
      </c>
      <c r="K25" s="25">
        <f t="shared" si="3"/>
        <v>11.18181818181818</v>
      </c>
      <c r="L25" s="26">
        <f t="shared" si="4"/>
        <v>0.28671328671328666</v>
      </c>
      <c r="M25" s="11"/>
      <c r="N25" s="11"/>
      <c r="O25" s="25">
        <f>AVERAGE($I$3:I24)</f>
        <v>90.590909090909093</v>
      </c>
      <c r="P25" s="25">
        <f t="shared" si="1"/>
        <v>15.409090909090907</v>
      </c>
      <c r="Q25" s="26">
        <f t="shared" si="2"/>
        <v>0.14536878216123497</v>
      </c>
    </row>
    <row r="26" spans="1:17" x14ac:dyDescent="0.5">
      <c r="A26" t="s">
        <v>17</v>
      </c>
      <c r="B26">
        <v>24</v>
      </c>
      <c r="C26">
        <v>4</v>
      </c>
      <c r="D26">
        <v>30</v>
      </c>
      <c r="E26">
        <v>86</v>
      </c>
      <c r="F26">
        <v>12</v>
      </c>
      <c r="G26">
        <v>63</v>
      </c>
      <c r="H26" s="24">
        <f t="shared" si="0"/>
        <v>42</v>
      </c>
      <c r="I26" s="24">
        <f t="shared" si="0"/>
        <v>149</v>
      </c>
      <c r="J26" s="25">
        <f>AVERAGE($H$3:H25)</f>
        <v>49.695652173913047</v>
      </c>
      <c r="K26" s="25">
        <f t="shared" si="3"/>
        <v>7.6956521739130466</v>
      </c>
      <c r="L26" s="26">
        <f t="shared" si="4"/>
        <v>0.18322981366459634</v>
      </c>
      <c r="M26" s="11"/>
      <c r="N26" s="11"/>
      <c r="O26" s="25">
        <f>AVERAGE($I$3:I25)</f>
        <v>91.260869565217391</v>
      </c>
      <c r="P26" s="25">
        <f t="shared" si="1"/>
        <v>57.739130434782609</v>
      </c>
      <c r="Q26" s="26">
        <f t="shared" si="2"/>
        <v>0.38751094251531953</v>
      </c>
    </row>
    <row r="27" spans="1:17" x14ac:dyDescent="0.5">
      <c r="A27" t="s">
        <v>18</v>
      </c>
      <c r="B27">
        <v>25</v>
      </c>
      <c r="C27">
        <v>5</v>
      </c>
      <c r="D27">
        <v>51</v>
      </c>
      <c r="E27">
        <v>77</v>
      </c>
      <c r="F27">
        <v>27</v>
      </c>
      <c r="G27">
        <v>90</v>
      </c>
      <c r="H27" s="24">
        <f t="shared" si="0"/>
        <v>78</v>
      </c>
      <c r="I27" s="24">
        <f t="shared" si="0"/>
        <v>167</v>
      </c>
      <c r="J27" s="25">
        <f>AVERAGE($H$3:H26)</f>
        <v>49.375</v>
      </c>
      <c r="K27" s="25">
        <f t="shared" si="3"/>
        <v>28.625</v>
      </c>
      <c r="L27" s="26">
        <f t="shared" si="4"/>
        <v>0.36698717948717946</v>
      </c>
      <c r="M27" s="11"/>
      <c r="N27" s="11"/>
      <c r="O27" s="25">
        <f>AVERAGE($I$3:I26)</f>
        <v>93.666666666666671</v>
      </c>
      <c r="P27" s="25">
        <f t="shared" si="1"/>
        <v>73.333333333333329</v>
      </c>
      <c r="Q27" s="26">
        <f t="shared" si="2"/>
        <v>0.43912175648702589</v>
      </c>
    </row>
    <row r="28" spans="1:17" x14ac:dyDescent="0.5">
      <c r="A28" t="s">
        <v>14</v>
      </c>
      <c r="B28">
        <v>26</v>
      </c>
      <c r="C28">
        <v>1</v>
      </c>
      <c r="D28">
        <v>27</v>
      </c>
      <c r="E28">
        <v>27</v>
      </c>
      <c r="F28">
        <v>12</v>
      </c>
      <c r="G28">
        <v>40</v>
      </c>
      <c r="H28" s="24">
        <f t="shared" si="0"/>
        <v>39</v>
      </c>
      <c r="I28" s="24">
        <f t="shared" si="0"/>
        <v>67</v>
      </c>
      <c r="J28" s="25">
        <f>AVERAGE($H$3:H27)</f>
        <v>50.52</v>
      </c>
      <c r="K28" s="25">
        <f t="shared" si="3"/>
        <v>11.520000000000003</v>
      </c>
      <c r="L28" s="26">
        <f t="shared" si="4"/>
        <v>0.29538461538461547</v>
      </c>
      <c r="M28" s="11"/>
      <c r="N28" s="11"/>
      <c r="O28" s="25">
        <f>AVERAGE($I$3:I27)</f>
        <v>96.6</v>
      </c>
      <c r="P28" s="25">
        <f t="shared" si="1"/>
        <v>29.599999999999994</v>
      </c>
      <c r="Q28" s="26">
        <f t="shared" si="2"/>
        <v>0.4417910447761193</v>
      </c>
    </row>
    <row r="29" spans="1:17" x14ac:dyDescent="0.5">
      <c r="A29" t="s">
        <v>15</v>
      </c>
      <c r="B29">
        <v>27</v>
      </c>
      <c r="C29">
        <v>2</v>
      </c>
      <c r="D29">
        <v>25</v>
      </c>
      <c r="E29">
        <v>35</v>
      </c>
      <c r="F29">
        <v>18</v>
      </c>
      <c r="G29">
        <v>46</v>
      </c>
      <c r="H29" s="24">
        <f t="shared" si="0"/>
        <v>43</v>
      </c>
      <c r="I29" s="24">
        <f t="shared" si="0"/>
        <v>81</v>
      </c>
      <c r="J29" s="25">
        <f>AVERAGE($H$3:H28)</f>
        <v>50.07692307692308</v>
      </c>
      <c r="K29" s="25">
        <f t="shared" si="3"/>
        <v>7.0769230769230802</v>
      </c>
      <c r="L29" s="26">
        <f t="shared" si="4"/>
        <v>0.16457960644007164</v>
      </c>
      <c r="M29" s="11"/>
      <c r="N29" s="11"/>
      <c r="O29" s="25">
        <f>AVERAGE($I$3:I28)</f>
        <v>95.461538461538467</v>
      </c>
      <c r="P29" s="25">
        <f t="shared" si="1"/>
        <v>14.461538461538467</v>
      </c>
      <c r="Q29" s="26">
        <f t="shared" si="2"/>
        <v>0.17853751187084527</v>
      </c>
    </row>
    <row r="30" spans="1:17" x14ac:dyDescent="0.5">
      <c r="A30" t="s">
        <v>16</v>
      </c>
      <c r="B30">
        <v>28</v>
      </c>
      <c r="C30">
        <v>3</v>
      </c>
      <c r="D30">
        <v>23</v>
      </c>
      <c r="E30">
        <v>60</v>
      </c>
      <c r="F30">
        <v>14</v>
      </c>
      <c r="G30">
        <v>54</v>
      </c>
      <c r="H30" s="24">
        <f t="shared" si="0"/>
        <v>37</v>
      </c>
      <c r="I30" s="24">
        <f t="shared" si="0"/>
        <v>114</v>
      </c>
      <c r="J30" s="25">
        <f>AVERAGE($H$3:H29)</f>
        <v>49.814814814814817</v>
      </c>
      <c r="K30" s="25">
        <f t="shared" si="3"/>
        <v>12.814814814814817</v>
      </c>
      <c r="L30" s="26">
        <f t="shared" si="4"/>
        <v>0.34634634634634642</v>
      </c>
      <c r="M30" s="11"/>
      <c r="N30" s="11"/>
      <c r="O30" s="25">
        <f>AVERAGE($I$3:I29)</f>
        <v>94.925925925925924</v>
      </c>
      <c r="P30" s="25">
        <f t="shared" si="1"/>
        <v>19.074074074074076</v>
      </c>
      <c r="Q30" s="26">
        <f t="shared" si="2"/>
        <v>0.16731643924626383</v>
      </c>
    </row>
    <row r="31" spans="1:17" x14ac:dyDescent="0.5">
      <c r="A31" t="s">
        <v>17</v>
      </c>
      <c r="B31">
        <v>29</v>
      </c>
      <c r="C31">
        <v>4</v>
      </c>
      <c r="D31">
        <v>24</v>
      </c>
      <c r="E31">
        <v>68</v>
      </c>
      <c r="F31">
        <v>14</v>
      </c>
      <c r="G31">
        <v>51</v>
      </c>
      <c r="H31" s="24">
        <f t="shared" si="0"/>
        <v>38</v>
      </c>
      <c r="I31" s="24">
        <f t="shared" si="0"/>
        <v>119</v>
      </c>
      <c r="J31" s="25">
        <f>AVERAGE($H$3:H30)</f>
        <v>49.357142857142854</v>
      </c>
      <c r="K31" s="25">
        <f t="shared" si="3"/>
        <v>11.357142857142854</v>
      </c>
      <c r="L31" s="26">
        <f t="shared" si="4"/>
        <v>0.29887218045112773</v>
      </c>
      <c r="M31" s="11"/>
      <c r="N31" s="11"/>
      <c r="O31" s="25">
        <f>AVERAGE($I$3:I30)</f>
        <v>95.607142857142861</v>
      </c>
      <c r="P31" s="25">
        <f t="shared" si="1"/>
        <v>23.392857142857139</v>
      </c>
      <c r="Q31" s="26">
        <f t="shared" si="2"/>
        <v>0.196578631452581</v>
      </c>
    </row>
    <row r="32" spans="1:17" x14ac:dyDescent="0.5">
      <c r="A32" t="s">
        <v>18</v>
      </c>
      <c r="B32">
        <v>30</v>
      </c>
      <c r="C32">
        <v>5</v>
      </c>
      <c r="D32">
        <v>53</v>
      </c>
      <c r="E32">
        <v>83</v>
      </c>
      <c r="F32">
        <v>47</v>
      </c>
      <c r="G32">
        <v>65</v>
      </c>
      <c r="H32" s="24">
        <f t="shared" si="0"/>
        <v>100</v>
      </c>
      <c r="I32" s="24">
        <f t="shared" si="0"/>
        <v>148</v>
      </c>
      <c r="J32" s="25">
        <f>AVERAGE($H$3:H31)</f>
        <v>48.96551724137931</v>
      </c>
      <c r="K32" s="25">
        <f t="shared" si="3"/>
        <v>51.03448275862069</v>
      </c>
      <c r="L32" s="26">
        <f t="shared" si="4"/>
        <v>0.51034482758620692</v>
      </c>
      <c r="M32" s="11"/>
      <c r="N32" s="11"/>
      <c r="O32" s="25">
        <f>AVERAGE($I$3:I31)</f>
        <v>96.41379310344827</v>
      </c>
      <c r="P32" s="25">
        <f t="shared" si="1"/>
        <v>51.58620689655173</v>
      </c>
      <c r="Q32" s="26">
        <f t="shared" si="2"/>
        <v>0.34855545200372789</v>
      </c>
    </row>
    <row r="33" spans="1:17" x14ac:dyDescent="0.5">
      <c r="A33" t="s">
        <v>14</v>
      </c>
      <c r="B33">
        <v>31</v>
      </c>
      <c r="C33">
        <v>1</v>
      </c>
      <c r="D33">
        <v>17</v>
      </c>
      <c r="E33">
        <v>49</v>
      </c>
      <c r="F33">
        <v>15</v>
      </c>
      <c r="G33">
        <v>39</v>
      </c>
      <c r="H33" s="24">
        <f t="shared" si="0"/>
        <v>32</v>
      </c>
      <c r="I33" s="24">
        <f t="shared" si="0"/>
        <v>88</v>
      </c>
      <c r="J33" s="25">
        <f>AVERAGE($H$3:H32)</f>
        <v>50.666666666666664</v>
      </c>
      <c r="K33" s="25">
        <f t="shared" si="3"/>
        <v>18.666666666666664</v>
      </c>
      <c r="L33" s="26">
        <f t="shared" si="4"/>
        <v>0.58333333333333326</v>
      </c>
      <c r="M33" s="11"/>
      <c r="N33" s="11"/>
      <c r="O33" s="25">
        <f>AVERAGE($I$3:I32)</f>
        <v>98.13333333333334</v>
      </c>
      <c r="P33" s="25">
        <f t="shared" si="1"/>
        <v>10.13333333333334</v>
      </c>
      <c r="Q33" s="26">
        <f t="shared" si="2"/>
        <v>0.11515151515151523</v>
      </c>
    </row>
    <row r="34" spans="1:17" x14ac:dyDescent="0.5">
      <c r="A34" t="s">
        <v>15</v>
      </c>
      <c r="B34">
        <v>32</v>
      </c>
      <c r="C34">
        <v>2</v>
      </c>
      <c r="D34">
        <v>24</v>
      </c>
      <c r="E34">
        <v>32</v>
      </c>
      <c r="F34">
        <v>14</v>
      </c>
      <c r="G34">
        <v>50</v>
      </c>
      <c r="H34" s="24">
        <f t="shared" si="0"/>
        <v>38</v>
      </c>
      <c r="I34" s="24">
        <f t="shared" si="0"/>
        <v>82</v>
      </c>
      <c r="J34" s="25">
        <f>AVERAGE($H$3:H33)</f>
        <v>50.064516129032256</v>
      </c>
      <c r="K34" s="25">
        <f t="shared" si="3"/>
        <v>12.064516129032256</v>
      </c>
      <c r="L34" s="26">
        <f t="shared" si="4"/>
        <v>0.31748726655348042</v>
      </c>
      <c r="M34" s="11"/>
      <c r="N34" s="11"/>
      <c r="O34" s="25">
        <f>AVERAGE($I$3:I33)</f>
        <v>97.806451612903231</v>
      </c>
      <c r="P34" s="25">
        <f t="shared" si="1"/>
        <v>15.806451612903231</v>
      </c>
      <c r="Q34" s="26">
        <f t="shared" si="2"/>
        <v>0.19276160503540526</v>
      </c>
    </row>
    <row r="35" spans="1:17" x14ac:dyDescent="0.5">
      <c r="A35" t="s">
        <v>16</v>
      </c>
      <c r="B35">
        <v>33</v>
      </c>
      <c r="C35">
        <v>3</v>
      </c>
      <c r="D35">
        <v>25</v>
      </c>
      <c r="E35">
        <v>51</v>
      </c>
      <c r="F35">
        <v>11</v>
      </c>
      <c r="G35">
        <v>61</v>
      </c>
      <c r="H35" s="24">
        <f t="shared" si="0"/>
        <v>36</v>
      </c>
      <c r="I35" s="24">
        <f t="shared" si="0"/>
        <v>112</v>
      </c>
      <c r="J35" s="25">
        <f>AVERAGE($H$3:H34)</f>
        <v>49.6875</v>
      </c>
      <c r="K35" s="25">
        <f t="shared" si="3"/>
        <v>13.6875</v>
      </c>
      <c r="L35" s="26">
        <f t="shared" si="4"/>
        <v>0.38020833333333331</v>
      </c>
      <c r="M35" s="11"/>
      <c r="N35" s="11"/>
      <c r="O35" s="25">
        <f>AVERAGE($I$3:I34)</f>
        <v>97.3125</v>
      </c>
      <c r="P35" s="25">
        <f t="shared" si="1"/>
        <v>14.6875</v>
      </c>
      <c r="Q35" s="26">
        <f t="shared" si="2"/>
        <v>0.13113839285714285</v>
      </c>
    </row>
    <row r="36" spans="1:17" x14ac:dyDescent="0.5">
      <c r="A36" t="s">
        <v>17</v>
      </c>
      <c r="B36">
        <v>34</v>
      </c>
      <c r="C36">
        <v>4</v>
      </c>
      <c r="D36">
        <v>30</v>
      </c>
      <c r="E36">
        <v>38</v>
      </c>
      <c r="F36">
        <v>13</v>
      </c>
      <c r="G36">
        <v>69</v>
      </c>
      <c r="H36" s="24">
        <f t="shared" si="0"/>
        <v>43</v>
      </c>
      <c r="I36" s="24">
        <f t="shared" si="0"/>
        <v>107</v>
      </c>
      <c r="J36" s="25">
        <f>AVERAGE($H$3:H35)</f>
        <v>49.272727272727273</v>
      </c>
      <c r="K36" s="25">
        <f t="shared" si="3"/>
        <v>6.2727272727272734</v>
      </c>
      <c r="L36" s="26">
        <f t="shared" si="4"/>
        <v>0.14587737843551798</v>
      </c>
      <c r="M36" s="11"/>
      <c r="N36" s="11"/>
      <c r="O36" s="25">
        <f>AVERAGE($I$3:I35)</f>
        <v>97.757575757575751</v>
      </c>
      <c r="P36" s="25">
        <f t="shared" si="1"/>
        <v>9.2424242424242493</v>
      </c>
      <c r="Q36" s="26">
        <f t="shared" si="2"/>
        <v>8.6377796658170553E-2</v>
      </c>
    </row>
    <row r="37" spans="1:17" x14ac:dyDescent="0.5">
      <c r="A37" t="s">
        <v>18</v>
      </c>
      <c r="B37">
        <v>35</v>
      </c>
      <c r="C37">
        <v>5</v>
      </c>
      <c r="D37">
        <v>39</v>
      </c>
      <c r="E37">
        <v>60</v>
      </c>
      <c r="F37">
        <v>38</v>
      </c>
      <c r="G37">
        <v>86</v>
      </c>
      <c r="H37" s="24">
        <f t="shared" si="0"/>
        <v>77</v>
      </c>
      <c r="I37" s="24">
        <f t="shared" si="0"/>
        <v>146</v>
      </c>
      <c r="J37" s="25">
        <f>AVERAGE($H$3:H36)</f>
        <v>49.088235294117645</v>
      </c>
      <c r="K37" s="25">
        <f t="shared" si="3"/>
        <v>27.911764705882355</v>
      </c>
      <c r="L37" s="26">
        <f t="shared" si="4"/>
        <v>0.36249045072574487</v>
      </c>
      <c r="M37" s="11"/>
      <c r="N37" s="11"/>
      <c r="O37" s="25">
        <f>AVERAGE($I$3:I36)</f>
        <v>98.029411764705884</v>
      </c>
      <c r="P37" s="25">
        <f t="shared" si="1"/>
        <v>47.970588235294116</v>
      </c>
      <c r="Q37" s="26">
        <f t="shared" si="2"/>
        <v>0.32856567284448024</v>
      </c>
    </row>
    <row r="38" spans="1:17" x14ac:dyDescent="0.5">
      <c r="A38" t="s">
        <v>14</v>
      </c>
      <c r="B38">
        <v>36</v>
      </c>
      <c r="C38">
        <v>1</v>
      </c>
      <c r="D38">
        <v>20</v>
      </c>
      <c r="E38">
        <v>39</v>
      </c>
      <c r="F38">
        <v>13</v>
      </c>
      <c r="G38">
        <v>38</v>
      </c>
      <c r="H38" s="24">
        <f t="shared" si="0"/>
        <v>33</v>
      </c>
      <c r="I38" s="24">
        <f t="shared" si="0"/>
        <v>77</v>
      </c>
      <c r="J38" s="25">
        <f>AVERAGE($H$3:H37)</f>
        <v>49.885714285714286</v>
      </c>
      <c r="K38" s="25">
        <f t="shared" si="3"/>
        <v>16.885714285714286</v>
      </c>
      <c r="L38" s="26">
        <f t="shared" si="4"/>
        <v>0.51168831168831175</v>
      </c>
      <c r="M38" s="11"/>
      <c r="N38" s="11"/>
      <c r="O38" s="25">
        <f>AVERAGE($I$3:I37)</f>
        <v>99.4</v>
      </c>
      <c r="P38" s="25">
        <f t="shared" si="1"/>
        <v>22.400000000000006</v>
      </c>
      <c r="Q38" s="26">
        <f t="shared" si="2"/>
        <v>0.29090909090909101</v>
      </c>
    </row>
    <row r="39" spans="1:17" x14ac:dyDescent="0.5">
      <c r="A39" t="s">
        <v>15</v>
      </c>
      <c r="B39">
        <v>37</v>
      </c>
      <c r="C39">
        <v>2</v>
      </c>
      <c r="D39">
        <v>28</v>
      </c>
      <c r="E39">
        <v>43</v>
      </c>
      <c r="F39">
        <v>15</v>
      </c>
      <c r="G39">
        <v>46</v>
      </c>
      <c r="H39" s="24">
        <f t="shared" si="0"/>
        <v>43</v>
      </c>
      <c r="I39" s="24">
        <f t="shared" si="0"/>
        <v>89</v>
      </c>
      <c r="J39" s="25">
        <f>AVERAGE($H$3:H38)</f>
        <v>49.416666666666664</v>
      </c>
      <c r="K39" s="25">
        <f t="shared" si="3"/>
        <v>6.4166666666666643</v>
      </c>
      <c r="L39" s="26">
        <f t="shared" si="4"/>
        <v>0.14922480620155032</v>
      </c>
      <c r="M39" s="11"/>
      <c r="N39" s="11"/>
      <c r="O39" s="25">
        <f>AVERAGE($I$3:I38)</f>
        <v>98.777777777777771</v>
      </c>
      <c r="P39" s="25">
        <f t="shared" si="1"/>
        <v>9.7777777777777715</v>
      </c>
      <c r="Q39" s="26">
        <f t="shared" si="2"/>
        <v>0.1098626716604244</v>
      </c>
    </row>
    <row r="40" spans="1:17" x14ac:dyDescent="0.5">
      <c r="A40" t="s">
        <v>16</v>
      </c>
      <c r="B40">
        <v>38</v>
      </c>
      <c r="C40">
        <v>3</v>
      </c>
      <c r="D40">
        <v>23</v>
      </c>
      <c r="E40">
        <v>31</v>
      </c>
      <c r="F40">
        <v>15</v>
      </c>
      <c r="G40">
        <v>62</v>
      </c>
      <c r="H40" s="24">
        <f t="shared" si="0"/>
        <v>38</v>
      </c>
      <c r="I40" s="24">
        <f t="shared" si="0"/>
        <v>93</v>
      </c>
      <c r="J40" s="25">
        <f>AVERAGE($H$3:H39)</f>
        <v>49.243243243243242</v>
      </c>
      <c r="K40" s="25">
        <f t="shared" si="3"/>
        <v>11.243243243243242</v>
      </c>
      <c r="L40" s="26">
        <f t="shared" si="4"/>
        <v>0.29587482219061162</v>
      </c>
      <c r="M40" s="11"/>
      <c r="N40" s="11"/>
      <c r="O40" s="25">
        <f>AVERAGE($I$3:I39)</f>
        <v>98.513513513513516</v>
      </c>
      <c r="P40" s="25">
        <f t="shared" si="1"/>
        <v>5.5135135135135158</v>
      </c>
      <c r="Q40" s="26">
        <f t="shared" si="2"/>
        <v>5.9285091543156081E-2</v>
      </c>
    </row>
    <row r="41" spans="1:17" x14ac:dyDescent="0.5">
      <c r="A41" t="s">
        <v>17</v>
      </c>
      <c r="B41">
        <v>39</v>
      </c>
      <c r="C41">
        <v>4</v>
      </c>
      <c r="D41">
        <v>28</v>
      </c>
      <c r="E41">
        <v>48</v>
      </c>
      <c r="F41">
        <v>16</v>
      </c>
      <c r="G41">
        <v>59</v>
      </c>
      <c r="H41" s="24">
        <f t="shared" si="0"/>
        <v>44</v>
      </c>
      <c r="I41" s="24">
        <f t="shared" si="0"/>
        <v>107</v>
      </c>
      <c r="J41" s="25">
        <f>AVERAGE($H$3:H40)</f>
        <v>48.94736842105263</v>
      </c>
      <c r="K41" s="25">
        <f t="shared" si="3"/>
        <v>4.9473684210526301</v>
      </c>
      <c r="L41" s="26">
        <f t="shared" si="4"/>
        <v>0.11244019138755977</v>
      </c>
      <c r="M41" s="11"/>
      <c r="N41" s="11"/>
      <c r="O41" s="25">
        <f>AVERAGE($I$3:I40)</f>
        <v>98.368421052631575</v>
      </c>
      <c r="P41" s="25">
        <f t="shared" si="1"/>
        <v>8.6315789473684248</v>
      </c>
      <c r="Q41" s="26">
        <f t="shared" si="2"/>
        <v>8.0668962124938556E-2</v>
      </c>
    </row>
    <row r="42" spans="1:17" x14ac:dyDescent="0.5">
      <c r="A42" t="s">
        <v>18</v>
      </c>
      <c r="B42">
        <v>40</v>
      </c>
      <c r="C42">
        <v>5</v>
      </c>
      <c r="D42">
        <v>44</v>
      </c>
      <c r="E42">
        <v>63</v>
      </c>
      <c r="F42">
        <v>35</v>
      </c>
      <c r="G42">
        <v>80</v>
      </c>
      <c r="H42" s="24">
        <f t="shared" si="0"/>
        <v>79</v>
      </c>
      <c r="I42" s="24">
        <f t="shared" si="0"/>
        <v>143</v>
      </c>
      <c r="J42" s="25">
        <f>AVERAGE($H$3:H41)</f>
        <v>48.820512820512818</v>
      </c>
      <c r="K42" s="25">
        <f t="shared" si="3"/>
        <v>30.179487179487182</v>
      </c>
      <c r="L42" s="26">
        <f t="shared" si="4"/>
        <v>0.38201882505679979</v>
      </c>
      <c r="M42" s="11"/>
      <c r="N42" s="11"/>
      <c r="O42" s="25">
        <f>AVERAGE($I$3:I41)</f>
        <v>98.589743589743591</v>
      </c>
      <c r="P42" s="25">
        <f t="shared" si="1"/>
        <v>44.410256410256409</v>
      </c>
      <c r="Q42" s="26">
        <f t="shared" si="2"/>
        <v>0.31056123363815669</v>
      </c>
    </row>
    <row r="43" spans="1:17" x14ac:dyDescent="0.5">
      <c r="A43" t="s">
        <v>14</v>
      </c>
      <c r="B43">
        <v>41</v>
      </c>
      <c r="C43">
        <v>1</v>
      </c>
      <c r="D43">
        <v>23</v>
      </c>
      <c r="E43">
        <v>53</v>
      </c>
      <c r="F43">
        <v>15</v>
      </c>
      <c r="G43">
        <v>41</v>
      </c>
      <c r="H43" s="24">
        <f t="shared" si="0"/>
        <v>38</v>
      </c>
      <c r="I43" s="24">
        <f t="shared" si="0"/>
        <v>94</v>
      </c>
      <c r="J43" s="25">
        <f>AVERAGE($H$3:H42)</f>
        <v>49.575000000000003</v>
      </c>
      <c r="K43" s="25">
        <f t="shared" si="3"/>
        <v>11.575000000000003</v>
      </c>
      <c r="L43" s="26">
        <f t="shared" si="4"/>
        <v>0.30460526315789482</v>
      </c>
      <c r="M43" s="11"/>
      <c r="N43" s="11"/>
      <c r="O43" s="25">
        <f>AVERAGE($I$3:I42)</f>
        <v>99.7</v>
      </c>
      <c r="P43" s="25">
        <f t="shared" si="1"/>
        <v>5.7000000000000028</v>
      </c>
      <c r="Q43" s="26">
        <f t="shared" si="2"/>
        <v>6.0638297872340458E-2</v>
      </c>
    </row>
    <row r="44" spans="1:17" x14ac:dyDescent="0.5">
      <c r="A44" t="s">
        <v>15</v>
      </c>
      <c r="B44">
        <v>42</v>
      </c>
      <c r="C44">
        <v>2</v>
      </c>
      <c r="D44">
        <v>26</v>
      </c>
      <c r="E44">
        <v>46</v>
      </c>
      <c r="F44">
        <v>18</v>
      </c>
      <c r="G44">
        <v>46</v>
      </c>
      <c r="H44" s="24">
        <f t="shared" si="0"/>
        <v>44</v>
      </c>
      <c r="I44" s="24">
        <f t="shared" si="0"/>
        <v>92</v>
      </c>
      <c r="J44" s="25">
        <f>AVERAGE($H$3:H43)</f>
        <v>49.292682926829265</v>
      </c>
      <c r="K44" s="25">
        <f t="shared" si="3"/>
        <v>5.292682926829265</v>
      </c>
      <c r="L44" s="26">
        <f t="shared" si="4"/>
        <v>0.12028824833702875</v>
      </c>
      <c r="M44" s="11"/>
      <c r="N44" s="11"/>
      <c r="O44" s="25">
        <f>AVERAGE($I$3:I43)</f>
        <v>99.560975609756099</v>
      </c>
      <c r="P44" s="25">
        <f t="shared" si="1"/>
        <v>7.5609756097560989</v>
      </c>
      <c r="Q44" s="26">
        <f t="shared" si="2"/>
        <v>8.2184517497348897E-2</v>
      </c>
    </row>
    <row r="45" spans="1:17" x14ac:dyDescent="0.5">
      <c r="A45" t="s">
        <v>16</v>
      </c>
      <c r="B45">
        <v>43</v>
      </c>
      <c r="C45">
        <v>3</v>
      </c>
      <c r="D45">
        <v>36</v>
      </c>
      <c r="E45">
        <v>46</v>
      </c>
      <c r="F45">
        <v>22</v>
      </c>
      <c r="G45">
        <v>60</v>
      </c>
      <c r="H45" s="24">
        <f t="shared" si="0"/>
        <v>58</v>
      </c>
      <c r="I45" s="24">
        <f t="shared" si="0"/>
        <v>106</v>
      </c>
      <c r="J45" s="25">
        <f>AVERAGE($H$3:H44)</f>
        <v>49.166666666666664</v>
      </c>
      <c r="K45" s="25">
        <f t="shared" si="3"/>
        <v>8.8333333333333357</v>
      </c>
      <c r="L45" s="26">
        <f t="shared" si="4"/>
        <v>0.15229885057471268</v>
      </c>
      <c r="M45" s="11"/>
      <c r="N45" s="11"/>
      <c r="O45" s="25">
        <f>AVERAGE($I$3:I44)</f>
        <v>99.38095238095238</v>
      </c>
      <c r="P45" s="25">
        <f t="shared" si="1"/>
        <v>6.6190476190476204</v>
      </c>
      <c r="Q45" s="26">
        <f t="shared" si="2"/>
        <v>6.24438454627134E-2</v>
      </c>
    </row>
    <row r="46" spans="1:17" x14ac:dyDescent="0.5">
      <c r="A46" t="s">
        <v>17</v>
      </c>
      <c r="B46">
        <v>44</v>
      </c>
      <c r="C46">
        <v>4</v>
      </c>
      <c r="D46">
        <v>36</v>
      </c>
      <c r="E46">
        <v>52</v>
      </c>
      <c r="F46">
        <v>24</v>
      </c>
      <c r="G46">
        <v>57</v>
      </c>
      <c r="H46" s="24">
        <f t="shared" si="0"/>
        <v>60</v>
      </c>
      <c r="I46" s="24">
        <f t="shared" si="0"/>
        <v>109</v>
      </c>
      <c r="J46" s="25">
        <f>AVERAGE($H$3:H45)</f>
        <v>49.372093023255815</v>
      </c>
      <c r="K46" s="25">
        <f t="shared" si="3"/>
        <v>10.627906976744185</v>
      </c>
      <c r="L46" s="26">
        <f t="shared" si="4"/>
        <v>0.17713178294573642</v>
      </c>
      <c r="M46" s="11"/>
      <c r="N46" s="11"/>
      <c r="O46" s="25">
        <f>AVERAGE($I$3:I45)</f>
        <v>99.534883720930239</v>
      </c>
      <c r="P46" s="25">
        <f t="shared" si="1"/>
        <v>9.4651162790697612</v>
      </c>
      <c r="Q46" s="26">
        <f t="shared" si="2"/>
        <v>8.683592916577762E-2</v>
      </c>
    </row>
    <row r="47" spans="1:17" x14ac:dyDescent="0.5">
      <c r="A47" t="s">
        <v>18</v>
      </c>
      <c r="B47">
        <v>45</v>
      </c>
      <c r="C47">
        <v>5</v>
      </c>
      <c r="D47">
        <v>35</v>
      </c>
      <c r="E47">
        <v>78</v>
      </c>
      <c r="F47">
        <v>27</v>
      </c>
      <c r="G47">
        <v>102</v>
      </c>
      <c r="H47" s="24">
        <f t="shared" si="0"/>
        <v>62</v>
      </c>
      <c r="I47" s="24">
        <f t="shared" si="0"/>
        <v>180</v>
      </c>
      <c r="J47" s="25">
        <f>AVERAGE($H$3:H46)</f>
        <v>49.613636363636367</v>
      </c>
      <c r="K47" s="25">
        <f t="shared" si="3"/>
        <v>12.386363636363633</v>
      </c>
      <c r="L47" s="26">
        <f t="shared" si="4"/>
        <v>0.19978005865102635</v>
      </c>
      <c r="M47" s="11"/>
      <c r="N47" s="11"/>
      <c r="O47" s="25">
        <f>AVERAGE($I$3:I46)</f>
        <v>99.75</v>
      </c>
      <c r="P47" s="25">
        <f t="shared" si="1"/>
        <v>80.25</v>
      </c>
      <c r="Q47" s="26">
        <f t="shared" si="2"/>
        <v>0.44583333333333336</v>
      </c>
    </row>
    <row r="48" spans="1:17" x14ac:dyDescent="0.5">
      <c r="A48" t="s">
        <v>14</v>
      </c>
      <c r="B48">
        <v>46</v>
      </c>
      <c r="C48">
        <v>1</v>
      </c>
      <c r="D48">
        <v>23</v>
      </c>
      <c r="E48">
        <v>31</v>
      </c>
      <c r="F48">
        <v>18</v>
      </c>
      <c r="G48">
        <v>48</v>
      </c>
      <c r="H48" s="24">
        <f t="shared" si="0"/>
        <v>41</v>
      </c>
      <c r="I48" s="24">
        <f t="shared" si="0"/>
        <v>79</v>
      </c>
      <c r="J48" s="25">
        <f>AVERAGE($H$3:H47)</f>
        <v>49.888888888888886</v>
      </c>
      <c r="K48" s="25">
        <f t="shared" si="3"/>
        <v>8.8888888888888857</v>
      </c>
      <c r="L48" s="26">
        <f t="shared" si="4"/>
        <v>0.21680216802168015</v>
      </c>
      <c r="M48" s="11"/>
      <c r="N48" s="11"/>
      <c r="O48" s="25">
        <f>AVERAGE($I$3:I47)</f>
        <v>101.53333333333333</v>
      </c>
      <c r="P48" s="25">
        <f t="shared" si="1"/>
        <v>22.533333333333331</v>
      </c>
      <c r="Q48" s="26">
        <f t="shared" si="2"/>
        <v>0.28523206751054853</v>
      </c>
    </row>
    <row r="49" spans="1:17" x14ac:dyDescent="0.5">
      <c r="A49" t="s">
        <v>15</v>
      </c>
      <c r="B49">
        <v>47</v>
      </c>
      <c r="C49">
        <v>2</v>
      </c>
      <c r="D49">
        <v>28</v>
      </c>
      <c r="E49">
        <v>28</v>
      </c>
      <c r="F49">
        <v>20</v>
      </c>
      <c r="G49">
        <v>43</v>
      </c>
      <c r="H49" s="24">
        <f t="shared" si="0"/>
        <v>48</v>
      </c>
      <c r="I49" s="24">
        <f t="shared" si="0"/>
        <v>71</v>
      </c>
      <c r="J49" s="25">
        <f>AVERAGE($H$3:H48)</f>
        <v>49.695652173913047</v>
      </c>
      <c r="K49" s="25">
        <f t="shared" si="3"/>
        <v>1.6956521739130466</v>
      </c>
      <c r="L49" s="26">
        <f t="shared" si="4"/>
        <v>3.5326086956521806E-2</v>
      </c>
      <c r="M49" s="11"/>
      <c r="N49" s="11"/>
      <c r="O49" s="25">
        <f>AVERAGE($I$3:I48)</f>
        <v>101.04347826086956</v>
      </c>
      <c r="P49" s="25">
        <f t="shared" si="1"/>
        <v>30.043478260869563</v>
      </c>
      <c r="Q49" s="26">
        <f t="shared" si="2"/>
        <v>0.42314758113900791</v>
      </c>
    </row>
    <row r="50" spans="1:17" x14ac:dyDescent="0.5">
      <c r="A50" t="s">
        <v>16</v>
      </c>
      <c r="B50">
        <v>48</v>
      </c>
      <c r="C50">
        <v>3</v>
      </c>
      <c r="D50">
        <v>26</v>
      </c>
      <c r="E50">
        <v>64</v>
      </c>
      <c r="F50">
        <v>14</v>
      </c>
      <c r="G50">
        <v>77</v>
      </c>
      <c r="H50" s="24">
        <f t="shared" si="0"/>
        <v>40</v>
      </c>
      <c r="I50" s="24">
        <f t="shared" si="0"/>
        <v>141</v>
      </c>
      <c r="J50" s="25">
        <f>AVERAGE($H$3:H49)</f>
        <v>49.659574468085104</v>
      </c>
      <c r="K50" s="25">
        <f t="shared" si="3"/>
        <v>9.6595744680851041</v>
      </c>
      <c r="L50" s="26">
        <f t="shared" si="4"/>
        <v>0.24148936170212759</v>
      </c>
      <c r="M50" s="11"/>
      <c r="N50" s="11"/>
      <c r="O50" s="25">
        <f>AVERAGE($I$3:I49)</f>
        <v>100.40425531914893</v>
      </c>
      <c r="P50" s="25">
        <f t="shared" si="1"/>
        <v>40.59574468085107</v>
      </c>
      <c r="Q50" s="26">
        <f t="shared" si="2"/>
        <v>0.28791308284291539</v>
      </c>
    </row>
    <row r="51" spans="1:17" x14ac:dyDescent="0.5">
      <c r="A51" t="s">
        <v>17</v>
      </c>
      <c r="B51">
        <v>49</v>
      </c>
      <c r="C51">
        <v>4</v>
      </c>
      <c r="D51">
        <v>31</v>
      </c>
      <c r="E51">
        <v>63</v>
      </c>
      <c r="F51">
        <v>18</v>
      </c>
      <c r="G51">
        <v>81</v>
      </c>
      <c r="H51" s="24">
        <f t="shared" si="0"/>
        <v>49</v>
      </c>
      <c r="I51" s="24">
        <f t="shared" si="0"/>
        <v>144</v>
      </c>
      <c r="J51" s="25">
        <f>AVERAGE($H$3:H50)</f>
        <v>49.458333333333336</v>
      </c>
      <c r="K51" s="25">
        <f t="shared" si="3"/>
        <v>0.4583333333333357</v>
      </c>
      <c r="L51" s="26">
        <f t="shared" si="4"/>
        <v>9.353741496598688E-3</v>
      </c>
      <c r="M51" s="11"/>
      <c r="N51" s="11"/>
      <c r="O51" s="25">
        <f>AVERAGE($I$3:I50)</f>
        <v>101.25</v>
      </c>
      <c r="P51" s="25">
        <f t="shared" si="1"/>
        <v>42.75</v>
      </c>
      <c r="Q51" s="26">
        <f t="shared" si="2"/>
        <v>0.296875</v>
      </c>
    </row>
    <row r="52" spans="1:17" x14ac:dyDescent="0.5">
      <c r="A52" t="s">
        <v>18</v>
      </c>
      <c r="B52">
        <v>50</v>
      </c>
      <c r="C52">
        <v>5</v>
      </c>
      <c r="D52">
        <v>50</v>
      </c>
      <c r="E52">
        <v>93</v>
      </c>
      <c r="F52">
        <v>30</v>
      </c>
      <c r="G52">
        <v>110</v>
      </c>
      <c r="H52" s="24">
        <f t="shared" si="0"/>
        <v>80</v>
      </c>
      <c r="I52" s="24">
        <f t="shared" si="0"/>
        <v>203</v>
      </c>
      <c r="J52" s="25">
        <f>AVERAGE($H$3:H51)</f>
        <v>49.448979591836732</v>
      </c>
      <c r="K52" s="25">
        <f t="shared" si="3"/>
        <v>30.551020408163268</v>
      </c>
      <c r="L52" s="26">
        <f t="shared" si="4"/>
        <v>0.38188775510204087</v>
      </c>
      <c r="M52" s="11"/>
      <c r="N52" s="11"/>
      <c r="O52" s="25">
        <f>AVERAGE($I$3:I51)</f>
        <v>102.12244897959184</v>
      </c>
      <c r="P52" s="25">
        <f t="shared" si="1"/>
        <v>100.87755102040816</v>
      </c>
      <c r="Q52" s="26">
        <f t="shared" si="2"/>
        <v>0.49693374886900571</v>
      </c>
    </row>
    <row r="53" spans="1:17" x14ac:dyDescent="0.5">
      <c r="A53" t="s">
        <v>14</v>
      </c>
      <c r="B53">
        <v>51</v>
      </c>
      <c r="C53">
        <v>1</v>
      </c>
      <c r="D53" s="4"/>
      <c r="E53" s="4"/>
      <c r="F53" s="4"/>
      <c r="G53" s="4"/>
      <c r="J53" s="25">
        <f>AVERAGE($H$3:H52)</f>
        <v>50.06</v>
      </c>
      <c r="K53" s="9"/>
      <c r="L53" s="11"/>
      <c r="M53" s="11"/>
      <c r="N53" s="11"/>
      <c r="O53" s="25">
        <f>AVERAGE($I$3:I52)</f>
        <v>104.14</v>
      </c>
      <c r="P53" s="9"/>
      <c r="Q53" s="11"/>
    </row>
  </sheetData>
  <mergeCells count="4">
    <mergeCell ref="D1:E1"/>
    <mergeCell ref="F1:G1"/>
    <mergeCell ref="J1:L1"/>
    <mergeCell ref="O1:Q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4262B-EFB0-4493-92B2-C50018B6D19C}">
  <sheetPr>
    <tabColor theme="1" tint="0.249977111117893"/>
  </sheetPr>
  <dimension ref="A1:S53"/>
  <sheetViews>
    <sheetView zoomScale="80" zoomScaleNormal="80" workbookViewId="0">
      <pane xSplit="2" ySplit="3" topLeftCell="C10" activePane="bottomRight" state="frozen"/>
      <selection activeCell="G60" sqref="G60"/>
      <selection pane="topRight" activeCell="G60" sqref="G60"/>
      <selection pane="bottomLeft" activeCell="G60" sqref="G60"/>
      <selection pane="bottomRight" activeCell="G60" sqref="G60"/>
    </sheetView>
  </sheetViews>
  <sheetFormatPr defaultColWidth="11" defaultRowHeight="15.75" x14ac:dyDescent="0.5"/>
  <cols>
    <col min="11" max="11" width="9.125" customWidth="1"/>
    <col min="12" max="14" width="14.875" customWidth="1"/>
  </cols>
  <sheetData>
    <row r="1" spans="1:19" x14ac:dyDescent="0.5">
      <c r="D1" s="182" t="s">
        <v>6</v>
      </c>
      <c r="E1" s="182"/>
      <c r="F1" s="182" t="s">
        <v>7</v>
      </c>
      <c r="G1" s="182"/>
      <c r="H1" s="10" t="s">
        <v>52</v>
      </c>
      <c r="I1" s="10" t="s">
        <v>53</v>
      </c>
      <c r="J1" s="183" t="s">
        <v>52</v>
      </c>
      <c r="K1" s="184"/>
      <c r="L1" s="185"/>
      <c r="M1" s="12" t="s">
        <v>24</v>
      </c>
      <c r="N1" s="27">
        <f>AVERAGE(K3:K52)</f>
        <v>21.530612244897959</v>
      </c>
      <c r="O1" s="186" t="s">
        <v>53</v>
      </c>
      <c r="P1" s="184"/>
      <c r="Q1" s="185"/>
      <c r="R1" s="12" t="s">
        <v>24</v>
      </c>
      <c r="S1" s="27">
        <f>AVERAGE(P3:P52)</f>
        <v>32.489795918367349</v>
      </c>
    </row>
    <row r="2" spans="1:19" s="1" customFormat="1" ht="47.25" x14ac:dyDescent="0.5">
      <c r="B2" s="15" t="s">
        <v>8</v>
      </c>
      <c r="C2" s="16" t="s">
        <v>9</v>
      </c>
      <c r="D2" s="16" t="s">
        <v>10</v>
      </c>
      <c r="E2" s="16" t="s">
        <v>11</v>
      </c>
      <c r="F2" s="16" t="s">
        <v>12</v>
      </c>
      <c r="G2" s="16" t="s">
        <v>13</v>
      </c>
      <c r="H2" s="23" t="s">
        <v>54</v>
      </c>
      <c r="I2" s="23" t="s">
        <v>54</v>
      </c>
      <c r="J2" s="17" t="s">
        <v>21</v>
      </c>
      <c r="K2" s="17" t="s">
        <v>23</v>
      </c>
      <c r="L2" s="17" t="s">
        <v>51</v>
      </c>
      <c r="M2" s="13" t="s">
        <v>25</v>
      </c>
      <c r="N2" s="28">
        <f>AVERAGE(L3:L52)</f>
        <v>0.48003510756759604</v>
      </c>
      <c r="O2" s="17" t="s">
        <v>21</v>
      </c>
      <c r="P2" s="17" t="s">
        <v>23</v>
      </c>
      <c r="Q2" s="17" t="s">
        <v>51</v>
      </c>
      <c r="R2" s="13" t="s">
        <v>25</v>
      </c>
      <c r="S2" s="28">
        <f>AVERAGE(Q3:Q52)</f>
        <v>0.33200983862624983</v>
      </c>
    </row>
    <row r="3" spans="1:19" ht="16.149999999999999" thickBot="1" x14ac:dyDescent="0.55000000000000004">
      <c r="A3" t="s">
        <v>14</v>
      </c>
      <c r="B3">
        <v>1</v>
      </c>
      <c r="C3">
        <v>1</v>
      </c>
      <c r="D3">
        <v>18</v>
      </c>
      <c r="E3">
        <v>31</v>
      </c>
      <c r="F3">
        <v>15</v>
      </c>
      <c r="G3">
        <v>32</v>
      </c>
      <c r="H3" s="24">
        <f>D3+F3</f>
        <v>33</v>
      </c>
      <c r="I3" s="24">
        <f>E3+G3</f>
        <v>63</v>
      </c>
      <c r="J3" s="25"/>
      <c r="K3" s="25"/>
      <c r="L3" s="26"/>
      <c r="M3" s="14" t="s">
        <v>27</v>
      </c>
      <c r="N3" s="29">
        <f>$J$53</f>
        <v>80</v>
      </c>
      <c r="O3" s="25"/>
      <c r="P3" s="25"/>
      <c r="Q3" s="26"/>
      <c r="R3" s="14" t="s">
        <v>27</v>
      </c>
      <c r="S3" s="29">
        <f>$O$53</f>
        <v>203</v>
      </c>
    </row>
    <row r="4" spans="1:19" x14ac:dyDescent="0.5">
      <c r="A4" t="s">
        <v>15</v>
      </c>
      <c r="B4">
        <v>2</v>
      </c>
      <c r="C4">
        <v>2</v>
      </c>
      <c r="D4">
        <v>33</v>
      </c>
      <c r="E4">
        <v>20</v>
      </c>
      <c r="F4">
        <v>16</v>
      </c>
      <c r="G4">
        <v>40</v>
      </c>
      <c r="H4" s="24">
        <f t="shared" ref="H4:I52" si="0">D4+F4</f>
        <v>49</v>
      </c>
      <c r="I4" s="24">
        <f t="shared" si="0"/>
        <v>60</v>
      </c>
      <c r="J4" s="25">
        <f>H3</f>
        <v>33</v>
      </c>
      <c r="K4" s="25">
        <f>ABS(H4-J4)</f>
        <v>16</v>
      </c>
      <c r="L4" s="26">
        <f>K4/H4</f>
        <v>0.32653061224489793</v>
      </c>
      <c r="M4" s="11"/>
      <c r="N4" s="11"/>
      <c r="O4" s="25">
        <f>I3</f>
        <v>63</v>
      </c>
      <c r="P4" s="25">
        <f t="shared" ref="P4:P52" si="1">ABS(I4-O4)</f>
        <v>3</v>
      </c>
      <c r="Q4" s="26">
        <f t="shared" ref="Q4:Q52" si="2">P4/I4</f>
        <v>0.05</v>
      </c>
    </row>
    <row r="5" spans="1:19" x14ac:dyDescent="0.5">
      <c r="A5" t="s">
        <v>16</v>
      </c>
      <c r="B5">
        <v>3</v>
      </c>
      <c r="C5">
        <v>3</v>
      </c>
      <c r="D5">
        <v>28</v>
      </c>
      <c r="E5">
        <v>30</v>
      </c>
      <c r="F5">
        <v>16</v>
      </c>
      <c r="G5">
        <v>38</v>
      </c>
      <c r="H5" s="24">
        <f t="shared" si="0"/>
        <v>44</v>
      </c>
      <c r="I5" s="24">
        <f t="shared" si="0"/>
        <v>68</v>
      </c>
      <c r="J5" s="25">
        <f t="shared" ref="J5:J53" si="3">H4</f>
        <v>49</v>
      </c>
      <c r="K5" s="25">
        <f t="shared" ref="K5:K52" si="4">ABS(H5-J5)</f>
        <v>5</v>
      </c>
      <c r="L5" s="26">
        <f t="shared" ref="L5:L52" si="5">K5/H5</f>
        <v>0.11363636363636363</v>
      </c>
      <c r="M5" s="11"/>
      <c r="N5" s="11"/>
      <c r="O5" s="25">
        <f t="shared" ref="O5:O53" si="6">I4</f>
        <v>60</v>
      </c>
      <c r="P5" s="25">
        <f t="shared" si="1"/>
        <v>8</v>
      </c>
      <c r="Q5" s="26">
        <f t="shared" si="2"/>
        <v>0.11764705882352941</v>
      </c>
    </row>
    <row r="6" spans="1:19" x14ac:dyDescent="0.5">
      <c r="A6" t="s">
        <v>17</v>
      </c>
      <c r="B6">
        <v>4</v>
      </c>
      <c r="C6">
        <v>4</v>
      </c>
      <c r="D6">
        <v>36</v>
      </c>
      <c r="E6">
        <v>38</v>
      </c>
      <c r="F6">
        <v>29</v>
      </c>
      <c r="G6">
        <v>33</v>
      </c>
      <c r="H6" s="24">
        <f t="shared" si="0"/>
        <v>65</v>
      </c>
      <c r="I6" s="24">
        <f t="shared" si="0"/>
        <v>71</v>
      </c>
      <c r="J6" s="25">
        <f t="shared" si="3"/>
        <v>44</v>
      </c>
      <c r="K6" s="25">
        <f t="shared" si="4"/>
        <v>21</v>
      </c>
      <c r="L6" s="26">
        <f t="shared" si="5"/>
        <v>0.32307692307692309</v>
      </c>
      <c r="M6" s="11"/>
      <c r="N6" s="11"/>
      <c r="O6" s="25">
        <f t="shared" si="6"/>
        <v>68</v>
      </c>
      <c r="P6" s="25">
        <f t="shared" si="1"/>
        <v>3</v>
      </c>
      <c r="Q6" s="26">
        <f t="shared" si="2"/>
        <v>4.2253521126760563E-2</v>
      </c>
    </row>
    <row r="7" spans="1:19" x14ac:dyDescent="0.5">
      <c r="A7" t="s">
        <v>18</v>
      </c>
      <c r="B7">
        <v>5</v>
      </c>
      <c r="C7">
        <v>5</v>
      </c>
      <c r="D7">
        <v>47</v>
      </c>
      <c r="E7">
        <v>72</v>
      </c>
      <c r="F7">
        <v>27</v>
      </c>
      <c r="G7">
        <v>60</v>
      </c>
      <c r="H7" s="24">
        <f t="shared" si="0"/>
        <v>74</v>
      </c>
      <c r="I7" s="24">
        <f t="shared" si="0"/>
        <v>132</v>
      </c>
      <c r="J7" s="25">
        <f t="shared" si="3"/>
        <v>65</v>
      </c>
      <c r="K7" s="25">
        <f t="shared" si="4"/>
        <v>9</v>
      </c>
      <c r="L7" s="26">
        <f t="shared" si="5"/>
        <v>0.12162162162162163</v>
      </c>
      <c r="M7" s="11"/>
      <c r="N7" s="11"/>
      <c r="O7" s="25">
        <f t="shared" si="6"/>
        <v>71</v>
      </c>
      <c r="P7" s="25">
        <f t="shared" si="1"/>
        <v>61</v>
      </c>
      <c r="Q7" s="26">
        <f t="shared" si="2"/>
        <v>0.4621212121212121</v>
      </c>
    </row>
    <row r="8" spans="1:19" x14ac:dyDescent="0.5">
      <c r="A8" t="s">
        <v>14</v>
      </c>
      <c r="B8">
        <v>6</v>
      </c>
      <c r="C8">
        <v>1</v>
      </c>
      <c r="D8">
        <v>17</v>
      </c>
      <c r="E8">
        <v>33</v>
      </c>
      <c r="F8">
        <v>15</v>
      </c>
      <c r="G8">
        <v>31</v>
      </c>
      <c r="H8" s="24">
        <f t="shared" si="0"/>
        <v>32</v>
      </c>
      <c r="I8" s="24">
        <f t="shared" si="0"/>
        <v>64</v>
      </c>
      <c r="J8" s="25">
        <f t="shared" si="3"/>
        <v>74</v>
      </c>
      <c r="K8" s="25">
        <f t="shared" si="4"/>
        <v>42</v>
      </c>
      <c r="L8" s="26">
        <f t="shared" si="5"/>
        <v>1.3125</v>
      </c>
      <c r="M8" s="11"/>
      <c r="N8" s="11"/>
      <c r="O8" s="25">
        <f t="shared" si="6"/>
        <v>132</v>
      </c>
      <c r="P8" s="25">
        <f t="shared" si="1"/>
        <v>68</v>
      </c>
      <c r="Q8" s="26">
        <f t="shared" si="2"/>
        <v>1.0625</v>
      </c>
    </row>
    <row r="9" spans="1:19" x14ac:dyDescent="0.5">
      <c r="A9" t="s">
        <v>15</v>
      </c>
      <c r="B9">
        <v>7</v>
      </c>
      <c r="C9">
        <v>2</v>
      </c>
      <c r="D9">
        <v>26</v>
      </c>
      <c r="E9">
        <v>47</v>
      </c>
      <c r="F9">
        <v>18</v>
      </c>
      <c r="G9">
        <v>30</v>
      </c>
      <c r="H9" s="24">
        <f t="shared" si="0"/>
        <v>44</v>
      </c>
      <c r="I9" s="24">
        <f t="shared" si="0"/>
        <v>77</v>
      </c>
      <c r="J9" s="25">
        <f t="shared" si="3"/>
        <v>32</v>
      </c>
      <c r="K9" s="25">
        <f t="shared" si="4"/>
        <v>12</v>
      </c>
      <c r="L9" s="26">
        <f t="shared" si="5"/>
        <v>0.27272727272727271</v>
      </c>
      <c r="M9" s="11"/>
      <c r="N9" s="11"/>
      <c r="O9" s="25">
        <f t="shared" si="6"/>
        <v>64</v>
      </c>
      <c r="P9" s="25">
        <f t="shared" si="1"/>
        <v>13</v>
      </c>
      <c r="Q9" s="26">
        <f t="shared" si="2"/>
        <v>0.16883116883116883</v>
      </c>
    </row>
    <row r="10" spans="1:19" x14ac:dyDescent="0.5">
      <c r="A10" t="s">
        <v>16</v>
      </c>
      <c r="B10">
        <v>8</v>
      </c>
      <c r="C10">
        <v>3</v>
      </c>
      <c r="D10">
        <v>39</v>
      </c>
      <c r="E10">
        <v>47</v>
      </c>
      <c r="F10">
        <v>20</v>
      </c>
      <c r="G10">
        <v>54</v>
      </c>
      <c r="H10" s="24">
        <f t="shared" si="0"/>
        <v>59</v>
      </c>
      <c r="I10" s="24">
        <f t="shared" si="0"/>
        <v>101</v>
      </c>
      <c r="J10" s="25">
        <f t="shared" si="3"/>
        <v>44</v>
      </c>
      <c r="K10" s="25">
        <f t="shared" si="4"/>
        <v>15</v>
      </c>
      <c r="L10" s="26">
        <f t="shared" si="5"/>
        <v>0.25423728813559321</v>
      </c>
      <c r="M10" s="11"/>
      <c r="N10" s="11"/>
      <c r="O10" s="25">
        <f t="shared" si="6"/>
        <v>77</v>
      </c>
      <c r="P10" s="25">
        <f t="shared" si="1"/>
        <v>24</v>
      </c>
      <c r="Q10" s="26">
        <f t="shared" si="2"/>
        <v>0.23762376237623761</v>
      </c>
    </row>
    <row r="11" spans="1:19" x14ac:dyDescent="0.5">
      <c r="A11" t="s">
        <v>17</v>
      </c>
      <c r="B11">
        <v>9</v>
      </c>
      <c r="C11">
        <v>4</v>
      </c>
      <c r="D11">
        <v>30</v>
      </c>
      <c r="E11">
        <v>47</v>
      </c>
      <c r="F11">
        <v>13</v>
      </c>
      <c r="G11">
        <v>47</v>
      </c>
      <c r="H11" s="24">
        <f t="shared" si="0"/>
        <v>43</v>
      </c>
      <c r="I11" s="24">
        <f t="shared" si="0"/>
        <v>94</v>
      </c>
      <c r="J11" s="25">
        <f t="shared" si="3"/>
        <v>59</v>
      </c>
      <c r="K11" s="25">
        <f t="shared" si="4"/>
        <v>16</v>
      </c>
      <c r="L11" s="26">
        <f t="shared" si="5"/>
        <v>0.37209302325581395</v>
      </c>
      <c r="M11" s="11"/>
      <c r="N11" s="11"/>
      <c r="O11" s="25">
        <f t="shared" si="6"/>
        <v>101</v>
      </c>
      <c r="P11" s="25">
        <f t="shared" si="1"/>
        <v>7</v>
      </c>
      <c r="Q11" s="26">
        <f t="shared" si="2"/>
        <v>7.4468085106382975E-2</v>
      </c>
    </row>
    <row r="12" spans="1:19" x14ac:dyDescent="0.5">
      <c r="A12" t="s">
        <v>18</v>
      </c>
      <c r="B12">
        <v>10</v>
      </c>
      <c r="C12">
        <v>5</v>
      </c>
      <c r="D12">
        <v>50</v>
      </c>
      <c r="E12">
        <v>99</v>
      </c>
      <c r="F12">
        <v>41</v>
      </c>
      <c r="G12">
        <v>63</v>
      </c>
      <c r="H12" s="24">
        <f t="shared" si="0"/>
        <v>91</v>
      </c>
      <c r="I12" s="24">
        <f t="shared" si="0"/>
        <v>162</v>
      </c>
      <c r="J12" s="25">
        <f t="shared" si="3"/>
        <v>43</v>
      </c>
      <c r="K12" s="25">
        <f t="shared" si="4"/>
        <v>48</v>
      </c>
      <c r="L12" s="26">
        <f t="shared" si="5"/>
        <v>0.52747252747252749</v>
      </c>
      <c r="M12" s="11"/>
      <c r="N12" s="11"/>
      <c r="O12" s="25">
        <f t="shared" si="6"/>
        <v>94</v>
      </c>
      <c r="P12" s="25">
        <f t="shared" si="1"/>
        <v>68</v>
      </c>
      <c r="Q12" s="26">
        <f t="shared" si="2"/>
        <v>0.41975308641975306</v>
      </c>
    </row>
    <row r="13" spans="1:19" x14ac:dyDescent="0.5">
      <c r="A13" t="s">
        <v>14</v>
      </c>
      <c r="B13">
        <v>11</v>
      </c>
      <c r="C13">
        <v>1</v>
      </c>
      <c r="D13">
        <v>19</v>
      </c>
      <c r="E13">
        <v>37</v>
      </c>
      <c r="F13">
        <v>9</v>
      </c>
      <c r="G13">
        <v>38</v>
      </c>
      <c r="H13" s="24">
        <f t="shared" si="0"/>
        <v>28</v>
      </c>
      <c r="I13" s="24">
        <f t="shared" si="0"/>
        <v>75</v>
      </c>
      <c r="J13" s="25">
        <f t="shared" si="3"/>
        <v>91</v>
      </c>
      <c r="K13" s="25">
        <f t="shared" si="4"/>
        <v>63</v>
      </c>
      <c r="L13" s="26">
        <f t="shared" si="5"/>
        <v>2.25</v>
      </c>
      <c r="M13" s="11"/>
      <c r="N13" s="11"/>
      <c r="O13" s="25">
        <f t="shared" si="6"/>
        <v>162</v>
      </c>
      <c r="P13" s="25">
        <f t="shared" si="1"/>
        <v>87</v>
      </c>
      <c r="Q13" s="26">
        <f t="shared" si="2"/>
        <v>1.1599999999999999</v>
      </c>
    </row>
    <row r="14" spans="1:19" x14ac:dyDescent="0.5">
      <c r="A14" t="s">
        <v>15</v>
      </c>
      <c r="B14">
        <v>12</v>
      </c>
      <c r="C14">
        <v>2</v>
      </c>
      <c r="D14">
        <v>22</v>
      </c>
      <c r="E14">
        <v>25</v>
      </c>
      <c r="F14">
        <v>10</v>
      </c>
      <c r="G14">
        <v>41</v>
      </c>
      <c r="H14" s="24">
        <f t="shared" si="0"/>
        <v>32</v>
      </c>
      <c r="I14" s="24">
        <f t="shared" si="0"/>
        <v>66</v>
      </c>
      <c r="J14" s="25">
        <f t="shared" si="3"/>
        <v>28</v>
      </c>
      <c r="K14" s="25">
        <f t="shared" si="4"/>
        <v>4</v>
      </c>
      <c r="L14" s="26">
        <f t="shared" si="5"/>
        <v>0.125</v>
      </c>
      <c r="M14" s="11"/>
      <c r="N14" s="11"/>
      <c r="O14" s="25">
        <f t="shared" si="6"/>
        <v>75</v>
      </c>
      <c r="P14" s="25">
        <f t="shared" si="1"/>
        <v>9</v>
      </c>
      <c r="Q14" s="26">
        <f t="shared" si="2"/>
        <v>0.13636363636363635</v>
      </c>
    </row>
    <row r="15" spans="1:19" x14ac:dyDescent="0.5">
      <c r="A15" t="s">
        <v>16</v>
      </c>
      <c r="B15">
        <v>13</v>
      </c>
      <c r="C15">
        <v>3</v>
      </c>
      <c r="D15">
        <v>49</v>
      </c>
      <c r="E15">
        <v>58</v>
      </c>
      <c r="F15">
        <v>24</v>
      </c>
      <c r="G15">
        <v>38</v>
      </c>
      <c r="H15" s="24">
        <f t="shared" si="0"/>
        <v>73</v>
      </c>
      <c r="I15" s="24">
        <f t="shared" si="0"/>
        <v>96</v>
      </c>
      <c r="J15" s="25">
        <f t="shared" si="3"/>
        <v>32</v>
      </c>
      <c r="K15" s="25">
        <f t="shared" si="4"/>
        <v>41</v>
      </c>
      <c r="L15" s="26">
        <f t="shared" si="5"/>
        <v>0.56164383561643838</v>
      </c>
      <c r="M15" s="11"/>
      <c r="N15" s="11"/>
      <c r="O15" s="25">
        <f t="shared" si="6"/>
        <v>66</v>
      </c>
      <c r="P15" s="25">
        <f t="shared" si="1"/>
        <v>30</v>
      </c>
      <c r="Q15" s="26">
        <f t="shared" si="2"/>
        <v>0.3125</v>
      </c>
    </row>
    <row r="16" spans="1:19" x14ac:dyDescent="0.5">
      <c r="A16" t="s">
        <v>17</v>
      </c>
      <c r="B16">
        <v>14</v>
      </c>
      <c r="C16">
        <v>4</v>
      </c>
      <c r="D16">
        <v>21</v>
      </c>
      <c r="E16">
        <v>53</v>
      </c>
      <c r="F16">
        <v>14</v>
      </c>
      <c r="G16">
        <v>48</v>
      </c>
      <c r="H16" s="24">
        <f t="shared" si="0"/>
        <v>35</v>
      </c>
      <c r="I16" s="24">
        <f t="shared" si="0"/>
        <v>101</v>
      </c>
      <c r="J16" s="25">
        <f t="shared" si="3"/>
        <v>73</v>
      </c>
      <c r="K16" s="25">
        <f t="shared" si="4"/>
        <v>38</v>
      </c>
      <c r="L16" s="26">
        <f t="shared" si="5"/>
        <v>1.0857142857142856</v>
      </c>
      <c r="M16" s="11"/>
      <c r="N16" s="11"/>
      <c r="O16" s="25">
        <f t="shared" si="6"/>
        <v>96</v>
      </c>
      <c r="P16" s="25">
        <f t="shared" si="1"/>
        <v>5</v>
      </c>
      <c r="Q16" s="26">
        <f t="shared" si="2"/>
        <v>4.9504950495049507E-2</v>
      </c>
    </row>
    <row r="17" spans="1:17" x14ac:dyDescent="0.5">
      <c r="A17" t="s">
        <v>18</v>
      </c>
      <c r="B17">
        <v>15</v>
      </c>
      <c r="C17">
        <v>5</v>
      </c>
      <c r="D17">
        <v>45</v>
      </c>
      <c r="E17">
        <v>93</v>
      </c>
      <c r="F17">
        <v>23</v>
      </c>
      <c r="G17">
        <v>83</v>
      </c>
      <c r="H17" s="24">
        <f t="shared" si="0"/>
        <v>68</v>
      </c>
      <c r="I17" s="24">
        <f t="shared" si="0"/>
        <v>176</v>
      </c>
      <c r="J17" s="25">
        <f t="shared" si="3"/>
        <v>35</v>
      </c>
      <c r="K17" s="25">
        <f t="shared" si="4"/>
        <v>33</v>
      </c>
      <c r="L17" s="26">
        <f t="shared" si="5"/>
        <v>0.48529411764705882</v>
      </c>
      <c r="M17" s="11"/>
      <c r="N17" s="11"/>
      <c r="O17" s="25">
        <f t="shared" si="6"/>
        <v>101</v>
      </c>
      <c r="P17" s="25">
        <f t="shared" si="1"/>
        <v>75</v>
      </c>
      <c r="Q17" s="26">
        <f t="shared" si="2"/>
        <v>0.42613636363636365</v>
      </c>
    </row>
    <row r="18" spans="1:17" x14ac:dyDescent="0.5">
      <c r="A18" t="s">
        <v>14</v>
      </c>
      <c r="B18">
        <v>16</v>
      </c>
      <c r="C18">
        <v>1</v>
      </c>
      <c r="D18">
        <v>18</v>
      </c>
      <c r="E18">
        <v>54</v>
      </c>
      <c r="F18">
        <v>11</v>
      </c>
      <c r="G18">
        <v>41</v>
      </c>
      <c r="H18" s="24">
        <f t="shared" si="0"/>
        <v>29</v>
      </c>
      <c r="I18" s="24">
        <f t="shared" si="0"/>
        <v>95</v>
      </c>
      <c r="J18" s="25">
        <f t="shared" si="3"/>
        <v>68</v>
      </c>
      <c r="K18" s="25">
        <f t="shared" si="4"/>
        <v>39</v>
      </c>
      <c r="L18" s="26">
        <f t="shared" si="5"/>
        <v>1.3448275862068966</v>
      </c>
      <c r="M18" s="11"/>
      <c r="N18" s="11"/>
      <c r="O18" s="25">
        <f t="shared" si="6"/>
        <v>176</v>
      </c>
      <c r="P18" s="25">
        <f t="shared" si="1"/>
        <v>81</v>
      </c>
      <c r="Q18" s="26">
        <f t="shared" si="2"/>
        <v>0.85263157894736841</v>
      </c>
    </row>
    <row r="19" spans="1:17" x14ac:dyDescent="0.5">
      <c r="A19" t="s">
        <v>15</v>
      </c>
      <c r="B19">
        <v>17</v>
      </c>
      <c r="C19">
        <v>2</v>
      </c>
      <c r="D19">
        <v>25</v>
      </c>
      <c r="E19">
        <v>35</v>
      </c>
      <c r="F19">
        <v>18</v>
      </c>
      <c r="G19">
        <v>34</v>
      </c>
      <c r="H19" s="24">
        <f t="shared" si="0"/>
        <v>43</v>
      </c>
      <c r="I19" s="24">
        <f t="shared" si="0"/>
        <v>69</v>
      </c>
      <c r="J19" s="25">
        <f t="shared" si="3"/>
        <v>29</v>
      </c>
      <c r="K19" s="25">
        <f t="shared" si="4"/>
        <v>14</v>
      </c>
      <c r="L19" s="26">
        <f t="shared" si="5"/>
        <v>0.32558139534883723</v>
      </c>
      <c r="M19" s="11"/>
      <c r="N19" s="11"/>
      <c r="O19" s="25">
        <f t="shared" si="6"/>
        <v>95</v>
      </c>
      <c r="P19" s="25">
        <f t="shared" si="1"/>
        <v>26</v>
      </c>
      <c r="Q19" s="26">
        <f t="shared" si="2"/>
        <v>0.37681159420289856</v>
      </c>
    </row>
    <row r="20" spans="1:17" x14ac:dyDescent="0.5">
      <c r="A20" t="s">
        <v>16</v>
      </c>
      <c r="B20">
        <v>18</v>
      </c>
      <c r="C20">
        <v>3</v>
      </c>
      <c r="D20">
        <v>27</v>
      </c>
      <c r="E20">
        <v>37</v>
      </c>
      <c r="F20">
        <v>21</v>
      </c>
      <c r="G20">
        <v>44</v>
      </c>
      <c r="H20" s="24">
        <f t="shared" si="0"/>
        <v>48</v>
      </c>
      <c r="I20" s="24">
        <f t="shared" si="0"/>
        <v>81</v>
      </c>
      <c r="J20" s="25">
        <f t="shared" si="3"/>
        <v>43</v>
      </c>
      <c r="K20" s="25">
        <f t="shared" si="4"/>
        <v>5</v>
      </c>
      <c r="L20" s="26">
        <f t="shared" si="5"/>
        <v>0.10416666666666667</v>
      </c>
      <c r="M20" s="11"/>
      <c r="N20" s="11"/>
      <c r="O20" s="25">
        <f t="shared" si="6"/>
        <v>69</v>
      </c>
      <c r="P20" s="25">
        <f t="shared" si="1"/>
        <v>12</v>
      </c>
      <c r="Q20" s="26">
        <f t="shared" si="2"/>
        <v>0.14814814814814814</v>
      </c>
    </row>
    <row r="21" spans="1:17" x14ac:dyDescent="0.5">
      <c r="A21" t="s">
        <v>17</v>
      </c>
      <c r="B21">
        <v>19</v>
      </c>
      <c r="C21">
        <v>4</v>
      </c>
      <c r="D21">
        <v>35</v>
      </c>
      <c r="E21">
        <v>48</v>
      </c>
      <c r="F21">
        <v>16</v>
      </c>
      <c r="G21">
        <v>55</v>
      </c>
      <c r="H21" s="24">
        <f t="shared" si="0"/>
        <v>51</v>
      </c>
      <c r="I21" s="24">
        <f t="shared" si="0"/>
        <v>103</v>
      </c>
      <c r="J21" s="25">
        <f t="shared" si="3"/>
        <v>48</v>
      </c>
      <c r="K21" s="25">
        <f t="shared" si="4"/>
        <v>3</v>
      </c>
      <c r="L21" s="26">
        <f t="shared" si="5"/>
        <v>5.8823529411764705E-2</v>
      </c>
      <c r="M21" s="11"/>
      <c r="N21" s="11"/>
      <c r="O21" s="25">
        <f t="shared" si="6"/>
        <v>81</v>
      </c>
      <c r="P21" s="25">
        <f t="shared" si="1"/>
        <v>22</v>
      </c>
      <c r="Q21" s="26">
        <f t="shared" si="2"/>
        <v>0.21359223300970873</v>
      </c>
    </row>
    <row r="22" spans="1:17" x14ac:dyDescent="0.5">
      <c r="A22" t="s">
        <v>18</v>
      </c>
      <c r="B22">
        <v>20</v>
      </c>
      <c r="C22">
        <v>5</v>
      </c>
      <c r="D22">
        <v>56</v>
      </c>
      <c r="E22">
        <v>35</v>
      </c>
      <c r="F22">
        <v>41</v>
      </c>
      <c r="G22">
        <v>69</v>
      </c>
      <c r="H22" s="24">
        <f t="shared" si="0"/>
        <v>97</v>
      </c>
      <c r="I22" s="24">
        <f t="shared" si="0"/>
        <v>104</v>
      </c>
      <c r="J22" s="25">
        <f t="shared" si="3"/>
        <v>51</v>
      </c>
      <c r="K22" s="25">
        <f t="shared" si="4"/>
        <v>46</v>
      </c>
      <c r="L22" s="26">
        <f t="shared" si="5"/>
        <v>0.47422680412371132</v>
      </c>
      <c r="M22" s="11"/>
      <c r="N22" s="11"/>
      <c r="O22" s="25">
        <f t="shared" si="6"/>
        <v>103</v>
      </c>
      <c r="P22" s="25">
        <f t="shared" si="1"/>
        <v>1</v>
      </c>
      <c r="Q22" s="26">
        <f t="shared" si="2"/>
        <v>9.6153846153846159E-3</v>
      </c>
    </row>
    <row r="23" spans="1:17" x14ac:dyDescent="0.5">
      <c r="A23" t="s">
        <v>14</v>
      </c>
      <c r="B23">
        <v>21</v>
      </c>
      <c r="C23">
        <v>1</v>
      </c>
      <c r="D23">
        <v>15</v>
      </c>
      <c r="E23">
        <v>23</v>
      </c>
      <c r="F23">
        <v>15</v>
      </c>
      <c r="G23">
        <v>36</v>
      </c>
      <c r="H23" s="24">
        <f t="shared" si="0"/>
        <v>30</v>
      </c>
      <c r="I23" s="24">
        <f t="shared" si="0"/>
        <v>59</v>
      </c>
      <c r="J23" s="25">
        <f t="shared" si="3"/>
        <v>97</v>
      </c>
      <c r="K23" s="25">
        <f t="shared" si="4"/>
        <v>67</v>
      </c>
      <c r="L23" s="26">
        <f t="shared" si="5"/>
        <v>2.2333333333333334</v>
      </c>
      <c r="M23" s="11"/>
      <c r="N23" s="11"/>
      <c r="O23" s="25">
        <f t="shared" si="6"/>
        <v>104</v>
      </c>
      <c r="P23" s="25">
        <f t="shared" si="1"/>
        <v>45</v>
      </c>
      <c r="Q23" s="26">
        <f t="shared" si="2"/>
        <v>0.76271186440677963</v>
      </c>
    </row>
    <row r="24" spans="1:17" x14ac:dyDescent="0.5">
      <c r="A24" t="s">
        <v>15</v>
      </c>
      <c r="B24">
        <v>22</v>
      </c>
      <c r="C24">
        <v>2</v>
      </c>
      <c r="D24">
        <v>22</v>
      </c>
      <c r="E24">
        <v>34</v>
      </c>
      <c r="F24">
        <v>14</v>
      </c>
      <c r="G24">
        <v>42</v>
      </c>
      <c r="H24" s="24">
        <f t="shared" si="0"/>
        <v>36</v>
      </c>
      <c r="I24" s="24">
        <f t="shared" si="0"/>
        <v>76</v>
      </c>
      <c r="J24" s="25">
        <f t="shared" si="3"/>
        <v>30</v>
      </c>
      <c r="K24" s="25">
        <f t="shared" si="4"/>
        <v>6</v>
      </c>
      <c r="L24" s="26">
        <f t="shared" si="5"/>
        <v>0.16666666666666666</v>
      </c>
      <c r="M24" s="11"/>
      <c r="N24" s="11"/>
      <c r="O24" s="25">
        <f t="shared" si="6"/>
        <v>59</v>
      </c>
      <c r="P24" s="25">
        <f t="shared" si="1"/>
        <v>17</v>
      </c>
      <c r="Q24" s="26">
        <f t="shared" si="2"/>
        <v>0.22368421052631579</v>
      </c>
    </row>
    <row r="25" spans="1:17" x14ac:dyDescent="0.5">
      <c r="A25" t="s">
        <v>16</v>
      </c>
      <c r="B25">
        <v>23</v>
      </c>
      <c r="C25">
        <v>3</v>
      </c>
      <c r="D25">
        <v>22</v>
      </c>
      <c r="E25">
        <v>61</v>
      </c>
      <c r="F25">
        <v>17</v>
      </c>
      <c r="G25">
        <v>45</v>
      </c>
      <c r="H25" s="24">
        <f t="shared" si="0"/>
        <v>39</v>
      </c>
      <c r="I25" s="24">
        <f t="shared" si="0"/>
        <v>106</v>
      </c>
      <c r="J25" s="25">
        <f t="shared" si="3"/>
        <v>36</v>
      </c>
      <c r="K25" s="25">
        <f t="shared" si="4"/>
        <v>3</v>
      </c>
      <c r="L25" s="26">
        <f t="shared" si="5"/>
        <v>7.6923076923076927E-2</v>
      </c>
      <c r="M25" s="11"/>
      <c r="N25" s="11"/>
      <c r="O25" s="25">
        <f t="shared" si="6"/>
        <v>76</v>
      </c>
      <c r="P25" s="25">
        <f t="shared" si="1"/>
        <v>30</v>
      </c>
      <c r="Q25" s="26">
        <f t="shared" si="2"/>
        <v>0.28301886792452829</v>
      </c>
    </row>
    <row r="26" spans="1:17" x14ac:dyDescent="0.5">
      <c r="A26" t="s">
        <v>17</v>
      </c>
      <c r="B26">
        <v>24</v>
      </c>
      <c r="C26">
        <v>4</v>
      </c>
      <c r="D26">
        <v>30</v>
      </c>
      <c r="E26">
        <v>86</v>
      </c>
      <c r="F26">
        <v>12</v>
      </c>
      <c r="G26">
        <v>63</v>
      </c>
      <c r="H26" s="24">
        <f t="shared" si="0"/>
        <v>42</v>
      </c>
      <c r="I26" s="24">
        <f t="shared" si="0"/>
        <v>149</v>
      </c>
      <c r="J26" s="25">
        <f t="shared" si="3"/>
        <v>39</v>
      </c>
      <c r="K26" s="25">
        <f t="shared" si="4"/>
        <v>3</v>
      </c>
      <c r="L26" s="26">
        <f t="shared" si="5"/>
        <v>7.1428571428571425E-2</v>
      </c>
      <c r="M26" s="11"/>
      <c r="N26" s="11"/>
      <c r="O26" s="25">
        <f t="shared" si="6"/>
        <v>106</v>
      </c>
      <c r="P26" s="25">
        <f t="shared" si="1"/>
        <v>43</v>
      </c>
      <c r="Q26" s="26">
        <f t="shared" si="2"/>
        <v>0.28859060402684567</v>
      </c>
    </row>
    <row r="27" spans="1:17" x14ac:dyDescent="0.5">
      <c r="A27" t="s">
        <v>18</v>
      </c>
      <c r="B27">
        <v>25</v>
      </c>
      <c r="C27">
        <v>5</v>
      </c>
      <c r="D27">
        <v>51</v>
      </c>
      <c r="E27">
        <v>77</v>
      </c>
      <c r="F27">
        <v>27</v>
      </c>
      <c r="G27">
        <v>90</v>
      </c>
      <c r="H27" s="24">
        <f t="shared" si="0"/>
        <v>78</v>
      </c>
      <c r="I27" s="24">
        <f t="shared" si="0"/>
        <v>167</v>
      </c>
      <c r="J27" s="25">
        <f t="shared" si="3"/>
        <v>42</v>
      </c>
      <c r="K27" s="25">
        <f t="shared" si="4"/>
        <v>36</v>
      </c>
      <c r="L27" s="26">
        <f t="shared" si="5"/>
        <v>0.46153846153846156</v>
      </c>
      <c r="M27" s="11"/>
      <c r="N27" s="11"/>
      <c r="O27" s="25">
        <f t="shared" si="6"/>
        <v>149</v>
      </c>
      <c r="P27" s="25">
        <f t="shared" si="1"/>
        <v>18</v>
      </c>
      <c r="Q27" s="26">
        <f t="shared" si="2"/>
        <v>0.10778443113772455</v>
      </c>
    </row>
    <row r="28" spans="1:17" x14ac:dyDescent="0.5">
      <c r="A28" t="s">
        <v>14</v>
      </c>
      <c r="B28">
        <v>26</v>
      </c>
      <c r="C28">
        <v>1</v>
      </c>
      <c r="D28">
        <v>27</v>
      </c>
      <c r="E28">
        <v>27</v>
      </c>
      <c r="F28">
        <v>12</v>
      </c>
      <c r="G28">
        <v>40</v>
      </c>
      <c r="H28" s="24">
        <f t="shared" si="0"/>
        <v>39</v>
      </c>
      <c r="I28" s="24">
        <f t="shared" si="0"/>
        <v>67</v>
      </c>
      <c r="J28" s="25">
        <f t="shared" si="3"/>
        <v>78</v>
      </c>
      <c r="K28" s="25">
        <f t="shared" si="4"/>
        <v>39</v>
      </c>
      <c r="L28" s="26">
        <f t="shared" si="5"/>
        <v>1</v>
      </c>
      <c r="M28" s="11"/>
      <c r="N28" s="11"/>
      <c r="O28" s="25">
        <f t="shared" si="6"/>
        <v>167</v>
      </c>
      <c r="P28" s="25">
        <f t="shared" si="1"/>
        <v>100</v>
      </c>
      <c r="Q28" s="26">
        <f t="shared" si="2"/>
        <v>1.4925373134328359</v>
      </c>
    </row>
    <row r="29" spans="1:17" x14ac:dyDescent="0.5">
      <c r="A29" t="s">
        <v>15</v>
      </c>
      <c r="B29">
        <v>27</v>
      </c>
      <c r="C29">
        <v>2</v>
      </c>
      <c r="D29">
        <v>25</v>
      </c>
      <c r="E29">
        <v>35</v>
      </c>
      <c r="F29">
        <v>18</v>
      </c>
      <c r="G29">
        <v>46</v>
      </c>
      <c r="H29" s="24">
        <f t="shared" si="0"/>
        <v>43</v>
      </c>
      <c r="I29" s="24">
        <f t="shared" si="0"/>
        <v>81</v>
      </c>
      <c r="J29" s="25">
        <f t="shared" si="3"/>
        <v>39</v>
      </c>
      <c r="K29" s="25">
        <f t="shared" si="4"/>
        <v>4</v>
      </c>
      <c r="L29" s="26">
        <f t="shared" si="5"/>
        <v>9.3023255813953487E-2</v>
      </c>
      <c r="M29" s="11"/>
      <c r="N29" s="11"/>
      <c r="O29" s="25">
        <f t="shared" si="6"/>
        <v>67</v>
      </c>
      <c r="P29" s="25">
        <f t="shared" si="1"/>
        <v>14</v>
      </c>
      <c r="Q29" s="26">
        <f t="shared" si="2"/>
        <v>0.1728395061728395</v>
      </c>
    </row>
    <row r="30" spans="1:17" x14ac:dyDescent="0.5">
      <c r="A30" t="s">
        <v>16</v>
      </c>
      <c r="B30">
        <v>28</v>
      </c>
      <c r="C30">
        <v>3</v>
      </c>
      <c r="D30">
        <v>23</v>
      </c>
      <c r="E30">
        <v>60</v>
      </c>
      <c r="F30">
        <v>14</v>
      </c>
      <c r="G30">
        <v>54</v>
      </c>
      <c r="H30" s="24">
        <f t="shared" si="0"/>
        <v>37</v>
      </c>
      <c r="I30" s="24">
        <f t="shared" si="0"/>
        <v>114</v>
      </c>
      <c r="J30" s="25">
        <f t="shared" si="3"/>
        <v>43</v>
      </c>
      <c r="K30" s="25">
        <f t="shared" si="4"/>
        <v>6</v>
      </c>
      <c r="L30" s="26">
        <f t="shared" si="5"/>
        <v>0.16216216216216217</v>
      </c>
      <c r="M30" s="11"/>
      <c r="N30" s="11"/>
      <c r="O30" s="25">
        <f t="shared" si="6"/>
        <v>81</v>
      </c>
      <c r="P30" s="25">
        <f t="shared" si="1"/>
        <v>33</v>
      </c>
      <c r="Q30" s="26">
        <f t="shared" si="2"/>
        <v>0.28947368421052633</v>
      </c>
    </row>
    <row r="31" spans="1:17" x14ac:dyDescent="0.5">
      <c r="A31" t="s">
        <v>17</v>
      </c>
      <c r="B31">
        <v>29</v>
      </c>
      <c r="C31">
        <v>4</v>
      </c>
      <c r="D31">
        <v>24</v>
      </c>
      <c r="E31">
        <v>68</v>
      </c>
      <c r="F31">
        <v>14</v>
      </c>
      <c r="G31">
        <v>51</v>
      </c>
      <c r="H31" s="24">
        <f t="shared" si="0"/>
        <v>38</v>
      </c>
      <c r="I31" s="24">
        <f t="shared" si="0"/>
        <v>119</v>
      </c>
      <c r="J31" s="25">
        <f t="shared" si="3"/>
        <v>37</v>
      </c>
      <c r="K31" s="25">
        <f t="shared" si="4"/>
        <v>1</v>
      </c>
      <c r="L31" s="26">
        <f t="shared" si="5"/>
        <v>2.6315789473684209E-2</v>
      </c>
      <c r="M31" s="11"/>
      <c r="N31" s="11"/>
      <c r="O31" s="25">
        <f t="shared" si="6"/>
        <v>114</v>
      </c>
      <c r="P31" s="25">
        <f t="shared" si="1"/>
        <v>5</v>
      </c>
      <c r="Q31" s="26">
        <f t="shared" si="2"/>
        <v>4.2016806722689079E-2</v>
      </c>
    </row>
    <row r="32" spans="1:17" x14ac:dyDescent="0.5">
      <c r="A32" t="s">
        <v>18</v>
      </c>
      <c r="B32">
        <v>30</v>
      </c>
      <c r="C32">
        <v>5</v>
      </c>
      <c r="D32">
        <v>53</v>
      </c>
      <c r="E32">
        <v>83</v>
      </c>
      <c r="F32">
        <v>47</v>
      </c>
      <c r="G32">
        <v>65</v>
      </c>
      <c r="H32" s="24">
        <f t="shared" si="0"/>
        <v>100</v>
      </c>
      <c r="I32" s="24">
        <f t="shared" si="0"/>
        <v>148</v>
      </c>
      <c r="J32" s="25">
        <f t="shared" si="3"/>
        <v>38</v>
      </c>
      <c r="K32" s="25">
        <f t="shared" si="4"/>
        <v>62</v>
      </c>
      <c r="L32" s="26">
        <f t="shared" si="5"/>
        <v>0.62</v>
      </c>
      <c r="M32" s="11"/>
      <c r="N32" s="11"/>
      <c r="O32" s="25">
        <f t="shared" si="6"/>
        <v>119</v>
      </c>
      <c r="P32" s="25">
        <f t="shared" si="1"/>
        <v>29</v>
      </c>
      <c r="Q32" s="26">
        <f t="shared" si="2"/>
        <v>0.19594594594594594</v>
      </c>
    </row>
    <row r="33" spans="1:17" x14ac:dyDescent="0.5">
      <c r="A33" t="s">
        <v>14</v>
      </c>
      <c r="B33">
        <v>31</v>
      </c>
      <c r="C33">
        <v>1</v>
      </c>
      <c r="D33">
        <v>17</v>
      </c>
      <c r="E33">
        <v>49</v>
      </c>
      <c r="F33">
        <v>15</v>
      </c>
      <c r="G33">
        <v>39</v>
      </c>
      <c r="H33" s="24">
        <f t="shared" si="0"/>
        <v>32</v>
      </c>
      <c r="I33" s="24">
        <f t="shared" si="0"/>
        <v>88</v>
      </c>
      <c r="J33" s="25">
        <f t="shared" si="3"/>
        <v>100</v>
      </c>
      <c r="K33" s="25">
        <f t="shared" si="4"/>
        <v>68</v>
      </c>
      <c r="L33" s="26">
        <f t="shared" si="5"/>
        <v>2.125</v>
      </c>
      <c r="M33" s="11"/>
      <c r="N33" s="11"/>
      <c r="O33" s="25">
        <f t="shared" si="6"/>
        <v>148</v>
      </c>
      <c r="P33" s="25">
        <f t="shared" si="1"/>
        <v>60</v>
      </c>
      <c r="Q33" s="26">
        <f t="shared" si="2"/>
        <v>0.68181818181818177</v>
      </c>
    </row>
    <row r="34" spans="1:17" x14ac:dyDescent="0.5">
      <c r="A34" t="s">
        <v>15</v>
      </c>
      <c r="B34">
        <v>32</v>
      </c>
      <c r="C34">
        <v>2</v>
      </c>
      <c r="D34">
        <v>24</v>
      </c>
      <c r="E34">
        <v>32</v>
      </c>
      <c r="F34">
        <v>14</v>
      </c>
      <c r="G34">
        <v>50</v>
      </c>
      <c r="H34" s="24">
        <f t="shared" si="0"/>
        <v>38</v>
      </c>
      <c r="I34" s="24">
        <f t="shared" si="0"/>
        <v>82</v>
      </c>
      <c r="J34" s="25">
        <f t="shared" si="3"/>
        <v>32</v>
      </c>
      <c r="K34" s="25">
        <f t="shared" si="4"/>
        <v>6</v>
      </c>
      <c r="L34" s="26">
        <f t="shared" si="5"/>
        <v>0.15789473684210525</v>
      </c>
      <c r="M34" s="11"/>
      <c r="N34" s="11"/>
      <c r="O34" s="25">
        <f t="shared" si="6"/>
        <v>88</v>
      </c>
      <c r="P34" s="25">
        <f t="shared" si="1"/>
        <v>6</v>
      </c>
      <c r="Q34" s="26">
        <f t="shared" si="2"/>
        <v>7.3170731707317069E-2</v>
      </c>
    </row>
    <row r="35" spans="1:17" x14ac:dyDescent="0.5">
      <c r="A35" t="s">
        <v>16</v>
      </c>
      <c r="B35">
        <v>33</v>
      </c>
      <c r="C35">
        <v>3</v>
      </c>
      <c r="D35">
        <v>25</v>
      </c>
      <c r="E35">
        <v>51</v>
      </c>
      <c r="F35">
        <v>11</v>
      </c>
      <c r="G35">
        <v>61</v>
      </c>
      <c r="H35" s="24">
        <f t="shared" si="0"/>
        <v>36</v>
      </c>
      <c r="I35" s="24">
        <f t="shared" si="0"/>
        <v>112</v>
      </c>
      <c r="J35" s="25">
        <f t="shared" si="3"/>
        <v>38</v>
      </c>
      <c r="K35" s="25">
        <f t="shared" si="4"/>
        <v>2</v>
      </c>
      <c r="L35" s="26">
        <f t="shared" si="5"/>
        <v>5.5555555555555552E-2</v>
      </c>
      <c r="M35" s="11"/>
      <c r="N35" s="11"/>
      <c r="O35" s="25">
        <f t="shared" si="6"/>
        <v>82</v>
      </c>
      <c r="P35" s="25">
        <f t="shared" si="1"/>
        <v>30</v>
      </c>
      <c r="Q35" s="26">
        <f t="shared" si="2"/>
        <v>0.26785714285714285</v>
      </c>
    </row>
    <row r="36" spans="1:17" x14ac:dyDescent="0.5">
      <c r="A36" t="s">
        <v>17</v>
      </c>
      <c r="B36">
        <v>34</v>
      </c>
      <c r="C36">
        <v>4</v>
      </c>
      <c r="D36">
        <v>30</v>
      </c>
      <c r="E36">
        <v>38</v>
      </c>
      <c r="F36">
        <v>13</v>
      </c>
      <c r="G36">
        <v>69</v>
      </c>
      <c r="H36" s="24">
        <f t="shared" si="0"/>
        <v>43</v>
      </c>
      <c r="I36" s="24">
        <f t="shared" si="0"/>
        <v>107</v>
      </c>
      <c r="J36" s="25">
        <f t="shared" si="3"/>
        <v>36</v>
      </c>
      <c r="K36" s="25">
        <f t="shared" si="4"/>
        <v>7</v>
      </c>
      <c r="L36" s="26">
        <f t="shared" si="5"/>
        <v>0.16279069767441862</v>
      </c>
      <c r="M36" s="11"/>
      <c r="N36" s="11"/>
      <c r="O36" s="25">
        <f t="shared" si="6"/>
        <v>112</v>
      </c>
      <c r="P36" s="25">
        <f t="shared" si="1"/>
        <v>5</v>
      </c>
      <c r="Q36" s="26">
        <f t="shared" si="2"/>
        <v>4.6728971962616821E-2</v>
      </c>
    </row>
    <row r="37" spans="1:17" x14ac:dyDescent="0.5">
      <c r="A37" t="s">
        <v>18</v>
      </c>
      <c r="B37">
        <v>35</v>
      </c>
      <c r="C37">
        <v>5</v>
      </c>
      <c r="D37">
        <v>39</v>
      </c>
      <c r="E37">
        <v>60</v>
      </c>
      <c r="F37">
        <v>38</v>
      </c>
      <c r="G37">
        <v>86</v>
      </c>
      <c r="H37" s="24">
        <f t="shared" si="0"/>
        <v>77</v>
      </c>
      <c r="I37" s="24">
        <f t="shared" si="0"/>
        <v>146</v>
      </c>
      <c r="J37" s="25">
        <f t="shared" si="3"/>
        <v>43</v>
      </c>
      <c r="K37" s="25">
        <f t="shared" si="4"/>
        <v>34</v>
      </c>
      <c r="L37" s="26">
        <f t="shared" si="5"/>
        <v>0.44155844155844154</v>
      </c>
      <c r="M37" s="11"/>
      <c r="N37" s="11"/>
      <c r="O37" s="25">
        <f t="shared" si="6"/>
        <v>107</v>
      </c>
      <c r="P37" s="25">
        <f t="shared" si="1"/>
        <v>39</v>
      </c>
      <c r="Q37" s="26">
        <f t="shared" si="2"/>
        <v>0.26712328767123289</v>
      </c>
    </row>
    <row r="38" spans="1:17" x14ac:dyDescent="0.5">
      <c r="A38" t="s">
        <v>14</v>
      </c>
      <c r="B38">
        <v>36</v>
      </c>
      <c r="C38">
        <v>1</v>
      </c>
      <c r="D38">
        <v>20</v>
      </c>
      <c r="E38">
        <v>39</v>
      </c>
      <c r="F38">
        <v>13</v>
      </c>
      <c r="G38">
        <v>38</v>
      </c>
      <c r="H38" s="24">
        <f t="shared" si="0"/>
        <v>33</v>
      </c>
      <c r="I38" s="24">
        <f t="shared" si="0"/>
        <v>77</v>
      </c>
      <c r="J38" s="25">
        <f t="shared" si="3"/>
        <v>77</v>
      </c>
      <c r="K38" s="25">
        <f t="shared" si="4"/>
        <v>44</v>
      </c>
      <c r="L38" s="26">
        <f t="shared" si="5"/>
        <v>1.3333333333333333</v>
      </c>
      <c r="M38" s="11"/>
      <c r="N38" s="11"/>
      <c r="O38" s="25">
        <f t="shared" si="6"/>
        <v>146</v>
      </c>
      <c r="P38" s="25">
        <f t="shared" si="1"/>
        <v>69</v>
      </c>
      <c r="Q38" s="26">
        <f t="shared" si="2"/>
        <v>0.89610389610389607</v>
      </c>
    </row>
    <row r="39" spans="1:17" x14ac:dyDescent="0.5">
      <c r="A39" t="s">
        <v>15</v>
      </c>
      <c r="B39">
        <v>37</v>
      </c>
      <c r="C39">
        <v>2</v>
      </c>
      <c r="D39">
        <v>28</v>
      </c>
      <c r="E39">
        <v>43</v>
      </c>
      <c r="F39">
        <v>15</v>
      </c>
      <c r="G39">
        <v>46</v>
      </c>
      <c r="H39" s="24">
        <f t="shared" si="0"/>
        <v>43</v>
      </c>
      <c r="I39" s="24">
        <f t="shared" si="0"/>
        <v>89</v>
      </c>
      <c r="J39" s="25">
        <f t="shared" si="3"/>
        <v>33</v>
      </c>
      <c r="K39" s="25">
        <f t="shared" si="4"/>
        <v>10</v>
      </c>
      <c r="L39" s="26">
        <f t="shared" si="5"/>
        <v>0.23255813953488372</v>
      </c>
      <c r="M39" s="11"/>
      <c r="N39" s="11"/>
      <c r="O39" s="25">
        <f t="shared" si="6"/>
        <v>77</v>
      </c>
      <c r="P39" s="25">
        <f t="shared" si="1"/>
        <v>12</v>
      </c>
      <c r="Q39" s="26">
        <f t="shared" si="2"/>
        <v>0.1348314606741573</v>
      </c>
    </row>
    <row r="40" spans="1:17" x14ac:dyDescent="0.5">
      <c r="A40" t="s">
        <v>16</v>
      </c>
      <c r="B40">
        <v>38</v>
      </c>
      <c r="C40">
        <v>3</v>
      </c>
      <c r="D40">
        <v>23</v>
      </c>
      <c r="E40">
        <v>31</v>
      </c>
      <c r="F40">
        <v>15</v>
      </c>
      <c r="G40">
        <v>62</v>
      </c>
      <c r="H40" s="24">
        <f t="shared" si="0"/>
        <v>38</v>
      </c>
      <c r="I40" s="24">
        <f t="shared" si="0"/>
        <v>93</v>
      </c>
      <c r="J40" s="25">
        <f t="shared" si="3"/>
        <v>43</v>
      </c>
      <c r="K40" s="25">
        <f t="shared" si="4"/>
        <v>5</v>
      </c>
      <c r="L40" s="26">
        <f t="shared" si="5"/>
        <v>0.13157894736842105</v>
      </c>
      <c r="M40" s="11"/>
      <c r="N40" s="11"/>
      <c r="O40" s="25">
        <f t="shared" si="6"/>
        <v>89</v>
      </c>
      <c r="P40" s="25">
        <f t="shared" si="1"/>
        <v>4</v>
      </c>
      <c r="Q40" s="26">
        <f t="shared" si="2"/>
        <v>4.3010752688172046E-2</v>
      </c>
    </row>
    <row r="41" spans="1:17" x14ac:dyDescent="0.5">
      <c r="A41" t="s">
        <v>17</v>
      </c>
      <c r="B41">
        <v>39</v>
      </c>
      <c r="C41">
        <v>4</v>
      </c>
      <c r="D41">
        <v>28</v>
      </c>
      <c r="E41">
        <v>48</v>
      </c>
      <c r="F41">
        <v>16</v>
      </c>
      <c r="G41">
        <v>59</v>
      </c>
      <c r="H41" s="24">
        <f t="shared" si="0"/>
        <v>44</v>
      </c>
      <c r="I41" s="24">
        <f t="shared" si="0"/>
        <v>107</v>
      </c>
      <c r="J41" s="25">
        <f t="shared" si="3"/>
        <v>38</v>
      </c>
      <c r="K41" s="25">
        <f t="shared" si="4"/>
        <v>6</v>
      </c>
      <c r="L41" s="26">
        <f t="shared" si="5"/>
        <v>0.13636363636363635</v>
      </c>
      <c r="M41" s="11"/>
      <c r="N41" s="11"/>
      <c r="O41" s="25">
        <f t="shared" si="6"/>
        <v>93</v>
      </c>
      <c r="P41" s="25">
        <f t="shared" si="1"/>
        <v>14</v>
      </c>
      <c r="Q41" s="26">
        <f t="shared" si="2"/>
        <v>0.13084112149532709</v>
      </c>
    </row>
    <row r="42" spans="1:17" x14ac:dyDescent="0.5">
      <c r="A42" t="s">
        <v>18</v>
      </c>
      <c r="B42">
        <v>40</v>
      </c>
      <c r="C42">
        <v>5</v>
      </c>
      <c r="D42">
        <v>44</v>
      </c>
      <c r="E42">
        <v>63</v>
      </c>
      <c r="F42">
        <v>35</v>
      </c>
      <c r="G42">
        <v>80</v>
      </c>
      <c r="H42" s="24">
        <f t="shared" si="0"/>
        <v>79</v>
      </c>
      <c r="I42" s="24">
        <f t="shared" si="0"/>
        <v>143</v>
      </c>
      <c r="J42" s="25">
        <f t="shared" si="3"/>
        <v>44</v>
      </c>
      <c r="K42" s="25">
        <f t="shared" si="4"/>
        <v>35</v>
      </c>
      <c r="L42" s="26">
        <f t="shared" si="5"/>
        <v>0.44303797468354428</v>
      </c>
      <c r="M42" s="11"/>
      <c r="N42" s="11"/>
      <c r="O42" s="25">
        <f t="shared" si="6"/>
        <v>107</v>
      </c>
      <c r="P42" s="25">
        <f t="shared" si="1"/>
        <v>36</v>
      </c>
      <c r="Q42" s="26">
        <f t="shared" si="2"/>
        <v>0.25174825174825177</v>
      </c>
    </row>
    <row r="43" spans="1:17" x14ac:dyDescent="0.5">
      <c r="A43" t="s">
        <v>14</v>
      </c>
      <c r="B43">
        <v>41</v>
      </c>
      <c r="C43">
        <v>1</v>
      </c>
      <c r="D43">
        <v>23</v>
      </c>
      <c r="E43">
        <v>53</v>
      </c>
      <c r="F43">
        <v>15</v>
      </c>
      <c r="G43">
        <v>41</v>
      </c>
      <c r="H43" s="24">
        <f t="shared" si="0"/>
        <v>38</v>
      </c>
      <c r="I43" s="24">
        <f t="shared" si="0"/>
        <v>94</v>
      </c>
      <c r="J43" s="25">
        <f t="shared" si="3"/>
        <v>79</v>
      </c>
      <c r="K43" s="25">
        <f t="shared" si="4"/>
        <v>41</v>
      </c>
      <c r="L43" s="26">
        <f t="shared" si="5"/>
        <v>1.0789473684210527</v>
      </c>
      <c r="M43" s="11"/>
      <c r="N43" s="11"/>
      <c r="O43" s="25">
        <f t="shared" si="6"/>
        <v>143</v>
      </c>
      <c r="P43" s="25">
        <f t="shared" si="1"/>
        <v>49</v>
      </c>
      <c r="Q43" s="26">
        <f t="shared" si="2"/>
        <v>0.52127659574468088</v>
      </c>
    </row>
    <row r="44" spans="1:17" x14ac:dyDescent="0.5">
      <c r="A44" t="s">
        <v>15</v>
      </c>
      <c r="B44">
        <v>42</v>
      </c>
      <c r="C44">
        <v>2</v>
      </c>
      <c r="D44">
        <v>26</v>
      </c>
      <c r="E44">
        <v>46</v>
      </c>
      <c r="F44">
        <v>18</v>
      </c>
      <c r="G44">
        <v>46</v>
      </c>
      <c r="H44" s="24">
        <f t="shared" si="0"/>
        <v>44</v>
      </c>
      <c r="I44" s="24">
        <f t="shared" si="0"/>
        <v>92</v>
      </c>
      <c r="J44" s="25">
        <f t="shared" si="3"/>
        <v>38</v>
      </c>
      <c r="K44" s="25">
        <f t="shared" si="4"/>
        <v>6</v>
      </c>
      <c r="L44" s="26">
        <f t="shared" si="5"/>
        <v>0.13636363636363635</v>
      </c>
      <c r="M44" s="11"/>
      <c r="N44" s="11"/>
      <c r="O44" s="25">
        <f t="shared" si="6"/>
        <v>94</v>
      </c>
      <c r="P44" s="25">
        <f t="shared" si="1"/>
        <v>2</v>
      </c>
      <c r="Q44" s="26">
        <f t="shared" si="2"/>
        <v>2.1739130434782608E-2</v>
      </c>
    </row>
    <row r="45" spans="1:17" x14ac:dyDescent="0.5">
      <c r="A45" t="s">
        <v>16</v>
      </c>
      <c r="B45">
        <v>43</v>
      </c>
      <c r="C45">
        <v>3</v>
      </c>
      <c r="D45">
        <v>36</v>
      </c>
      <c r="E45">
        <v>46</v>
      </c>
      <c r="F45">
        <v>22</v>
      </c>
      <c r="G45">
        <v>60</v>
      </c>
      <c r="H45" s="24">
        <f t="shared" si="0"/>
        <v>58</v>
      </c>
      <c r="I45" s="24">
        <f t="shared" si="0"/>
        <v>106</v>
      </c>
      <c r="J45" s="25">
        <f t="shared" si="3"/>
        <v>44</v>
      </c>
      <c r="K45" s="25">
        <f t="shared" si="4"/>
        <v>14</v>
      </c>
      <c r="L45" s="26">
        <f t="shared" si="5"/>
        <v>0.2413793103448276</v>
      </c>
      <c r="M45" s="11"/>
      <c r="N45" s="11"/>
      <c r="O45" s="25">
        <f t="shared" si="6"/>
        <v>92</v>
      </c>
      <c r="P45" s="25">
        <f t="shared" si="1"/>
        <v>14</v>
      </c>
      <c r="Q45" s="26">
        <f t="shared" si="2"/>
        <v>0.13207547169811321</v>
      </c>
    </row>
    <row r="46" spans="1:17" x14ac:dyDescent="0.5">
      <c r="A46" t="s">
        <v>17</v>
      </c>
      <c r="B46">
        <v>44</v>
      </c>
      <c r="C46">
        <v>4</v>
      </c>
      <c r="D46">
        <v>36</v>
      </c>
      <c r="E46">
        <v>52</v>
      </c>
      <c r="F46">
        <v>24</v>
      </c>
      <c r="G46">
        <v>57</v>
      </c>
      <c r="H46" s="24">
        <f t="shared" si="0"/>
        <v>60</v>
      </c>
      <c r="I46" s="24">
        <f t="shared" si="0"/>
        <v>109</v>
      </c>
      <c r="J46" s="25">
        <f t="shared" si="3"/>
        <v>58</v>
      </c>
      <c r="K46" s="25">
        <f t="shared" si="4"/>
        <v>2</v>
      </c>
      <c r="L46" s="26">
        <f t="shared" si="5"/>
        <v>3.3333333333333333E-2</v>
      </c>
      <c r="M46" s="11"/>
      <c r="N46" s="11"/>
      <c r="O46" s="25">
        <f t="shared" si="6"/>
        <v>106</v>
      </c>
      <c r="P46" s="25">
        <f t="shared" si="1"/>
        <v>3</v>
      </c>
      <c r="Q46" s="26">
        <f t="shared" si="2"/>
        <v>2.7522935779816515E-2</v>
      </c>
    </row>
    <row r="47" spans="1:17" x14ac:dyDescent="0.5">
      <c r="A47" t="s">
        <v>18</v>
      </c>
      <c r="B47">
        <v>45</v>
      </c>
      <c r="C47">
        <v>5</v>
      </c>
      <c r="D47">
        <v>35</v>
      </c>
      <c r="E47">
        <v>78</v>
      </c>
      <c r="F47">
        <v>27</v>
      </c>
      <c r="G47">
        <v>102</v>
      </c>
      <c r="H47" s="24">
        <f t="shared" si="0"/>
        <v>62</v>
      </c>
      <c r="I47" s="24">
        <f t="shared" si="0"/>
        <v>180</v>
      </c>
      <c r="J47" s="25">
        <f t="shared" si="3"/>
        <v>60</v>
      </c>
      <c r="K47" s="25">
        <f t="shared" si="4"/>
        <v>2</v>
      </c>
      <c r="L47" s="26">
        <f t="shared" si="5"/>
        <v>3.2258064516129031E-2</v>
      </c>
      <c r="M47" s="11"/>
      <c r="N47" s="11"/>
      <c r="O47" s="25">
        <f t="shared" si="6"/>
        <v>109</v>
      </c>
      <c r="P47" s="25">
        <f t="shared" si="1"/>
        <v>71</v>
      </c>
      <c r="Q47" s="26">
        <f t="shared" si="2"/>
        <v>0.39444444444444443</v>
      </c>
    </row>
    <row r="48" spans="1:17" x14ac:dyDescent="0.5">
      <c r="A48" t="s">
        <v>14</v>
      </c>
      <c r="B48">
        <v>46</v>
      </c>
      <c r="C48">
        <v>1</v>
      </c>
      <c r="D48">
        <v>23</v>
      </c>
      <c r="E48">
        <v>31</v>
      </c>
      <c r="F48">
        <v>18</v>
      </c>
      <c r="G48">
        <v>48</v>
      </c>
      <c r="H48" s="24">
        <f t="shared" si="0"/>
        <v>41</v>
      </c>
      <c r="I48" s="24">
        <f t="shared" si="0"/>
        <v>79</v>
      </c>
      <c r="J48" s="25">
        <f t="shared" si="3"/>
        <v>62</v>
      </c>
      <c r="K48" s="25">
        <f t="shared" si="4"/>
        <v>21</v>
      </c>
      <c r="L48" s="26">
        <f t="shared" si="5"/>
        <v>0.51219512195121952</v>
      </c>
      <c r="M48" s="11"/>
      <c r="N48" s="11"/>
      <c r="O48" s="25">
        <f t="shared" si="6"/>
        <v>180</v>
      </c>
      <c r="P48" s="25">
        <f t="shared" si="1"/>
        <v>101</v>
      </c>
      <c r="Q48" s="26">
        <f t="shared" si="2"/>
        <v>1.2784810126582278</v>
      </c>
    </row>
    <row r="49" spans="1:17" x14ac:dyDescent="0.5">
      <c r="A49" t="s">
        <v>15</v>
      </c>
      <c r="B49">
        <v>47</v>
      </c>
      <c r="C49">
        <v>2</v>
      </c>
      <c r="D49">
        <v>28</v>
      </c>
      <c r="E49">
        <v>28</v>
      </c>
      <c r="F49">
        <v>20</v>
      </c>
      <c r="G49">
        <v>43</v>
      </c>
      <c r="H49" s="24">
        <f t="shared" si="0"/>
        <v>48</v>
      </c>
      <c r="I49" s="24">
        <f t="shared" si="0"/>
        <v>71</v>
      </c>
      <c r="J49" s="25">
        <f t="shared" si="3"/>
        <v>41</v>
      </c>
      <c r="K49" s="25">
        <f t="shared" si="4"/>
        <v>7</v>
      </c>
      <c r="L49" s="26">
        <f t="shared" si="5"/>
        <v>0.14583333333333334</v>
      </c>
      <c r="M49" s="11"/>
      <c r="N49" s="11"/>
      <c r="O49" s="25">
        <f t="shared" si="6"/>
        <v>79</v>
      </c>
      <c r="P49" s="25">
        <f t="shared" si="1"/>
        <v>8</v>
      </c>
      <c r="Q49" s="26">
        <f t="shared" si="2"/>
        <v>0.11267605633802817</v>
      </c>
    </row>
    <row r="50" spans="1:17" x14ac:dyDescent="0.5">
      <c r="A50" t="s">
        <v>16</v>
      </c>
      <c r="B50">
        <v>48</v>
      </c>
      <c r="C50">
        <v>3</v>
      </c>
      <c r="D50">
        <v>26</v>
      </c>
      <c r="E50">
        <v>64</v>
      </c>
      <c r="F50">
        <v>14</v>
      </c>
      <c r="G50">
        <v>77</v>
      </c>
      <c r="H50" s="24">
        <f t="shared" si="0"/>
        <v>40</v>
      </c>
      <c r="I50" s="24">
        <f t="shared" si="0"/>
        <v>141</v>
      </c>
      <c r="J50" s="25">
        <f t="shared" si="3"/>
        <v>48</v>
      </c>
      <c r="K50" s="25">
        <f t="shared" si="4"/>
        <v>8</v>
      </c>
      <c r="L50" s="26">
        <f t="shared" si="5"/>
        <v>0.2</v>
      </c>
      <c r="M50" s="11"/>
      <c r="N50" s="11"/>
      <c r="O50" s="25">
        <f t="shared" si="6"/>
        <v>71</v>
      </c>
      <c r="P50" s="25">
        <f t="shared" si="1"/>
        <v>70</v>
      </c>
      <c r="Q50" s="26">
        <f t="shared" si="2"/>
        <v>0.49645390070921985</v>
      </c>
    </row>
    <row r="51" spans="1:17" x14ac:dyDescent="0.5">
      <c r="A51" t="s">
        <v>17</v>
      </c>
      <c r="B51">
        <v>49</v>
      </c>
      <c r="C51">
        <v>4</v>
      </c>
      <c r="D51">
        <v>31</v>
      </c>
      <c r="E51">
        <v>63</v>
      </c>
      <c r="F51">
        <v>18</v>
      </c>
      <c r="G51">
        <v>81</v>
      </c>
      <c r="H51" s="24">
        <f t="shared" si="0"/>
        <v>49</v>
      </c>
      <c r="I51" s="24">
        <f t="shared" si="0"/>
        <v>144</v>
      </c>
      <c r="J51" s="25">
        <f t="shared" si="3"/>
        <v>40</v>
      </c>
      <c r="K51" s="25">
        <f t="shared" si="4"/>
        <v>9</v>
      </c>
      <c r="L51" s="26">
        <f t="shared" si="5"/>
        <v>0.18367346938775511</v>
      </c>
      <c r="M51" s="11"/>
      <c r="N51" s="11"/>
      <c r="O51" s="25">
        <f t="shared" si="6"/>
        <v>141</v>
      </c>
      <c r="P51" s="25">
        <f t="shared" si="1"/>
        <v>3</v>
      </c>
      <c r="Q51" s="26">
        <f t="shared" si="2"/>
        <v>2.0833333333333332E-2</v>
      </c>
    </row>
    <row r="52" spans="1:17" x14ac:dyDescent="0.5">
      <c r="A52" t="s">
        <v>18</v>
      </c>
      <c r="B52">
        <v>50</v>
      </c>
      <c r="C52">
        <v>5</v>
      </c>
      <c r="D52">
        <v>50</v>
      </c>
      <c r="E52">
        <v>93</v>
      </c>
      <c r="F52">
        <v>30</v>
      </c>
      <c r="G52">
        <v>110</v>
      </c>
      <c r="H52" s="24">
        <f t="shared" si="0"/>
        <v>80</v>
      </c>
      <c r="I52" s="24">
        <f t="shared" si="0"/>
        <v>203</v>
      </c>
      <c r="J52" s="25">
        <f t="shared" si="3"/>
        <v>49</v>
      </c>
      <c r="K52" s="25">
        <f t="shared" si="4"/>
        <v>31</v>
      </c>
      <c r="L52" s="26">
        <f t="shared" si="5"/>
        <v>0.38750000000000001</v>
      </c>
      <c r="M52" s="11"/>
      <c r="N52" s="11"/>
      <c r="O52" s="25">
        <f t="shared" si="6"/>
        <v>144</v>
      </c>
      <c r="P52" s="25">
        <f t="shared" si="1"/>
        <v>59</v>
      </c>
      <c r="Q52" s="26">
        <f t="shared" si="2"/>
        <v>0.29064039408866993</v>
      </c>
    </row>
    <row r="53" spans="1:17" x14ac:dyDescent="0.5">
      <c r="A53" t="s">
        <v>14</v>
      </c>
      <c r="B53">
        <v>51</v>
      </c>
      <c r="C53">
        <v>1</v>
      </c>
      <c r="D53" s="4"/>
      <c r="E53" s="4"/>
      <c r="F53" s="4"/>
      <c r="G53" s="4"/>
      <c r="J53" s="25">
        <f t="shared" si="3"/>
        <v>80</v>
      </c>
      <c r="K53" s="9"/>
      <c r="L53" s="11"/>
      <c r="M53" s="11"/>
      <c r="N53" s="11"/>
      <c r="O53" s="25">
        <f t="shared" si="6"/>
        <v>203</v>
      </c>
      <c r="P53" s="9"/>
      <c r="Q53" s="11"/>
    </row>
  </sheetData>
  <mergeCells count="4">
    <mergeCell ref="D1:E1"/>
    <mergeCell ref="F1:G1"/>
    <mergeCell ref="J1:L1"/>
    <mergeCell ref="O1:Q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2FC59-D426-4629-A18E-C5D39F29AD79}">
  <sheetPr>
    <tabColor theme="1" tint="0.249977111117893"/>
  </sheetPr>
  <dimension ref="A1:S53"/>
  <sheetViews>
    <sheetView zoomScale="80" zoomScaleNormal="80" workbookViewId="0">
      <pane xSplit="2" ySplit="3" topLeftCell="C10" activePane="bottomRight" state="frozen"/>
      <selection activeCell="G60" sqref="G60"/>
      <selection pane="topRight" activeCell="G60" sqref="G60"/>
      <selection pane="bottomLeft" activeCell="G60" sqref="G60"/>
      <selection pane="bottomRight" activeCell="G60" sqref="G60"/>
    </sheetView>
  </sheetViews>
  <sheetFormatPr defaultColWidth="11" defaultRowHeight="15.75" x14ac:dyDescent="0.5"/>
  <cols>
    <col min="11" max="11" width="9.125" customWidth="1"/>
    <col min="12" max="14" width="14.875" customWidth="1"/>
  </cols>
  <sheetData>
    <row r="1" spans="1:19" x14ac:dyDescent="0.5">
      <c r="D1" s="182" t="s">
        <v>6</v>
      </c>
      <c r="E1" s="182"/>
      <c r="F1" s="182" t="s">
        <v>7</v>
      </c>
      <c r="G1" s="182"/>
      <c r="H1" s="10" t="s">
        <v>52</v>
      </c>
      <c r="I1" s="10" t="s">
        <v>53</v>
      </c>
      <c r="J1" s="183" t="s">
        <v>52</v>
      </c>
      <c r="K1" s="184"/>
      <c r="L1" s="185"/>
      <c r="M1" s="12" t="s">
        <v>24</v>
      </c>
      <c r="N1" s="27">
        <f>AVERAGE(K3:K52)</f>
        <v>18.900709219858157</v>
      </c>
      <c r="O1" s="186" t="s">
        <v>53</v>
      </c>
      <c r="P1" s="184"/>
      <c r="Q1" s="185"/>
      <c r="R1" s="12" t="s">
        <v>24</v>
      </c>
      <c r="S1" s="27">
        <f>AVERAGE(P3:P52)</f>
        <v>35.312056737588662</v>
      </c>
    </row>
    <row r="2" spans="1:19" s="1" customFormat="1" ht="47.25" x14ac:dyDescent="0.5">
      <c r="B2" s="15" t="s">
        <v>8</v>
      </c>
      <c r="C2" s="16" t="s">
        <v>9</v>
      </c>
      <c r="D2" s="16" t="s">
        <v>10</v>
      </c>
      <c r="E2" s="16" t="s">
        <v>11</v>
      </c>
      <c r="F2" s="16" t="s">
        <v>12</v>
      </c>
      <c r="G2" s="16" t="s">
        <v>13</v>
      </c>
      <c r="H2" s="23" t="s">
        <v>54</v>
      </c>
      <c r="I2" s="23" t="s">
        <v>54</v>
      </c>
      <c r="J2" s="17" t="s">
        <v>21</v>
      </c>
      <c r="K2" s="17" t="s">
        <v>23</v>
      </c>
      <c r="L2" s="17" t="s">
        <v>51</v>
      </c>
      <c r="M2" s="13" t="s">
        <v>25</v>
      </c>
      <c r="N2" s="28">
        <f>AVERAGE(L3:L52)</f>
        <v>0.39343018307004896</v>
      </c>
      <c r="O2" s="17" t="s">
        <v>21</v>
      </c>
      <c r="P2" s="17" t="s">
        <v>23</v>
      </c>
      <c r="Q2" s="17" t="s">
        <v>51</v>
      </c>
      <c r="R2" s="13" t="s">
        <v>25</v>
      </c>
      <c r="S2" s="28">
        <f>AVERAGE(Q3:Q52)</f>
        <v>0.3437519656283427</v>
      </c>
    </row>
    <row r="3" spans="1:19" ht="16.149999999999999" thickBot="1" x14ac:dyDescent="0.55000000000000004">
      <c r="A3" t="s">
        <v>14</v>
      </c>
      <c r="B3">
        <v>1</v>
      </c>
      <c r="C3">
        <v>1</v>
      </c>
      <c r="D3">
        <v>18</v>
      </c>
      <c r="E3">
        <v>31</v>
      </c>
      <c r="F3">
        <v>15</v>
      </c>
      <c r="G3">
        <v>32</v>
      </c>
      <c r="H3" s="24">
        <f>D3+F3</f>
        <v>33</v>
      </c>
      <c r="I3" s="24">
        <f>E3+G3</f>
        <v>63</v>
      </c>
      <c r="J3" s="25"/>
      <c r="K3" s="25"/>
      <c r="L3" s="26"/>
      <c r="M3" s="14" t="s">
        <v>27</v>
      </c>
      <c r="N3" s="29">
        <f>$J$53</f>
        <v>56.333333333333336</v>
      </c>
      <c r="O3" s="25"/>
      <c r="P3" s="25"/>
      <c r="Q3" s="26"/>
      <c r="R3" s="14" t="s">
        <v>27</v>
      </c>
      <c r="S3" s="29">
        <f>$O$53</f>
        <v>162.66666666666666</v>
      </c>
    </row>
    <row r="4" spans="1:19" x14ac:dyDescent="0.5">
      <c r="A4" t="s">
        <v>15</v>
      </c>
      <c r="B4">
        <v>2</v>
      </c>
      <c r="C4">
        <v>2</v>
      </c>
      <c r="D4">
        <v>33</v>
      </c>
      <c r="E4">
        <v>20</v>
      </c>
      <c r="F4">
        <v>16</v>
      </c>
      <c r="G4">
        <v>40</v>
      </c>
      <c r="H4" s="24">
        <f t="shared" ref="H4:I52" si="0">D4+F4</f>
        <v>49</v>
      </c>
      <c r="I4" s="24">
        <f t="shared" si="0"/>
        <v>60</v>
      </c>
      <c r="J4" s="25"/>
      <c r="K4" s="25"/>
      <c r="L4" s="26"/>
      <c r="M4" s="11"/>
      <c r="N4" s="11"/>
      <c r="O4" s="25"/>
      <c r="P4" s="25"/>
      <c r="Q4" s="26"/>
    </row>
    <row r="5" spans="1:19" x14ac:dyDescent="0.5">
      <c r="A5" t="s">
        <v>16</v>
      </c>
      <c r="B5">
        <v>3</v>
      </c>
      <c r="C5">
        <v>3</v>
      </c>
      <c r="D5">
        <v>28</v>
      </c>
      <c r="E5">
        <v>30</v>
      </c>
      <c r="F5">
        <v>16</v>
      </c>
      <c r="G5">
        <v>38</v>
      </c>
      <c r="H5" s="24">
        <f t="shared" si="0"/>
        <v>44</v>
      </c>
      <c r="I5" s="24">
        <f t="shared" si="0"/>
        <v>68</v>
      </c>
      <c r="J5" s="25"/>
      <c r="K5" s="25"/>
      <c r="L5" s="26"/>
      <c r="M5" s="11"/>
      <c r="N5" s="11"/>
      <c r="O5" s="25"/>
      <c r="P5" s="25"/>
      <c r="Q5" s="26"/>
    </row>
    <row r="6" spans="1:19" x14ac:dyDescent="0.5">
      <c r="A6" t="s">
        <v>17</v>
      </c>
      <c r="B6">
        <v>4</v>
      </c>
      <c r="C6">
        <v>4</v>
      </c>
      <c r="D6">
        <v>36</v>
      </c>
      <c r="E6">
        <v>38</v>
      </c>
      <c r="F6">
        <v>29</v>
      </c>
      <c r="G6">
        <v>33</v>
      </c>
      <c r="H6" s="24">
        <f t="shared" si="0"/>
        <v>65</v>
      </c>
      <c r="I6" s="24">
        <f t="shared" si="0"/>
        <v>71</v>
      </c>
      <c r="J6" s="25">
        <f>AVERAGE(H3:H5)</f>
        <v>42</v>
      </c>
      <c r="K6" s="25">
        <f t="shared" ref="K6:K52" si="1">ABS(H6-J6)</f>
        <v>23</v>
      </c>
      <c r="L6" s="26">
        <f t="shared" ref="L6:L52" si="2">K6/H6</f>
        <v>0.35384615384615387</v>
      </c>
      <c r="M6" s="11"/>
      <c r="N6" s="11"/>
      <c r="O6" s="25">
        <f>AVERAGE(I3:I5)</f>
        <v>63.666666666666664</v>
      </c>
      <c r="P6" s="25">
        <f t="shared" ref="P6:P52" si="3">ABS(I6-O6)</f>
        <v>7.3333333333333357</v>
      </c>
      <c r="Q6" s="26">
        <f t="shared" ref="Q6:Q52" si="4">P6/I6</f>
        <v>0.10328638497652586</v>
      </c>
    </row>
    <row r="7" spans="1:19" x14ac:dyDescent="0.5">
      <c r="A7" t="s">
        <v>18</v>
      </c>
      <c r="B7">
        <v>5</v>
      </c>
      <c r="C7">
        <v>5</v>
      </c>
      <c r="D7">
        <v>47</v>
      </c>
      <c r="E7">
        <v>72</v>
      </c>
      <c r="F7">
        <v>27</v>
      </c>
      <c r="G7">
        <v>60</v>
      </c>
      <c r="H7" s="24">
        <f t="shared" si="0"/>
        <v>74</v>
      </c>
      <c r="I7" s="24">
        <f t="shared" si="0"/>
        <v>132</v>
      </c>
      <c r="J7" s="25">
        <f t="shared" ref="J7:J53" si="5">AVERAGE(H4:H6)</f>
        <v>52.666666666666664</v>
      </c>
      <c r="K7" s="25">
        <f t="shared" si="1"/>
        <v>21.333333333333336</v>
      </c>
      <c r="L7" s="26">
        <f t="shared" si="2"/>
        <v>0.28828828828828834</v>
      </c>
      <c r="M7" s="11"/>
      <c r="N7" s="11"/>
      <c r="O7" s="25">
        <f t="shared" ref="O7:O53" si="6">AVERAGE(I4:I6)</f>
        <v>66.333333333333329</v>
      </c>
      <c r="P7" s="25">
        <f t="shared" si="3"/>
        <v>65.666666666666671</v>
      </c>
      <c r="Q7" s="26">
        <f t="shared" si="4"/>
        <v>0.49747474747474751</v>
      </c>
    </row>
    <row r="8" spans="1:19" x14ac:dyDescent="0.5">
      <c r="A8" t="s">
        <v>14</v>
      </c>
      <c r="B8">
        <v>6</v>
      </c>
      <c r="C8">
        <v>1</v>
      </c>
      <c r="D8">
        <v>17</v>
      </c>
      <c r="E8">
        <v>33</v>
      </c>
      <c r="F8">
        <v>15</v>
      </c>
      <c r="G8">
        <v>31</v>
      </c>
      <c r="H8" s="24">
        <f t="shared" si="0"/>
        <v>32</v>
      </c>
      <c r="I8" s="24">
        <f t="shared" si="0"/>
        <v>64</v>
      </c>
      <c r="J8" s="25">
        <f t="shared" si="5"/>
        <v>61</v>
      </c>
      <c r="K8" s="25">
        <f t="shared" si="1"/>
        <v>29</v>
      </c>
      <c r="L8" s="26">
        <f t="shared" si="2"/>
        <v>0.90625</v>
      </c>
      <c r="M8" s="11"/>
      <c r="N8" s="11"/>
      <c r="O8" s="25">
        <f t="shared" si="6"/>
        <v>90.333333333333329</v>
      </c>
      <c r="P8" s="25">
        <f t="shared" si="3"/>
        <v>26.333333333333329</v>
      </c>
      <c r="Q8" s="26">
        <f t="shared" si="4"/>
        <v>0.41145833333333326</v>
      </c>
    </row>
    <row r="9" spans="1:19" x14ac:dyDescent="0.5">
      <c r="A9" t="s">
        <v>15</v>
      </c>
      <c r="B9">
        <v>7</v>
      </c>
      <c r="C9">
        <v>2</v>
      </c>
      <c r="D9">
        <v>26</v>
      </c>
      <c r="E9">
        <v>47</v>
      </c>
      <c r="F9">
        <v>18</v>
      </c>
      <c r="G9">
        <v>30</v>
      </c>
      <c r="H9" s="24">
        <f t="shared" si="0"/>
        <v>44</v>
      </c>
      <c r="I9" s="24">
        <f t="shared" si="0"/>
        <v>77</v>
      </c>
      <c r="J9" s="25">
        <f t="shared" si="5"/>
        <v>57</v>
      </c>
      <c r="K9" s="25">
        <f t="shared" si="1"/>
        <v>13</v>
      </c>
      <c r="L9" s="26">
        <f t="shared" si="2"/>
        <v>0.29545454545454547</v>
      </c>
      <c r="M9" s="11"/>
      <c r="N9" s="11"/>
      <c r="O9" s="25">
        <f t="shared" si="6"/>
        <v>89</v>
      </c>
      <c r="P9" s="25">
        <f t="shared" si="3"/>
        <v>12</v>
      </c>
      <c r="Q9" s="26">
        <f t="shared" si="4"/>
        <v>0.15584415584415584</v>
      </c>
    </row>
    <row r="10" spans="1:19" x14ac:dyDescent="0.5">
      <c r="A10" t="s">
        <v>16</v>
      </c>
      <c r="B10">
        <v>8</v>
      </c>
      <c r="C10">
        <v>3</v>
      </c>
      <c r="D10">
        <v>39</v>
      </c>
      <c r="E10">
        <v>47</v>
      </c>
      <c r="F10">
        <v>20</v>
      </c>
      <c r="G10">
        <v>54</v>
      </c>
      <c r="H10" s="24">
        <f t="shared" si="0"/>
        <v>59</v>
      </c>
      <c r="I10" s="24">
        <f t="shared" si="0"/>
        <v>101</v>
      </c>
      <c r="J10" s="25">
        <f t="shared" si="5"/>
        <v>50</v>
      </c>
      <c r="K10" s="25">
        <f t="shared" si="1"/>
        <v>9</v>
      </c>
      <c r="L10" s="26">
        <f t="shared" si="2"/>
        <v>0.15254237288135594</v>
      </c>
      <c r="M10" s="11"/>
      <c r="N10" s="11"/>
      <c r="O10" s="25">
        <f t="shared" si="6"/>
        <v>91</v>
      </c>
      <c r="P10" s="25">
        <f t="shared" si="3"/>
        <v>10</v>
      </c>
      <c r="Q10" s="26">
        <f t="shared" si="4"/>
        <v>9.9009900990099015E-2</v>
      </c>
    </row>
    <row r="11" spans="1:19" x14ac:dyDescent="0.5">
      <c r="A11" t="s">
        <v>17</v>
      </c>
      <c r="B11">
        <v>9</v>
      </c>
      <c r="C11">
        <v>4</v>
      </c>
      <c r="D11">
        <v>30</v>
      </c>
      <c r="E11">
        <v>47</v>
      </c>
      <c r="F11">
        <v>13</v>
      </c>
      <c r="G11">
        <v>47</v>
      </c>
      <c r="H11" s="24">
        <f t="shared" si="0"/>
        <v>43</v>
      </c>
      <c r="I11" s="24">
        <f t="shared" si="0"/>
        <v>94</v>
      </c>
      <c r="J11" s="25">
        <f t="shared" si="5"/>
        <v>45</v>
      </c>
      <c r="K11" s="25">
        <f t="shared" si="1"/>
        <v>2</v>
      </c>
      <c r="L11" s="26">
        <f t="shared" si="2"/>
        <v>4.6511627906976744E-2</v>
      </c>
      <c r="M11" s="11"/>
      <c r="N11" s="11"/>
      <c r="O11" s="25">
        <f t="shared" si="6"/>
        <v>80.666666666666671</v>
      </c>
      <c r="P11" s="25">
        <f t="shared" si="3"/>
        <v>13.333333333333329</v>
      </c>
      <c r="Q11" s="26">
        <f t="shared" si="4"/>
        <v>0.14184397163120563</v>
      </c>
    </row>
    <row r="12" spans="1:19" x14ac:dyDescent="0.5">
      <c r="A12" t="s">
        <v>18</v>
      </c>
      <c r="B12">
        <v>10</v>
      </c>
      <c r="C12">
        <v>5</v>
      </c>
      <c r="D12">
        <v>50</v>
      </c>
      <c r="E12">
        <v>99</v>
      </c>
      <c r="F12">
        <v>41</v>
      </c>
      <c r="G12">
        <v>63</v>
      </c>
      <c r="H12" s="24">
        <f t="shared" si="0"/>
        <v>91</v>
      </c>
      <c r="I12" s="24">
        <f t="shared" si="0"/>
        <v>162</v>
      </c>
      <c r="J12" s="25">
        <f t="shared" si="5"/>
        <v>48.666666666666664</v>
      </c>
      <c r="K12" s="25">
        <f t="shared" si="1"/>
        <v>42.333333333333336</v>
      </c>
      <c r="L12" s="26">
        <f t="shared" si="2"/>
        <v>0.46520146520146521</v>
      </c>
      <c r="M12" s="11"/>
      <c r="N12" s="11"/>
      <c r="O12" s="25">
        <f t="shared" si="6"/>
        <v>90.666666666666671</v>
      </c>
      <c r="P12" s="25">
        <f t="shared" si="3"/>
        <v>71.333333333333329</v>
      </c>
      <c r="Q12" s="26">
        <f t="shared" si="4"/>
        <v>0.44032921810699588</v>
      </c>
    </row>
    <row r="13" spans="1:19" x14ac:dyDescent="0.5">
      <c r="A13" t="s">
        <v>14</v>
      </c>
      <c r="B13">
        <v>11</v>
      </c>
      <c r="C13">
        <v>1</v>
      </c>
      <c r="D13">
        <v>19</v>
      </c>
      <c r="E13">
        <v>37</v>
      </c>
      <c r="F13">
        <v>9</v>
      </c>
      <c r="G13">
        <v>38</v>
      </c>
      <c r="H13" s="24">
        <f t="shared" si="0"/>
        <v>28</v>
      </c>
      <c r="I13" s="24">
        <f t="shared" si="0"/>
        <v>75</v>
      </c>
      <c r="J13" s="25">
        <f t="shared" si="5"/>
        <v>64.333333333333329</v>
      </c>
      <c r="K13" s="25">
        <f t="shared" si="1"/>
        <v>36.333333333333329</v>
      </c>
      <c r="L13" s="26">
        <f t="shared" si="2"/>
        <v>1.2976190476190474</v>
      </c>
      <c r="M13" s="11"/>
      <c r="N13" s="11"/>
      <c r="O13" s="25">
        <f t="shared" si="6"/>
        <v>119</v>
      </c>
      <c r="P13" s="25">
        <f t="shared" si="3"/>
        <v>44</v>
      </c>
      <c r="Q13" s="26">
        <f t="shared" si="4"/>
        <v>0.58666666666666667</v>
      </c>
    </row>
    <row r="14" spans="1:19" x14ac:dyDescent="0.5">
      <c r="A14" t="s">
        <v>15</v>
      </c>
      <c r="B14">
        <v>12</v>
      </c>
      <c r="C14">
        <v>2</v>
      </c>
      <c r="D14">
        <v>22</v>
      </c>
      <c r="E14">
        <v>25</v>
      </c>
      <c r="F14">
        <v>10</v>
      </c>
      <c r="G14">
        <v>41</v>
      </c>
      <c r="H14" s="24">
        <f t="shared" si="0"/>
        <v>32</v>
      </c>
      <c r="I14" s="24">
        <f t="shared" si="0"/>
        <v>66</v>
      </c>
      <c r="J14" s="25">
        <f t="shared" si="5"/>
        <v>54</v>
      </c>
      <c r="K14" s="25">
        <f t="shared" si="1"/>
        <v>22</v>
      </c>
      <c r="L14" s="26">
        <f t="shared" si="2"/>
        <v>0.6875</v>
      </c>
      <c r="M14" s="11"/>
      <c r="N14" s="11"/>
      <c r="O14" s="25">
        <f t="shared" si="6"/>
        <v>110.33333333333333</v>
      </c>
      <c r="P14" s="25">
        <f t="shared" si="3"/>
        <v>44.333333333333329</v>
      </c>
      <c r="Q14" s="26">
        <f t="shared" si="4"/>
        <v>0.6717171717171716</v>
      </c>
    </row>
    <row r="15" spans="1:19" x14ac:dyDescent="0.5">
      <c r="A15" t="s">
        <v>16</v>
      </c>
      <c r="B15">
        <v>13</v>
      </c>
      <c r="C15">
        <v>3</v>
      </c>
      <c r="D15">
        <v>49</v>
      </c>
      <c r="E15">
        <v>58</v>
      </c>
      <c r="F15">
        <v>24</v>
      </c>
      <c r="G15">
        <v>38</v>
      </c>
      <c r="H15" s="24">
        <f t="shared" si="0"/>
        <v>73</v>
      </c>
      <c r="I15" s="24">
        <f t="shared" si="0"/>
        <v>96</v>
      </c>
      <c r="J15" s="25">
        <f t="shared" si="5"/>
        <v>50.333333333333336</v>
      </c>
      <c r="K15" s="25">
        <f t="shared" si="1"/>
        <v>22.666666666666664</v>
      </c>
      <c r="L15" s="26">
        <f t="shared" si="2"/>
        <v>0.31050228310502281</v>
      </c>
      <c r="M15" s="11"/>
      <c r="N15" s="11"/>
      <c r="O15" s="25">
        <f t="shared" si="6"/>
        <v>101</v>
      </c>
      <c r="P15" s="25">
        <f t="shared" si="3"/>
        <v>5</v>
      </c>
      <c r="Q15" s="26">
        <f t="shared" si="4"/>
        <v>5.2083333333333336E-2</v>
      </c>
    </row>
    <row r="16" spans="1:19" x14ac:dyDescent="0.5">
      <c r="A16" t="s">
        <v>17</v>
      </c>
      <c r="B16">
        <v>14</v>
      </c>
      <c r="C16">
        <v>4</v>
      </c>
      <c r="D16">
        <v>21</v>
      </c>
      <c r="E16">
        <v>53</v>
      </c>
      <c r="F16">
        <v>14</v>
      </c>
      <c r="G16">
        <v>48</v>
      </c>
      <c r="H16" s="24">
        <f t="shared" si="0"/>
        <v>35</v>
      </c>
      <c r="I16" s="24">
        <f t="shared" si="0"/>
        <v>101</v>
      </c>
      <c r="J16" s="25">
        <f t="shared" si="5"/>
        <v>44.333333333333336</v>
      </c>
      <c r="K16" s="25">
        <f t="shared" si="1"/>
        <v>9.3333333333333357</v>
      </c>
      <c r="L16" s="26">
        <f t="shared" si="2"/>
        <v>0.26666666666666672</v>
      </c>
      <c r="M16" s="11"/>
      <c r="N16" s="11"/>
      <c r="O16" s="25">
        <f t="shared" si="6"/>
        <v>79</v>
      </c>
      <c r="P16" s="25">
        <f t="shared" si="3"/>
        <v>22</v>
      </c>
      <c r="Q16" s="26">
        <f t="shared" si="4"/>
        <v>0.21782178217821782</v>
      </c>
    </row>
    <row r="17" spans="1:17" x14ac:dyDescent="0.5">
      <c r="A17" t="s">
        <v>18</v>
      </c>
      <c r="B17">
        <v>15</v>
      </c>
      <c r="C17">
        <v>5</v>
      </c>
      <c r="D17">
        <v>45</v>
      </c>
      <c r="E17">
        <v>93</v>
      </c>
      <c r="F17">
        <v>23</v>
      </c>
      <c r="G17">
        <v>83</v>
      </c>
      <c r="H17" s="24">
        <f t="shared" si="0"/>
        <v>68</v>
      </c>
      <c r="I17" s="24">
        <f t="shared" si="0"/>
        <v>176</v>
      </c>
      <c r="J17" s="25">
        <f t="shared" si="5"/>
        <v>46.666666666666664</v>
      </c>
      <c r="K17" s="25">
        <f t="shared" si="1"/>
        <v>21.333333333333336</v>
      </c>
      <c r="L17" s="26">
        <f t="shared" si="2"/>
        <v>0.31372549019607848</v>
      </c>
      <c r="M17" s="11"/>
      <c r="N17" s="11"/>
      <c r="O17" s="25">
        <f t="shared" si="6"/>
        <v>87.666666666666671</v>
      </c>
      <c r="P17" s="25">
        <f t="shared" si="3"/>
        <v>88.333333333333329</v>
      </c>
      <c r="Q17" s="26">
        <f t="shared" si="4"/>
        <v>0.50189393939393934</v>
      </c>
    </row>
    <row r="18" spans="1:17" x14ac:dyDescent="0.5">
      <c r="A18" t="s">
        <v>14</v>
      </c>
      <c r="B18">
        <v>16</v>
      </c>
      <c r="C18">
        <v>1</v>
      </c>
      <c r="D18">
        <v>18</v>
      </c>
      <c r="E18">
        <v>54</v>
      </c>
      <c r="F18">
        <v>11</v>
      </c>
      <c r="G18">
        <v>41</v>
      </c>
      <c r="H18" s="24">
        <f t="shared" si="0"/>
        <v>29</v>
      </c>
      <c r="I18" s="24">
        <f t="shared" si="0"/>
        <v>95</v>
      </c>
      <c r="J18" s="25">
        <f t="shared" si="5"/>
        <v>58.666666666666664</v>
      </c>
      <c r="K18" s="25">
        <f t="shared" si="1"/>
        <v>29.666666666666664</v>
      </c>
      <c r="L18" s="26">
        <f t="shared" si="2"/>
        <v>1.0229885057471264</v>
      </c>
      <c r="M18" s="11"/>
      <c r="N18" s="11"/>
      <c r="O18" s="25">
        <f t="shared" si="6"/>
        <v>124.33333333333333</v>
      </c>
      <c r="P18" s="25">
        <f t="shared" si="3"/>
        <v>29.333333333333329</v>
      </c>
      <c r="Q18" s="26">
        <f t="shared" si="4"/>
        <v>0.30877192982456136</v>
      </c>
    </row>
    <row r="19" spans="1:17" x14ac:dyDescent="0.5">
      <c r="A19" t="s">
        <v>15</v>
      </c>
      <c r="B19">
        <v>17</v>
      </c>
      <c r="C19">
        <v>2</v>
      </c>
      <c r="D19">
        <v>25</v>
      </c>
      <c r="E19">
        <v>35</v>
      </c>
      <c r="F19">
        <v>18</v>
      </c>
      <c r="G19">
        <v>34</v>
      </c>
      <c r="H19" s="24">
        <f t="shared" si="0"/>
        <v>43</v>
      </c>
      <c r="I19" s="24">
        <f t="shared" si="0"/>
        <v>69</v>
      </c>
      <c r="J19" s="25">
        <f t="shared" si="5"/>
        <v>44</v>
      </c>
      <c r="K19" s="25">
        <f t="shared" si="1"/>
        <v>1</v>
      </c>
      <c r="L19" s="26">
        <f t="shared" si="2"/>
        <v>2.3255813953488372E-2</v>
      </c>
      <c r="M19" s="11"/>
      <c r="N19" s="11"/>
      <c r="O19" s="25">
        <f t="shared" si="6"/>
        <v>124</v>
      </c>
      <c r="P19" s="25">
        <f t="shared" si="3"/>
        <v>55</v>
      </c>
      <c r="Q19" s="26">
        <f t="shared" si="4"/>
        <v>0.79710144927536231</v>
      </c>
    </row>
    <row r="20" spans="1:17" x14ac:dyDescent="0.5">
      <c r="A20" t="s">
        <v>16</v>
      </c>
      <c r="B20">
        <v>18</v>
      </c>
      <c r="C20">
        <v>3</v>
      </c>
      <c r="D20">
        <v>27</v>
      </c>
      <c r="E20">
        <v>37</v>
      </c>
      <c r="F20">
        <v>21</v>
      </c>
      <c r="G20">
        <v>44</v>
      </c>
      <c r="H20" s="24">
        <f t="shared" si="0"/>
        <v>48</v>
      </c>
      <c r="I20" s="24">
        <f t="shared" si="0"/>
        <v>81</v>
      </c>
      <c r="J20" s="25">
        <f t="shared" si="5"/>
        <v>46.666666666666664</v>
      </c>
      <c r="K20" s="25">
        <f t="shared" si="1"/>
        <v>1.3333333333333357</v>
      </c>
      <c r="L20" s="26">
        <f t="shared" si="2"/>
        <v>2.7777777777777828E-2</v>
      </c>
      <c r="M20" s="11"/>
      <c r="N20" s="11"/>
      <c r="O20" s="25">
        <f t="shared" si="6"/>
        <v>113.33333333333333</v>
      </c>
      <c r="P20" s="25">
        <f t="shared" si="3"/>
        <v>32.333333333333329</v>
      </c>
      <c r="Q20" s="26">
        <f t="shared" si="4"/>
        <v>0.39917695473251025</v>
      </c>
    </row>
    <row r="21" spans="1:17" x14ac:dyDescent="0.5">
      <c r="A21" t="s">
        <v>17</v>
      </c>
      <c r="B21">
        <v>19</v>
      </c>
      <c r="C21">
        <v>4</v>
      </c>
      <c r="D21">
        <v>35</v>
      </c>
      <c r="E21">
        <v>48</v>
      </c>
      <c r="F21">
        <v>16</v>
      </c>
      <c r="G21">
        <v>55</v>
      </c>
      <c r="H21" s="24">
        <f t="shared" si="0"/>
        <v>51</v>
      </c>
      <c r="I21" s="24">
        <f t="shared" si="0"/>
        <v>103</v>
      </c>
      <c r="J21" s="25">
        <f t="shared" si="5"/>
        <v>40</v>
      </c>
      <c r="K21" s="25">
        <f t="shared" si="1"/>
        <v>11</v>
      </c>
      <c r="L21" s="26">
        <f t="shared" si="2"/>
        <v>0.21568627450980393</v>
      </c>
      <c r="M21" s="11"/>
      <c r="N21" s="11"/>
      <c r="O21" s="25">
        <f t="shared" si="6"/>
        <v>81.666666666666671</v>
      </c>
      <c r="P21" s="25">
        <f t="shared" si="3"/>
        <v>21.333333333333329</v>
      </c>
      <c r="Q21" s="26">
        <f t="shared" si="4"/>
        <v>0.20711974110032358</v>
      </c>
    </row>
    <row r="22" spans="1:17" x14ac:dyDescent="0.5">
      <c r="A22" t="s">
        <v>18</v>
      </c>
      <c r="B22">
        <v>20</v>
      </c>
      <c r="C22">
        <v>5</v>
      </c>
      <c r="D22">
        <v>56</v>
      </c>
      <c r="E22">
        <v>35</v>
      </c>
      <c r="F22">
        <v>41</v>
      </c>
      <c r="G22">
        <v>69</v>
      </c>
      <c r="H22" s="24">
        <f t="shared" si="0"/>
        <v>97</v>
      </c>
      <c r="I22" s="24">
        <f t="shared" si="0"/>
        <v>104</v>
      </c>
      <c r="J22" s="25">
        <f t="shared" si="5"/>
        <v>47.333333333333336</v>
      </c>
      <c r="K22" s="25">
        <f t="shared" si="1"/>
        <v>49.666666666666664</v>
      </c>
      <c r="L22" s="26">
        <f t="shared" si="2"/>
        <v>0.51202749140893467</v>
      </c>
      <c r="M22" s="11"/>
      <c r="N22" s="11"/>
      <c r="O22" s="25">
        <f t="shared" si="6"/>
        <v>84.333333333333329</v>
      </c>
      <c r="P22" s="25">
        <f t="shared" si="3"/>
        <v>19.666666666666671</v>
      </c>
      <c r="Q22" s="26">
        <f t="shared" si="4"/>
        <v>0.18910256410256415</v>
      </c>
    </row>
    <row r="23" spans="1:17" x14ac:dyDescent="0.5">
      <c r="A23" t="s">
        <v>14</v>
      </c>
      <c r="B23">
        <v>21</v>
      </c>
      <c r="C23">
        <v>1</v>
      </c>
      <c r="D23">
        <v>15</v>
      </c>
      <c r="E23">
        <v>23</v>
      </c>
      <c r="F23">
        <v>15</v>
      </c>
      <c r="G23">
        <v>36</v>
      </c>
      <c r="H23" s="24">
        <f t="shared" si="0"/>
        <v>30</v>
      </c>
      <c r="I23" s="24">
        <f t="shared" si="0"/>
        <v>59</v>
      </c>
      <c r="J23" s="25">
        <f t="shared" si="5"/>
        <v>65.333333333333329</v>
      </c>
      <c r="K23" s="25">
        <f t="shared" si="1"/>
        <v>35.333333333333329</v>
      </c>
      <c r="L23" s="26">
        <f t="shared" si="2"/>
        <v>1.1777777777777776</v>
      </c>
      <c r="M23" s="11"/>
      <c r="N23" s="11"/>
      <c r="O23" s="25">
        <f t="shared" si="6"/>
        <v>96</v>
      </c>
      <c r="P23" s="25">
        <f t="shared" si="3"/>
        <v>37</v>
      </c>
      <c r="Q23" s="26">
        <f t="shared" si="4"/>
        <v>0.6271186440677966</v>
      </c>
    </row>
    <row r="24" spans="1:17" x14ac:dyDescent="0.5">
      <c r="A24" t="s">
        <v>15</v>
      </c>
      <c r="B24">
        <v>22</v>
      </c>
      <c r="C24">
        <v>2</v>
      </c>
      <c r="D24">
        <v>22</v>
      </c>
      <c r="E24">
        <v>34</v>
      </c>
      <c r="F24">
        <v>14</v>
      </c>
      <c r="G24">
        <v>42</v>
      </c>
      <c r="H24" s="24">
        <f t="shared" si="0"/>
        <v>36</v>
      </c>
      <c r="I24" s="24">
        <f t="shared" si="0"/>
        <v>76</v>
      </c>
      <c r="J24" s="25">
        <f t="shared" si="5"/>
        <v>59.333333333333336</v>
      </c>
      <c r="K24" s="25">
        <f t="shared" si="1"/>
        <v>23.333333333333336</v>
      </c>
      <c r="L24" s="26">
        <f t="shared" si="2"/>
        <v>0.64814814814814825</v>
      </c>
      <c r="M24" s="11"/>
      <c r="N24" s="11"/>
      <c r="O24" s="25">
        <f t="shared" si="6"/>
        <v>88.666666666666671</v>
      </c>
      <c r="P24" s="25">
        <f t="shared" si="3"/>
        <v>12.666666666666671</v>
      </c>
      <c r="Q24" s="26">
        <f t="shared" si="4"/>
        <v>0.16666666666666674</v>
      </c>
    </row>
    <row r="25" spans="1:17" x14ac:dyDescent="0.5">
      <c r="A25" t="s">
        <v>16</v>
      </c>
      <c r="B25">
        <v>23</v>
      </c>
      <c r="C25">
        <v>3</v>
      </c>
      <c r="D25">
        <v>22</v>
      </c>
      <c r="E25">
        <v>61</v>
      </c>
      <c r="F25">
        <v>17</v>
      </c>
      <c r="G25">
        <v>45</v>
      </c>
      <c r="H25" s="24">
        <f t="shared" si="0"/>
        <v>39</v>
      </c>
      <c r="I25" s="24">
        <f t="shared" si="0"/>
        <v>106</v>
      </c>
      <c r="J25" s="25">
        <f t="shared" si="5"/>
        <v>54.333333333333336</v>
      </c>
      <c r="K25" s="25">
        <f t="shared" si="1"/>
        <v>15.333333333333336</v>
      </c>
      <c r="L25" s="26">
        <f t="shared" si="2"/>
        <v>0.39316239316239321</v>
      </c>
      <c r="M25" s="11"/>
      <c r="N25" s="11"/>
      <c r="O25" s="25">
        <f t="shared" si="6"/>
        <v>79.666666666666671</v>
      </c>
      <c r="P25" s="25">
        <f t="shared" si="3"/>
        <v>26.333333333333329</v>
      </c>
      <c r="Q25" s="26">
        <f t="shared" si="4"/>
        <v>0.24842767295597479</v>
      </c>
    </row>
    <row r="26" spans="1:17" x14ac:dyDescent="0.5">
      <c r="A26" t="s">
        <v>17</v>
      </c>
      <c r="B26">
        <v>24</v>
      </c>
      <c r="C26">
        <v>4</v>
      </c>
      <c r="D26">
        <v>30</v>
      </c>
      <c r="E26">
        <v>86</v>
      </c>
      <c r="F26">
        <v>12</v>
      </c>
      <c r="G26">
        <v>63</v>
      </c>
      <c r="H26" s="24">
        <f t="shared" si="0"/>
        <v>42</v>
      </c>
      <c r="I26" s="24">
        <f t="shared" si="0"/>
        <v>149</v>
      </c>
      <c r="J26" s="25">
        <f t="shared" si="5"/>
        <v>35</v>
      </c>
      <c r="K26" s="25">
        <f t="shared" si="1"/>
        <v>7</v>
      </c>
      <c r="L26" s="26">
        <f t="shared" si="2"/>
        <v>0.16666666666666666</v>
      </c>
      <c r="M26" s="11"/>
      <c r="N26" s="11"/>
      <c r="O26" s="25">
        <f t="shared" si="6"/>
        <v>80.333333333333329</v>
      </c>
      <c r="P26" s="25">
        <f t="shared" si="3"/>
        <v>68.666666666666671</v>
      </c>
      <c r="Q26" s="26">
        <f t="shared" si="4"/>
        <v>0.46085011185682329</v>
      </c>
    </row>
    <row r="27" spans="1:17" x14ac:dyDescent="0.5">
      <c r="A27" t="s">
        <v>18</v>
      </c>
      <c r="B27">
        <v>25</v>
      </c>
      <c r="C27">
        <v>5</v>
      </c>
      <c r="D27">
        <v>51</v>
      </c>
      <c r="E27">
        <v>77</v>
      </c>
      <c r="F27">
        <v>27</v>
      </c>
      <c r="G27">
        <v>90</v>
      </c>
      <c r="H27" s="24">
        <f t="shared" si="0"/>
        <v>78</v>
      </c>
      <c r="I27" s="24">
        <f t="shared" si="0"/>
        <v>167</v>
      </c>
      <c r="J27" s="25">
        <f t="shared" si="5"/>
        <v>39</v>
      </c>
      <c r="K27" s="25">
        <f t="shared" si="1"/>
        <v>39</v>
      </c>
      <c r="L27" s="26">
        <f t="shared" si="2"/>
        <v>0.5</v>
      </c>
      <c r="M27" s="11"/>
      <c r="N27" s="11"/>
      <c r="O27" s="25">
        <f t="shared" si="6"/>
        <v>110.33333333333333</v>
      </c>
      <c r="P27" s="25">
        <f t="shared" si="3"/>
        <v>56.666666666666671</v>
      </c>
      <c r="Q27" s="26">
        <f t="shared" si="4"/>
        <v>0.33932135728542917</v>
      </c>
    </row>
    <row r="28" spans="1:17" x14ac:dyDescent="0.5">
      <c r="A28" t="s">
        <v>14</v>
      </c>
      <c r="B28">
        <v>26</v>
      </c>
      <c r="C28">
        <v>1</v>
      </c>
      <c r="D28">
        <v>27</v>
      </c>
      <c r="E28">
        <v>27</v>
      </c>
      <c r="F28">
        <v>12</v>
      </c>
      <c r="G28">
        <v>40</v>
      </c>
      <c r="H28" s="24">
        <f t="shared" si="0"/>
        <v>39</v>
      </c>
      <c r="I28" s="24">
        <f t="shared" si="0"/>
        <v>67</v>
      </c>
      <c r="J28" s="25">
        <f t="shared" si="5"/>
        <v>53</v>
      </c>
      <c r="K28" s="25">
        <f t="shared" si="1"/>
        <v>14</v>
      </c>
      <c r="L28" s="26">
        <f t="shared" si="2"/>
        <v>0.35897435897435898</v>
      </c>
      <c r="M28" s="11"/>
      <c r="N28" s="11"/>
      <c r="O28" s="25">
        <f t="shared" si="6"/>
        <v>140.66666666666666</v>
      </c>
      <c r="P28" s="25">
        <f t="shared" si="3"/>
        <v>73.666666666666657</v>
      </c>
      <c r="Q28" s="26">
        <f t="shared" si="4"/>
        <v>1.0995024875621888</v>
      </c>
    </row>
    <row r="29" spans="1:17" x14ac:dyDescent="0.5">
      <c r="A29" t="s">
        <v>15</v>
      </c>
      <c r="B29">
        <v>27</v>
      </c>
      <c r="C29">
        <v>2</v>
      </c>
      <c r="D29">
        <v>25</v>
      </c>
      <c r="E29">
        <v>35</v>
      </c>
      <c r="F29">
        <v>18</v>
      </c>
      <c r="G29">
        <v>46</v>
      </c>
      <c r="H29" s="24">
        <f t="shared" si="0"/>
        <v>43</v>
      </c>
      <c r="I29" s="24">
        <f t="shared" si="0"/>
        <v>81</v>
      </c>
      <c r="J29" s="25">
        <f t="shared" si="5"/>
        <v>53</v>
      </c>
      <c r="K29" s="25">
        <f t="shared" si="1"/>
        <v>10</v>
      </c>
      <c r="L29" s="26">
        <f t="shared" si="2"/>
        <v>0.23255813953488372</v>
      </c>
      <c r="M29" s="11"/>
      <c r="N29" s="11"/>
      <c r="O29" s="25">
        <f t="shared" si="6"/>
        <v>127.66666666666667</v>
      </c>
      <c r="P29" s="25">
        <f t="shared" si="3"/>
        <v>46.666666666666671</v>
      </c>
      <c r="Q29" s="26">
        <f t="shared" si="4"/>
        <v>0.5761316872427984</v>
      </c>
    </row>
    <row r="30" spans="1:17" x14ac:dyDescent="0.5">
      <c r="A30" t="s">
        <v>16</v>
      </c>
      <c r="B30">
        <v>28</v>
      </c>
      <c r="C30">
        <v>3</v>
      </c>
      <c r="D30">
        <v>23</v>
      </c>
      <c r="E30">
        <v>60</v>
      </c>
      <c r="F30">
        <v>14</v>
      </c>
      <c r="G30">
        <v>54</v>
      </c>
      <c r="H30" s="24">
        <f t="shared" si="0"/>
        <v>37</v>
      </c>
      <c r="I30" s="24">
        <f t="shared" si="0"/>
        <v>114</v>
      </c>
      <c r="J30" s="25">
        <f t="shared" si="5"/>
        <v>53.333333333333336</v>
      </c>
      <c r="K30" s="25">
        <f t="shared" si="1"/>
        <v>16.333333333333336</v>
      </c>
      <c r="L30" s="26">
        <f t="shared" si="2"/>
        <v>0.44144144144144148</v>
      </c>
      <c r="M30" s="11"/>
      <c r="N30" s="11"/>
      <c r="O30" s="25">
        <f t="shared" si="6"/>
        <v>105</v>
      </c>
      <c r="P30" s="25">
        <f t="shared" si="3"/>
        <v>9</v>
      </c>
      <c r="Q30" s="26">
        <f t="shared" si="4"/>
        <v>7.8947368421052627E-2</v>
      </c>
    </row>
    <row r="31" spans="1:17" x14ac:dyDescent="0.5">
      <c r="A31" t="s">
        <v>17</v>
      </c>
      <c r="B31">
        <v>29</v>
      </c>
      <c r="C31">
        <v>4</v>
      </c>
      <c r="D31">
        <v>24</v>
      </c>
      <c r="E31">
        <v>68</v>
      </c>
      <c r="F31">
        <v>14</v>
      </c>
      <c r="G31">
        <v>51</v>
      </c>
      <c r="H31" s="24">
        <f t="shared" si="0"/>
        <v>38</v>
      </c>
      <c r="I31" s="24">
        <f t="shared" si="0"/>
        <v>119</v>
      </c>
      <c r="J31" s="25">
        <f t="shared" si="5"/>
        <v>39.666666666666664</v>
      </c>
      <c r="K31" s="25">
        <f t="shared" si="1"/>
        <v>1.6666666666666643</v>
      </c>
      <c r="L31" s="26">
        <f t="shared" si="2"/>
        <v>4.3859649122806953E-2</v>
      </c>
      <c r="M31" s="11"/>
      <c r="N31" s="11"/>
      <c r="O31" s="25">
        <f t="shared" si="6"/>
        <v>87.333333333333329</v>
      </c>
      <c r="P31" s="25">
        <f t="shared" si="3"/>
        <v>31.666666666666671</v>
      </c>
      <c r="Q31" s="26">
        <f t="shared" si="4"/>
        <v>0.26610644257703087</v>
      </c>
    </row>
    <row r="32" spans="1:17" x14ac:dyDescent="0.5">
      <c r="A32" t="s">
        <v>18</v>
      </c>
      <c r="B32">
        <v>30</v>
      </c>
      <c r="C32">
        <v>5</v>
      </c>
      <c r="D32">
        <v>53</v>
      </c>
      <c r="E32">
        <v>83</v>
      </c>
      <c r="F32">
        <v>47</v>
      </c>
      <c r="G32">
        <v>65</v>
      </c>
      <c r="H32" s="24">
        <f t="shared" si="0"/>
        <v>100</v>
      </c>
      <c r="I32" s="24">
        <f t="shared" si="0"/>
        <v>148</v>
      </c>
      <c r="J32" s="25">
        <f t="shared" si="5"/>
        <v>39.333333333333336</v>
      </c>
      <c r="K32" s="25">
        <f t="shared" si="1"/>
        <v>60.666666666666664</v>
      </c>
      <c r="L32" s="26">
        <f t="shared" si="2"/>
        <v>0.60666666666666669</v>
      </c>
      <c r="M32" s="11"/>
      <c r="N32" s="11"/>
      <c r="O32" s="25">
        <f t="shared" si="6"/>
        <v>104.66666666666667</v>
      </c>
      <c r="P32" s="25">
        <f t="shared" si="3"/>
        <v>43.333333333333329</v>
      </c>
      <c r="Q32" s="26">
        <f t="shared" si="4"/>
        <v>0.29279279279279274</v>
      </c>
    </row>
    <row r="33" spans="1:17" x14ac:dyDescent="0.5">
      <c r="A33" t="s">
        <v>14</v>
      </c>
      <c r="B33">
        <v>31</v>
      </c>
      <c r="C33">
        <v>1</v>
      </c>
      <c r="D33">
        <v>17</v>
      </c>
      <c r="E33">
        <v>49</v>
      </c>
      <c r="F33">
        <v>15</v>
      </c>
      <c r="G33">
        <v>39</v>
      </c>
      <c r="H33" s="24">
        <f t="shared" si="0"/>
        <v>32</v>
      </c>
      <c r="I33" s="24">
        <f t="shared" si="0"/>
        <v>88</v>
      </c>
      <c r="J33" s="25">
        <f t="shared" si="5"/>
        <v>58.333333333333336</v>
      </c>
      <c r="K33" s="25">
        <f t="shared" si="1"/>
        <v>26.333333333333336</v>
      </c>
      <c r="L33" s="26">
        <f t="shared" si="2"/>
        <v>0.82291666666666674</v>
      </c>
      <c r="M33" s="11"/>
      <c r="N33" s="11"/>
      <c r="O33" s="25">
        <f t="shared" si="6"/>
        <v>127</v>
      </c>
      <c r="P33" s="25">
        <f t="shared" si="3"/>
        <v>39</v>
      </c>
      <c r="Q33" s="26">
        <f t="shared" si="4"/>
        <v>0.44318181818181818</v>
      </c>
    </row>
    <row r="34" spans="1:17" x14ac:dyDescent="0.5">
      <c r="A34" t="s">
        <v>15</v>
      </c>
      <c r="B34">
        <v>32</v>
      </c>
      <c r="C34">
        <v>2</v>
      </c>
      <c r="D34">
        <v>24</v>
      </c>
      <c r="E34">
        <v>32</v>
      </c>
      <c r="F34">
        <v>14</v>
      </c>
      <c r="G34">
        <v>50</v>
      </c>
      <c r="H34" s="24">
        <f t="shared" si="0"/>
        <v>38</v>
      </c>
      <c r="I34" s="24">
        <f t="shared" si="0"/>
        <v>82</v>
      </c>
      <c r="J34" s="25">
        <f t="shared" si="5"/>
        <v>56.666666666666664</v>
      </c>
      <c r="K34" s="25">
        <f t="shared" si="1"/>
        <v>18.666666666666664</v>
      </c>
      <c r="L34" s="26">
        <f t="shared" si="2"/>
        <v>0.49122807017543851</v>
      </c>
      <c r="M34" s="11"/>
      <c r="N34" s="11"/>
      <c r="O34" s="25">
        <f t="shared" si="6"/>
        <v>118.33333333333333</v>
      </c>
      <c r="P34" s="25">
        <f t="shared" si="3"/>
        <v>36.333333333333329</v>
      </c>
      <c r="Q34" s="26">
        <f t="shared" si="4"/>
        <v>0.44308943089430891</v>
      </c>
    </row>
    <row r="35" spans="1:17" x14ac:dyDescent="0.5">
      <c r="A35" t="s">
        <v>16</v>
      </c>
      <c r="B35">
        <v>33</v>
      </c>
      <c r="C35">
        <v>3</v>
      </c>
      <c r="D35">
        <v>25</v>
      </c>
      <c r="E35">
        <v>51</v>
      </c>
      <c r="F35">
        <v>11</v>
      </c>
      <c r="G35">
        <v>61</v>
      </c>
      <c r="H35" s="24">
        <f t="shared" si="0"/>
        <v>36</v>
      </c>
      <c r="I35" s="24">
        <f t="shared" si="0"/>
        <v>112</v>
      </c>
      <c r="J35" s="25">
        <f t="shared" si="5"/>
        <v>56.666666666666664</v>
      </c>
      <c r="K35" s="25">
        <f t="shared" si="1"/>
        <v>20.666666666666664</v>
      </c>
      <c r="L35" s="26">
        <f t="shared" si="2"/>
        <v>0.57407407407407396</v>
      </c>
      <c r="M35" s="11"/>
      <c r="N35" s="11"/>
      <c r="O35" s="25">
        <f t="shared" si="6"/>
        <v>106</v>
      </c>
      <c r="P35" s="25">
        <f t="shared" si="3"/>
        <v>6</v>
      </c>
      <c r="Q35" s="26">
        <f t="shared" si="4"/>
        <v>5.3571428571428568E-2</v>
      </c>
    </row>
    <row r="36" spans="1:17" x14ac:dyDescent="0.5">
      <c r="A36" t="s">
        <v>17</v>
      </c>
      <c r="B36">
        <v>34</v>
      </c>
      <c r="C36">
        <v>4</v>
      </c>
      <c r="D36">
        <v>30</v>
      </c>
      <c r="E36">
        <v>38</v>
      </c>
      <c r="F36">
        <v>13</v>
      </c>
      <c r="G36">
        <v>69</v>
      </c>
      <c r="H36" s="24">
        <f t="shared" si="0"/>
        <v>43</v>
      </c>
      <c r="I36" s="24">
        <f t="shared" si="0"/>
        <v>107</v>
      </c>
      <c r="J36" s="25">
        <f t="shared" si="5"/>
        <v>35.333333333333336</v>
      </c>
      <c r="K36" s="25">
        <f t="shared" si="1"/>
        <v>7.6666666666666643</v>
      </c>
      <c r="L36" s="26">
        <f t="shared" si="2"/>
        <v>0.17829457364341081</v>
      </c>
      <c r="M36" s="11"/>
      <c r="N36" s="11"/>
      <c r="O36" s="25">
        <f t="shared" si="6"/>
        <v>94</v>
      </c>
      <c r="P36" s="25">
        <f t="shared" si="3"/>
        <v>13</v>
      </c>
      <c r="Q36" s="26">
        <f t="shared" si="4"/>
        <v>0.12149532710280374</v>
      </c>
    </row>
    <row r="37" spans="1:17" x14ac:dyDescent="0.5">
      <c r="A37" t="s">
        <v>18</v>
      </c>
      <c r="B37">
        <v>35</v>
      </c>
      <c r="C37">
        <v>5</v>
      </c>
      <c r="D37">
        <v>39</v>
      </c>
      <c r="E37">
        <v>60</v>
      </c>
      <c r="F37">
        <v>38</v>
      </c>
      <c r="G37">
        <v>86</v>
      </c>
      <c r="H37" s="24">
        <f t="shared" si="0"/>
        <v>77</v>
      </c>
      <c r="I37" s="24">
        <f t="shared" si="0"/>
        <v>146</v>
      </c>
      <c r="J37" s="25">
        <f t="shared" si="5"/>
        <v>39</v>
      </c>
      <c r="K37" s="25">
        <f t="shared" si="1"/>
        <v>38</v>
      </c>
      <c r="L37" s="26">
        <f t="shared" si="2"/>
        <v>0.4935064935064935</v>
      </c>
      <c r="M37" s="11"/>
      <c r="N37" s="11"/>
      <c r="O37" s="25">
        <f t="shared" si="6"/>
        <v>100.33333333333333</v>
      </c>
      <c r="P37" s="25">
        <f t="shared" si="3"/>
        <v>45.666666666666671</v>
      </c>
      <c r="Q37" s="26">
        <f t="shared" si="4"/>
        <v>0.31278538812785389</v>
      </c>
    </row>
    <row r="38" spans="1:17" x14ac:dyDescent="0.5">
      <c r="A38" t="s">
        <v>14</v>
      </c>
      <c r="B38">
        <v>36</v>
      </c>
      <c r="C38">
        <v>1</v>
      </c>
      <c r="D38">
        <v>20</v>
      </c>
      <c r="E38">
        <v>39</v>
      </c>
      <c r="F38">
        <v>13</v>
      </c>
      <c r="G38">
        <v>38</v>
      </c>
      <c r="H38" s="24">
        <f t="shared" si="0"/>
        <v>33</v>
      </c>
      <c r="I38" s="24">
        <f t="shared" si="0"/>
        <v>77</v>
      </c>
      <c r="J38" s="25">
        <f t="shared" si="5"/>
        <v>52</v>
      </c>
      <c r="K38" s="25">
        <f t="shared" si="1"/>
        <v>19</v>
      </c>
      <c r="L38" s="26">
        <f t="shared" si="2"/>
        <v>0.5757575757575758</v>
      </c>
      <c r="M38" s="11"/>
      <c r="N38" s="11"/>
      <c r="O38" s="25">
        <f t="shared" si="6"/>
        <v>121.66666666666667</v>
      </c>
      <c r="P38" s="25">
        <f t="shared" si="3"/>
        <v>44.666666666666671</v>
      </c>
      <c r="Q38" s="26">
        <f t="shared" si="4"/>
        <v>0.58008658008658009</v>
      </c>
    </row>
    <row r="39" spans="1:17" x14ac:dyDescent="0.5">
      <c r="A39" t="s">
        <v>15</v>
      </c>
      <c r="B39">
        <v>37</v>
      </c>
      <c r="C39">
        <v>2</v>
      </c>
      <c r="D39">
        <v>28</v>
      </c>
      <c r="E39">
        <v>43</v>
      </c>
      <c r="F39">
        <v>15</v>
      </c>
      <c r="G39">
        <v>46</v>
      </c>
      <c r="H39" s="24">
        <f t="shared" si="0"/>
        <v>43</v>
      </c>
      <c r="I39" s="24">
        <f t="shared" si="0"/>
        <v>89</v>
      </c>
      <c r="J39" s="25">
        <f t="shared" si="5"/>
        <v>51</v>
      </c>
      <c r="K39" s="25">
        <f t="shared" si="1"/>
        <v>8</v>
      </c>
      <c r="L39" s="26">
        <f t="shared" si="2"/>
        <v>0.18604651162790697</v>
      </c>
      <c r="M39" s="11"/>
      <c r="N39" s="11"/>
      <c r="O39" s="25">
        <f t="shared" si="6"/>
        <v>110</v>
      </c>
      <c r="P39" s="25">
        <f t="shared" si="3"/>
        <v>21</v>
      </c>
      <c r="Q39" s="26">
        <f t="shared" si="4"/>
        <v>0.23595505617977527</v>
      </c>
    </row>
    <row r="40" spans="1:17" x14ac:dyDescent="0.5">
      <c r="A40" t="s">
        <v>16</v>
      </c>
      <c r="B40">
        <v>38</v>
      </c>
      <c r="C40">
        <v>3</v>
      </c>
      <c r="D40">
        <v>23</v>
      </c>
      <c r="E40">
        <v>31</v>
      </c>
      <c r="F40">
        <v>15</v>
      </c>
      <c r="G40">
        <v>62</v>
      </c>
      <c r="H40" s="24">
        <f t="shared" si="0"/>
        <v>38</v>
      </c>
      <c r="I40" s="24">
        <f t="shared" si="0"/>
        <v>93</v>
      </c>
      <c r="J40" s="25">
        <f t="shared" si="5"/>
        <v>51</v>
      </c>
      <c r="K40" s="25">
        <f t="shared" si="1"/>
        <v>13</v>
      </c>
      <c r="L40" s="26">
        <f t="shared" si="2"/>
        <v>0.34210526315789475</v>
      </c>
      <c r="M40" s="11"/>
      <c r="N40" s="11"/>
      <c r="O40" s="25">
        <f t="shared" si="6"/>
        <v>104</v>
      </c>
      <c r="P40" s="25">
        <f t="shared" si="3"/>
        <v>11</v>
      </c>
      <c r="Q40" s="26">
        <f t="shared" si="4"/>
        <v>0.11827956989247312</v>
      </c>
    </row>
    <row r="41" spans="1:17" x14ac:dyDescent="0.5">
      <c r="A41" t="s">
        <v>17</v>
      </c>
      <c r="B41">
        <v>39</v>
      </c>
      <c r="C41">
        <v>4</v>
      </c>
      <c r="D41">
        <v>28</v>
      </c>
      <c r="E41">
        <v>48</v>
      </c>
      <c r="F41">
        <v>16</v>
      </c>
      <c r="G41">
        <v>59</v>
      </c>
      <c r="H41" s="24">
        <f t="shared" si="0"/>
        <v>44</v>
      </c>
      <c r="I41" s="24">
        <f t="shared" si="0"/>
        <v>107</v>
      </c>
      <c r="J41" s="25">
        <f t="shared" si="5"/>
        <v>38</v>
      </c>
      <c r="K41" s="25">
        <f t="shared" si="1"/>
        <v>6</v>
      </c>
      <c r="L41" s="26">
        <f t="shared" si="2"/>
        <v>0.13636363636363635</v>
      </c>
      <c r="M41" s="11"/>
      <c r="N41" s="11"/>
      <c r="O41" s="25">
        <f t="shared" si="6"/>
        <v>86.333333333333329</v>
      </c>
      <c r="P41" s="25">
        <f t="shared" si="3"/>
        <v>20.666666666666671</v>
      </c>
      <c r="Q41" s="26">
        <f t="shared" si="4"/>
        <v>0.19314641744548292</v>
      </c>
    </row>
    <row r="42" spans="1:17" x14ac:dyDescent="0.5">
      <c r="A42" t="s">
        <v>18</v>
      </c>
      <c r="B42">
        <v>40</v>
      </c>
      <c r="C42">
        <v>5</v>
      </c>
      <c r="D42">
        <v>44</v>
      </c>
      <c r="E42">
        <v>63</v>
      </c>
      <c r="F42">
        <v>35</v>
      </c>
      <c r="G42">
        <v>80</v>
      </c>
      <c r="H42" s="24">
        <f t="shared" si="0"/>
        <v>79</v>
      </c>
      <c r="I42" s="24">
        <f t="shared" si="0"/>
        <v>143</v>
      </c>
      <c r="J42" s="25">
        <f t="shared" si="5"/>
        <v>41.666666666666664</v>
      </c>
      <c r="K42" s="25">
        <f t="shared" si="1"/>
        <v>37.333333333333336</v>
      </c>
      <c r="L42" s="26">
        <f t="shared" si="2"/>
        <v>0.47257383966244731</v>
      </c>
      <c r="M42" s="11"/>
      <c r="N42" s="11"/>
      <c r="O42" s="25">
        <f t="shared" si="6"/>
        <v>96.333333333333329</v>
      </c>
      <c r="P42" s="25">
        <f t="shared" si="3"/>
        <v>46.666666666666671</v>
      </c>
      <c r="Q42" s="26">
        <f t="shared" si="4"/>
        <v>0.32634032634032639</v>
      </c>
    </row>
    <row r="43" spans="1:17" x14ac:dyDescent="0.5">
      <c r="A43" t="s">
        <v>14</v>
      </c>
      <c r="B43">
        <v>41</v>
      </c>
      <c r="C43">
        <v>1</v>
      </c>
      <c r="D43">
        <v>23</v>
      </c>
      <c r="E43">
        <v>53</v>
      </c>
      <c r="F43">
        <v>15</v>
      </c>
      <c r="G43">
        <v>41</v>
      </c>
      <c r="H43" s="24">
        <f t="shared" si="0"/>
        <v>38</v>
      </c>
      <c r="I43" s="24">
        <f t="shared" si="0"/>
        <v>94</v>
      </c>
      <c r="J43" s="25">
        <f t="shared" si="5"/>
        <v>53.666666666666664</v>
      </c>
      <c r="K43" s="25">
        <f t="shared" si="1"/>
        <v>15.666666666666664</v>
      </c>
      <c r="L43" s="26">
        <f t="shared" si="2"/>
        <v>0.41228070175438591</v>
      </c>
      <c r="M43" s="11"/>
      <c r="N43" s="11"/>
      <c r="O43" s="25">
        <f t="shared" si="6"/>
        <v>114.33333333333333</v>
      </c>
      <c r="P43" s="25">
        <f t="shared" si="3"/>
        <v>20.333333333333329</v>
      </c>
      <c r="Q43" s="26">
        <f t="shared" si="4"/>
        <v>0.2163120567375886</v>
      </c>
    </row>
    <row r="44" spans="1:17" x14ac:dyDescent="0.5">
      <c r="A44" t="s">
        <v>15</v>
      </c>
      <c r="B44">
        <v>42</v>
      </c>
      <c r="C44">
        <v>2</v>
      </c>
      <c r="D44">
        <v>26</v>
      </c>
      <c r="E44">
        <v>46</v>
      </c>
      <c r="F44">
        <v>18</v>
      </c>
      <c r="G44">
        <v>46</v>
      </c>
      <c r="H44" s="24">
        <f t="shared" si="0"/>
        <v>44</v>
      </c>
      <c r="I44" s="24">
        <f t="shared" si="0"/>
        <v>92</v>
      </c>
      <c r="J44" s="25">
        <f t="shared" si="5"/>
        <v>53.666666666666664</v>
      </c>
      <c r="K44" s="25">
        <f t="shared" si="1"/>
        <v>9.6666666666666643</v>
      </c>
      <c r="L44" s="26">
        <f t="shared" si="2"/>
        <v>0.21969696969696964</v>
      </c>
      <c r="M44" s="11"/>
      <c r="N44" s="11"/>
      <c r="O44" s="25">
        <f t="shared" si="6"/>
        <v>114.66666666666667</v>
      </c>
      <c r="P44" s="25">
        <f t="shared" si="3"/>
        <v>22.666666666666671</v>
      </c>
      <c r="Q44" s="26">
        <f t="shared" si="4"/>
        <v>0.24637681159420294</v>
      </c>
    </row>
    <row r="45" spans="1:17" x14ac:dyDescent="0.5">
      <c r="A45" t="s">
        <v>16</v>
      </c>
      <c r="B45">
        <v>43</v>
      </c>
      <c r="C45">
        <v>3</v>
      </c>
      <c r="D45">
        <v>36</v>
      </c>
      <c r="E45">
        <v>46</v>
      </c>
      <c r="F45">
        <v>22</v>
      </c>
      <c r="G45">
        <v>60</v>
      </c>
      <c r="H45" s="24">
        <f t="shared" si="0"/>
        <v>58</v>
      </c>
      <c r="I45" s="24">
        <f t="shared" si="0"/>
        <v>106</v>
      </c>
      <c r="J45" s="25">
        <f t="shared" si="5"/>
        <v>53.666666666666664</v>
      </c>
      <c r="K45" s="25">
        <f t="shared" si="1"/>
        <v>4.3333333333333357</v>
      </c>
      <c r="L45" s="26">
        <f t="shared" si="2"/>
        <v>7.4712643678160967E-2</v>
      </c>
      <c r="M45" s="11"/>
      <c r="N45" s="11"/>
      <c r="O45" s="25">
        <f t="shared" si="6"/>
        <v>109.66666666666667</v>
      </c>
      <c r="P45" s="25">
        <f t="shared" si="3"/>
        <v>3.6666666666666714</v>
      </c>
      <c r="Q45" s="26">
        <f t="shared" si="4"/>
        <v>3.4591194968553507E-2</v>
      </c>
    </row>
    <row r="46" spans="1:17" x14ac:dyDescent="0.5">
      <c r="A46" t="s">
        <v>17</v>
      </c>
      <c r="B46">
        <v>44</v>
      </c>
      <c r="C46">
        <v>4</v>
      </c>
      <c r="D46">
        <v>36</v>
      </c>
      <c r="E46">
        <v>52</v>
      </c>
      <c r="F46">
        <v>24</v>
      </c>
      <c r="G46">
        <v>57</v>
      </c>
      <c r="H46" s="24">
        <f t="shared" si="0"/>
        <v>60</v>
      </c>
      <c r="I46" s="24">
        <f t="shared" si="0"/>
        <v>109</v>
      </c>
      <c r="J46" s="25">
        <f t="shared" si="5"/>
        <v>46.666666666666664</v>
      </c>
      <c r="K46" s="25">
        <f t="shared" si="1"/>
        <v>13.333333333333336</v>
      </c>
      <c r="L46" s="26">
        <f t="shared" si="2"/>
        <v>0.22222222222222227</v>
      </c>
      <c r="M46" s="11"/>
      <c r="N46" s="11"/>
      <c r="O46" s="25">
        <f t="shared" si="6"/>
        <v>97.333333333333329</v>
      </c>
      <c r="P46" s="25">
        <f t="shared" si="3"/>
        <v>11.666666666666671</v>
      </c>
      <c r="Q46" s="26">
        <f t="shared" si="4"/>
        <v>0.10703363914373093</v>
      </c>
    </row>
    <row r="47" spans="1:17" x14ac:dyDescent="0.5">
      <c r="A47" t="s">
        <v>18</v>
      </c>
      <c r="B47">
        <v>45</v>
      </c>
      <c r="C47">
        <v>5</v>
      </c>
      <c r="D47">
        <v>35</v>
      </c>
      <c r="E47">
        <v>78</v>
      </c>
      <c r="F47">
        <v>27</v>
      </c>
      <c r="G47">
        <v>102</v>
      </c>
      <c r="H47" s="24">
        <f t="shared" si="0"/>
        <v>62</v>
      </c>
      <c r="I47" s="24">
        <f t="shared" si="0"/>
        <v>180</v>
      </c>
      <c r="J47" s="25">
        <f t="shared" si="5"/>
        <v>54</v>
      </c>
      <c r="K47" s="25">
        <f t="shared" si="1"/>
        <v>8</v>
      </c>
      <c r="L47" s="26">
        <f t="shared" si="2"/>
        <v>0.12903225806451613</v>
      </c>
      <c r="M47" s="11"/>
      <c r="N47" s="11"/>
      <c r="O47" s="25">
        <f t="shared" si="6"/>
        <v>102.33333333333333</v>
      </c>
      <c r="P47" s="25">
        <f t="shared" si="3"/>
        <v>77.666666666666671</v>
      </c>
      <c r="Q47" s="26">
        <f t="shared" si="4"/>
        <v>0.43148148148148152</v>
      </c>
    </row>
    <row r="48" spans="1:17" x14ac:dyDescent="0.5">
      <c r="A48" t="s">
        <v>14</v>
      </c>
      <c r="B48">
        <v>46</v>
      </c>
      <c r="C48">
        <v>1</v>
      </c>
      <c r="D48">
        <v>23</v>
      </c>
      <c r="E48">
        <v>31</v>
      </c>
      <c r="F48">
        <v>18</v>
      </c>
      <c r="G48">
        <v>48</v>
      </c>
      <c r="H48" s="24">
        <f t="shared" si="0"/>
        <v>41</v>
      </c>
      <c r="I48" s="24">
        <f t="shared" si="0"/>
        <v>79</v>
      </c>
      <c r="J48" s="25">
        <f t="shared" si="5"/>
        <v>60</v>
      </c>
      <c r="K48" s="25">
        <f t="shared" si="1"/>
        <v>19</v>
      </c>
      <c r="L48" s="26">
        <f t="shared" si="2"/>
        <v>0.46341463414634149</v>
      </c>
      <c r="M48" s="11"/>
      <c r="N48" s="11"/>
      <c r="O48" s="25">
        <f t="shared" si="6"/>
        <v>131.66666666666666</v>
      </c>
      <c r="P48" s="25">
        <f t="shared" si="3"/>
        <v>52.666666666666657</v>
      </c>
      <c r="Q48" s="26">
        <f t="shared" si="4"/>
        <v>0.66666666666666652</v>
      </c>
    </row>
    <row r="49" spans="1:17" x14ac:dyDescent="0.5">
      <c r="A49" t="s">
        <v>15</v>
      </c>
      <c r="B49">
        <v>47</v>
      </c>
      <c r="C49">
        <v>2</v>
      </c>
      <c r="D49">
        <v>28</v>
      </c>
      <c r="E49">
        <v>28</v>
      </c>
      <c r="F49">
        <v>20</v>
      </c>
      <c r="G49">
        <v>43</v>
      </c>
      <c r="H49" s="24">
        <f t="shared" si="0"/>
        <v>48</v>
      </c>
      <c r="I49" s="24">
        <f t="shared" si="0"/>
        <v>71</v>
      </c>
      <c r="J49" s="25">
        <f t="shared" si="5"/>
        <v>54.333333333333336</v>
      </c>
      <c r="K49" s="25">
        <f t="shared" si="1"/>
        <v>6.3333333333333357</v>
      </c>
      <c r="L49" s="26">
        <f t="shared" si="2"/>
        <v>0.1319444444444445</v>
      </c>
      <c r="M49" s="11"/>
      <c r="N49" s="11"/>
      <c r="O49" s="25">
        <f t="shared" si="6"/>
        <v>122.66666666666667</v>
      </c>
      <c r="P49" s="25">
        <f t="shared" si="3"/>
        <v>51.666666666666671</v>
      </c>
      <c r="Q49" s="26">
        <f t="shared" si="4"/>
        <v>0.72769953051643199</v>
      </c>
    </row>
    <row r="50" spans="1:17" x14ac:dyDescent="0.5">
      <c r="A50" t="s">
        <v>16</v>
      </c>
      <c r="B50">
        <v>48</v>
      </c>
      <c r="C50">
        <v>3</v>
      </c>
      <c r="D50">
        <v>26</v>
      </c>
      <c r="E50">
        <v>64</v>
      </c>
      <c r="F50">
        <v>14</v>
      </c>
      <c r="G50">
        <v>77</v>
      </c>
      <c r="H50" s="24">
        <f t="shared" si="0"/>
        <v>40</v>
      </c>
      <c r="I50" s="24">
        <f t="shared" si="0"/>
        <v>141</v>
      </c>
      <c r="J50" s="25">
        <f t="shared" si="5"/>
        <v>50.333333333333336</v>
      </c>
      <c r="K50" s="25">
        <f t="shared" si="1"/>
        <v>10.333333333333336</v>
      </c>
      <c r="L50" s="26">
        <f t="shared" si="2"/>
        <v>0.25833333333333341</v>
      </c>
      <c r="M50" s="11"/>
      <c r="N50" s="11"/>
      <c r="O50" s="25">
        <f t="shared" si="6"/>
        <v>110</v>
      </c>
      <c r="P50" s="25">
        <f t="shared" si="3"/>
        <v>31</v>
      </c>
      <c r="Q50" s="26">
        <f t="shared" si="4"/>
        <v>0.21985815602836881</v>
      </c>
    </row>
    <row r="51" spans="1:17" x14ac:dyDescent="0.5">
      <c r="A51" t="s">
        <v>17</v>
      </c>
      <c r="B51">
        <v>49</v>
      </c>
      <c r="C51">
        <v>4</v>
      </c>
      <c r="D51">
        <v>31</v>
      </c>
      <c r="E51">
        <v>63</v>
      </c>
      <c r="F51">
        <v>18</v>
      </c>
      <c r="G51">
        <v>81</v>
      </c>
      <c r="H51" s="24">
        <f t="shared" si="0"/>
        <v>49</v>
      </c>
      <c r="I51" s="24">
        <f t="shared" si="0"/>
        <v>144</v>
      </c>
      <c r="J51" s="25">
        <f t="shared" si="5"/>
        <v>43</v>
      </c>
      <c r="K51" s="25">
        <f t="shared" si="1"/>
        <v>6</v>
      </c>
      <c r="L51" s="26">
        <f t="shared" si="2"/>
        <v>0.12244897959183673</v>
      </c>
      <c r="M51" s="11"/>
      <c r="N51" s="11"/>
      <c r="O51" s="25">
        <f t="shared" si="6"/>
        <v>97</v>
      </c>
      <c r="P51" s="25">
        <f t="shared" si="3"/>
        <v>47</v>
      </c>
      <c r="Q51" s="26">
        <f t="shared" si="4"/>
        <v>0.3263888888888889</v>
      </c>
    </row>
    <row r="52" spans="1:17" x14ac:dyDescent="0.5">
      <c r="A52" t="s">
        <v>18</v>
      </c>
      <c r="B52">
        <v>50</v>
      </c>
      <c r="C52">
        <v>5</v>
      </c>
      <c r="D52">
        <v>50</v>
      </c>
      <c r="E52">
        <v>93</v>
      </c>
      <c r="F52">
        <v>30</v>
      </c>
      <c r="G52">
        <v>110</v>
      </c>
      <c r="H52" s="24">
        <f t="shared" si="0"/>
        <v>80</v>
      </c>
      <c r="I52" s="24">
        <f t="shared" si="0"/>
        <v>203</v>
      </c>
      <c r="J52" s="25">
        <f t="shared" si="5"/>
        <v>45.666666666666664</v>
      </c>
      <c r="K52" s="25">
        <f t="shared" si="1"/>
        <v>34.333333333333336</v>
      </c>
      <c r="L52" s="26">
        <f t="shared" si="2"/>
        <v>0.4291666666666667</v>
      </c>
      <c r="M52" s="11"/>
      <c r="N52" s="11"/>
      <c r="O52" s="25">
        <f t="shared" si="6"/>
        <v>118.66666666666667</v>
      </c>
      <c r="P52" s="25">
        <f t="shared" si="3"/>
        <v>84.333333333333329</v>
      </c>
      <c r="Q52" s="26">
        <f t="shared" si="4"/>
        <v>0.4154351395730706</v>
      </c>
    </row>
    <row r="53" spans="1:17" x14ac:dyDescent="0.5">
      <c r="A53" t="s">
        <v>14</v>
      </c>
      <c r="B53">
        <v>51</v>
      </c>
      <c r="C53">
        <v>1</v>
      </c>
      <c r="D53" s="4"/>
      <c r="E53" s="4"/>
      <c r="F53" s="4"/>
      <c r="G53" s="4"/>
      <c r="J53" s="25">
        <f t="shared" si="5"/>
        <v>56.333333333333336</v>
      </c>
      <c r="K53" s="9"/>
      <c r="L53" s="11"/>
      <c r="M53" s="11"/>
      <c r="N53" s="11"/>
      <c r="O53" s="25">
        <f t="shared" si="6"/>
        <v>162.66666666666666</v>
      </c>
      <c r="P53" s="9"/>
      <c r="Q53" s="11"/>
    </row>
  </sheetData>
  <mergeCells count="4">
    <mergeCell ref="D1:E1"/>
    <mergeCell ref="F1:G1"/>
    <mergeCell ref="J1:L1"/>
    <mergeCell ref="O1:Q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EA73E-1E0F-47CF-9D1F-B77B930B5207}">
  <sheetPr>
    <tabColor theme="1" tint="0.249977111117893"/>
  </sheetPr>
  <dimension ref="A1:Y69"/>
  <sheetViews>
    <sheetView zoomScale="80" zoomScaleNormal="80" workbookViewId="0">
      <pane xSplit="2" ySplit="3" topLeftCell="H4" activePane="bottomRight" state="frozen"/>
      <selection activeCell="G60" sqref="G60"/>
      <selection pane="topRight" activeCell="G60" sqref="G60"/>
      <selection pane="bottomLeft" activeCell="G60" sqref="G60"/>
      <selection pane="bottomRight" activeCell="G60" sqref="G60"/>
    </sheetView>
  </sheetViews>
  <sheetFormatPr defaultColWidth="11" defaultRowHeight="15.75" x14ac:dyDescent="0.5"/>
  <cols>
    <col min="15" max="15" width="9.125" customWidth="1"/>
    <col min="16" max="18" width="14.875" customWidth="1"/>
    <col min="24" max="24" width="15.75" customWidth="1"/>
  </cols>
  <sheetData>
    <row r="1" spans="1:25" x14ac:dyDescent="0.5">
      <c r="D1" s="182" t="s">
        <v>6</v>
      </c>
      <c r="E1" s="182"/>
      <c r="F1" s="182" t="s">
        <v>7</v>
      </c>
      <c r="G1" s="182"/>
      <c r="H1" s="10" t="s">
        <v>52</v>
      </c>
      <c r="I1" s="10" t="s">
        <v>53</v>
      </c>
      <c r="J1" s="10"/>
      <c r="K1" s="10"/>
      <c r="L1" s="10"/>
      <c r="M1" s="19" t="s">
        <v>52</v>
      </c>
      <c r="N1" s="20"/>
      <c r="O1" s="20"/>
      <c r="P1" s="22"/>
      <c r="Q1" s="12" t="s">
        <v>24</v>
      </c>
      <c r="R1" s="27">
        <f>AVERAGE(O3:O52)</f>
        <v>9.1314420803782479</v>
      </c>
      <c r="S1" s="10"/>
      <c r="T1" s="21" t="s">
        <v>53</v>
      </c>
      <c r="U1" s="20"/>
      <c r="V1" s="20"/>
      <c r="W1" s="22"/>
      <c r="X1" s="12" t="s">
        <v>24</v>
      </c>
      <c r="Y1" s="27">
        <f>AVERAGE(V3:V52)</f>
        <v>14.295955758189802</v>
      </c>
    </row>
    <row r="2" spans="1:25" s="1" customFormat="1" ht="47.25" x14ac:dyDescent="0.5">
      <c r="B2" s="15" t="s">
        <v>8</v>
      </c>
      <c r="C2" s="16" t="s">
        <v>9</v>
      </c>
      <c r="D2" s="16" t="s">
        <v>10</v>
      </c>
      <c r="E2" s="16" t="s">
        <v>11</v>
      </c>
      <c r="F2" s="16" t="s">
        <v>12</v>
      </c>
      <c r="G2" s="16" t="s">
        <v>13</v>
      </c>
      <c r="H2" s="23" t="s">
        <v>54</v>
      </c>
      <c r="I2" s="23" t="s">
        <v>54</v>
      </c>
      <c r="J2" s="30" t="s">
        <v>19</v>
      </c>
      <c r="K2" s="30" t="s">
        <v>58</v>
      </c>
      <c r="L2" s="30" t="s">
        <v>59</v>
      </c>
      <c r="M2" s="17" t="s">
        <v>21</v>
      </c>
      <c r="N2" s="17" t="s">
        <v>60</v>
      </c>
      <c r="O2" s="17" t="s">
        <v>23</v>
      </c>
      <c r="P2" s="17" t="s">
        <v>51</v>
      </c>
      <c r="Q2" s="13" t="s">
        <v>25</v>
      </c>
      <c r="R2" s="28">
        <f>AVERAGE(P3:P52)</f>
        <v>0.18286143642803945</v>
      </c>
      <c r="S2" s="30" t="s">
        <v>59</v>
      </c>
      <c r="T2" s="17" t="s">
        <v>21</v>
      </c>
      <c r="U2" s="17" t="s">
        <v>60</v>
      </c>
      <c r="V2" s="17" t="s">
        <v>23</v>
      </c>
      <c r="W2" s="17" t="s">
        <v>51</v>
      </c>
      <c r="X2" s="13" t="s">
        <v>25</v>
      </c>
      <c r="Y2" s="28">
        <f>AVERAGE(W3:W52)</f>
        <v>0.13602576126002383</v>
      </c>
    </row>
    <row r="3" spans="1:25" ht="16.149999999999999" thickBot="1" x14ac:dyDescent="0.55000000000000004">
      <c r="A3" t="s">
        <v>14</v>
      </c>
      <c r="B3">
        <v>1</v>
      </c>
      <c r="C3">
        <v>1</v>
      </c>
      <c r="D3">
        <v>18</v>
      </c>
      <c r="E3">
        <v>31</v>
      </c>
      <c r="F3">
        <v>15</v>
      </c>
      <c r="G3">
        <v>32</v>
      </c>
      <c r="H3" s="24">
        <f>D3+F3</f>
        <v>33</v>
      </c>
      <c r="I3" s="24">
        <f>E3+G3</f>
        <v>63</v>
      </c>
      <c r="J3" s="32">
        <v>1</v>
      </c>
      <c r="K3" s="32">
        <f>VLOOKUP(J3,$A$59:$B$63,2,FALSE)</f>
        <v>0.7</v>
      </c>
      <c r="L3" s="33">
        <f>H3/K3</f>
        <v>47.142857142857146</v>
      </c>
      <c r="M3" s="25"/>
      <c r="N3" s="33"/>
      <c r="O3" s="25"/>
      <c r="P3" s="26"/>
      <c r="Q3" s="14" t="s">
        <v>27</v>
      </c>
      <c r="R3" s="29">
        <f>$N$53</f>
        <v>33.211111111111116</v>
      </c>
      <c r="S3" s="33">
        <f>I3/K3</f>
        <v>90</v>
      </c>
      <c r="T3" s="25"/>
      <c r="U3" s="33"/>
      <c r="V3" s="25"/>
      <c r="W3" s="26"/>
      <c r="X3" s="14" t="s">
        <v>27</v>
      </c>
      <c r="Y3" s="29">
        <f>$U$53</f>
        <v>98.077777777777769</v>
      </c>
    </row>
    <row r="4" spans="1:25" x14ac:dyDescent="0.5">
      <c r="A4" t="s">
        <v>15</v>
      </c>
      <c r="B4">
        <v>2</v>
      </c>
      <c r="C4">
        <v>2</v>
      </c>
      <c r="D4">
        <v>33</v>
      </c>
      <c r="E4">
        <v>20</v>
      </c>
      <c r="F4">
        <v>16</v>
      </c>
      <c r="G4">
        <v>40</v>
      </c>
      <c r="H4" s="24">
        <f t="shared" ref="H4:I52" si="0">D4+F4</f>
        <v>49</v>
      </c>
      <c r="I4" s="24">
        <f t="shared" si="0"/>
        <v>60</v>
      </c>
      <c r="J4" s="32">
        <v>2</v>
      </c>
      <c r="K4" s="32">
        <f t="shared" ref="K4:K53" si="1">VLOOKUP(J4,$A$59:$B$63,2,FALSE)</f>
        <v>0.8</v>
      </c>
      <c r="L4" s="33">
        <f t="shared" ref="L4:L52" si="2">H4/K4</f>
        <v>61.25</v>
      </c>
      <c r="M4" s="25"/>
      <c r="N4" s="33"/>
      <c r="O4" s="25"/>
      <c r="P4" s="26"/>
      <c r="Q4" s="11"/>
      <c r="R4" s="11"/>
      <c r="S4" s="33">
        <f t="shared" ref="S4:S52" si="3">I4/K4</f>
        <v>75</v>
      </c>
      <c r="T4" s="25"/>
      <c r="U4" s="33"/>
      <c r="V4" s="25"/>
      <c r="W4" s="26"/>
    </row>
    <row r="5" spans="1:25" x14ac:dyDescent="0.5">
      <c r="A5" t="s">
        <v>16</v>
      </c>
      <c r="B5">
        <v>3</v>
      </c>
      <c r="C5">
        <v>3</v>
      </c>
      <c r="D5">
        <v>28</v>
      </c>
      <c r="E5">
        <v>30</v>
      </c>
      <c r="F5">
        <v>16</v>
      </c>
      <c r="G5">
        <v>38</v>
      </c>
      <c r="H5" s="24">
        <f t="shared" si="0"/>
        <v>44</v>
      </c>
      <c r="I5" s="24">
        <f t="shared" si="0"/>
        <v>68</v>
      </c>
      <c r="J5" s="32">
        <v>3</v>
      </c>
      <c r="K5" s="32">
        <f t="shared" si="1"/>
        <v>1</v>
      </c>
      <c r="L5" s="33">
        <f t="shared" si="2"/>
        <v>44</v>
      </c>
      <c r="M5" s="25"/>
      <c r="N5" s="33"/>
      <c r="O5" s="25"/>
      <c r="P5" s="26"/>
      <c r="Q5" s="11"/>
      <c r="R5" s="11"/>
      <c r="S5" s="33">
        <f t="shared" si="3"/>
        <v>68</v>
      </c>
      <c r="T5" s="25"/>
      <c r="U5" s="33"/>
      <c r="V5" s="25"/>
      <c r="W5" s="26"/>
    </row>
    <row r="6" spans="1:25" x14ac:dyDescent="0.5">
      <c r="A6" t="s">
        <v>17</v>
      </c>
      <c r="B6">
        <v>4</v>
      </c>
      <c r="C6">
        <v>4</v>
      </c>
      <c r="D6">
        <v>36</v>
      </c>
      <c r="E6">
        <v>38</v>
      </c>
      <c r="F6">
        <v>29</v>
      </c>
      <c r="G6">
        <v>33</v>
      </c>
      <c r="H6" s="24">
        <f t="shared" si="0"/>
        <v>65</v>
      </c>
      <c r="I6" s="24">
        <f t="shared" si="0"/>
        <v>71</v>
      </c>
      <c r="J6" s="32">
        <v>4</v>
      </c>
      <c r="K6" s="32">
        <f t="shared" si="1"/>
        <v>1</v>
      </c>
      <c r="L6" s="33">
        <f t="shared" si="2"/>
        <v>65</v>
      </c>
      <c r="M6" s="25">
        <f>AVERAGE(L3:L5)</f>
        <v>50.797619047619044</v>
      </c>
      <c r="N6" s="33">
        <f>M6*$K6</f>
        <v>50.797619047619044</v>
      </c>
      <c r="O6" s="25">
        <f>ABS(H6-N6)</f>
        <v>14.202380952380956</v>
      </c>
      <c r="P6" s="26">
        <f t="shared" ref="P6:P52" si="4">O6/H6</f>
        <v>0.21849816849816855</v>
      </c>
      <c r="Q6" s="11"/>
      <c r="R6" s="11"/>
      <c r="S6" s="33">
        <f t="shared" si="3"/>
        <v>71</v>
      </c>
      <c r="T6" s="25">
        <f>AVERAGE(S3:S5)</f>
        <v>77.666666666666671</v>
      </c>
      <c r="U6" s="33">
        <f>T6*$K6</f>
        <v>77.666666666666671</v>
      </c>
      <c r="V6" s="25">
        <f>ABS(I6-U6)</f>
        <v>6.6666666666666714</v>
      </c>
      <c r="W6" s="26">
        <f t="shared" ref="W6:W52" si="5">V6/I6</f>
        <v>9.3896713615023539E-2</v>
      </c>
    </row>
    <row r="7" spans="1:25" x14ac:dyDescent="0.5">
      <c r="A7" t="s">
        <v>18</v>
      </c>
      <c r="B7">
        <v>5</v>
      </c>
      <c r="C7">
        <v>5</v>
      </c>
      <c r="D7">
        <v>47</v>
      </c>
      <c r="E7">
        <v>72</v>
      </c>
      <c r="F7">
        <v>27</v>
      </c>
      <c r="G7">
        <v>60</v>
      </c>
      <c r="H7" s="24">
        <f t="shared" si="0"/>
        <v>74</v>
      </c>
      <c r="I7" s="24">
        <f t="shared" si="0"/>
        <v>132</v>
      </c>
      <c r="J7" s="32">
        <v>5</v>
      </c>
      <c r="K7" s="32">
        <f t="shared" si="1"/>
        <v>1.5</v>
      </c>
      <c r="L7" s="33">
        <f t="shared" si="2"/>
        <v>49.333333333333336</v>
      </c>
      <c r="M7" s="25">
        <f t="shared" ref="M7:M53" si="6">AVERAGE(L4:L6)</f>
        <v>56.75</v>
      </c>
      <c r="N7" s="33">
        <f t="shared" ref="N7:N53" si="7">M7*$K7</f>
        <v>85.125</v>
      </c>
      <c r="O7" s="25">
        <f t="shared" ref="O7:O52" si="8">ABS(H7-N7)</f>
        <v>11.125</v>
      </c>
      <c r="P7" s="26">
        <f t="shared" si="4"/>
        <v>0.15033783783783783</v>
      </c>
      <c r="Q7" s="11"/>
      <c r="R7" s="11"/>
      <c r="S7" s="33">
        <f t="shared" si="3"/>
        <v>88</v>
      </c>
      <c r="T7" s="25">
        <f t="shared" ref="T7:T53" si="9">AVERAGE(S4:S6)</f>
        <v>71.333333333333329</v>
      </c>
      <c r="U7" s="33">
        <f t="shared" ref="U7:U52" si="10">T7*$K7</f>
        <v>107</v>
      </c>
      <c r="V7" s="25">
        <f t="shared" ref="V7:V52" si="11">ABS(I7-U7)</f>
        <v>25</v>
      </c>
      <c r="W7" s="26">
        <f t="shared" si="5"/>
        <v>0.18939393939393939</v>
      </c>
    </row>
    <row r="8" spans="1:25" x14ac:dyDescent="0.5">
      <c r="A8" t="s">
        <v>14</v>
      </c>
      <c r="B8">
        <v>6</v>
      </c>
      <c r="C8">
        <v>1</v>
      </c>
      <c r="D8">
        <v>17</v>
      </c>
      <c r="E8">
        <v>33</v>
      </c>
      <c r="F8">
        <v>15</v>
      </c>
      <c r="G8">
        <v>31</v>
      </c>
      <c r="H8" s="24">
        <f t="shared" si="0"/>
        <v>32</v>
      </c>
      <c r="I8" s="24">
        <f t="shared" si="0"/>
        <v>64</v>
      </c>
      <c r="J8" s="32">
        <f>J3</f>
        <v>1</v>
      </c>
      <c r="K8" s="32">
        <f t="shared" si="1"/>
        <v>0.7</v>
      </c>
      <c r="L8" s="33">
        <f t="shared" si="2"/>
        <v>45.714285714285715</v>
      </c>
      <c r="M8" s="25">
        <f t="shared" si="6"/>
        <v>52.777777777777779</v>
      </c>
      <c r="N8" s="33">
        <f t="shared" si="7"/>
        <v>36.944444444444443</v>
      </c>
      <c r="O8" s="25">
        <f t="shared" si="8"/>
        <v>4.9444444444444429</v>
      </c>
      <c r="P8" s="26">
        <f t="shared" si="4"/>
        <v>0.15451388888888884</v>
      </c>
      <c r="Q8" s="11"/>
      <c r="R8" s="11"/>
      <c r="S8" s="33">
        <f t="shared" si="3"/>
        <v>91.428571428571431</v>
      </c>
      <c r="T8" s="25">
        <f t="shared" si="9"/>
        <v>75.666666666666671</v>
      </c>
      <c r="U8" s="33">
        <f t="shared" si="10"/>
        <v>52.966666666666669</v>
      </c>
      <c r="V8" s="25">
        <f t="shared" si="11"/>
        <v>11.033333333333331</v>
      </c>
      <c r="W8" s="26">
        <f t="shared" si="5"/>
        <v>0.1723958333333333</v>
      </c>
    </row>
    <row r="9" spans="1:25" x14ac:dyDescent="0.5">
      <c r="A9" t="s">
        <v>15</v>
      </c>
      <c r="B9">
        <v>7</v>
      </c>
      <c r="C9">
        <v>2</v>
      </c>
      <c r="D9">
        <v>26</v>
      </c>
      <c r="E9">
        <v>47</v>
      </c>
      <c r="F9">
        <v>18</v>
      </c>
      <c r="G9">
        <v>30</v>
      </c>
      <c r="H9" s="24">
        <f t="shared" si="0"/>
        <v>44</v>
      </c>
      <c r="I9" s="24">
        <f t="shared" si="0"/>
        <v>77</v>
      </c>
      <c r="J9" s="32">
        <f t="shared" ref="J9:J53" si="12">J4</f>
        <v>2</v>
      </c>
      <c r="K9" s="32">
        <f t="shared" si="1"/>
        <v>0.8</v>
      </c>
      <c r="L9" s="33">
        <f t="shared" si="2"/>
        <v>55</v>
      </c>
      <c r="M9" s="25">
        <f t="shared" si="6"/>
        <v>53.349206349206355</v>
      </c>
      <c r="N9" s="33">
        <f t="shared" si="7"/>
        <v>42.679365079365084</v>
      </c>
      <c r="O9" s="25">
        <f t="shared" si="8"/>
        <v>1.3206349206349159</v>
      </c>
      <c r="P9" s="26">
        <f t="shared" si="4"/>
        <v>3.0014430014429907E-2</v>
      </c>
      <c r="Q9" s="11"/>
      <c r="R9" s="11"/>
      <c r="S9" s="33">
        <f t="shared" si="3"/>
        <v>96.25</v>
      </c>
      <c r="T9" s="25">
        <f t="shared" si="9"/>
        <v>83.476190476190482</v>
      </c>
      <c r="U9" s="33">
        <f t="shared" si="10"/>
        <v>66.780952380952385</v>
      </c>
      <c r="V9" s="25">
        <f t="shared" si="11"/>
        <v>10.219047619047615</v>
      </c>
      <c r="W9" s="26">
        <f t="shared" si="5"/>
        <v>0.1327149041434755</v>
      </c>
    </row>
    <row r="10" spans="1:25" x14ac:dyDescent="0.5">
      <c r="A10" t="s">
        <v>16</v>
      </c>
      <c r="B10">
        <v>8</v>
      </c>
      <c r="C10">
        <v>3</v>
      </c>
      <c r="D10">
        <v>39</v>
      </c>
      <c r="E10">
        <v>47</v>
      </c>
      <c r="F10">
        <v>20</v>
      </c>
      <c r="G10">
        <v>54</v>
      </c>
      <c r="H10" s="24">
        <f t="shared" si="0"/>
        <v>59</v>
      </c>
      <c r="I10" s="24">
        <f t="shared" si="0"/>
        <v>101</v>
      </c>
      <c r="J10" s="32">
        <f t="shared" si="12"/>
        <v>3</v>
      </c>
      <c r="K10" s="32">
        <f t="shared" si="1"/>
        <v>1</v>
      </c>
      <c r="L10" s="33">
        <f t="shared" si="2"/>
        <v>59</v>
      </c>
      <c r="M10" s="25">
        <f t="shared" si="6"/>
        <v>50.015873015873012</v>
      </c>
      <c r="N10" s="33">
        <f t="shared" si="7"/>
        <v>50.015873015873012</v>
      </c>
      <c r="O10" s="25">
        <f t="shared" si="8"/>
        <v>8.9841269841269877</v>
      </c>
      <c r="P10" s="26">
        <f t="shared" si="4"/>
        <v>0.15227333871401674</v>
      </c>
      <c r="Q10" s="11"/>
      <c r="R10" s="11"/>
      <c r="S10" s="33">
        <f t="shared" si="3"/>
        <v>101</v>
      </c>
      <c r="T10" s="25">
        <f t="shared" si="9"/>
        <v>91.892857142857153</v>
      </c>
      <c r="U10" s="33">
        <f t="shared" si="10"/>
        <v>91.892857142857153</v>
      </c>
      <c r="V10" s="25">
        <f t="shared" si="11"/>
        <v>9.107142857142847</v>
      </c>
      <c r="W10" s="26">
        <f t="shared" si="5"/>
        <v>9.0169731258840063E-2</v>
      </c>
    </row>
    <row r="11" spans="1:25" x14ac:dyDescent="0.5">
      <c r="A11" t="s">
        <v>17</v>
      </c>
      <c r="B11">
        <v>9</v>
      </c>
      <c r="C11">
        <v>4</v>
      </c>
      <c r="D11">
        <v>30</v>
      </c>
      <c r="E11">
        <v>47</v>
      </c>
      <c r="F11">
        <v>13</v>
      </c>
      <c r="G11">
        <v>47</v>
      </c>
      <c r="H11" s="24">
        <f t="shared" si="0"/>
        <v>43</v>
      </c>
      <c r="I11" s="24">
        <f t="shared" si="0"/>
        <v>94</v>
      </c>
      <c r="J11" s="32">
        <f t="shared" si="12"/>
        <v>4</v>
      </c>
      <c r="K11" s="32">
        <f t="shared" si="1"/>
        <v>1</v>
      </c>
      <c r="L11" s="33">
        <f t="shared" si="2"/>
        <v>43</v>
      </c>
      <c r="M11" s="25">
        <f t="shared" si="6"/>
        <v>53.238095238095241</v>
      </c>
      <c r="N11" s="33">
        <f t="shared" si="7"/>
        <v>53.238095238095241</v>
      </c>
      <c r="O11" s="25">
        <f t="shared" si="8"/>
        <v>10.238095238095241</v>
      </c>
      <c r="P11" s="26">
        <f t="shared" si="4"/>
        <v>0.23809523809523817</v>
      </c>
      <c r="Q11" s="11"/>
      <c r="R11" s="11"/>
      <c r="S11" s="33">
        <f t="shared" si="3"/>
        <v>94</v>
      </c>
      <c r="T11" s="25">
        <f t="shared" si="9"/>
        <v>96.226190476190482</v>
      </c>
      <c r="U11" s="33">
        <f t="shared" si="10"/>
        <v>96.226190476190482</v>
      </c>
      <c r="V11" s="25">
        <f t="shared" si="11"/>
        <v>2.2261904761904816</v>
      </c>
      <c r="W11" s="26">
        <f t="shared" si="5"/>
        <v>2.3682877406281718E-2</v>
      </c>
    </row>
    <row r="12" spans="1:25" x14ac:dyDescent="0.5">
      <c r="A12" t="s">
        <v>18</v>
      </c>
      <c r="B12">
        <v>10</v>
      </c>
      <c r="C12">
        <v>5</v>
      </c>
      <c r="D12">
        <v>50</v>
      </c>
      <c r="E12">
        <v>99</v>
      </c>
      <c r="F12">
        <v>41</v>
      </c>
      <c r="G12">
        <v>63</v>
      </c>
      <c r="H12" s="24">
        <f t="shared" si="0"/>
        <v>91</v>
      </c>
      <c r="I12" s="24">
        <f t="shared" si="0"/>
        <v>162</v>
      </c>
      <c r="J12" s="32">
        <f t="shared" si="12"/>
        <v>5</v>
      </c>
      <c r="K12" s="32">
        <f t="shared" si="1"/>
        <v>1.5</v>
      </c>
      <c r="L12" s="33">
        <f t="shared" si="2"/>
        <v>60.666666666666664</v>
      </c>
      <c r="M12" s="25">
        <f t="shared" si="6"/>
        <v>52.333333333333336</v>
      </c>
      <c r="N12" s="33">
        <f t="shared" si="7"/>
        <v>78.5</v>
      </c>
      <c r="O12" s="25">
        <f t="shared" si="8"/>
        <v>12.5</v>
      </c>
      <c r="P12" s="26">
        <f t="shared" si="4"/>
        <v>0.13736263736263737</v>
      </c>
      <c r="Q12" s="11"/>
      <c r="R12" s="11"/>
      <c r="S12" s="33">
        <f t="shared" si="3"/>
        <v>108</v>
      </c>
      <c r="T12" s="25">
        <f t="shared" si="9"/>
        <v>97.083333333333329</v>
      </c>
      <c r="U12" s="33">
        <f t="shared" si="10"/>
        <v>145.625</v>
      </c>
      <c r="V12" s="25">
        <f t="shared" si="11"/>
        <v>16.375</v>
      </c>
      <c r="W12" s="26">
        <f t="shared" si="5"/>
        <v>0.10108024691358025</v>
      </c>
    </row>
    <row r="13" spans="1:25" x14ac:dyDescent="0.5">
      <c r="A13" t="s">
        <v>14</v>
      </c>
      <c r="B13">
        <v>11</v>
      </c>
      <c r="C13">
        <v>1</v>
      </c>
      <c r="D13">
        <v>19</v>
      </c>
      <c r="E13">
        <v>37</v>
      </c>
      <c r="F13">
        <v>9</v>
      </c>
      <c r="G13">
        <v>38</v>
      </c>
      <c r="H13" s="24">
        <f t="shared" si="0"/>
        <v>28</v>
      </c>
      <c r="I13" s="24">
        <f t="shared" si="0"/>
        <v>75</v>
      </c>
      <c r="J13" s="32">
        <f t="shared" si="12"/>
        <v>1</v>
      </c>
      <c r="K13" s="32">
        <f t="shared" si="1"/>
        <v>0.7</v>
      </c>
      <c r="L13" s="33">
        <f t="shared" si="2"/>
        <v>40</v>
      </c>
      <c r="M13" s="25">
        <f t="shared" si="6"/>
        <v>54.222222222222221</v>
      </c>
      <c r="N13" s="33">
        <f t="shared" si="7"/>
        <v>37.955555555555556</v>
      </c>
      <c r="O13" s="25">
        <f t="shared" si="8"/>
        <v>9.9555555555555557</v>
      </c>
      <c r="P13" s="26">
        <f t="shared" si="4"/>
        <v>0.35555555555555557</v>
      </c>
      <c r="Q13" s="11"/>
      <c r="R13" s="11"/>
      <c r="S13" s="33">
        <f t="shared" si="3"/>
        <v>107.14285714285715</v>
      </c>
      <c r="T13" s="25">
        <f t="shared" si="9"/>
        <v>101</v>
      </c>
      <c r="U13" s="33">
        <f t="shared" si="10"/>
        <v>70.699999999999989</v>
      </c>
      <c r="V13" s="25">
        <f t="shared" si="11"/>
        <v>4.3000000000000114</v>
      </c>
      <c r="W13" s="26">
        <f t="shared" si="5"/>
        <v>5.7333333333333486E-2</v>
      </c>
    </row>
    <row r="14" spans="1:25" x14ac:dyDescent="0.5">
      <c r="A14" t="s">
        <v>15</v>
      </c>
      <c r="B14">
        <v>12</v>
      </c>
      <c r="C14">
        <v>2</v>
      </c>
      <c r="D14">
        <v>22</v>
      </c>
      <c r="E14">
        <v>25</v>
      </c>
      <c r="F14">
        <v>10</v>
      </c>
      <c r="G14">
        <v>41</v>
      </c>
      <c r="H14" s="24">
        <f t="shared" si="0"/>
        <v>32</v>
      </c>
      <c r="I14" s="24">
        <f t="shared" si="0"/>
        <v>66</v>
      </c>
      <c r="J14" s="32">
        <f t="shared" si="12"/>
        <v>2</v>
      </c>
      <c r="K14" s="32">
        <f t="shared" si="1"/>
        <v>0.8</v>
      </c>
      <c r="L14" s="33">
        <f t="shared" si="2"/>
        <v>40</v>
      </c>
      <c r="M14" s="25">
        <f t="shared" si="6"/>
        <v>47.888888888888886</v>
      </c>
      <c r="N14" s="33">
        <f t="shared" si="7"/>
        <v>38.31111111111111</v>
      </c>
      <c r="O14" s="25">
        <f t="shared" si="8"/>
        <v>6.31111111111111</v>
      </c>
      <c r="P14" s="26">
        <f t="shared" si="4"/>
        <v>0.19722222222222219</v>
      </c>
      <c r="Q14" s="11"/>
      <c r="R14" s="11"/>
      <c r="S14" s="33">
        <f t="shared" si="3"/>
        <v>82.5</v>
      </c>
      <c r="T14" s="25">
        <f t="shared" si="9"/>
        <v>103.04761904761905</v>
      </c>
      <c r="U14" s="33">
        <f t="shared" si="10"/>
        <v>82.438095238095244</v>
      </c>
      <c r="V14" s="25">
        <f t="shared" si="11"/>
        <v>16.438095238095244</v>
      </c>
      <c r="W14" s="26">
        <f t="shared" si="5"/>
        <v>0.24906204906204915</v>
      </c>
    </row>
    <row r="15" spans="1:25" x14ac:dyDescent="0.5">
      <c r="A15" t="s">
        <v>16</v>
      </c>
      <c r="B15">
        <v>13</v>
      </c>
      <c r="C15">
        <v>3</v>
      </c>
      <c r="D15">
        <v>49</v>
      </c>
      <c r="E15">
        <v>58</v>
      </c>
      <c r="F15">
        <v>24</v>
      </c>
      <c r="G15">
        <v>38</v>
      </c>
      <c r="H15" s="24">
        <f t="shared" si="0"/>
        <v>73</v>
      </c>
      <c r="I15" s="24">
        <f t="shared" si="0"/>
        <v>96</v>
      </c>
      <c r="J15" s="32">
        <f t="shared" si="12"/>
        <v>3</v>
      </c>
      <c r="K15" s="32">
        <f t="shared" si="1"/>
        <v>1</v>
      </c>
      <c r="L15" s="33">
        <f t="shared" si="2"/>
        <v>73</v>
      </c>
      <c r="M15" s="25">
        <f t="shared" si="6"/>
        <v>46.888888888888886</v>
      </c>
      <c r="N15" s="33">
        <f t="shared" si="7"/>
        <v>46.888888888888886</v>
      </c>
      <c r="O15" s="25">
        <f t="shared" si="8"/>
        <v>26.111111111111114</v>
      </c>
      <c r="P15" s="26">
        <f t="shared" si="4"/>
        <v>0.35768645357686457</v>
      </c>
      <c r="Q15" s="11"/>
      <c r="R15" s="11"/>
      <c r="S15" s="33">
        <f t="shared" si="3"/>
        <v>96</v>
      </c>
      <c r="T15" s="25">
        <f t="shared" si="9"/>
        <v>99.214285714285722</v>
      </c>
      <c r="U15" s="33">
        <f t="shared" si="10"/>
        <v>99.214285714285722</v>
      </c>
      <c r="V15" s="25">
        <f t="shared" si="11"/>
        <v>3.2142857142857224</v>
      </c>
      <c r="W15" s="26">
        <f t="shared" si="5"/>
        <v>3.3482142857142939E-2</v>
      </c>
    </row>
    <row r="16" spans="1:25" x14ac:dyDescent="0.5">
      <c r="A16" t="s">
        <v>17</v>
      </c>
      <c r="B16">
        <v>14</v>
      </c>
      <c r="C16">
        <v>4</v>
      </c>
      <c r="D16">
        <v>21</v>
      </c>
      <c r="E16">
        <v>53</v>
      </c>
      <c r="F16">
        <v>14</v>
      </c>
      <c r="G16">
        <v>48</v>
      </c>
      <c r="H16" s="24">
        <f t="shared" si="0"/>
        <v>35</v>
      </c>
      <c r="I16" s="24">
        <f t="shared" si="0"/>
        <v>101</v>
      </c>
      <c r="J16" s="32">
        <f t="shared" si="12"/>
        <v>4</v>
      </c>
      <c r="K16" s="32">
        <f t="shared" si="1"/>
        <v>1</v>
      </c>
      <c r="L16" s="33">
        <f t="shared" si="2"/>
        <v>35</v>
      </c>
      <c r="M16" s="25">
        <f t="shared" si="6"/>
        <v>51</v>
      </c>
      <c r="N16" s="33">
        <f t="shared" si="7"/>
        <v>51</v>
      </c>
      <c r="O16" s="25">
        <f t="shared" si="8"/>
        <v>16</v>
      </c>
      <c r="P16" s="26">
        <f t="shared" si="4"/>
        <v>0.45714285714285713</v>
      </c>
      <c r="Q16" s="11"/>
      <c r="R16" s="11"/>
      <c r="S16" s="33">
        <f t="shared" si="3"/>
        <v>101</v>
      </c>
      <c r="T16" s="25">
        <f t="shared" si="9"/>
        <v>95.214285714285722</v>
      </c>
      <c r="U16" s="33">
        <f t="shared" si="10"/>
        <v>95.214285714285722</v>
      </c>
      <c r="V16" s="25">
        <f t="shared" si="11"/>
        <v>5.7857142857142776</v>
      </c>
      <c r="W16" s="26">
        <f t="shared" si="5"/>
        <v>5.7284299858557201E-2</v>
      </c>
    </row>
    <row r="17" spans="1:23" x14ac:dyDescent="0.5">
      <c r="A17" t="s">
        <v>18</v>
      </c>
      <c r="B17">
        <v>15</v>
      </c>
      <c r="C17">
        <v>5</v>
      </c>
      <c r="D17">
        <v>45</v>
      </c>
      <c r="E17">
        <v>93</v>
      </c>
      <c r="F17">
        <v>23</v>
      </c>
      <c r="G17">
        <v>83</v>
      </c>
      <c r="H17" s="24">
        <f t="shared" si="0"/>
        <v>68</v>
      </c>
      <c r="I17" s="24">
        <f t="shared" si="0"/>
        <v>176</v>
      </c>
      <c r="J17" s="32">
        <f t="shared" si="12"/>
        <v>5</v>
      </c>
      <c r="K17" s="32">
        <f t="shared" si="1"/>
        <v>1.5</v>
      </c>
      <c r="L17" s="33">
        <f t="shared" si="2"/>
        <v>45.333333333333336</v>
      </c>
      <c r="M17" s="25">
        <f t="shared" si="6"/>
        <v>49.333333333333336</v>
      </c>
      <c r="N17" s="33">
        <f t="shared" si="7"/>
        <v>74</v>
      </c>
      <c r="O17" s="25">
        <f t="shared" si="8"/>
        <v>6</v>
      </c>
      <c r="P17" s="26">
        <f t="shared" si="4"/>
        <v>8.8235294117647065E-2</v>
      </c>
      <c r="Q17" s="11"/>
      <c r="R17" s="11"/>
      <c r="S17" s="33">
        <f t="shared" si="3"/>
        <v>117.33333333333333</v>
      </c>
      <c r="T17" s="25">
        <f t="shared" si="9"/>
        <v>93.166666666666671</v>
      </c>
      <c r="U17" s="33">
        <f t="shared" si="10"/>
        <v>139.75</v>
      </c>
      <c r="V17" s="25">
        <f t="shared" si="11"/>
        <v>36.25</v>
      </c>
      <c r="W17" s="26">
        <f t="shared" si="5"/>
        <v>0.20596590909090909</v>
      </c>
    </row>
    <row r="18" spans="1:23" x14ac:dyDescent="0.5">
      <c r="A18" t="s">
        <v>14</v>
      </c>
      <c r="B18">
        <v>16</v>
      </c>
      <c r="C18">
        <v>1</v>
      </c>
      <c r="D18">
        <v>18</v>
      </c>
      <c r="E18">
        <v>54</v>
      </c>
      <c r="F18">
        <v>11</v>
      </c>
      <c r="G18">
        <v>41</v>
      </c>
      <c r="H18" s="24">
        <f t="shared" si="0"/>
        <v>29</v>
      </c>
      <c r="I18" s="24">
        <f t="shared" si="0"/>
        <v>95</v>
      </c>
      <c r="J18" s="32">
        <f t="shared" si="12"/>
        <v>1</v>
      </c>
      <c r="K18" s="32">
        <f t="shared" si="1"/>
        <v>0.7</v>
      </c>
      <c r="L18" s="33">
        <f t="shared" si="2"/>
        <v>41.428571428571431</v>
      </c>
      <c r="M18" s="25">
        <f t="shared" si="6"/>
        <v>51.111111111111114</v>
      </c>
      <c r="N18" s="33">
        <f t="shared" si="7"/>
        <v>35.777777777777779</v>
      </c>
      <c r="O18" s="25">
        <f t="shared" si="8"/>
        <v>6.7777777777777786</v>
      </c>
      <c r="P18" s="26">
        <f t="shared" si="4"/>
        <v>0.23371647509578547</v>
      </c>
      <c r="Q18" s="11"/>
      <c r="R18" s="11"/>
      <c r="S18" s="33">
        <f t="shared" si="3"/>
        <v>135.71428571428572</v>
      </c>
      <c r="T18" s="25">
        <f t="shared" si="9"/>
        <v>104.77777777777777</v>
      </c>
      <c r="U18" s="33">
        <f t="shared" si="10"/>
        <v>73.344444444444434</v>
      </c>
      <c r="V18" s="25">
        <f t="shared" si="11"/>
        <v>21.655555555555566</v>
      </c>
      <c r="W18" s="26">
        <f t="shared" si="5"/>
        <v>0.2279532163742691</v>
      </c>
    </row>
    <row r="19" spans="1:23" x14ac:dyDescent="0.5">
      <c r="A19" t="s">
        <v>15</v>
      </c>
      <c r="B19">
        <v>17</v>
      </c>
      <c r="C19">
        <v>2</v>
      </c>
      <c r="D19">
        <v>25</v>
      </c>
      <c r="E19">
        <v>35</v>
      </c>
      <c r="F19">
        <v>18</v>
      </c>
      <c r="G19">
        <v>34</v>
      </c>
      <c r="H19" s="24">
        <f t="shared" si="0"/>
        <v>43</v>
      </c>
      <c r="I19" s="24">
        <f t="shared" si="0"/>
        <v>69</v>
      </c>
      <c r="J19" s="32">
        <f t="shared" si="12"/>
        <v>2</v>
      </c>
      <c r="K19" s="32">
        <f t="shared" si="1"/>
        <v>0.8</v>
      </c>
      <c r="L19" s="33">
        <f t="shared" si="2"/>
        <v>53.75</v>
      </c>
      <c r="M19" s="25">
        <f t="shared" si="6"/>
        <v>40.587301587301589</v>
      </c>
      <c r="N19" s="33">
        <f t="shared" si="7"/>
        <v>32.469841269841275</v>
      </c>
      <c r="O19" s="25">
        <f t="shared" si="8"/>
        <v>10.530158730158725</v>
      </c>
      <c r="P19" s="26">
        <f t="shared" si="4"/>
        <v>0.24488741232927266</v>
      </c>
      <c r="Q19" s="11"/>
      <c r="R19" s="11"/>
      <c r="S19" s="33">
        <f t="shared" si="3"/>
        <v>86.25</v>
      </c>
      <c r="T19" s="25">
        <f t="shared" si="9"/>
        <v>118.01587301587301</v>
      </c>
      <c r="U19" s="33">
        <f t="shared" si="10"/>
        <v>94.412698412698418</v>
      </c>
      <c r="V19" s="25">
        <f t="shared" si="11"/>
        <v>25.412698412698418</v>
      </c>
      <c r="W19" s="26">
        <f t="shared" si="5"/>
        <v>0.36829997699562927</v>
      </c>
    </row>
    <row r="20" spans="1:23" x14ac:dyDescent="0.5">
      <c r="A20" t="s">
        <v>16</v>
      </c>
      <c r="B20">
        <v>18</v>
      </c>
      <c r="C20">
        <v>3</v>
      </c>
      <c r="D20">
        <v>27</v>
      </c>
      <c r="E20">
        <v>37</v>
      </c>
      <c r="F20">
        <v>21</v>
      </c>
      <c r="G20">
        <v>44</v>
      </c>
      <c r="H20" s="24">
        <f t="shared" si="0"/>
        <v>48</v>
      </c>
      <c r="I20" s="24">
        <f t="shared" si="0"/>
        <v>81</v>
      </c>
      <c r="J20" s="32">
        <f t="shared" si="12"/>
        <v>3</v>
      </c>
      <c r="K20" s="32">
        <f t="shared" si="1"/>
        <v>1</v>
      </c>
      <c r="L20" s="33">
        <f t="shared" si="2"/>
        <v>48</v>
      </c>
      <c r="M20" s="25">
        <f t="shared" si="6"/>
        <v>46.837301587301589</v>
      </c>
      <c r="N20" s="33">
        <f t="shared" si="7"/>
        <v>46.837301587301589</v>
      </c>
      <c r="O20" s="25">
        <f t="shared" si="8"/>
        <v>1.1626984126984112</v>
      </c>
      <c r="P20" s="26">
        <f t="shared" si="4"/>
        <v>2.4222883597883566E-2</v>
      </c>
      <c r="Q20" s="11"/>
      <c r="R20" s="11"/>
      <c r="S20" s="33">
        <f t="shared" si="3"/>
        <v>81</v>
      </c>
      <c r="T20" s="25">
        <f t="shared" si="9"/>
        <v>113.09920634920634</v>
      </c>
      <c r="U20" s="33">
        <f t="shared" si="10"/>
        <v>113.09920634920634</v>
      </c>
      <c r="V20" s="25">
        <f t="shared" si="11"/>
        <v>32.099206349206341</v>
      </c>
      <c r="W20" s="26">
        <f t="shared" si="5"/>
        <v>0.39628649813834987</v>
      </c>
    </row>
    <row r="21" spans="1:23" x14ac:dyDescent="0.5">
      <c r="A21" t="s">
        <v>17</v>
      </c>
      <c r="B21">
        <v>19</v>
      </c>
      <c r="C21">
        <v>4</v>
      </c>
      <c r="D21">
        <v>35</v>
      </c>
      <c r="E21">
        <v>48</v>
      </c>
      <c r="F21">
        <v>16</v>
      </c>
      <c r="G21">
        <v>55</v>
      </c>
      <c r="H21" s="24">
        <f t="shared" si="0"/>
        <v>51</v>
      </c>
      <c r="I21" s="24">
        <f t="shared" si="0"/>
        <v>103</v>
      </c>
      <c r="J21" s="32">
        <f t="shared" si="12"/>
        <v>4</v>
      </c>
      <c r="K21" s="32">
        <f t="shared" si="1"/>
        <v>1</v>
      </c>
      <c r="L21" s="33">
        <f t="shared" si="2"/>
        <v>51</v>
      </c>
      <c r="M21" s="25">
        <f t="shared" si="6"/>
        <v>47.726190476190482</v>
      </c>
      <c r="N21" s="33">
        <f t="shared" si="7"/>
        <v>47.726190476190482</v>
      </c>
      <c r="O21" s="25">
        <f t="shared" si="8"/>
        <v>3.2738095238095184</v>
      </c>
      <c r="P21" s="26">
        <f t="shared" si="4"/>
        <v>6.4192343604108207E-2</v>
      </c>
      <c r="Q21" s="11"/>
      <c r="R21" s="11"/>
      <c r="S21" s="33">
        <f t="shared" si="3"/>
        <v>103</v>
      </c>
      <c r="T21" s="25">
        <f t="shared" si="9"/>
        <v>100.98809523809524</v>
      </c>
      <c r="U21" s="33">
        <f t="shared" si="10"/>
        <v>100.98809523809524</v>
      </c>
      <c r="V21" s="25">
        <f t="shared" si="11"/>
        <v>2.0119047619047592</v>
      </c>
      <c r="W21" s="26">
        <f t="shared" si="5"/>
        <v>1.9533055940822906E-2</v>
      </c>
    </row>
    <row r="22" spans="1:23" x14ac:dyDescent="0.5">
      <c r="A22" t="s">
        <v>18</v>
      </c>
      <c r="B22">
        <v>20</v>
      </c>
      <c r="C22">
        <v>5</v>
      </c>
      <c r="D22">
        <v>56</v>
      </c>
      <c r="E22">
        <v>35</v>
      </c>
      <c r="F22">
        <v>41</v>
      </c>
      <c r="G22">
        <v>69</v>
      </c>
      <c r="H22" s="24">
        <f t="shared" si="0"/>
        <v>97</v>
      </c>
      <c r="I22" s="24">
        <f t="shared" si="0"/>
        <v>104</v>
      </c>
      <c r="J22" s="32">
        <f t="shared" si="12"/>
        <v>5</v>
      </c>
      <c r="K22" s="32">
        <f t="shared" si="1"/>
        <v>1.5</v>
      </c>
      <c r="L22" s="33">
        <f t="shared" si="2"/>
        <v>64.666666666666671</v>
      </c>
      <c r="M22" s="25">
        <f t="shared" si="6"/>
        <v>50.916666666666664</v>
      </c>
      <c r="N22" s="33">
        <f t="shared" si="7"/>
        <v>76.375</v>
      </c>
      <c r="O22" s="25">
        <f t="shared" si="8"/>
        <v>20.625</v>
      </c>
      <c r="P22" s="26">
        <f t="shared" si="4"/>
        <v>0.21262886597938144</v>
      </c>
      <c r="Q22" s="11"/>
      <c r="R22" s="11"/>
      <c r="S22" s="33">
        <f t="shared" si="3"/>
        <v>69.333333333333329</v>
      </c>
      <c r="T22" s="25">
        <f t="shared" si="9"/>
        <v>90.083333333333329</v>
      </c>
      <c r="U22" s="33">
        <f t="shared" si="10"/>
        <v>135.125</v>
      </c>
      <c r="V22" s="25">
        <f t="shared" si="11"/>
        <v>31.125</v>
      </c>
      <c r="W22" s="26">
        <f t="shared" si="5"/>
        <v>0.29927884615384615</v>
      </c>
    </row>
    <row r="23" spans="1:23" x14ac:dyDescent="0.5">
      <c r="A23" t="s">
        <v>14</v>
      </c>
      <c r="B23">
        <v>21</v>
      </c>
      <c r="C23">
        <v>1</v>
      </c>
      <c r="D23">
        <v>15</v>
      </c>
      <c r="E23">
        <v>23</v>
      </c>
      <c r="F23">
        <v>15</v>
      </c>
      <c r="G23">
        <v>36</v>
      </c>
      <c r="H23" s="24">
        <f t="shared" si="0"/>
        <v>30</v>
      </c>
      <c r="I23" s="24">
        <f t="shared" si="0"/>
        <v>59</v>
      </c>
      <c r="J23" s="32">
        <f t="shared" si="12"/>
        <v>1</v>
      </c>
      <c r="K23" s="32">
        <f t="shared" si="1"/>
        <v>0.7</v>
      </c>
      <c r="L23" s="33">
        <f t="shared" si="2"/>
        <v>42.857142857142861</v>
      </c>
      <c r="M23" s="25">
        <f t="shared" si="6"/>
        <v>54.555555555555564</v>
      </c>
      <c r="N23" s="33">
        <f t="shared" si="7"/>
        <v>38.18888888888889</v>
      </c>
      <c r="O23" s="25">
        <f t="shared" si="8"/>
        <v>8.18888888888889</v>
      </c>
      <c r="P23" s="26">
        <f t="shared" si="4"/>
        <v>0.27296296296296302</v>
      </c>
      <c r="Q23" s="11"/>
      <c r="R23" s="11"/>
      <c r="S23" s="33">
        <f t="shared" si="3"/>
        <v>84.285714285714292</v>
      </c>
      <c r="T23" s="25">
        <f t="shared" si="9"/>
        <v>84.444444444444443</v>
      </c>
      <c r="U23" s="33">
        <f t="shared" si="10"/>
        <v>59.111111111111107</v>
      </c>
      <c r="V23" s="25">
        <f t="shared" si="11"/>
        <v>0.11111111111110716</v>
      </c>
      <c r="W23" s="26">
        <f t="shared" si="5"/>
        <v>1.8832391713746977E-3</v>
      </c>
    </row>
    <row r="24" spans="1:23" x14ac:dyDescent="0.5">
      <c r="A24" t="s">
        <v>15</v>
      </c>
      <c r="B24">
        <v>22</v>
      </c>
      <c r="C24">
        <v>2</v>
      </c>
      <c r="D24">
        <v>22</v>
      </c>
      <c r="E24">
        <v>34</v>
      </c>
      <c r="F24">
        <v>14</v>
      </c>
      <c r="G24">
        <v>42</v>
      </c>
      <c r="H24" s="24">
        <f t="shared" si="0"/>
        <v>36</v>
      </c>
      <c r="I24" s="24">
        <f t="shared" si="0"/>
        <v>76</v>
      </c>
      <c r="J24" s="32">
        <f t="shared" si="12"/>
        <v>2</v>
      </c>
      <c r="K24" s="32">
        <f t="shared" si="1"/>
        <v>0.8</v>
      </c>
      <c r="L24" s="33">
        <f t="shared" si="2"/>
        <v>45</v>
      </c>
      <c r="M24" s="25">
        <f t="shared" si="6"/>
        <v>52.841269841269842</v>
      </c>
      <c r="N24" s="33">
        <f t="shared" si="7"/>
        <v>42.273015873015879</v>
      </c>
      <c r="O24" s="25">
        <f t="shared" si="8"/>
        <v>6.2730158730158792</v>
      </c>
      <c r="P24" s="26">
        <f t="shared" si="4"/>
        <v>0.17425044091710776</v>
      </c>
      <c r="Q24" s="11"/>
      <c r="R24" s="11"/>
      <c r="S24" s="33">
        <f t="shared" si="3"/>
        <v>95</v>
      </c>
      <c r="T24" s="25">
        <f t="shared" si="9"/>
        <v>85.539682539682531</v>
      </c>
      <c r="U24" s="33">
        <f t="shared" si="10"/>
        <v>68.43174603174603</v>
      </c>
      <c r="V24" s="25">
        <f t="shared" si="11"/>
        <v>7.5682539682539698</v>
      </c>
      <c r="W24" s="26">
        <f t="shared" si="5"/>
        <v>9.9582289055973286E-2</v>
      </c>
    </row>
    <row r="25" spans="1:23" x14ac:dyDescent="0.5">
      <c r="A25" t="s">
        <v>16</v>
      </c>
      <c r="B25">
        <v>23</v>
      </c>
      <c r="C25">
        <v>3</v>
      </c>
      <c r="D25">
        <v>22</v>
      </c>
      <c r="E25">
        <v>61</v>
      </c>
      <c r="F25">
        <v>17</v>
      </c>
      <c r="G25">
        <v>45</v>
      </c>
      <c r="H25" s="24">
        <f t="shared" si="0"/>
        <v>39</v>
      </c>
      <c r="I25" s="24">
        <f t="shared" si="0"/>
        <v>106</v>
      </c>
      <c r="J25" s="32">
        <f t="shared" si="12"/>
        <v>3</v>
      </c>
      <c r="K25" s="32">
        <f t="shared" si="1"/>
        <v>1</v>
      </c>
      <c r="L25" s="33">
        <f t="shared" si="2"/>
        <v>39</v>
      </c>
      <c r="M25" s="25">
        <f t="shared" si="6"/>
        <v>50.841269841269842</v>
      </c>
      <c r="N25" s="33">
        <f t="shared" si="7"/>
        <v>50.841269841269842</v>
      </c>
      <c r="O25" s="25">
        <f t="shared" si="8"/>
        <v>11.841269841269842</v>
      </c>
      <c r="P25" s="26">
        <f t="shared" si="4"/>
        <v>0.30362230362230364</v>
      </c>
      <c r="Q25" s="11"/>
      <c r="R25" s="11"/>
      <c r="S25" s="33">
        <f t="shared" si="3"/>
        <v>106</v>
      </c>
      <c r="T25" s="25">
        <f t="shared" si="9"/>
        <v>82.873015873015873</v>
      </c>
      <c r="U25" s="33">
        <f t="shared" si="10"/>
        <v>82.873015873015873</v>
      </c>
      <c r="V25" s="25">
        <f t="shared" si="11"/>
        <v>23.126984126984127</v>
      </c>
      <c r="W25" s="26">
        <f t="shared" si="5"/>
        <v>0.2181790955375861</v>
      </c>
    </row>
    <row r="26" spans="1:23" x14ac:dyDescent="0.5">
      <c r="A26" t="s">
        <v>17</v>
      </c>
      <c r="B26">
        <v>24</v>
      </c>
      <c r="C26">
        <v>4</v>
      </c>
      <c r="D26">
        <v>30</v>
      </c>
      <c r="E26">
        <v>86</v>
      </c>
      <c r="F26">
        <v>12</v>
      </c>
      <c r="G26">
        <v>63</v>
      </c>
      <c r="H26" s="24">
        <f t="shared" si="0"/>
        <v>42</v>
      </c>
      <c r="I26" s="24">
        <f t="shared" si="0"/>
        <v>149</v>
      </c>
      <c r="J26" s="32">
        <f t="shared" si="12"/>
        <v>4</v>
      </c>
      <c r="K26" s="32">
        <f t="shared" si="1"/>
        <v>1</v>
      </c>
      <c r="L26" s="33">
        <f t="shared" si="2"/>
        <v>42</v>
      </c>
      <c r="M26" s="25">
        <f t="shared" si="6"/>
        <v>42.285714285714285</v>
      </c>
      <c r="N26" s="33">
        <f t="shared" si="7"/>
        <v>42.285714285714285</v>
      </c>
      <c r="O26" s="25">
        <f t="shared" si="8"/>
        <v>0.2857142857142847</v>
      </c>
      <c r="P26" s="26">
        <f t="shared" si="4"/>
        <v>6.8027210884353496E-3</v>
      </c>
      <c r="Q26" s="11"/>
      <c r="R26" s="11"/>
      <c r="S26" s="33">
        <f t="shared" si="3"/>
        <v>149</v>
      </c>
      <c r="T26" s="25">
        <f t="shared" si="9"/>
        <v>95.095238095238088</v>
      </c>
      <c r="U26" s="33">
        <f t="shared" si="10"/>
        <v>95.095238095238088</v>
      </c>
      <c r="V26" s="25">
        <f t="shared" si="11"/>
        <v>53.904761904761912</v>
      </c>
      <c r="W26" s="26">
        <f t="shared" si="5"/>
        <v>0.36177692553531482</v>
      </c>
    </row>
    <row r="27" spans="1:23" x14ac:dyDescent="0.5">
      <c r="A27" t="s">
        <v>18</v>
      </c>
      <c r="B27">
        <v>25</v>
      </c>
      <c r="C27">
        <v>5</v>
      </c>
      <c r="D27">
        <v>51</v>
      </c>
      <c r="E27">
        <v>77</v>
      </c>
      <c r="F27">
        <v>27</v>
      </c>
      <c r="G27">
        <v>90</v>
      </c>
      <c r="H27" s="24">
        <f t="shared" si="0"/>
        <v>78</v>
      </c>
      <c r="I27" s="24">
        <f t="shared" si="0"/>
        <v>167</v>
      </c>
      <c r="J27" s="32">
        <f t="shared" si="12"/>
        <v>5</v>
      </c>
      <c r="K27" s="32">
        <f t="shared" si="1"/>
        <v>1.5</v>
      </c>
      <c r="L27" s="33">
        <f t="shared" si="2"/>
        <v>52</v>
      </c>
      <c r="M27" s="25">
        <f t="shared" si="6"/>
        <v>42</v>
      </c>
      <c r="N27" s="33">
        <f t="shared" si="7"/>
        <v>63</v>
      </c>
      <c r="O27" s="25">
        <f t="shared" si="8"/>
        <v>15</v>
      </c>
      <c r="P27" s="26">
        <f t="shared" si="4"/>
        <v>0.19230769230769232</v>
      </c>
      <c r="Q27" s="11"/>
      <c r="R27" s="11"/>
      <c r="S27" s="33">
        <f t="shared" si="3"/>
        <v>111.33333333333333</v>
      </c>
      <c r="T27" s="25">
        <f t="shared" si="9"/>
        <v>116.66666666666667</v>
      </c>
      <c r="U27" s="33">
        <f t="shared" si="10"/>
        <v>175</v>
      </c>
      <c r="V27" s="25">
        <f t="shared" si="11"/>
        <v>8</v>
      </c>
      <c r="W27" s="26">
        <f t="shared" si="5"/>
        <v>4.790419161676647E-2</v>
      </c>
    </row>
    <row r="28" spans="1:23" x14ac:dyDescent="0.5">
      <c r="A28" t="s">
        <v>14</v>
      </c>
      <c r="B28">
        <v>26</v>
      </c>
      <c r="C28">
        <v>1</v>
      </c>
      <c r="D28">
        <v>27</v>
      </c>
      <c r="E28">
        <v>27</v>
      </c>
      <c r="F28">
        <v>12</v>
      </c>
      <c r="G28">
        <v>40</v>
      </c>
      <c r="H28" s="24">
        <f t="shared" si="0"/>
        <v>39</v>
      </c>
      <c r="I28" s="24">
        <f t="shared" si="0"/>
        <v>67</v>
      </c>
      <c r="J28" s="32">
        <f t="shared" si="12"/>
        <v>1</v>
      </c>
      <c r="K28" s="32">
        <f t="shared" si="1"/>
        <v>0.7</v>
      </c>
      <c r="L28" s="33">
        <f t="shared" si="2"/>
        <v>55.714285714285715</v>
      </c>
      <c r="M28" s="25">
        <f t="shared" si="6"/>
        <v>44.333333333333336</v>
      </c>
      <c r="N28" s="33">
        <f t="shared" si="7"/>
        <v>31.033333333333331</v>
      </c>
      <c r="O28" s="25">
        <f t="shared" si="8"/>
        <v>7.9666666666666686</v>
      </c>
      <c r="P28" s="26">
        <f t="shared" si="4"/>
        <v>0.20427350427350432</v>
      </c>
      <c r="Q28" s="11"/>
      <c r="R28" s="11"/>
      <c r="S28" s="33">
        <f t="shared" si="3"/>
        <v>95.714285714285722</v>
      </c>
      <c r="T28" s="25">
        <f t="shared" si="9"/>
        <v>122.1111111111111</v>
      </c>
      <c r="U28" s="33">
        <f t="shared" si="10"/>
        <v>85.47777777777776</v>
      </c>
      <c r="V28" s="25">
        <f t="shared" si="11"/>
        <v>18.47777777777776</v>
      </c>
      <c r="W28" s="26">
        <f t="shared" si="5"/>
        <v>0.27578772802653373</v>
      </c>
    </row>
    <row r="29" spans="1:23" x14ac:dyDescent="0.5">
      <c r="A29" t="s">
        <v>15</v>
      </c>
      <c r="B29">
        <v>27</v>
      </c>
      <c r="C29">
        <v>2</v>
      </c>
      <c r="D29">
        <v>25</v>
      </c>
      <c r="E29">
        <v>35</v>
      </c>
      <c r="F29">
        <v>18</v>
      </c>
      <c r="G29">
        <v>46</v>
      </c>
      <c r="H29" s="24">
        <f t="shared" si="0"/>
        <v>43</v>
      </c>
      <c r="I29" s="24">
        <f t="shared" si="0"/>
        <v>81</v>
      </c>
      <c r="J29" s="32">
        <f t="shared" si="12"/>
        <v>2</v>
      </c>
      <c r="K29" s="32">
        <f t="shared" si="1"/>
        <v>0.8</v>
      </c>
      <c r="L29" s="33">
        <f t="shared" si="2"/>
        <v>53.75</v>
      </c>
      <c r="M29" s="25">
        <f t="shared" si="6"/>
        <v>49.904761904761905</v>
      </c>
      <c r="N29" s="33">
        <f t="shared" si="7"/>
        <v>39.923809523809524</v>
      </c>
      <c r="O29" s="25">
        <f t="shared" si="8"/>
        <v>3.0761904761904759</v>
      </c>
      <c r="P29" s="26">
        <f t="shared" si="4"/>
        <v>7.1539313399778509E-2</v>
      </c>
      <c r="Q29" s="11"/>
      <c r="R29" s="11"/>
      <c r="S29" s="33">
        <f t="shared" si="3"/>
        <v>101.25</v>
      </c>
      <c r="T29" s="25">
        <f t="shared" si="9"/>
        <v>118.68253968253968</v>
      </c>
      <c r="U29" s="33">
        <f t="shared" si="10"/>
        <v>94.94603174603175</v>
      </c>
      <c r="V29" s="25">
        <f t="shared" si="11"/>
        <v>13.94603174603175</v>
      </c>
      <c r="W29" s="26">
        <f t="shared" si="5"/>
        <v>0.17217323143249075</v>
      </c>
    </row>
    <row r="30" spans="1:23" x14ac:dyDescent="0.5">
      <c r="A30" t="s">
        <v>16</v>
      </c>
      <c r="B30">
        <v>28</v>
      </c>
      <c r="C30">
        <v>3</v>
      </c>
      <c r="D30">
        <v>23</v>
      </c>
      <c r="E30">
        <v>60</v>
      </c>
      <c r="F30">
        <v>14</v>
      </c>
      <c r="G30">
        <v>54</v>
      </c>
      <c r="H30" s="24">
        <f t="shared" si="0"/>
        <v>37</v>
      </c>
      <c r="I30" s="24">
        <f t="shared" si="0"/>
        <v>114</v>
      </c>
      <c r="J30" s="32">
        <f t="shared" si="12"/>
        <v>3</v>
      </c>
      <c r="K30" s="32">
        <f t="shared" si="1"/>
        <v>1</v>
      </c>
      <c r="L30" s="33">
        <f t="shared" si="2"/>
        <v>37</v>
      </c>
      <c r="M30" s="25">
        <f t="shared" si="6"/>
        <v>53.821428571428577</v>
      </c>
      <c r="N30" s="33">
        <f t="shared" si="7"/>
        <v>53.821428571428577</v>
      </c>
      <c r="O30" s="25">
        <f t="shared" si="8"/>
        <v>16.821428571428577</v>
      </c>
      <c r="P30" s="26">
        <f t="shared" si="4"/>
        <v>0.45463320463320478</v>
      </c>
      <c r="Q30" s="11"/>
      <c r="R30" s="11"/>
      <c r="S30" s="33">
        <f t="shared" si="3"/>
        <v>114</v>
      </c>
      <c r="T30" s="25">
        <f t="shared" si="9"/>
        <v>102.76587301587301</v>
      </c>
      <c r="U30" s="33">
        <f t="shared" si="10"/>
        <v>102.76587301587301</v>
      </c>
      <c r="V30" s="25">
        <f t="shared" si="11"/>
        <v>11.234126984126988</v>
      </c>
      <c r="W30" s="26">
        <f t="shared" si="5"/>
        <v>9.8544973544973574E-2</v>
      </c>
    </row>
    <row r="31" spans="1:23" x14ac:dyDescent="0.5">
      <c r="A31" t="s">
        <v>17</v>
      </c>
      <c r="B31">
        <v>29</v>
      </c>
      <c r="C31">
        <v>4</v>
      </c>
      <c r="D31">
        <v>24</v>
      </c>
      <c r="E31">
        <v>68</v>
      </c>
      <c r="F31">
        <v>14</v>
      </c>
      <c r="G31">
        <v>51</v>
      </c>
      <c r="H31" s="24">
        <f t="shared" si="0"/>
        <v>38</v>
      </c>
      <c r="I31" s="24">
        <f t="shared" si="0"/>
        <v>119</v>
      </c>
      <c r="J31" s="32">
        <f t="shared" si="12"/>
        <v>4</v>
      </c>
      <c r="K31" s="32">
        <f t="shared" si="1"/>
        <v>1</v>
      </c>
      <c r="L31" s="33">
        <f t="shared" si="2"/>
        <v>38</v>
      </c>
      <c r="M31" s="25">
        <f t="shared" si="6"/>
        <v>48.821428571428577</v>
      </c>
      <c r="N31" s="33">
        <f t="shared" si="7"/>
        <v>48.821428571428577</v>
      </c>
      <c r="O31" s="25">
        <f t="shared" si="8"/>
        <v>10.821428571428577</v>
      </c>
      <c r="P31" s="26">
        <f t="shared" si="4"/>
        <v>0.28477443609022568</v>
      </c>
      <c r="Q31" s="11"/>
      <c r="R31" s="11"/>
      <c r="S31" s="33">
        <f t="shared" si="3"/>
        <v>119</v>
      </c>
      <c r="T31" s="25">
        <f t="shared" si="9"/>
        <v>103.65476190476191</v>
      </c>
      <c r="U31" s="33">
        <f t="shared" si="10"/>
        <v>103.65476190476191</v>
      </c>
      <c r="V31" s="25">
        <f t="shared" si="11"/>
        <v>15.345238095238088</v>
      </c>
      <c r="W31" s="26">
        <f t="shared" si="5"/>
        <v>0.12895158063225284</v>
      </c>
    </row>
    <row r="32" spans="1:23" x14ac:dyDescent="0.5">
      <c r="A32" t="s">
        <v>18</v>
      </c>
      <c r="B32">
        <v>30</v>
      </c>
      <c r="C32">
        <v>5</v>
      </c>
      <c r="D32">
        <v>53</v>
      </c>
      <c r="E32">
        <v>83</v>
      </c>
      <c r="F32">
        <v>47</v>
      </c>
      <c r="G32">
        <v>65</v>
      </c>
      <c r="H32" s="24">
        <f t="shared" si="0"/>
        <v>100</v>
      </c>
      <c r="I32" s="24">
        <f t="shared" si="0"/>
        <v>148</v>
      </c>
      <c r="J32" s="32">
        <f t="shared" si="12"/>
        <v>5</v>
      </c>
      <c r="K32" s="32">
        <f t="shared" si="1"/>
        <v>1.5</v>
      </c>
      <c r="L32" s="33">
        <f t="shared" si="2"/>
        <v>66.666666666666671</v>
      </c>
      <c r="M32" s="25">
        <f t="shared" si="6"/>
        <v>42.916666666666664</v>
      </c>
      <c r="N32" s="33">
        <f t="shared" si="7"/>
        <v>64.375</v>
      </c>
      <c r="O32" s="25">
        <f t="shared" si="8"/>
        <v>35.625</v>
      </c>
      <c r="P32" s="26">
        <f t="shared" si="4"/>
        <v>0.35625000000000001</v>
      </c>
      <c r="Q32" s="11"/>
      <c r="R32" s="11"/>
      <c r="S32" s="33">
        <f t="shared" si="3"/>
        <v>98.666666666666671</v>
      </c>
      <c r="T32" s="25">
        <f t="shared" si="9"/>
        <v>111.41666666666667</v>
      </c>
      <c r="U32" s="33">
        <f t="shared" si="10"/>
        <v>167.125</v>
      </c>
      <c r="V32" s="25">
        <f t="shared" si="11"/>
        <v>19.125</v>
      </c>
      <c r="W32" s="26">
        <f t="shared" si="5"/>
        <v>0.12922297297297297</v>
      </c>
    </row>
    <row r="33" spans="1:23" x14ac:dyDescent="0.5">
      <c r="A33" t="s">
        <v>14</v>
      </c>
      <c r="B33">
        <v>31</v>
      </c>
      <c r="C33">
        <v>1</v>
      </c>
      <c r="D33">
        <v>17</v>
      </c>
      <c r="E33">
        <v>49</v>
      </c>
      <c r="F33">
        <v>15</v>
      </c>
      <c r="G33">
        <v>39</v>
      </c>
      <c r="H33" s="24">
        <f t="shared" si="0"/>
        <v>32</v>
      </c>
      <c r="I33" s="24">
        <f t="shared" si="0"/>
        <v>88</v>
      </c>
      <c r="J33" s="32">
        <f t="shared" si="12"/>
        <v>1</v>
      </c>
      <c r="K33" s="32">
        <f t="shared" si="1"/>
        <v>0.7</v>
      </c>
      <c r="L33" s="33">
        <f t="shared" si="2"/>
        <v>45.714285714285715</v>
      </c>
      <c r="M33" s="25">
        <f t="shared" si="6"/>
        <v>47.222222222222229</v>
      </c>
      <c r="N33" s="33">
        <f t="shared" si="7"/>
        <v>33.055555555555557</v>
      </c>
      <c r="O33" s="25">
        <f t="shared" si="8"/>
        <v>1.0555555555555571</v>
      </c>
      <c r="P33" s="26">
        <f t="shared" si="4"/>
        <v>3.298611111111116E-2</v>
      </c>
      <c r="Q33" s="11"/>
      <c r="R33" s="11"/>
      <c r="S33" s="33">
        <f t="shared" si="3"/>
        <v>125.71428571428572</v>
      </c>
      <c r="T33" s="25">
        <f t="shared" si="9"/>
        <v>110.55555555555556</v>
      </c>
      <c r="U33" s="33">
        <f t="shared" si="10"/>
        <v>77.388888888888886</v>
      </c>
      <c r="V33" s="25">
        <f t="shared" si="11"/>
        <v>10.611111111111114</v>
      </c>
      <c r="W33" s="26">
        <f t="shared" si="5"/>
        <v>0.12058080808080812</v>
      </c>
    </row>
    <row r="34" spans="1:23" x14ac:dyDescent="0.5">
      <c r="A34" t="s">
        <v>15</v>
      </c>
      <c r="B34">
        <v>32</v>
      </c>
      <c r="C34">
        <v>2</v>
      </c>
      <c r="D34">
        <v>24</v>
      </c>
      <c r="E34">
        <v>32</v>
      </c>
      <c r="F34">
        <v>14</v>
      </c>
      <c r="G34">
        <v>50</v>
      </c>
      <c r="H34" s="24">
        <f t="shared" si="0"/>
        <v>38</v>
      </c>
      <c r="I34" s="24">
        <f t="shared" si="0"/>
        <v>82</v>
      </c>
      <c r="J34" s="32">
        <f t="shared" si="12"/>
        <v>2</v>
      </c>
      <c r="K34" s="32">
        <f t="shared" si="1"/>
        <v>0.8</v>
      </c>
      <c r="L34" s="33">
        <f t="shared" si="2"/>
        <v>47.5</v>
      </c>
      <c r="M34" s="25">
        <f t="shared" si="6"/>
        <v>50.126984126984127</v>
      </c>
      <c r="N34" s="33">
        <f t="shared" si="7"/>
        <v>40.101587301587301</v>
      </c>
      <c r="O34" s="25">
        <f t="shared" si="8"/>
        <v>2.1015873015873012</v>
      </c>
      <c r="P34" s="26">
        <f t="shared" si="4"/>
        <v>5.5304928989139503E-2</v>
      </c>
      <c r="Q34" s="11"/>
      <c r="R34" s="11"/>
      <c r="S34" s="33">
        <f t="shared" si="3"/>
        <v>102.5</v>
      </c>
      <c r="T34" s="25">
        <f t="shared" si="9"/>
        <v>114.46031746031747</v>
      </c>
      <c r="U34" s="33">
        <f t="shared" si="10"/>
        <v>91.568253968253984</v>
      </c>
      <c r="V34" s="25">
        <f t="shared" si="11"/>
        <v>9.568253968253984</v>
      </c>
      <c r="W34" s="26">
        <f t="shared" si="5"/>
        <v>0.11668602400309737</v>
      </c>
    </row>
    <row r="35" spans="1:23" x14ac:dyDescent="0.5">
      <c r="A35" t="s">
        <v>16</v>
      </c>
      <c r="B35">
        <v>33</v>
      </c>
      <c r="C35">
        <v>3</v>
      </c>
      <c r="D35">
        <v>25</v>
      </c>
      <c r="E35">
        <v>51</v>
      </c>
      <c r="F35">
        <v>11</v>
      </c>
      <c r="G35">
        <v>61</v>
      </c>
      <c r="H35" s="24">
        <f t="shared" si="0"/>
        <v>36</v>
      </c>
      <c r="I35" s="24">
        <f t="shared" si="0"/>
        <v>112</v>
      </c>
      <c r="J35" s="32">
        <f t="shared" si="12"/>
        <v>3</v>
      </c>
      <c r="K35" s="32">
        <f t="shared" si="1"/>
        <v>1</v>
      </c>
      <c r="L35" s="33">
        <f t="shared" si="2"/>
        <v>36</v>
      </c>
      <c r="M35" s="25">
        <f t="shared" si="6"/>
        <v>53.293650793650791</v>
      </c>
      <c r="N35" s="33">
        <f t="shared" si="7"/>
        <v>53.293650793650791</v>
      </c>
      <c r="O35" s="25">
        <f t="shared" si="8"/>
        <v>17.293650793650791</v>
      </c>
      <c r="P35" s="26">
        <f t="shared" si="4"/>
        <v>0.48037918871252194</v>
      </c>
      <c r="Q35" s="11"/>
      <c r="R35" s="11"/>
      <c r="S35" s="33">
        <f t="shared" si="3"/>
        <v>112</v>
      </c>
      <c r="T35" s="25">
        <f t="shared" si="9"/>
        <v>108.96031746031747</v>
      </c>
      <c r="U35" s="33">
        <f t="shared" si="10"/>
        <v>108.96031746031747</v>
      </c>
      <c r="V35" s="25">
        <f t="shared" si="11"/>
        <v>3.0396825396825307</v>
      </c>
      <c r="W35" s="26">
        <f t="shared" si="5"/>
        <v>2.7140022675736879E-2</v>
      </c>
    </row>
    <row r="36" spans="1:23" x14ac:dyDescent="0.5">
      <c r="A36" t="s">
        <v>17</v>
      </c>
      <c r="B36">
        <v>34</v>
      </c>
      <c r="C36">
        <v>4</v>
      </c>
      <c r="D36">
        <v>30</v>
      </c>
      <c r="E36">
        <v>38</v>
      </c>
      <c r="F36">
        <v>13</v>
      </c>
      <c r="G36">
        <v>69</v>
      </c>
      <c r="H36" s="24">
        <f t="shared" si="0"/>
        <v>43</v>
      </c>
      <c r="I36" s="24">
        <f t="shared" si="0"/>
        <v>107</v>
      </c>
      <c r="J36" s="32">
        <f t="shared" si="12"/>
        <v>4</v>
      </c>
      <c r="K36" s="32">
        <f t="shared" si="1"/>
        <v>1</v>
      </c>
      <c r="L36" s="33">
        <f t="shared" si="2"/>
        <v>43</v>
      </c>
      <c r="M36" s="25">
        <f t="shared" si="6"/>
        <v>43.071428571428577</v>
      </c>
      <c r="N36" s="33">
        <f t="shared" si="7"/>
        <v>43.071428571428577</v>
      </c>
      <c r="O36" s="25">
        <f t="shared" si="8"/>
        <v>7.1428571428576504E-2</v>
      </c>
      <c r="P36" s="26">
        <f t="shared" si="4"/>
        <v>1.6611295681064303E-3</v>
      </c>
      <c r="Q36" s="11"/>
      <c r="R36" s="11"/>
      <c r="S36" s="33">
        <f t="shared" si="3"/>
        <v>107</v>
      </c>
      <c r="T36" s="25">
        <f t="shared" si="9"/>
        <v>113.40476190476191</v>
      </c>
      <c r="U36" s="33">
        <f t="shared" si="10"/>
        <v>113.40476190476191</v>
      </c>
      <c r="V36" s="25">
        <f t="shared" si="11"/>
        <v>6.4047619047619122</v>
      </c>
      <c r="W36" s="26">
        <f t="shared" si="5"/>
        <v>5.9857587894971143E-2</v>
      </c>
    </row>
    <row r="37" spans="1:23" x14ac:dyDescent="0.5">
      <c r="A37" t="s">
        <v>18</v>
      </c>
      <c r="B37">
        <v>35</v>
      </c>
      <c r="C37">
        <v>5</v>
      </c>
      <c r="D37">
        <v>39</v>
      </c>
      <c r="E37">
        <v>60</v>
      </c>
      <c r="F37">
        <v>38</v>
      </c>
      <c r="G37">
        <v>86</v>
      </c>
      <c r="H37" s="24">
        <f t="shared" si="0"/>
        <v>77</v>
      </c>
      <c r="I37" s="24">
        <f t="shared" si="0"/>
        <v>146</v>
      </c>
      <c r="J37" s="32">
        <f t="shared" si="12"/>
        <v>5</v>
      </c>
      <c r="K37" s="32">
        <f t="shared" si="1"/>
        <v>1.5</v>
      </c>
      <c r="L37" s="33">
        <f t="shared" si="2"/>
        <v>51.333333333333336</v>
      </c>
      <c r="M37" s="25">
        <f t="shared" si="6"/>
        <v>42.166666666666664</v>
      </c>
      <c r="N37" s="33">
        <f t="shared" si="7"/>
        <v>63.25</v>
      </c>
      <c r="O37" s="25">
        <f t="shared" si="8"/>
        <v>13.75</v>
      </c>
      <c r="P37" s="26">
        <f t="shared" si="4"/>
        <v>0.17857142857142858</v>
      </c>
      <c r="Q37" s="11"/>
      <c r="R37" s="11"/>
      <c r="S37" s="33">
        <f t="shared" si="3"/>
        <v>97.333333333333329</v>
      </c>
      <c r="T37" s="25">
        <f t="shared" si="9"/>
        <v>107.16666666666667</v>
      </c>
      <c r="U37" s="33">
        <f t="shared" si="10"/>
        <v>160.75</v>
      </c>
      <c r="V37" s="25">
        <f t="shared" si="11"/>
        <v>14.75</v>
      </c>
      <c r="W37" s="26">
        <f t="shared" si="5"/>
        <v>0.10102739726027397</v>
      </c>
    </row>
    <row r="38" spans="1:23" x14ac:dyDescent="0.5">
      <c r="A38" t="s">
        <v>14</v>
      </c>
      <c r="B38">
        <v>36</v>
      </c>
      <c r="C38">
        <v>1</v>
      </c>
      <c r="D38">
        <v>20</v>
      </c>
      <c r="E38">
        <v>39</v>
      </c>
      <c r="F38">
        <v>13</v>
      </c>
      <c r="G38">
        <v>38</v>
      </c>
      <c r="H38" s="24">
        <f t="shared" si="0"/>
        <v>33</v>
      </c>
      <c r="I38" s="24">
        <f t="shared" si="0"/>
        <v>77</v>
      </c>
      <c r="J38" s="32">
        <f t="shared" si="12"/>
        <v>1</v>
      </c>
      <c r="K38" s="32">
        <f t="shared" si="1"/>
        <v>0.7</v>
      </c>
      <c r="L38" s="33">
        <f t="shared" si="2"/>
        <v>47.142857142857146</v>
      </c>
      <c r="M38" s="25">
        <f t="shared" si="6"/>
        <v>43.44444444444445</v>
      </c>
      <c r="N38" s="33">
        <f t="shared" si="7"/>
        <v>30.411111111111111</v>
      </c>
      <c r="O38" s="25">
        <f t="shared" si="8"/>
        <v>2.5888888888888886</v>
      </c>
      <c r="P38" s="26">
        <f t="shared" si="4"/>
        <v>7.8451178451178438E-2</v>
      </c>
      <c r="Q38" s="11"/>
      <c r="R38" s="11"/>
      <c r="S38" s="33">
        <f t="shared" si="3"/>
        <v>110</v>
      </c>
      <c r="T38" s="25">
        <f t="shared" si="9"/>
        <v>105.44444444444444</v>
      </c>
      <c r="U38" s="33">
        <f t="shared" si="10"/>
        <v>73.811111111111103</v>
      </c>
      <c r="V38" s="25">
        <f t="shared" si="11"/>
        <v>3.1888888888888971</v>
      </c>
      <c r="W38" s="26">
        <f t="shared" si="5"/>
        <v>4.1414141414141521E-2</v>
      </c>
    </row>
    <row r="39" spans="1:23" x14ac:dyDescent="0.5">
      <c r="A39" t="s">
        <v>15</v>
      </c>
      <c r="B39">
        <v>37</v>
      </c>
      <c r="C39">
        <v>2</v>
      </c>
      <c r="D39">
        <v>28</v>
      </c>
      <c r="E39">
        <v>43</v>
      </c>
      <c r="F39">
        <v>15</v>
      </c>
      <c r="G39">
        <v>46</v>
      </c>
      <c r="H39" s="24">
        <f t="shared" si="0"/>
        <v>43</v>
      </c>
      <c r="I39" s="24">
        <f t="shared" si="0"/>
        <v>89</v>
      </c>
      <c r="J39" s="32">
        <f t="shared" si="12"/>
        <v>2</v>
      </c>
      <c r="K39" s="32">
        <f t="shared" si="1"/>
        <v>0.8</v>
      </c>
      <c r="L39" s="33">
        <f t="shared" si="2"/>
        <v>53.75</v>
      </c>
      <c r="M39" s="25">
        <f t="shared" si="6"/>
        <v>47.158730158730158</v>
      </c>
      <c r="N39" s="33">
        <f t="shared" si="7"/>
        <v>37.726984126984128</v>
      </c>
      <c r="O39" s="25">
        <f t="shared" si="8"/>
        <v>5.273015873015872</v>
      </c>
      <c r="P39" s="26">
        <f t="shared" si="4"/>
        <v>0.12262827611664819</v>
      </c>
      <c r="Q39" s="11"/>
      <c r="R39" s="11"/>
      <c r="S39" s="33">
        <f t="shared" si="3"/>
        <v>111.25</v>
      </c>
      <c r="T39" s="25">
        <f t="shared" si="9"/>
        <v>104.77777777777777</v>
      </c>
      <c r="U39" s="33">
        <f t="shared" si="10"/>
        <v>83.822222222222223</v>
      </c>
      <c r="V39" s="25">
        <f t="shared" si="11"/>
        <v>5.1777777777777771</v>
      </c>
      <c r="W39" s="26">
        <f t="shared" si="5"/>
        <v>5.8177278401997497E-2</v>
      </c>
    </row>
    <row r="40" spans="1:23" x14ac:dyDescent="0.5">
      <c r="A40" t="s">
        <v>16</v>
      </c>
      <c r="B40">
        <v>38</v>
      </c>
      <c r="C40">
        <v>3</v>
      </c>
      <c r="D40">
        <v>23</v>
      </c>
      <c r="E40">
        <v>31</v>
      </c>
      <c r="F40">
        <v>15</v>
      </c>
      <c r="G40">
        <v>62</v>
      </c>
      <c r="H40" s="24">
        <f t="shared" si="0"/>
        <v>38</v>
      </c>
      <c r="I40" s="24">
        <f t="shared" si="0"/>
        <v>93</v>
      </c>
      <c r="J40" s="32">
        <f t="shared" si="12"/>
        <v>3</v>
      </c>
      <c r="K40" s="32">
        <f t="shared" si="1"/>
        <v>1</v>
      </c>
      <c r="L40" s="33">
        <f t="shared" si="2"/>
        <v>38</v>
      </c>
      <c r="M40" s="25">
        <f t="shared" si="6"/>
        <v>50.742063492063494</v>
      </c>
      <c r="N40" s="33">
        <f t="shared" si="7"/>
        <v>50.742063492063494</v>
      </c>
      <c r="O40" s="25">
        <f t="shared" si="8"/>
        <v>12.742063492063494</v>
      </c>
      <c r="P40" s="26">
        <f t="shared" si="4"/>
        <v>0.33531746031746035</v>
      </c>
      <c r="Q40" s="11"/>
      <c r="R40" s="11"/>
      <c r="S40" s="33">
        <f t="shared" si="3"/>
        <v>93</v>
      </c>
      <c r="T40" s="25">
        <f t="shared" si="9"/>
        <v>106.19444444444444</v>
      </c>
      <c r="U40" s="33">
        <f t="shared" si="10"/>
        <v>106.19444444444444</v>
      </c>
      <c r="V40" s="25">
        <f t="shared" si="11"/>
        <v>13.194444444444443</v>
      </c>
      <c r="W40" s="26">
        <f t="shared" si="5"/>
        <v>0.14187574671445638</v>
      </c>
    </row>
    <row r="41" spans="1:23" x14ac:dyDescent="0.5">
      <c r="A41" t="s">
        <v>17</v>
      </c>
      <c r="B41">
        <v>39</v>
      </c>
      <c r="C41">
        <v>4</v>
      </c>
      <c r="D41">
        <v>28</v>
      </c>
      <c r="E41">
        <v>48</v>
      </c>
      <c r="F41">
        <v>16</v>
      </c>
      <c r="G41">
        <v>59</v>
      </c>
      <c r="H41" s="24">
        <f t="shared" si="0"/>
        <v>44</v>
      </c>
      <c r="I41" s="24">
        <f t="shared" si="0"/>
        <v>107</v>
      </c>
      <c r="J41" s="32">
        <f t="shared" si="12"/>
        <v>4</v>
      </c>
      <c r="K41" s="32">
        <f t="shared" si="1"/>
        <v>1</v>
      </c>
      <c r="L41" s="33">
        <f t="shared" si="2"/>
        <v>44</v>
      </c>
      <c r="M41" s="25">
        <f t="shared" si="6"/>
        <v>46.297619047619044</v>
      </c>
      <c r="N41" s="33">
        <f t="shared" si="7"/>
        <v>46.297619047619044</v>
      </c>
      <c r="O41" s="25">
        <f t="shared" si="8"/>
        <v>2.2976190476190439</v>
      </c>
      <c r="P41" s="26">
        <f t="shared" si="4"/>
        <v>5.2218614718614637E-2</v>
      </c>
      <c r="Q41" s="11"/>
      <c r="R41" s="11"/>
      <c r="S41" s="33">
        <f t="shared" si="3"/>
        <v>107</v>
      </c>
      <c r="T41" s="25">
        <f t="shared" si="9"/>
        <v>104.75</v>
      </c>
      <c r="U41" s="33">
        <f t="shared" si="10"/>
        <v>104.75</v>
      </c>
      <c r="V41" s="25">
        <f t="shared" si="11"/>
        <v>2.25</v>
      </c>
      <c r="W41" s="26">
        <f t="shared" si="5"/>
        <v>2.1028037383177569E-2</v>
      </c>
    </row>
    <row r="42" spans="1:23" x14ac:dyDescent="0.5">
      <c r="A42" t="s">
        <v>18</v>
      </c>
      <c r="B42">
        <v>40</v>
      </c>
      <c r="C42">
        <v>5</v>
      </c>
      <c r="D42">
        <v>44</v>
      </c>
      <c r="E42">
        <v>63</v>
      </c>
      <c r="F42">
        <v>35</v>
      </c>
      <c r="G42">
        <v>80</v>
      </c>
      <c r="H42" s="24">
        <f t="shared" si="0"/>
        <v>79</v>
      </c>
      <c r="I42" s="24">
        <f t="shared" si="0"/>
        <v>143</v>
      </c>
      <c r="J42" s="32">
        <f t="shared" si="12"/>
        <v>5</v>
      </c>
      <c r="K42" s="32">
        <f t="shared" si="1"/>
        <v>1.5</v>
      </c>
      <c r="L42" s="33">
        <f t="shared" si="2"/>
        <v>52.666666666666664</v>
      </c>
      <c r="M42" s="25">
        <f t="shared" si="6"/>
        <v>45.25</v>
      </c>
      <c r="N42" s="33">
        <f t="shared" si="7"/>
        <v>67.875</v>
      </c>
      <c r="O42" s="25">
        <f t="shared" si="8"/>
        <v>11.125</v>
      </c>
      <c r="P42" s="26">
        <f t="shared" si="4"/>
        <v>0.14082278481012658</v>
      </c>
      <c r="Q42" s="11"/>
      <c r="R42" s="11"/>
      <c r="S42" s="33">
        <f t="shared" si="3"/>
        <v>95.333333333333329</v>
      </c>
      <c r="T42" s="25">
        <f t="shared" si="9"/>
        <v>103.75</v>
      </c>
      <c r="U42" s="33">
        <f t="shared" si="10"/>
        <v>155.625</v>
      </c>
      <c r="V42" s="25">
        <f t="shared" si="11"/>
        <v>12.625</v>
      </c>
      <c r="W42" s="26">
        <f t="shared" si="5"/>
        <v>8.8286713286713281E-2</v>
      </c>
    </row>
    <row r="43" spans="1:23" x14ac:dyDescent="0.5">
      <c r="A43" t="s">
        <v>14</v>
      </c>
      <c r="B43">
        <v>41</v>
      </c>
      <c r="C43">
        <v>1</v>
      </c>
      <c r="D43">
        <v>23</v>
      </c>
      <c r="E43">
        <v>53</v>
      </c>
      <c r="F43">
        <v>15</v>
      </c>
      <c r="G43">
        <v>41</v>
      </c>
      <c r="H43" s="24">
        <f t="shared" si="0"/>
        <v>38</v>
      </c>
      <c r="I43" s="24">
        <f t="shared" si="0"/>
        <v>94</v>
      </c>
      <c r="J43" s="32">
        <f t="shared" si="12"/>
        <v>1</v>
      </c>
      <c r="K43" s="32">
        <f t="shared" si="1"/>
        <v>0.7</v>
      </c>
      <c r="L43" s="33">
        <f t="shared" si="2"/>
        <v>54.285714285714292</v>
      </c>
      <c r="M43" s="25">
        <f t="shared" si="6"/>
        <v>44.888888888888886</v>
      </c>
      <c r="N43" s="33">
        <f t="shared" si="7"/>
        <v>31.422222222222217</v>
      </c>
      <c r="O43" s="25">
        <f t="shared" si="8"/>
        <v>6.5777777777777828</v>
      </c>
      <c r="P43" s="26">
        <f t="shared" si="4"/>
        <v>0.1730994152046785</v>
      </c>
      <c r="Q43" s="11"/>
      <c r="R43" s="11"/>
      <c r="S43" s="33">
        <f t="shared" si="3"/>
        <v>134.28571428571431</v>
      </c>
      <c r="T43" s="25">
        <f t="shared" si="9"/>
        <v>98.444444444444443</v>
      </c>
      <c r="U43" s="33">
        <f t="shared" si="10"/>
        <v>68.911111111111111</v>
      </c>
      <c r="V43" s="25">
        <f t="shared" si="11"/>
        <v>25.088888888888889</v>
      </c>
      <c r="W43" s="26">
        <f t="shared" si="5"/>
        <v>0.26690307328605201</v>
      </c>
    </row>
    <row r="44" spans="1:23" x14ac:dyDescent="0.5">
      <c r="A44" t="s">
        <v>15</v>
      </c>
      <c r="B44">
        <v>42</v>
      </c>
      <c r="C44">
        <v>2</v>
      </c>
      <c r="D44">
        <v>26</v>
      </c>
      <c r="E44">
        <v>46</v>
      </c>
      <c r="F44">
        <v>18</v>
      </c>
      <c r="G44">
        <v>46</v>
      </c>
      <c r="H44" s="24">
        <f t="shared" si="0"/>
        <v>44</v>
      </c>
      <c r="I44" s="24">
        <f t="shared" si="0"/>
        <v>92</v>
      </c>
      <c r="J44" s="32">
        <f t="shared" si="12"/>
        <v>2</v>
      </c>
      <c r="K44" s="32">
        <f t="shared" si="1"/>
        <v>0.8</v>
      </c>
      <c r="L44" s="33">
        <f t="shared" si="2"/>
        <v>55</v>
      </c>
      <c r="M44" s="25">
        <f t="shared" si="6"/>
        <v>50.317460317460323</v>
      </c>
      <c r="N44" s="33">
        <f t="shared" si="7"/>
        <v>40.25396825396826</v>
      </c>
      <c r="O44" s="25">
        <f t="shared" si="8"/>
        <v>3.7460317460317398</v>
      </c>
      <c r="P44" s="26">
        <f t="shared" si="4"/>
        <v>8.5137085137084997E-2</v>
      </c>
      <c r="Q44" s="11"/>
      <c r="R44" s="11"/>
      <c r="S44" s="33">
        <f t="shared" si="3"/>
        <v>115</v>
      </c>
      <c r="T44" s="25">
        <f t="shared" si="9"/>
        <v>112.2063492063492</v>
      </c>
      <c r="U44" s="33">
        <f t="shared" si="10"/>
        <v>89.765079365079373</v>
      </c>
      <c r="V44" s="25">
        <f t="shared" si="11"/>
        <v>2.234920634920627</v>
      </c>
      <c r="W44" s="26">
        <f t="shared" si="5"/>
        <v>2.4292615596963336E-2</v>
      </c>
    </row>
    <row r="45" spans="1:23" x14ac:dyDescent="0.5">
      <c r="A45" t="s">
        <v>16</v>
      </c>
      <c r="B45">
        <v>43</v>
      </c>
      <c r="C45">
        <v>3</v>
      </c>
      <c r="D45">
        <v>36</v>
      </c>
      <c r="E45">
        <v>46</v>
      </c>
      <c r="F45">
        <v>22</v>
      </c>
      <c r="G45">
        <v>60</v>
      </c>
      <c r="H45" s="24">
        <f t="shared" si="0"/>
        <v>58</v>
      </c>
      <c r="I45" s="24">
        <f t="shared" si="0"/>
        <v>106</v>
      </c>
      <c r="J45" s="32">
        <f t="shared" si="12"/>
        <v>3</v>
      </c>
      <c r="K45" s="32">
        <f t="shared" si="1"/>
        <v>1</v>
      </c>
      <c r="L45" s="33">
        <f t="shared" si="2"/>
        <v>58</v>
      </c>
      <c r="M45" s="25">
        <f t="shared" si="6"/>
        <v>53.984126984126988</v>
      </c>
      <c r="N45" s="33">
        <f t="shared" si="7"/>
        <v>53.984126984126988</v>
      </c>
      <c r="O45" s="25">
        <f t="shared" si="8"/>
        <v>4.0158730158730123</v>
      </c>
      <c r="P45" s="26">
        <f t="shared" si="4"/>
        <v>6.9239189928845035E-2</v>
      </c>
      <c r="Q45" s="11"/>
      <c r="R45" s="11"/>
      <c r="S45" s="33">
        <f t="shared" si="3"/>
        <v>106</v>
      </c>
      <c r="T45" s="25">
        <f t="shared" si="9"/>
        <v>114.87301587301589</v>
      </c>
      <c r="U45" s="33">
        <f t="shared" si="10"/>
        <v>114.87301587301589</v>
      </c>
      <c r="V45" s="25">
        <f t="shared" si="11"/>
        <v>8.8730158730158877</v>
      </c>
      <c r="W45" s="26">
        <f t="shared" si="5"/>
        <v>8.3707696915244226E-2</v>
      </c>
    </row>
    <row r="46" spans="1:23" x14ac:dyDescent="0.5">
      <c r="A46" t="s">
        <v>17</v>
      </c>
      <c r="B46">
        <v>44</v>
      </c>
      <c r="C46">
        <v>4</v>
      </c>
      <c r="D46">
        <v>36</v>
      </c>
      <c r="E46">
        <v>52</v>
      </c>
      <c r="F46">
        <v>24</v>
      </c>
      <c r="G46">
        <v>57</v>
      </c>
      <c r="H46" s="24">
        <f t="shared" si="0"/>
        <v>60</v>
      </c>
      <c r="I46" s="24">
        <f t="shared" si="0"/>
        <v>109</v>
      </c>
      <c r="J46" s="32">
        <f t="shared" si="12"/>
        <v>4</v>
      </c>
      <c r="K46" s="32">
        <f t="shared" si="1"/>
        <v>1</v>
      </c>
      <c r="L46" s="33">
        <f t="shared" si="2"/>
        <v>60</v>
      </c>
      <c r="M46" s="25">
        <f t="shared" si="6"/>
        <v>55.761904761904759</v>
      </c>
      <c r="N46" s="33">
        <f t="shared" si="7"/>
        <v>55.761904761904759</v>
      </c>
      <c r="O46" s="25">
        <f t="shared" si="8"/>
        <v>4.2380952380952408</v>
      </c>
      <c r="P46" s="26">
        <f t="shared" si="4"/>
        <v>7.0634920634920675E-2</v>
      </c>
      <c r="Q46" s="11"/>
      <c r="R46" s="11"/>
      <c r="S46" s="33">
        <f t="shared" si="3"/>
        <v>109</v>
      </c>
      <c r="T46" s="25">
        <f t="shared" si="9"/>
        <v>118.42857142857144</v>
      </c>
      <c r="U46" s="33">
        <f t="shared" si="10"/>
        <v>118.42857142857144</v>
      </c>
      <c r="V46" s="25">
        <f t="shared" si="11"/>
        <v>9.4285714285714448</v>
      </c>
      <c r="W46" s="26">
        <f t="shared" si="5"/>
        <v>8.6500655307994903E-2</v>
      </c>
    </row>
    <row r="47" spans="1:23" x14ac:dyDescent="0.5">
      <c r="A47" t="s">
        <v>18</v>
      </c>
      <c r="B47">
        <v>45</v>
      </c>
      <c r="C47">
        <v>5</v>
      </c>
      <c r="D47">
        <v>35</v>
      </c>
      <c r="E47">
        <v>78</v>
      </c>
      <c r="F47">
        <v>27</v>
      </c>
      <c r="G47">
        <v>102</v>
      </c>
      <c r="H47" s="24">
        <f t="shared" si="0"/>
        <v>62</v>
      </c>
      <c r="I47" s="24">
        <f t="shared" si="0"/>
        <v>180</v>
      </c>
      <c r="J47" s="32">
        <f t="shared" si="12"/>
        <v>5</v>
      </c>
      <c r="K47" s="32">
        <f t="shared" si="1"/>
        <v>1.5</v>
      </c>
      <c r="L47" s="33">
        <f t="shared" si="2"/>
        <v>41.333333333333336</v>
      </c>
      <c r="M47" s="25">
        <f t="shared" si="6"/>
        <v>57.666666666666664</v>
      </c>
      <c r="N47" s="33">
        <f t="shared" si="7"/>
        <v>86.5</v>
      </c>
      <c r="O47" s="25">
        <f t="shared" si="8"/>
        <v>24.5</v>
      </c>
      <c r="P47" s="26">
        <f t="shared" si="4"/>
        <v>0.39516129032258063</v>
      </c>
      <c r="Q47" s="11"/>
      <c r="R47" s="11"/>
      <c r="S47" s="33">
        <f t="shared" si="3"/>
        <v>120</v>
      </c>
      <c r="T47" s="25">
        <f t="shared" si="9"/>
        <v>110</v>
      </c>
      <c r="U47" s="33">
        <f t="shared" si="10"/>
        <v>165</v>
      </c>
      <c r="V47" s="25">
        <f t="shared" si="11"/>
        <v>15</v>
      </c>
      <c r="W47" s="26">
        <f t="shared" si="5"/>
        <v>8.3333333333333329E-2</v>
      </c>
    </row>
    <row r="48" spans="1:23" x14ac:dyDescent="0.5">
      <c r="A48" t="s">
        <v>14</v>
      </c>
      <c r="B48">
        <v>46</v>
      </c>
      <c r="C48">
        <v>1</v>
      </c>
      <c r="D48">
        <v>23</v>
      </c>
      <c r="E48">
        <v>31</v>
      </c>
      <c r="F48">
        <v>18</v>
      </c>
      <c r="G48">
        <v>48</v>
      </c>
      <c r="H48" s="24">
        <f t="shared" si="0"/>
        <v>41</v>
      </c>
      <c r="I48" s="24">
        <f t="shared" si="0"/>
        <v>79</v>
      </c>
      <c r="J48" s="32">
        <f t="shared" si="12"/>
        <v>1</v>
      </c>
      <c r="K48" s="32">
        <f t="shared" si="1"/>
        <v>0.7</v>
      </c>
      <c r="L48" s="33">
        <f t="shared" si="2"/>
        <v>58.571428571428577</v>
      </c>
      <c r="M48" s="25">
        <f t="shared" si="6"/>
        <v>53.111111111111114</v>
      </c>
      <c r="N48" s="33">
        <f t="shared" si="7"/>
        <v>37.177777777777777</v>
      </c>
      <c r="O48" s="25">
        <f t="shared" si="8"/>
        <v>3.8222222222222229</v>
      </c>
      <c r="P48" s="26">
        <f t="shared" si="4"/>
        <v>9.3224932249322504E-2</v>
      </c>
      <c r="Q48" s="11"/>
      <c r="R48" s="11"/>
      <c r="S48" s="33">
        <f t="shared" si="3"/>
        <v>112.85714285714286</v>
      </c>
      <c r="T48" s="25">
        <f t="shared" si="9"/>
        <v>111.66666666666667</v>
      </c>
      <c r="U48" s="33">
        <f t="shared" si="10"/>
        <v>78.166666666666671</v>
      </c>
      <c r="V48" s="25">
        <f t="shared" si="11"/>
        <v>0.8333333333333286</v>
      </c>
      <c r="W48" s="26">
        <f t="shared" si="5"/>
        <v>1.0548523206750995E-2</v>
      </c>
    </row>
    <row r="49" spans="1:23" x14ac:dyDescent="0.5">
      <c r="A49" t="s">
        <v>15</v>
      </c>
      <c r="B49">
        <v>47</v>
      </c>
      <c r="C49">
        <v>2</v>
      </c>
      <c r="D49">
        <v>28</v>
      </c>
      <c r="E49">
        <v>28</v>
      </c>
      <c r="F49">
        <v>20</v>
      </c>
      <c r="G49">
        <v>43</v>
      </c>
      <c r="H49" s="24">
        <f t="shared" si="0"/>
        <v>48</v>
      </c>
      <c r="I49" s="24">
        <f t="shared" si="0"/>
        <v>71</v>
      </c>
      <c r="J49" s="32">
        <f t="shared" si="12"/>
        <v>2</v>
      </c>
      <c r="K49" s="32">
        <f t="shared" si="1"/>
        <v>0.8</v>
      </c>
      <c r="L49" s="33">
        <f t="shared" si="2"/>
        <v>60</v>
      </c>
      <c r="M49" s="25">
        <f t="shared" si="6"/>
        <v>53.301587301587311</v>
      </c>
      <c r="N49" s="33">
        <f t="shared" si="7"/>
        <v>42.641269841269853</v>
      </c>
      <c r="O49" s="25">
        <f t="shared" si="8"/>
        <v>5.3587301587301468</v>
      </c>
      <c r="P49" s="26">
        <f t="shared" si="4"/>
        <v>0.11164021164021139</v>
      </c>
      <c r="Q49" s="11"/>
      <c r="R49" s="11"/>
      <c r="S49" s="33">
        <f t="shared" si="3"/>
        <v>88.75</v>
      </c>
      <c r="T49" s="25">
        <f t="shared" si="9"/>
        <v>113.95238095238096</v>
      </c>
      <c r="U49" s="33">
        <f t="shared" si="10"/>
        <v>91.161904761904779</v>
      </c>
      <c r="V49" s="25">
        <f t="shared" si="11"/>
        <v>20.161904761904779</v>
      </c>
      <c r="W49" s="26">
        <f t="shared" si="5"/>
        <v>0.28397048960429266</v>
      </c>
    </row>
    <row r="50" spans="1:23" x14ac:dyDescent="0.5">
      <c r="A50" t="s">
        <v>16</v>
      </c>
      <c r="B50">
        <v>48</v>
      </c>
      <c r="C50">
        <v>3</v>
      </c>
      <c r="D50">
        <v>26</v>
      </c>
      <c r="E50">
        <v>64</v>
      </c>
      <c r="F50">
        <v>14</v>
      </c>
      <c r="G50">
        <v>77</v>
      </c>
      <c r="H50" s="24">
        <f t="shared" si="0"/>
        <v>40</v>
      </c>
      <c r="I50" s="24">
        <f t="shared" si="0"/>
        <v>141</v>
      </c>
      <c r="J50" s="32">
        <f t="shared" si="12"/>
        <v>3</v>
      </c>
      <c r="K50" s="32">
        <f t="shared" si="1"/>
        <v>1</v>
      </c>
      <c r="L50" s="33">
        <f t="shared" si="2"/>
        <v>40</v>
      </c>
      <c r="M50" s="25">
        <f t="shared" si="6"/>
        <v>53.301587301587311</v>
      </c>
      <c r="N50" s="33">
        <f t="shared" si="7"/>
        <v>53.301587301587311</v>
      </c>
      <c r="O50" s="25">
        <f t="shared" si="8"/>
        <v>13.301587301587311</v>
      </c>
      <c r="P50" s="26">
        <f t="shared" si="4"/>
        <v>0.3325396825396828</v>
      </c>
      <c r="Q50" s="11"/>
      <c r="R50" s="11"/>
      <c r="S50" s="33">
        <f t="shared" si="3"/>
        <v>141</v>
      </c>
      <c r="T50" s="25">
        <f t="shared" si="9"/>
        <v>107.20238095238096</v>
      </c>
      <c r="U50" s="33">
        <f t="shared" si="10"/>
        <v>107.20238095238096</v>
      </c>
      <c r="V50" s="25">
        <f t="shared" si="11"/>
        <v>33.797619047619037</v>
      </c>
      <c r="W50" s="26">
        <f t="shared" si="5"/>
        <v>0.23969942586963855</v>
      </c>
    </row>
    <row r="51" spans="1:23" x14ac:dyDescent="0.5">
      <c r="A51" t="s">
        <v>17</v>
      </c>
      <c r="B51">
        <v>49</v>
      </c>
      <c r="C51">
        <v>4</v>
      </c>
      <c r="D51">
        <v>31</v>
      </c>
      <c r="E51">
        <v>63</v>
      </c>
      <c r="F51">
        <v>18</v>
      </c>
      <c r="G51">
        <v>81</v>
      </c>
      <c r="H51" s="24">
        <f t="shared" si="0"/>
        <v>49</v>
      </c>
      <c r="I51" s="24">
        <f t="shared" si="0"/>
        <v>144</v>
      </c>
      <c r="J51" s="32">
        <f t="shared" si="12"/>
        <v>4</v>
      </c>
      <c r="K51" s="32">
        <f t="shared" si="1"/>
        <v>1</v>
      </c>
      <c r="L51" s="33">
        <f t="shared" si="2"/>
        <v>49</v>
      </c>
      <c r="M51" s="25">
        <f t="shared" si="6"/>
        <v>52.857142857142861</v>
      </c>
      <c r="N51" s="33">
        <f t="shared" si="7"/>
        <v>52.857142857142861</v>
      </c>
      <c r="O51" s="25">
        <f t="shared" si="8"/>
        <v>3.8571428571428612</v>
      </c>
      <c r="P51" s="26">
        <f t="shared" si="4"/>
        <v>7.8717201166180847E-2</v>
      </c>
      <c r="Q51" s="11"/>
      <c r="R51" s="11"/>
      <c r="S51" s="33">
        <f t="shared" si="3"/>
        <v>144</v>
      </c>
      <c r="T51" s="25">
        <f t="shared" si="9"/>
        <v>114.20238095238096</v>
      </c>
      <c r="U51" s="33">
        <f t="shared" si="10"/>
        <v>114.20238095238096</v>
      </c>
      <c r="V51" s="25">
        <f t="shared" si="11"/>
        <v>29.797619047619037</v>
      </c>
      <c r="W51" s="26">
        <f t="shared" si="5"/>
        <v>0.20692791005290997</v>
      </c>
    </row>
    <row r="52" spans="1:23" x14ac:dyDescent="0.5">
      <c r="A52" t="s">
        <v>18</v>
      </c>
      <c r="B52">
        <v>50</v>
      </c>
      <c r="C52">
        <v>5</v>
      </c>
      <c r="D52">
        <v>50</v>
      </c>
      <c r="E52">
        <v>93</v>
      </c>
      <c r="F52">
        <v>30</v>
      </c>
      <c r="G52">
        <v>110</v>
      </c>
      <c r="H52" s="24">
        <f t="shared" si="0"/>
        <v>80</v>
      </c>
      <c r="I52" s="24">
        <f t="shared" si="0"/>
        <v>203</v>
      </c>
      <c r="J52" s="32">
        <f t="shared" si="12"/>
        <v>5</v>
      </c>
      <c r="K52" s="32">
        <f t="shared" si="1"/>
        <v>1.5</v>
      </c>
      <c r="L52" s="33">
        <f t="shared" si="2"/>
        <v>53.333333333333336</v>
      </c>
      <c r="M52" s="25">
        <f t="shared" si="6"/>
        <v>49.666666666666664</v>
      </c>
      <c r="N52" s="33">
        <f t="shared" si="7"/>
        <v>74.5</v>
      </c>
      <c r="O52" s="25">
        <f t="shared" si="8"/>
        <v>5.5</v>
      </c>
      <c r="P52" s="26">
        <f t="shared" si="4"/>
        <v>6.8750000000000006E-2</v>
      </c>
      <c r="Q52" s="11"/>
      <c r="R52" s="11"/>
      <c r="S52" s="33">
        <f t="shared" si="3"/>
        <v>135.33333333333334</v>
      </c>
      <c r="T52" s="25">
        <f t="shared" si="9"/>
        <v>124.58333333333333</v>
      </c>
      <c r="U52" s="33">
        <f t="shared" si="10"/>
        <v>186.875</v>
      </c>
      <c r="V52" s="25">
        <f t="shared" si="11"/>
        <v>16.125</v>
      </c>
      <c r="W52" s="26">
        <f t="shared" si="5"/>
        <v>7.9433497536945813E-2</v>
      </c>
    </row>
    <row r="53" spans="1:23" x14ac:dyDescent="0.5">
      <c r="A53" t="s">
        <v>14</v>
      </c>
      <c r="B53">
        <v>51</v>
      </c>
      <c r="C53">
        <v>1</v>
      </c>
      <c r="D53" s="4"/>
      <c r="E53" s="4"/>
      <c r="F53" s="4"/>
      <c r="G53" s="4"/>
      <c r="J53" s="32">
        <f t="shared" si="12"/>
        <v>1</v>
      </c>
      <c r="K53" s="32">
        <f t="shared" si="1"/>
        <v>0.7</v>
      </c>
      <c r="L53" s="31"/>
      <c r="M53" s="25">
        <f t="shared" si="6"/>
        <v>47.44444444444445</v>
      </c>
      <c r="N53" s="33">
        <f t="shared" si="7"/>
        <v>33.211111111111116</v>
      </c>
      <c r="O53" s="9"/>
      <c r="P53" s="11"/>
      <c r="Q53" s="11"/>
      <c r="R53" s="11"/>
      <c r="S53" s="31"/>
      <c r="T53" s="25">
        <f t="shared" si="9"/>
        <v>140.11111111111111</v>
      </c>
      <c r="U53" s="33">
        <f>T53*$K53</f>
        <v>98.077777777777769</v>
      </c>
      <c r="V53" s="9"/>
      <c r="W53" s="11"/>
    </row>
    <row r="58" spans="1:23" x14ac:dyDescent="0.5">
      <c r="A58" t="s">
        <v>0</v>
      </c>
    </row>
    <row r="59" spans="1:23" x14ac:dyDescent="0.5">
      <c r="A59">
        <v>1</v>
      </c>
      <c r="B59">
        <v>0.7</v>
      </c>
    </row>
    <row r="60" spans="1:23" x14ac:dyDescent="0.5">
      <c r="A60">
        <v>2</v>
      </c>
      <c r="B60">
        <v>0.8</v>
      </c>
    </row>
    <row r="61" spans="1:23" x14ac:dyDescent="0.5">
      <c r="A61">
        <v>3</v>
      </c>
      <c r="B61">
        <v>1</v>
      </c>
    </row>
    <row r="62" spans="1:23" x14ac:dyDescent="0.5">
      <c r="A62">
        <v>4</v>
      </c>
      <c r="B62">
        <v>1</v>
      </c>
    </row>
    <row r="63" spans="1:23" x14ac:dyDescent="0.5">
      <c r="A63">
        <v>5</v>
      </c>
      <c r="B63">
        <v>1.5</v>
      </c>
    </row>
    <row r="67" spans="1:1" x14ac:dyDescent="0.5">
      <c r="A67" s="3" t="s">
        <v>55</v>
      </c>
    </row>
    <row r="68" spans="1:1" x14ac:dyDescent="0.5">
      <c r="A68" s="3" t="s">
        <v>56</v>
      </c>
    </row>
    <row r="69" spans="1:1" x14ac:dyDescent="0.5">
      <c r="A69" s="3" t="s">
        <v>57</v>
      </c>
    </row>
  </sheetData>
  <mergeCells count="2">
    <mergeCell ref="D1:E1"/>
    <mergeCell ref="F1:G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FDF10-B4AD-43F5-9AD7-E5CF53FACC72}">
  <sheetPr>
    <tabColor theme="1" tint="0.249977111117893"/>
  </sheetPr>
  <dimension ref="A1:AE69"/>
  <sheetViews>
    <sheetView zoomScale="80" zoomScaleNormal="80" workbookViewId="0">
      <pane xSplit="2" ySplit="3" topLeftCell="C30" activePane="bottomRight" state="frozen"/>
      <selection activeCell="G60" sqref="G60"/>
      <selection pane="topRight" activeCell="G60" sqref="G60"/>
      <selection pane="bottomLeft" activeCell="G60" sqref="G60"/>
      <selection pane="bottomRight" activeCell="G60" sqref="G60"/>
    </sheetView>
  </sheetViews>
  <sheetFormatPr defaultColWidth="11" defaultRowHeight="15.75" x14ac:dyDescent="0.5"/>
  <cols>
    <col min="15" max="15" width="9.125" customWidth="1"/>
    <col min="16" max="18" width="14.875" customWidth="1"/>
    <col min="24" max="24" width="15.75" customWidth="1"/>
    <col min="27" max="27" width="16.125" customWidth="1"/>
    <col min="30" max="30" width="15.875" customWidth="1"/>
  </cols>
  <sheetData>
    <row r="1" spans="1:31" x14ac:dyDescent="0.5">
      <c r="D1" s="182" t="s">
        <v>6</v>
      </c>
      <c r="E1" s="182"/>
      <c r="F1" s="182" t="s">
        <v>7</v>
      </c>
      <c r="G1" s="182"/>
      <c r="H1" s="10" t="s">
        <v>52</v>
      </c>
      <c r="I1" s="10" t="s">
        <v>53</v>
      </c>
      <c r="J1" s="10"/>
      <c r="K1" s="10"/>
      <c r="L1" s="10"/>
      <c r="M1" s="19" t="s">
        <v>52</v>
      </c>
      <c r="N1" s="20"/>
      <c r="O1" s="20"/>
      <c r="P1" s="22"/>
      <c r="Q1" s="12" t="s">
        <v>24</v>
      </c>
      <c r="R1" s="27">
        <f ca="1">AVERAGE(O3:O52)</f>
        <v>11.130851063829788</v>
      </c>
      <c r="S1" s="10"/>
      <c r="T1" s="21" t="s">
        <v>53</v>
      </c>
      <c r="U1" s="20"/>
      <c r="V1" s="20"/>
      <c r="W1" s="22"/>
      <c r="X1" s="12" t="s">
        <v>24</v>
      </c>
      <c r="Y1" s="27">
        <f ca="1">AVERAGE(V3:V52)</f>
        <v>15.830040526849039</v>
      </c>
    </row>
    <row r="2" spans="1:31" s="1" customFormat="1" ht="47.25" x14ac:dyDescent="0.5">
      <c r="B2" s="15" t="s">
        <v>8</v>
      </c>
      <c r="C2" s="16" t="s">
        <v>9</v>
      </c>
      <c r="D2" s="16" t="s">
        <v>10</v>
      </c>
      <c r="E2" s="16" t="s">
        <v>11</v>
      </c>
      <c r="F2" s="16" t="s">
        <v>12</v>
      </c>
      <c r="G2" s="16" t="s">
        <v>13</v>
      </c>
      <c r="H2" s="23" t="s">
        <v>54</v>
      </c>
      <c r="I2" s="23" t="s">
        <v>54</v>
      </c>
      <c r="J2" s="30" t="s">
        <v>19</v>
      </c>
      <c r="K2" s="30" t="s">
        <v>58</v>
      </c>
      <c r="L2" s="30" t="s">
        <v>59</v>
      </c>
      <c r="M2" s="17" t="s">
        <v>21</v>
      </c>
      <c r="N2" s="17" t="s">
        <v>60</v>
      </c>
      <c r="O2" s="17" t="s">
        <v>23</v>
      </c>
      <c r="P2" s="17" t="s">
        <v>51</v>
      </c>
      <c r="Q2" s="13" t="s">
        <v>25</v>
      </c>
      <c r="R2" s="28">
        <f ca="1">AVERAGE(P3:P52)</f>
        <v>0.2198321906649798</v>
      </c>
      <c r="S2" s="30" t="s">
        <v>59</v>
      </c>
      <c r="T2" s="17" t="s">
        <v>21</v>
      </c>
      <c r="U2" s="17" t="s">
        <v>60</v>
      </c>
      <c r="V2" s="17" t="s">
        <v>23</v>
      </c>
      <c r="W2" s="17" t="s">
        <v>51</v>
      </c>
      <c r="X2" s="13" t="s">
        <v>25</v>
      </c>
      <c r="Y2" s="28">
        <f ca="1">AVERAGE(W3:W52)</f>
        <v>0.14856065844905011</v>
      </c>
      <c r="AA2" s="1" t="s">
        <v>61</v>
      </c>
      <c r="AB2" s="36">
        <v>1</v>
      </c>
      <c r="AD2" s="3" t="s">
        <v>61</v>
      </c>
      <c r="AE2" s="2">
        <f ca="1">R2</f>
        <v>0.2198321906649798</v>
      </c>
    </row>
    <row r="3" spans="1:31" ht="16.149999999999999" thickBot="1" x14ac:dyDescent="0.55000000000000004">
      <c r="A3" t="s">
        <v>14</v>
      </c>
      <c r="B3">
        <v>1</v>
      </c>
      <c r="C3">
        <v>1</v>
      </c>
      <c r="D3">
        <v>18</v>
      </c>
      <c r="E3">
        <v>31</v>
      </c>
      <c r="F3">
        <v>15</v>
      </c>
      <c r="G3">
        <v>32</v>
      </c>
      <c r="H3" s="24">
        <f>D3+F3</f>
        <v>33</v>
      </c>
      <c r="I3" s="24">
        <f>E3+G3</f>
        <v>63</v>
      </c>
      <c r="J3" s="32">
        <v>1</v>
      </c>
      <c r="K3" s="32">
        <f>VLOOKUP(J3,$A$59:$B$63,2,FALSE)</f>
        <v>0.7</v>
      </c>
      <c r="L3" s="33">
        <f>H3/K3</f>
        <v>47.142857142857146</v>
      </c>
      <c r="M3" s="25"/>
      <c r="N3" s="33"/>
      <c r="O3" s="25"/>
      <c r="P3" s="26"/>
      <c r="Q3" s="14" t="s">
        <v>27</v>
      </c>
      <c r="R3" s="29">
        <f ca="1">$N$53</f>
        <v>37.333333333333336</v>
      </c>
      <c r="S3" s="33">
        <f>I3/K3</f>
        <v>90</v>
      </c>
      <c r="T3" s="25"/>
      <c r="U3" s="33"/>
      <c r="V3" s="25"/>
      <c r="W3" s="26"/>
      <c r="X3" s="14" t="s">
        <v>27</v>
      </c>
      <c r="Y3" s="29">
        <f ca="1">$U$53</f>
        <v>94.733333333333334</v>
      </c>
      <c r="AD3">
        <v>1</v>
      </c>
      <c r="AE3" s="2">
        <f t="dataTable" ref="AE3:AE7" dt2D="0" dtr="0" r1="R2" ca="1"/>
        <v>1</v>
      </c>
    </row>
    <row r="4" spans="1:31" x14ac:dyDescent="0.5">
      <c r="A4" t="s">
        <v>15</v>
      </c>
      <c r="B4">
        <v>2</v>
      </c>
      <c r="C4">
        <v>2</v>
      </c>
      <c r="D4">
        <v>33</v>
      </c>
      <c r="E4">
        <v>20</v>
      </c>
      <c r="F4">
        <v>16</v>
      </c>
      <c r="G4">
        <v>40</v>
      </c>
      <c r="H4" s="24">
        <f t="shared" ref="H4:I52" si="0">D4+F4</f>
        <v>49</v>
      </c>
      <c r="I4" s="24">
        <f t="shared" si="0"/>
        <v>60</v>
      </c>
      <c r="J4" s="32">
        <v>2</v>
      </c>
      <c r="K4" s="32">
        <f t="shared" ref="K4:K53" si="1">VLOOKUP(J4,$A$59:$B$63,2,FALSE)</f>
        <v>0.8</v>
      </c>
      <c r="L4" s="33">
        <f t="shared" ref="L4:L52" si="2">H4/K4</f>
        <v>61.25</v>
      </c>
      <c r="M4" s="25"/>
      <c r="N4" s="33"/>
      <c r="O4" s="25"/>
      <c r="P4" s="26"/>
      <c r="Q4" s="11"/>
      <c r="R4" s="11"/>
      <c r="S4" s="33">
        <f t="shared" ref="S4:S52" si="3">I4/K4</f>
        <v>75</v>
      </c>
      <c r="T4" s="25"/>
      <c r="U4" s="33"/>
      <c r="V4" s="25"/>
      <c r="W4" s="26"/>
      <c r="AD4">
        <v>2</v>
      </c>
      <c r="AE4" s="11">
        <v>2</v>
      </c>
    </row>
    <row r="5" spans="1:31" x14ac:dyDescent="0.5">
      <c r="A5" t="s">
        <v>16</v>
      </c>
      <c r="B5">
        <v>3</v>
      </c>
      <c r="C5">
        <v>3</v>
      </c>
      <c r="D5">
        <v>28</v>
      </c>
      <c r="E5">
        <v>30</v>
      </c>
      <c r="F5">
        <v>16</v>
      </c>
      <c r="G5">
        <v>38</v>
      </c>
      <c r="H5" s="24">
        <f t="shared" si="0"/>
        <v>44</v>
      </c>
      <c r="I5" s="24">
        <f t="shared" si="0"/>
        <v>68</v>
      </c>
      <c r="J5" s="32">
        <v>3</v>
      </c>
      <c r="K5" s="32">
        <f t="shared" si="1"/>
        <v>1</v>
      </c>
      <c r="L5" s="33">
        <f t="shared" si="2"/>
        <v>44</v>
      </c>
      <c r="M5" s="25"/>
      <c r="N5" s="33"/>
      <c r="O5" s="25"/>
      <c r="P5" s="26"/>
      <c r="Q5" s="11"/>
      <c r="R5" s="11"/>
      <c r="S5" s="33">
        <f t="shared" si="3"/>
        <v>68</v>
      </c>
      <c r="T5" s="25"/>
      <c r="U5" s="33"/>
      <c r="V5" s="25"/>
      <c r="W5" s="26"/>
      <c r="AD5">
        <v>3</v>
      </c>
      <c r="AE5" s="11">
        <v>3</v>
      </c>
    </row>
    <row r="6" spans="1:31" x14ac:dyDescent="0.5">
      <c r="A6" t="s">
        <v>17</v>
      </c>
      <c r="B6">
        <v>4</v>
      </c>
      <c r="C6">
        <v>4</v>
      </c>
      <c r="D6">
        <v>36</v>
      </c>
      <c r="E6">
        <v>38</v>
      </c>
      <c r="F6">
        <v>29</v>
      </c>
      <c r="G6">
        <v>33</v>
      </c>
      <c r="H6" s="24">
        <f t="shared" si="0"/>
        <v>65</v>
      </c>
      <c r="I6" s="24">
        <f t="shared" si="0"/>
        <v>71</v>
      </c>
      <c r="J6" s="32">
        <v>4</v>
      </c>
      <c r="K6" s="32">
        <f t="shared" si="1"/>
        <v>1</v>
      </c>
      <c r="L6" s="33">
        <f t="shared" si="2"/>
        <v>65</v>
      </c>
      <c r="M6" s="25">
        <f ca="1">IF(B6&gt;$AB$2,AVERAGE(OFFSET(L6,-$AB$2,0,$AB$2)),"")</f>
        <v>44</v>
      </c>
      <c r="N6" s="33">
        <f ca="1">IFERROR(M6*$K6,"")</f>
        <v>44</v>
      </c>
      <c r="O6" s="25">
        <f ca="1">IFERROR(ABS(H6-N6),"")</f>
        <v>21</v>
      </c>
      <c r="P6" s="26">
        <f ca="1">IFERROR(O6/H6,"")</f>
        <v>0.32307692307692309</v>
      </c>
      <c r="Q6" s="11"/>
      <c r="R6" s="11"/>
      <c r="S6" s="33">
        <f t="shared" si="3"/>
        <v>71</v>
      </c>
      <c r="T6" s="25">
        <f ca="1">IF(I6&gt;$AB$2,AVERAGE(OFFSET(S6,-$AB$2,0,$AB$2)),"")</f>
        <v>68</v>
      </c>
      <c r="U6" s="33">
        <f ca="1">T6*$K6</f>
        <v>68</v>
      </c>
      <c r="V6" s="25">
        <f ca="1">ABS(I6-U6)</f>
        <v>3</v>
      </c>
      <c r="W6" s="26">
        <f t="shared" ref="W6:W52" ca="1" si="4">V6/I6</f>
        <v>4.2253521126760563E-2</v>
      </c>
      <c r="AD6">
        <v>4</v>
      </c>
      <c r="AE6" s="11">
        <v>4</v>
      </c>
    </row>
    <row r="7" spans="1:31" x14ac:dyDescent="0.5">
      <c r="A7" t="s">
        <v>18</v>
      </c>
      <c r="B7">
        <v>5</v>
      </c>
      <c r="C7">
        <v>5</v>
      </c>
      <c r="D7">
        <v>47</v>
      </c>
      <c r="E7">
        <v>72</v>
      </c>
      <c r="F7">
        <v>27</v>
      </c>
      <c r="G7">
        <v>60</v>
      </c>
      <c r="H7" s="24">
        <f t="shared" si="0"/>
        <v>74</v>
      </c>
      <c r="I7" s="24">
        <f t="shared" si="0"/>
        <v>132</v>
      </c>
      <c r="J7" s="32">
        <v>5</v>
      </c>
      <c r="K7" s="32">
        <f t="shared" si="1"/>
        <v>1.5</v>
      </c>
      <c r="L7" s="33">
        <f t="shared" si="2"/>
        <v>49.333333333333336</v>
      </c>
      <c r="M7" s="25">
        <f t="shared" ref="M7:M52" ca="1" si="5">IF(B7&gt;$AB$2,AVERAGE(OFFSET(L7,-$AB$2,0,$AB$2)),"")</f>
        <v>65</v>
      </c>
      <c r="N7" s="33">
        <f t="shared" ref="N7:N52" ca="1" si="6">IFERROR(M7*$K7,"")</f>
        <v>97.5</v>
      </c>
      <c r="O7" s="25">
        <f t="shared" ref="O7:O52" ca="1" si="7">IFERROR(ABS(H7-N7),"")</f>
        <v>23.5</v>
      </c>
      <c r="P7" s="26">
        <f t="shared" ref="P7:P52" ca="1" si="8">IFERROR(O7/H7,"")</f>
        <v>0.31756756756756754</v>
      </c>
      <c r="Q7" s="11"/>
      <c r="R7" s="11"/>
      <c r="S7" s="33">
        <f t="shared" si="3"/>
        <v>88</v>
      </c>
      <c r="T7" s="25">
        <f t="shared" ref="T7:T51" ca="1" si="9">IF(I7&gt;$AB$2,AVERAGE(OFFSET(S7,-$AB$2,0,$AB$2)),"")</f>
        <v>71</v>
      </c>
      <c r="U7" s="33">
        <f t="shared" ref="U7:U52" ca="1" si="10">T7*$K7</f>
        <v>106.5</v>
      </c>
      <c r="V7" s="25">
        <f t="shared" ref="V7:V52" ca="1" si="11">ABS(I7-U7)</f>
        <v>25.5</v>
      </c>
      <c r="W7" s="26">
        <f t="shared" ca="1" si="4"/>
        <v>0.19318181818181818</v>
      </c>
      <c r="AD7">
        <v>5</v>
      </c>
      <c r="AE7" s="11">
        <v>5</v>
      </c>
    </row>
    <row r="8" spans="1:31" x14ac:dyDescent="0.5">
      <c r="A8" t="s">
        <v>14</v>
      </c>
      <c r="B8">
        <v>6</v>
      </c>
      <c r="C8">
        <v>1</v>
      </c>
      <c r="D8">
        <v>17</v>
      </c>
      <c r="E8">
        <v>33</v>
      </c>
      <c r="F8">
        <v>15</v>
      </c>
      <c r="G8">
        <v>31</v>
      </c>
      <c r="H8" s="24">
        <f t="shared" si="0"/>
        <v>32</v>
      </c>
      <c r="I8" s="24">
        <f t="shared" si="0"/>
        <v>64</v>
      </c>
      <c r="J8" s="32">
        <f>J3</f>
        <v>1</v>
      </c>
      <c r="K8" s="32">
        <f t="shared" si="1"/>
        <v>0.7</v>
      </c>
      <c r="L8" s="33">
        <f t="shared" si="2"/>
        <v>45.714285714285715</v>
      </c>
      <c r="M8" s="25">
        <f t="shared" ca="1" si="5"/>
        <v>49.333333333333336</v>
      </c>
      <c r="N8" s="33">
        <f t="shared" ca="1" si="6"/>
        <v>34.533333333333331</v>
      </c>
      <c r="O8" s="25">
        <f t="shared" ca="1" si="7"/>
        <v>2.5333333333333314</v>
      </c>
      <c r="P8" s="26">
        <f t="shared" ca="1" si="8"/>
        <v>7.9166666666666607E-2</v>
      </c>
      <c r="Q8" s="11"/>
      <c r="R8" s="11"/>
      <c r="S8" s="33">
        <f t="shared" si="3"/>
        <v>91.428571428571431</v>
      </c>
      <c r="T8" s="25">
        <f t="shared" ca="1" si="9"/>
        <v>88</v>
      </c>
      <c r="U8" s="33">
        <f t="shared" ca="1" si="10"/>
        <v>61.599999999999994</v>
      </c>
      <c r="V8" s="25">
        <f t="shared" ca="1" si="11"/>
        <v>2.4000000000000057</v>
      </c>
      <c r="W8" s="26">
        <f t="shared" ca="1" si="4"/>
        <v>3.7500000000000089E-2</v>
      </c>
    </row>
    <row r="9" spans="1:31" x14ac:dyDescent="0.5">
      <c r="A9" t="s">
        <v>15</v>
      </c>
      <c r="B9">
        <v>7</v>
      </c>
      <c r="C9">
        <v>2</v>
      </c>
      <c r="D9">
        <v>26</v>
      </c>
      <c r="E9">
        <v>47</v>
      </c>
      <c r="F9">
        <v>18</v>
      </c>
      <c r="G9">
        <v>30</v>
      </c>
      <c r="H9" s="24">
        <f t="shared" si="0"/>
        <v>44</v>
      </c>
      <c r="I9" s="24">
        <f t="shared" si="0"/>
        <v>77</v>
      </c>
      <c r="J9" s="32">
        <f t="shared" ref="J9:J53" si="12">J4</f>
        <v>2</v>
      </c>
      <c r="K9" s="32">
        <f t="shared" si="1"/>
        <v>0.8</v>
      </c>
      <c r="L9" s="33">
        <f t="shared" si="2"/>
        <v>55</v>
      </c>
      <c r="M9" s="25">
        <f t="shared" ca="1" si="5"/>
        <v>45.714285714285715</v>
      </c>
      <c r="N9" s="33">
        <f t="shared" ca="1" si="6"/>
        <v>36.571428571428577</v>
      </c>
      <c r="O9" s="25">
        <f t="shared" ca="1" si="7"/>
        <v>7.4285714285714235</v>
      </c>
      <c r="P9" s="26">
        <f t="shared" ca="1" si="8"/>
        <v>0.16883116883116872</v>
      </c>
      <c r="Q9" s="11"/>
      <c r="R9" s="11"/>
      <c r="S9" s="33">
        <f t="shared" si="3"/>
        <v>96.25</v>
      </c>
      <c r="T9" s="25">
        <f t="shared" ca="1" si="9"/>
        <v>91.428571428571431</v>
      </c>
      <c r="U9" s="33">
        <f t="shared" ca="1" si="10"/>
        <v>73.142857142857153</v>
      </c>
      <c r="V9" s="25">
        <f t="shared" ca="1" si="11"/>
        <v>3.857142857142847</v>
      </c>
      <c r="W9" s="26">
        <f t="shared" ca="1" si="4"/>
        <v>5.0092764378478531E-2</v>
      </c>
    </row>
    <row r="10" spans="1:31" x14ac:dyDescent="0.5">
      <c r="A10" t="s">
        <v>16</v>
      </c>
      <c r="B10">
        <v>8</v>
      </c>
      <c r="C10">
        <v>3</v>
      </c>
      <c r="D10">
        <v>39</v>
      </c>
      <c r="E10">
        <v>47</v>
      </c>
      <c r="F10">
        <v>20</v>
      </c>
      <c r="G10">
        <v>54</v>
      </c>
      <c r="H10" s="24">
        <f t="shared" si="0"/>
        <v>59</v>
      </c>
      <c r="I10" s="24">
        <f t="shared" si="0"/>
        <v>101</v>
      </c>
      <c r="J10" s="32">
        <f t="shared" si="12"/>
        <v>3</v>
      </c>
      <c r="K10" s="32">
        <f t="shared" si="1"/>
        <v>1</v>
      </c>
      <c r="L10" s="33">
        <f t="shared" si="2"/>
        <v>59</v>
      </c>
      <c r="M10" s="25">
        <f t="shared" ca="1" si="5"/>
        <v>55</v>
      </c>
      <c r="N10" s="33">
        <f t="shared" ca="1" si="6"/>
        <v>55</v>
      </c>
      <c r="O10" s="25">
        <f t="shared" ca="1" si="7"/>
        <v>4</v>
      </c>
      <c r="P10" s="26">
        <f t="shared" ca="1" si="8"/>
        <v>6.7796610169491525E-2</v>
      </c>
      <c r="Q10" s="11"/>
      <c r="R10" s="11"/>
      <c r="S10" s="33">
        <f t="shared" si="3"/>
        <v>101</v>
      </c>
      <c r="T10" s="25">
        <f t="shared" ca="1" si="9"/>
        <v>96.25</v>
      </c>
      <c r="U10" s="33">
        <f t="shared" ca="1" si="10"/>
        <v>96.25</v>
      </c>
      <c r="V10" s="25">
        <f t="shared" ca="1" si="11"/>
        <v>4.75</v>
      </c>
      <c r="W10" s="26">
        <f t="shared" ca="1" si="4"/>
        <v>4.702970297029703E-2</v>
      </c>
    </row>
    <row r="11" spans="1:31" x14ac:dyDescent="0.5">
      <c r="A11" t="s">
        <v>17</v>
      </c>
      <c r="B11">
        <v>9</v>
      </c>
      <c r="C11">
        <v>4</v>
      </c>
      <c r="D11">
        <v>30</v>
      </c>
      <c r="E11">
        <v>47</v>
      </c>
      <c r="F11">
        <v>13</v>
      </c>
      <c r="G11">
        <v>47</v>
      </c>
      <c r="H11" s="24">
        <f t="shared" si="0"/>
        <v>43</v>
      </c>
      <c r="I11" s="24">
        <f t="shared" si="0"/>
        <v>94</v>
      </c>
      <c r="J11" s="32">
        <f t="shared" si="12"/>
        <v>4</v>
      </c>
      <c r="K11" s="32">
        <f t="shared" si="1"/>
        <v>1</v>
      </c>
      <c r="L11" s="33">
        <f t="shared" si="2"/>
        <v>43</v>
      </c>
      <c r="M11" s="25">
        <f t="shared" ca="1" si="5"/>
        <v>59</v>
      </c>
      <c r="N11" s="33">
        <f t="shared" ca="1" si="6"/>
        <v>59</v>
      </c>
      <c r="O11" s="25">
        <f t="shared" ca="1" si="7"/>
        <v>16</v>
      </c>
      <c r="P11" s="26">
        <f t="shared" ca="1" si="8"/>
        <v>0.37209302325581395</v>
      </c>
      <c r="Q11" s="11"/>
      <c r="R11" s="11"/>
      <c r="S11" s="33">
        <f t="shared" si="3"/>
        <v>94</v>
      </c>
      <c r="T11" s="25">
        <f t="shared" ca="1" si="9"/>
        <v>101</v>
      </c>
      <c r="U11" s="33">
        <f t="shared" ca="1" si="10"/>
        <v>101</v>
      </c>
      <c r="V11" s="25">
        <f t="shared" ca="1" si="11"/>
        <v>7</v>
      </c>
      <c r="W11" s="26">
        <f t="shared" ca="1" si="4"/>
        <v>7.4468085106382975E-2</v>
      </c>
    </row>
    <row r="12" spans="1:31" x14ac:dyDescent="0.5">
      <c r="A12" t="s">
        <v>18</v>
      </c>
      <c r="B12">
        <v>10</v>
      </c>
      <c r="C12">
        <v>5</v>
      </c>
      <c r="D12">
        <v>50</v>
      </c>
      <c r="E12">
        <v>99</v>
      </c>
      <c r="F12">
        <v>41</v>
      </c>
      <c r="G12">
        <v>63</v>
      </c>
      <c r="H12" s="24">
        <f t="shared" si="0"/>
        <v>91</v>
      </c>
      <c r="I12" s="24">
        <f t="shared" si="0"/>
        <v>162</v>
      </c>
      <c r="J12" s="32">
        <f t="shared" si="12"/>
        <v>5</v>
      </c>
      <c r="K12" s="32">
        <f t="shared" si="1"/>
        <v>1.5</v>
      </c>
      <c r="L12" s="33">
        <f t="shared" si="2"/>
        <v>60.666666666666664</v>
      </c>
      <c r="M12" s="25">
        <f t="shared" ca="1" si="5"/>
        <v>43</v>
      </c>
      <c r="N12" s="33">
        <f t="shared" ca="1" si="6"/>
        <v>64.5</v>
      </c>
      <c r="O12" s="25">
        <f t="shared" ca="1" si="7"/>
        <v>26.5</v>
      </c>
      <c r="P12" s="26">
        <f t="shared" ca="1" si="8"/>
        <v>0.29120879120879123</v>
      </c>
      <c r="Q12" s="11"/>
      <c r="R12" s="11"/>
      <c r="S12" s="33">
        <f t="shared" si="3"/>
        <v>108</v>
      </c>
      <c r="T12" s="25">
        <f t="shared" ca="1" si="9"/>
        <v>94</v>
      </c>
      <c r="U12" s="33">
        <f t="shared" ca="1" si="10"/>
        <v>141</v>
      </c>
      <c r="V12" s="25">
        <f t="shared" ca="1" si="11"/>
        <v>21</v>
      </c>
      <c r="W12" s="26">
        <f t="shared" ca="1" si="4"/>
        <v>0.12962962962962962</v>
      </c>
    </row>
    <row r="13" spans="1:31" x14ac:dyDescent="0.5">
      <c r="A13" t="s">
        <v>14</v>
      </c>
      <c r="B13">
        <v>11</v>
      </c>
      <c r="C13">
        <v>1</v>
      </c>
      <c r="D13">
        <v>19</v>
      </c>
      <c r="E13">
        <v>37</v>
      </c>
      <c r="F13">
        <v>9</v>
      </c>
      <c r="G13">
        <v>38</v>
      </c>
      <c r="H13" s="24">
        <f t="shared" si="0"/>
        <v>28</v>
      </c>
      <c r="I13" s="24">
        <f t="shared" si="0"/>
        <v>75</v>
      </c>
      <c r="J13" s="32">
        <f t="shared" si="12"/>
        <v>1</v>
      </c>
      <c r="K13" s="32">
        <f t="shared" si="1"/>
        <v>0.7</v>
      </c>
      <c r="L13" s="33">
        <f t="shared" si="2"/>
        <v>40</v>
      </c>
      <c r="M13" s="25">
        <f t="shared" ca="1" si="5"/>
        <v>60.666666666666664</v>
      </c>
      <c r="N13" s="33">
        <f t="shared" ca="1" si="6"/>
        <v>42.466666666666661</v>
      </c>
      <c r="O13" s="25">
        <f t="shared" ca="1" si="7"/>
        <v>14.466666666666661</v>
      </c>
      <c r="P13" s="26">
        <f t="shared" ca="1" si="8"/>
        <v>0.5166666666666665</v>
      </c>
      <c r="Q13" s="11"/>
      <c r="R13" s="11"/>
      <c r="S13" s="33">
        <f t="shared" si="3"/>
        <v>107.14285714285715</v>
      </c>
      <c r="T13" s="25">
        <f t="shared" ca="1" si="9"/>
        <v>108</v>
      </c>
      <c r="U13" s="33">
        <f t="shared" ca="1" si="10"/>
        <v>75.599999999999994</v>
      </c>
      <c r="V13" s="25">
        <f t="shared" ca="1" si="11"/>
        <v>0.59999999999999432</v>
      </c>
      <c r="W13" s="26">
        <f t="shared" ca="1" si="4"/>
        <v>7.9999999999999238E-3</v>
      </c>
    </row>
    <row r="14" spans="1:31" x14ac:dyDescent="0.5">
      <c r="A14" t="s">
        <v>15</v>
      </c>
      <c r="B14">
        <v>12</v>
      </c>
      <c r="C14">
        <v>2</v>
      </c>
      <c r="D14">
        <v>22</v>
      </c>
      <c r="E14">
        <v>25</v>
      </c>
      <c r="F14">
        <v>10</v>
      </c>
      <c r="G14">
        <v>41</v>
      </c>
      <c r="H14" s="24">
        <f t="shared" si="0"/>
        <v>32</v>
      </c>
      <c r="I14" s="24">
        <f t="shared" si="0"/>
        <v>66</v>
      </c>
      <c r="J14" s="32">
        <f t="shared" si="12"/>
        <v>2</v>
      </c>
      <c r="K14" s="32">
        <f t="shared" si="1"/>
        <v>0.8</v>
      </c>
      <c r="L14" s="33">
        <f t="shared" si="2"/>
        <v>40</v>
      </c>
      <c r="M14" s="25">
        <f t="shared" ca="1" si="5"/>
        <v>40</v>
      </c>
      <c r="N14" s="33">
        <f t="shared" ca="1" si="6"/>
        <v>32</v>
      </c>
      <c r="O14" s="25">
        <f t="shared" ca="1" si="7"/>
        <v>0</v>
      </c>
      <c r="P14" s="26">
        <f t="shared" ca="1" si="8"/>
        <v>0</v>
      </c>
      <c r="Q14" s="11"/>
      <c r="R14" s="11"/>
      <c r="S14" s="33">
        <f t="shared" si="3"/>
        <v>82.5</v>
      </c>
      <c r="T14" s="25">
        <f t="shared" ca="1" si="9"/>
        <v>107.14285714285715</v>
      </c>
      <c r="U14" s="33">
        <f t="shared" ca="1" si="10"/>
        <v>85.714285714285722</v>
      </c>
      <c r="V14" s="25">
        <f t="shared" ca="1" si="11"/>
        <v>19.714285714285722</v>
      </c>
      <c r="W14" s="26">
        <f t="shared" ca="1" si="4"/>
        <v>0.2987012987012988</v>
      </c>
    </row>
    <row r="15" spans="1:31" x14ac:dyDescent="0.5">
      <c r="A15" t="s">
        <v>16</v>
      </c>
      <c r="B15">
        <v>13</v>
      </c>
      <c r="C15">
        <v>3</v>
      </c>
      <c r="D15">
        <v>49</v>
      </c>
      <c r="E15">
        <v>58</v>
      </c>
      <c r="F15">
        <v>24</v>
      </c>
      <c r="G15">
        <v>38</v>
      </c>
      <c r="H15" s="24">
        <f t="shared" si="0"/>
        <v>73</v>
      </c>
      <c r="I15" s="24">
        <f t="shared" si="0"/>
        <v>96</v>
      </c>
      <c r="J15" s="32">
        <f t="shared" si="12"/>
        <v>3</v>
      </c>
      <c r="K15" s="32">
        <f t="shared" si="1"/>
        <v>1</v>
      </c>
      <c r="L15" s="33">
        <f t="shared" si="2"/>
        <v>73</v>
      </c>
      <c r="M15" s="25">
        <f t="shared" ca="1" si="5"/>
        <v>40</v>
      </c>
      <c r="N15" s="33">
        <f t="shared" ca="1" si="6"/>
        <v>40</v>
      </c>
      <c r="O15" s="25">
        <f t="shared" ca="1" si="7"/>
        <v>33</v>
      </c>
      <c r="P15" s="26">
        <f t="shared" ca="1" si="8"/>
        <v>0.45205479452054792</v>
      </c>
      <c r="Q15" s="11"/>
      <c r="R15" s="11"/>
      <c r="S15" s="33">
        <f t="shared" si="3"/>
        <v>96</v>
      </c>
      <c r="T15" s="25">
        <f t="shared" ca="1" si="9"/>
        <v>82.5</v>
      </c>
      <c r="U15" s="33">
        <f t="shared" ca="1" si="10"/>
        <v>82.5</v>
      </c>
      <c r="V15" s="25">
        <f t="shared" ca="1" si="11"/>
        <v>13.5</v>
      </c>
      <c r="W15" s="26">
        <f t="shared" ca="1" si="4"/>
        <v>0.140625</v>
      </c>
    </row>
    <row r="16" spans="1:31" x14ac:dyDescent="0.5">
      <c r="A16" t="s">
        <v>17</v>
      </c>
      <c r="B16">
        <v>14</v>
      </c>
      <c r="C16">
        <v>4</v>
      </c>
      <c r="D16">
        <v>21</v>
      </c>
      <c r="E16">
        <v>53</v>
      </c>
      <c r="F16">
        <v>14</v>
      </c>
      <c r="G16">
        <v>48</v>
      </c>
      <c r="H16" s="24">
        <f t="shared" si="0"/>
        <v>35</v>
      </c>
      <c r="I16" s="24">
        <f t="shared" si="0"/>
        <v>101</v>
      </c>
      <c r="J16" s="32">
        <f t="shared" si="12"/>
        <v>4</v>
      </c>
      <c r="K16" s="32">
        <f t="shared" si="1"/>
        <v>1</v>
      </c>
      <c r="L16" s="33">
        <f t="shared" si="2"/>
        <v>35</v>
      </c>
      <c r="M16" s="25">
        <f t="shared" ca="1" si="5"/>
        <v>73</v>
      </c>
      <c r="N16" s="33">
        <f t="shared" ca="1" si="6"/>
        <v>73</v>
      </c>
      <c r="O16" s="25">
        <f t="shared" ca="1" si="7"/>
        <v>38</v>
      </c>
      <c r="P16" s="26">
        <f t="shared" ca="1" si="8"/>
        <v>1.0857142857142856</v>
      </c>
      <c r="Q16" s="11"/>
      <c r="R16" s="11"/>
      <c r="S16" s="33">
        <f t="shared" si="3"/>
        <v>101</v>
      </c>
      <c r="T16" s="25">
        <f t="shared" ca="1" si="9"/>
        <v>96</v>
      </c>
      <c r="U16" s="33">
        <f t="shared" ca="1" si="10"/>
        <v>96</v>
      </c>
      <c r="V16" s="25">
        <f t="shared" ca="1" si="11"/>
        <v>5</v>
      </c>
      <c r="W16" s="26">
        <f t="shared" ca="1" si="4"/>
        <v>4.9504950495049507E-2</v>
      </c>
    </row>
    <row r="17" spans="1:23" x14ac:dyDescent="0.5">
      <c r="A17" t="s">
        <v>18</v>
      </c>
      <c r="B17">
        <v>15</v>
      </c>
      <c r="C17">
        <v>5</v>
      </c>
      <c r="D17">
        <v>45</v>
      </c>
      <c r="E17">
        <v>93</v>
      </c>
      <c r="F17">
        <v>23</v>
      </c>
      <c r="G17">
        <v>83</v>
      </c>
      <c r="H17" s="24">
        <f t="shared" si="0"/>
        <v>68</v>
      </c>
      <c r="I17" s="24">
        <f t="shared" si="0"/>
        <v>176</v>
      </c>
      <c r="J17" s="32">
        <f t="shared" si="12"/>
        <v>5</v>
      </c>
      <c r="K17" s="32">
        <f t="shared" si="1"/>
        <v>1.5</v>
      </c>
      <c r="L17" s="33">
        <f t="shared" si="2"/>
        <v>45.333333333333336</v>
      </c>
      <c r="M17" s="25">
        <f t="shared" ca="1" si="5"/>
        <v>35</v>
      </c>
      <c r="N17" s="33">
        <f t="shared" ca="1" si="6"/>
        <v>52.5</v>
      </c>
      <c r="O17" s="25">
        <f t="shared" ca="1" si="7"/>
        <v>15.5</v>
      </c>
      <c r="P17" s="26">
        <f t="shared" ca="1" si="8"/>
        <v>0.22794117647058823</v>
      </c>
      <c r="Q17" s="11"/>
      <c r="R17" s="11"/>
      <c r="S17" s="33">
        <f t="shared" si="3"/>
        <v>117.33333333333333</v>
      </c>
      <c r="T17" s="25">
        <f t="shared" ca="1" si="9"/>
        <v>101</v>
      </c>
      <c r="U17" s="33">
        <f t="shared" ca="1" si="10"/>
        <v>151.5</v>
      </c>
      <c r="V17" s="25">
        <f t="shared" ca="1" si="11"/>
        <v>24.5</v>
      </c>
      <c r="W17" s="26">
        <f t="shared" ca="1" si="4"/>
        <v>0.13920454545454544</v>
      </c>
    </row>
    <row r="18" spans="1:23" x14ac:dyDescent="0.5">
      <c r="A18" t="s">
        <v>14</v>
      </c>
      <c r="B18">
        <v>16</v>
      </c>
      <c r="C18">
        <v>1</v>
      </c>
      <c r="D18">
        <v>18</v>
      </c>
      <c r="E18">
        <v>54</v>
      </c>
      <c r="F18">
        <v>11</v>
      </c>
      <c r="G18">
        <v>41</v>
      </c>
      <c r="H18" s="24">
        <f t="shared" si="0"/>
        <v>29</v>
      </c>
      <c r="I18" s="24">
        <f t="shared" si="0"/>
        <v>95</v>
      </c>
      <c r="J18" s="32">
        <f t="shared" si="12"/>
        <v>1</v>
      </c>
      <c r="K18" s="32">
        <f t="shared" si="1"/>
        <v>0.7</v>
      </c>
      <c r="L18" s="33">
        <f t="shared" si="2"/>
        <v>41.428571428571431</v>
      </c>
      <c r="M18" s="25">
        <f t="shared" ca="1" si="5"/>
        <v>45.333333333333336</v>
      </c>
      <c r="N18" s="33">
        <f t="shared" ca="1" si="6"/>
        <v>31.733333333333334</v>
      </c>
      <c r="O18" s="25">
        <f t="shared" ca="1" si="7"/>
        <v>2.7333333333333343</v>
      </c>
      <c r="P18" s="26">
        <f t="shared" ca="1" si="8"/>
        <v>9.4252873563218417E-2</v>
      </c>
      <c r="Q18" s="11"/>
      <c r="R18" s="11"/>
      <c r="S18" s="33">
        <f t="shared" si="3"/>
        <v>135.71428571428572</v>
      </c>
      <c r="T18" s="25">
        <f t="shared" ca="1" si="9"/>
        <v>117.33333333333333</v>
      </c>
      <c r="U18" s="33">
        <f t="shared" ca="1" si="10"/>
        <v>82.133333333333326</v>
      </c>
      <c r="V18" s="25">
        <f t="shared" ca="1" si="11"/>
        <v>12.866666666666674</v>
      </c>
      <c r="W18" s="26">
        <f t="shared" ca="1" si="4"/>
        <v>0.13543859649122816</v>
      </c>
    </row>
    <row r="19" spans="1:23" x14ac:dyDescent="0.5">
      <c r="A19" t="s">
        <v>15</v>
      </c>
      <c r="B19">
        <v>17</v>
      </c>
      <c r="C19">
        <v>2</v>
      </c>
      <c r="D19">
        <v>25</v>
      </c>
      <c r="E19">
        <v>35</v>
      </c>
      <c r="F19">
        <v>18</v>
      </c>
      <c r="G19">
        <v>34</v>
      </c>
      <c r="H19" s="24">
        <f t="shared" si="0"/>
        <v>43</v>
      </c>
      <c r="I19" s="24">
        <f t="shared" si="0"/>
        <v>69</v>
      </c>
      <c r="J19" s="32">
        <f t="shared" si="12"/>
        <v>2</v>
      </c>
      <c r="K19" s="32">
        <f t="shared" si="1"/>
        <v>0.8</v>
      </c>
      <c r="L19" s="33">
        <f t="shared" si="2"/>
        <v>53.75</v>
      </c>
      <c r="M19" s="25">
        <f t="shared" ca="1" si="5"/>
        <v>41.428571428571431</v>
      </c>
      <c r="N19" s="33">
        <f t="shared" ca="1" si="6"/>
        <v>33.142857142857146</v>
      </c>
      <c r="O19" s="25">
        <f t="shared" ca="1" si="7"/>
        <v>9.8571428571428541</v>
      </c>
      <c r="P19" s="26">
        <f t="shared" ca="1" si="8"/>
        <v>0.22923588039867102</v>
      </c>
      <c r="Q19" s="11"/>
      <c r="R19" s="11"/>
      <c r="S19" s="33">
        <f t="shared" si="3"/>
        <v>86.25</v>
      </c>
      <c r="T19" s="25">
        <f t="shared" ca="1" si="9"/>
        <v>135.71428571428572</v>
      </c>
      <c r="U19" s="33">
        <f t="shared" ca="1" si="10"/>
        <v>108.57142857142858</v>
      </c>
      <c r="V19" s="25">
        <f t="shared" ca="1" si="11"/>
        <v>39.571428571428584</v>
      </c>
      <c r="W19" s="26">
        <f t="shared" ca="1" si="4"/>
        <v>0.57349896480331286</v>
      </c>
    </row>
    <row r="20" spans="1:23" x14ac:dyDescent="0.5">
      <c r="A20" t="s">
        <v>16</v>
      </c>
      <c r="B20">
        <v>18</v>
      </c>
      <c r="C20">
        <v>3</v>
      </c>
      <c r="D20">
        <v>27</v>
      </c>
      <c r="E20">
        <v>37</v>
      </c>
      <c r="F20">
        <v>21</v>
      </c>
      <c r="G20">
        <v>44</v>
      </c>
      <c r="H20" s="24">
        <f t="shared" si="0"/>
        <v>48</v>
      </c>
      <c r="I20" s="24">
        <f t="shared" si="0"/>
        <v>81</v>
      </c>
      <c r="J20" s="32">
        <f t="shared" si="12"/>
        <v>3</v>
      </c>
      <c r="K20" s="32">
        <f t="shared" si="1"/>
        <v>1</v>
      </c>
      <c r="L20" s="33">
        <f t="shared" si="2"/>
        <v>48</v>
      </c>
      <c r="M20" s="25">
        <f t="shared" ca="1" si="5"/>
        <v>53.75</v>
      </c>
      <c r="N20" s="33">
        <f t="shared" ca="1" si="6"/>
        <v>53.75</v>
      </c>
      <c r="O20" s="25">
        <f t="shared" ca="1" si="7"/>
        <v>5.75</v>
      </c>
      <c r="P20" s="26">
        <f t="shared" ca="1" si="8"/>
        <v>0.11979166666666667</v>
      </c>
      <c r="Q20" s="11"/>
      <c r="R20" s="11"/>
      <c r="S20" s="33">
        <f t="shared" si="3"/>
        <v>81</v>
      </c>
      <c r="T20" s="25">
        <f t="shared" ca="1" si="9"/>
        <v>86.25</v>
      </c>
      <c r="U20" s="33">
        <f t="shared" ca="1" si="10"/>
        <v>86.25</v>
      </c>
      <c r="V20" s="25">
        <f t="shared" ca="1" si="11"/>
        <v>5.25</v>
      </c>
      <c r="W20" s="26">
        <f t="shared" ca="1" si="4"/>
        <v>6.4814814814814811E-2</v>
      </c>
    </row>
    <row r="21" spans="1:23" x14ac:dyDescent="0.5">
      <c r="A21" t="s">
        <v>17</v>
      </c>
      <c r="B21">
        <v>19</v>
      </c>
      <c r="C21">
        <v>4</v>
      </c>
      <c r="D21">
        <v>35</v>
      </c>
      <c r="E21">
        <v>48</v>
      </c>
      <c r="F21">
        <v>16</v>
      </c>
      <c r="G21">
        <v>55</v>
      </c>
      <c r="H21" s="24">
        <f t="shared" si="0"/>
        <v>51</v>
      </c>
      <c r="I21" s="24">
        <f t="shared" si="0"/>
        <v>103</v>
      </c>
      <c r="J21" s="32">
        <f t="shared" si="12"/>
        <v>4</v>
      </c>
      <c r="K21" s="32">
        <f t="shared" si="1"/>
        <v>1</v>
      </c>
      <c r="L21" s="33">
        <f t="shared" si="2"/>
        <v>51</v>
      </c>
      <c r="M21" s="25">
        <f t="shared" ca="1" si="5"/>
        <v>48</v>
      </c>
      <c r="N21" s="33">
        <f t="shared" ca="1" si="6"/>
        <v>48</v>
      </c>
      <c r="O21" s="25">
        <f t="shared" ca="1" si="7"/>
        <v>3</v>
      </c>
      <c r="P21" s="26">
        <f t="shared" ca="1" si="8"/>
        <v>5.8823529411764705E-2</v>
      </c>
      <c r="Q21" s="11"/>
      <c r="R21" s="11"/>
      <c r="S21" s="33">
        <f t="shared" si="3"/>
        <v>103</v>
      </c>
      <c r="T21" s="25">
        <f t="shared" ca="1" si="9"/>
        <v>81</v>
      </c>
      <c r="U21" s="33">
        <f t="shared" ca="1" si="10"/>
        <v>81</v>
      </c>
      <c r="V21" s="25">
        <f t="shared" ca="1" si="11"/>
        <v>22</v>
      </c>
      <c r="W21" s="26">
        <f t="shared" ca="1" si="4"/>
        <v>0.21359223300970873</v>
      </c>
    </row>
    <row r="22" spans="1:23" x14ac:dyDescent="0.5">
      <c r="A22" t="s">
        <v>18</v>
      </c>
      <c r="B22">
        <v>20</v>
      </c>
      <c r="C22">
        <v>5</v>
      </c>
      <c r="D22">
        <v>56</v>
      </c>
      <c r="E22">
        <v>35</v>
      </c>
      <c r="F22">
        <v>41</v>
      </c>
      <c r="G22">
        <v>69</v>
      </c>
      <c r="H22" s="24">
        <f t="shared" si="0"/>
        <v>97</v>
      </c>
      <c r="I22" s="24">
        <f t="shared" si="0"/>
        <v>104</v>
      </c>
      <c r="J22" s="32">
        <f t="shared" si="12"/>
        <v>5</v>
      </c>
      <c r="K22" s="32">
        <f t="shared" si="1"/>
        <v>1.5</v>
      </c>
      <c r="L22" s="33">
        <f t="shared" si="2"/>
        <v>64.666666666666671</v>
      </c>
      <c r="M22" s="25">
        <f t="shared" ca="1" si="5"/>
        <v>51</v>
      </c>
      <c r="N22" s="33">
        <f t="shared" ca="1" si="6"/>
        <v>76.5</v>
      </c>
      <c r="O22" s="25">
        <f t="shared" ca="1" si="7"/>
        <v>20.5</v>
      </c>
      <c r="P22" s="26">
        <f t="shared" ca="1" si="8"/>
        <v>0.21134020618556701</v>
      </c>
      <c r="Q22" s="11"/>
      <c r="R22" s="11"/>
      <c r="S22" s="33">
        <f t="shared" si="3"/>
        <v>69.333333333333329</v>
      </c>
      <c r="T22" s="25">
        <f t="shared" ca="1" si="9"/>
        <v>103</v>
      </c>
      <c r="U22" s="33">
        <f t="shared" ca="1" si="10"/>
        <v>154.5</v>
      </c>
      <c r="V22" s="25">
        <f t="shared" ca="1" si="11"/>
        <v>50.5</v>
      </c>
      <c r="W22" s="26">
        <f t="shared" ca="1" si="4"/>
        <v>0.48557692307692307</v>
      </c>
    </row>
    <row r="23" spans="1:23" x14ac:dyDescent="0.5">
      <c r="A23" t="s">
        <v>14</v>
      </c>
      <c r="B23">
        <v>21</v>
      </c>
      <c r="C23">
        <v>1</v>
      </c>
      <c r="D23">
        <v>15</v>
      </c>
      <c r="E23">
        <v>23</v>
      </c>
      <c r="F23">
        <v>15</v>
      </c>
      <c r="G23">
        <v>36</v>
      </c>
      <c r="H23" s="24">
        <f t="shared" si="0"/>
        <v>30</v>
      </c>
      <c r="I23" s="24">
        <f t="shared" si="0"/>
        <v>59</v>
      </c>
      <c r="J23" s="32">
        <f t="shared" si="12"/>
        <v>1</v>
      </c>
      <c r="K23" s="32">
        <f t="shared" si="1"/>
        <v>0.7</v>
      </c>
      <c r="L23" s="33">
        <f t="shared" si="2"/>
        <v>42.857142857142861</v>
      </c>
      <c r="M23" s="25">
        <f t="shared" ca="1" si="5"/>
        <v>64.666666666666671</v>
      </c>
      <c r="N23" s="33">
        <f t="shared" ca="1" si="6"/>
        <v>45.266666666666666</v>
      </c>
      <c r="O23" s="25">
        <f t="shared" ca="1" si="7"/>
        <v>15.266666666666666</v>
      </c>
      <c r="P23" s="26">
        <f t="shared" ca="1" si="8"/>
        <v>0.50888888888888884</v>
      </c>
      <c r="Q23" s="11"/>
      <c r="R23" s="11"/>
      <c r="S23" s="33">
        <f t="shared" si="3"/>
        <v>84.285714285714292</v>
      </c>
      <c r="T23" s="25">
        <f t="shared" ca="1" si="9"/>
        <v>69.333333333333329</v>
      </c>
      <c r="U23" s="33">
        <f t="shared" ca="1" si="10"/>
        <v>48.533333333333324</v>
      </c>
      <c r="V23" s="25">
        <f t="shared" ca="1" si="11"/>
        <v>10.466666666666676</v>
      </c>
      <c r="W23" s="26">
        <f t="shared" ca="1" si="4"/>
        <v>0.17740112994350299</v>
      </c>
    </row>
    <row r="24" spans="1:23" x14ac:dyDescent="0.5">
      <c r="A24" t="s">
        <v>15</v>
      </c>
      <c r="B24">
        <v>22</v>
      </c>
      <c r="C24">
        <v>2</v>
      </c>
      <c r="D24">
        <v>22</v>
      </c>
      <c r="E24">
        <v>34</v>
      </c>
      <c r="F24">
        <v>14</v>
      </c>
      <c r="G24">
        <v>42</v>
      </c>
      <c r="H24" s="24">
        <f t="shared" si="0"/>
        <v>36</v>
      </c>
      <c r="I24" s="24">
        <f t="shared" si="0"/>
        <v>76</v>
      </c>
      <c r="J24" s="32">
        <f t="shared" si="12"/>
        <v>2</v>
      </c>
      <c r="K24" s="32">
        <f t="shared" si="1"/>
        <v>0.8</v>
      </c>
      <c r="L24" s="33">
        <f t="shared" si="2"/>
        <v>45</v>
      </c>
      <c r="M24" s="25">
        <f t="shared" ca="1" si="5"/>
        <v>42.857142857142861</v>
      </c>
      <c r="N24" s="33">
        <f t="shared" ca="1" si="6"/>
        <v>34.285714285714292</v>
      </c>
      <c r="O24" s="25">
        <f t="shared" ca="1" si="7"/>
        <v>1.7142857142857082</v>
      </c>
      <c r="P24" s="26">
        <f t="shared" ca="1" si="8"/>
        <v>4.761904761904745E-2</v>
      </c>
      <c r="Q24" s="11"/>
      <c r="R24" s="11"/>
      <c r="S24" s="33">
        <f t="shared" si="3"/>
        <v>95</v>
      </c>
      <c r="T24" s="25">
        <f t="shared" ca="1" si="9"/>
        <v>84.285714285714292</v>
      </c>
      <c r="U24" s="33">
        <f t="shared" ca="1" si="10"/>
        <v>67.428571428571431</v>
      </c>
      <c r="V24" s="25">
        <f t="shared" ca="1" si="11"/>
        <v>8.5714285714285694</v>
      </c>
      <c r="W24" s="26">
        <f t="shared" ca="1" si="4"/>
        <v>0.11278195488721802</v>
      </c>
    </row>
    <row r="25" spans="1:23" x14ac:dyDescent="0.5">
      <c r="A25" t="s">
        <v>16</v>
      </c>
      <c r="B25">
        <v>23</v>
      </c>
      <c r="C25">
        <v>3</v>
      </c>
      <c r="D25">
        <v>22</v>
      </c>
      <c r="E25">
        <v>61</v>
      </c>
      <c r="F25">
        <v>17</v>
      </c>
      <c r="G25">
        <v>45</v>
      </c>
      <c r="H25" s="24">
        <f t="shared" si="0"/>
        <v>39</v>
      </c>
      <c r="I25" s="24">
        <f t="shared" si="0"/>
        <v>106</v>
      </c>
      <c r="J25" s="32">
        <f t="shared" si="12"/>
        <v>3</v>
      </c>
      <c r="K25" s="32">
        <f t="shared" si="1"/>
        <v>1</v>
      </c>
      <c r="L25" s="33">
        <f t="shared" si="2"/>
        <v>39</v>
      </c>
      <c r="M25" s="25">
        <f t="shared" ca="1" si="5"/>
        <v>45</v>
      </c>
      <c r="N25" s="33">
        <f t="shared" ca="1" si="6"/>
        <v>45</v>
      </c>
      <c r="O25" s="25">
        <f t="shared" ca="1" si="7"/>
        <v>6</v>
      </c>
      <c r="P25" s="26">
        <f t="shared" ca="1" si="8"/>
        <v>0.15384615384615385</v>
      </c>
      <c r="Q25" s="11"/>
      <c r="R25" s="11"/>
      <c r="S25" s="33">
        <f t="shared" si="3"/>
        <v>106</v>
      </c>
      <c r="T25" s="25">
        <f t="shared" ca="1" si="9"/>
        <v>95</v>
      </c>
      <c r="U25" s="33">
        <f t="shared" ca="1" si="10"/>
        <v>95</v>
      </c>
      <c r="V25" s="25">
        <f t="shared" ca="1" si="11"/>
        <v>11</v>
      </c>
      <c r="W25" s="26">
        <f t="shared" ca="1" si="4"/>
        <v>0.10377358490566038</v>
      </c>
    </row>
    <row r="26" spans="1:23" x14ac:dyDescent="0.5">
      <c r="A26" t="s">
        <v>17</v>
      </c>
      <c r="B26">
        <v>24</v>
      </c>
      <c r="C26">
        <v>4</v>
      </c>
      <c r="D26">
        <v>30</v>
      </c>
      <c r="E26">
        <v>86</v>
      </c>
      <c r="F26">
        <v>12</v>
      </c>
      <c r="G26">
        <v>63</v>
      </c>
      <c r="H26" s="24">
        <f t="shared" si="0"/>
        <v>42</v>
      </c>
      <c r="I26" s="24">
        <f t="shared" si="0"/>
        <v>149</v>
      </c>
      <c r="J26" s="32">
        <f t="shared" si="12"/>
        <v>4</v>
      </c>
      <c r="K26" s="32">
        <f t="shared" si="1"/>
        <v>1</v>
      </c>
      <c r="L26" s="33">
        <f t="shared" si="2"/>
        <v>42</v>
      </c>
      <c r="M26" s="25">
        <f t="shared" ca="1" si="5"/>
        <v>39</v>
      </c>
      <c r="N26" s="33">
        <f t="shared" ca="1" si="6"/>
        <v>39</v>
      </c>
      <c r="O26" s="25">
        <f t="shared" ca="1" si="7"/>
        <v>3</v>
      </c>
      <c r="P26" s="26">
        <f t="shared" ca="1" si="8"/>
        <v>7.1428571428571425E-2</v>
      </c>
      <c r="Q26" s="11"/>
      <c r="R26" s="11"/>
      <c r="S26" s="33">
        <f t="shared" si="3"/>
        <v>149</v>
      </c>
      <c r="T26" s="25">
        <f t="shared" ca="1" si="9"/>
        <v>106</v>
      </c>
      <c r="U26" s="33">
        <f t="shared" ca="1" si="10"/>
        <v>106</v>
      </c>
      <c r="V26" s="25">
        <f t="shared" ca="1" si="11"/>
        <v>43</v>
      </c>
      <c r="W26" s="26">
        <f t="shared" ca="1" si="4"/>
        <v>0.28859060402684567</v>
      </c>
    </row>
    <row r="27" spans="1:23" x14ac:dyDescent="0.5">
      <c r="A27" t="s">
        <v>18</v>
      </c>
      <c r="B27">
        <v>25</v>
      </c>
      <c r="C27">
        <v>5</v>
      </c>
      <c r="D27">
        <v>51</v>
      </c>
      <c r="E27">
        <v>77</v>
      </c>
      <c r="F27">
        <v>27</v>
      </c>
      <c r="G27">
        <v>90</v>
      </c>
      <c r="H27" s="24">
        <f t="shared" si="0"/>
        <v>78</v>
      </c>
      <c r="I27" s="24">
        <f t="shared" si="0"/>
        <v>167</v>
      </c>
      <c r="J27" s="32">
        <f t="shared" si="12"/>
        <v>5</v>
      </c>
      <c r="K27" s="32">
        <f t="shared" si="1"/>
        <v>1.5</v>
      </c>
      <c r="L27" s="33">
        <f t="shared" si="2"/>
        <v>52</v>
      </c>
      <c r="M27" s="25">
        <f t="shared" ca="1" si="5"/>
        <v>42</v>
      </c>
      <c r="N27" s="33">
        <f t="shared" ca="1" si="6"/>
        <v>63</v>
      </c>
      <c r="O27" s="25">
        <f t="shared" ca="1" si="7"/>
        <v>15</v>
      </c>
      <c r="P27" s="26">
        <f t="shared" ca="1" si="8"/>
        <v>0.19230769230769232</v>
      </c>
      <c r="Q27" s="11"/>
      <c r="R27" s="11"/>
      <c r="S27" s="33">
        <f t="shared" si="3"/>
        <v>111.33333333333333</v>
      </c>
      <c r="T27" s="25">
        <f t="shared" ca="1" si="9"/>
        <v>149</v>
      </c>
      <c r="U27" s="33">
        <f t="shared" ca="1" si="10"/>
        <v>223.5</v>
      </c>
      <c r="V27" s="25">
        <f t="shared" ca="1" si="11"/>
        <v>56.5</v>
      </c>
      <c r="W27" s="26">
        <f t="shared" ca="1" si="4"/>
        <v>0.33832335329341318</v>
      </c>
    </row>
    <row r="28" spans="1:23" x14ac:dyDescent="0.5">
      <c r="A28" t="s">
        <v>14</v>
      </c>
      <c r="B28">
        <v>26</v>
      </c>
      <c r="C28">
        <v>1</v>
      </c>
      <c r="D28">
        <v>27</v>
      </c>
      <c r="E28">
        <v>27</v>
      </c>
      <c r="F28">
        <v>12</v>
      </c>
      <c r="G28">
        <v>40</v>
      </c>
      <c r="H28" s="24">
        <f t="shared" si="0"/>
        <v>39</v>
      </c>
      <c r="I28" s="24">
        <f t="shared" si="0"/>
        <v>67</v>
      </c>
      <c r="J28" s="32">
        <f t="shared" si="12"/>
        <v>1</v>
      </c>
      <c r="K28" s="32">
        <f t="shared" si="1"/>
        <v>0.7</v>
      </c>
      <c r="L28" s="33">
        <f t="shared" si="2"/>
        <v>55.714285714285715</v>
      </c>
      <c r="M28" s="25">
        <f t="shared" ca="1" si="5"/>
        <v>52</v>
      </c>
      <c r="N28" s="33">
        <f t="shared" ca="1" si="6"/>
        <v>36.4</v>
      </c>
      <c r="O28" s="25">
        <f t="shared" ca="1" si="7"/>
        <v>2.6000000000000014</v>
      </c>
      <c r="P28" s="26">
        <f t="shared" ca="1" si="8"/>
        <v>6.6666666666666707E-2</v>
      </c>
      <c r="Q28" s="11"/>
      <c r="R28" s="11"/>
      <c r="S28" s="33">
        <f t="shared" si="3"/>
        <v>95.714285714285722</v>
      </c>
      <c r="T28" s="25">
        <f t="shared" ca="1" si="9"/>
        <v>111.33333333333333</v>
      </c>
      <c r="U28" s="33">
        <f t="shared" ca="1" si="10"/>
        <v>77.933333333333323</v>
      </c>
      <c r="V28" s="25">
        <f t="shared" ca="1" si="11"/>
        <v>10.933333333333323</v>
      </c>
      <c r="W28" s="26">
        <f t="shared" ca="1" si="4"/>
        <v>0.16318407960198988</v>
      </c>
    </row>
    <row r="29" spans="1:23" x14ac:dyDescent="0.5">
      <c r="A29" t="s">
        <v>15</v>
      </c>
      <c r="B29">
        <v>27</v>
      </c>
      <c r="C29">
        <v>2</v>
      </c>
      <c r="D29">
        <v>25</v>
      </c>
      <c r="E29">
        <v>35</v>
      </c>
      <c r="F29">
        <v>18</v>
      </c>
      <c r="G29">
        <v>46</v>
      </c>
      <c r="H29" s="24">
        <f t="shared" si="0"/>
        <v>43</v>
      </c>
      <c r="I29" s="24">
        <f t="shared" si="0"/>
        <v>81</v>
      </c>
      <c r="J29" s="32">
        <f t="shared" si="12"/>
        <v>2</v>
      </c>
      <c r="K29" s="32">
        <f t="shared" si="1"/>
        <v>0.8</v>
      </c>
      <c r="L29" s="33">
        <f t="shared" si="2"/>
        <v>53.75</v>
      </c>
      <c r="M29" s="25">
        <f t="shared" ca="1" si="5"/>
        <v>55.714285714285715</v>
      </c>
      <c r="N29" s="33">
        <f t="shared" ca="1" si="6"/>
        <v>44.571428571428577</v>
      </c>
      <c r="O29" s="25">
        <f t="shared" ca="1" si="7"/>
        <v>1.5714285714285765</v>
      </c>
      <c r="P29" s="26">
        <f t="shared" ca="1" si="8"/>
        <v>3.6544850498338992E-2</v>
      </c>
      <c r="Q29" s="11"/>
      <c r="R29" s="11"/>
      <c r="S29" s="33">
        <f t="shared" si="3"/>
        <v>101.25</v>
      </c>
      <c r="T29" s="25">
        <f t="shared" ca="1" si="9"/>
        <v>95.714285714285722</v>
      </c>
      <c r="U29" s="33">
        <f t="shared" ca="1" si="10"/>
        <v>76.571428571428584</v>
      </c>
      <c r="V29" s="25">
        <f t="shared" ca="1" si="11"/>
        <v>4.4285714285714164</v>
      </c>
      <c r="W29" s="26">
        <f t="shared" ca="1" si="4"/>
        <v>5.4673721340387858E-2</v>
      </c>
    </row>
    <row r="30" spans="1:23" x14ac:dyDescent="0.5">
      <c r="A30" t="s">
        <v>16</v>
      </c>
      <c r="B30">
        <v>28</v>
      </c>
      <c r="C30">
        <v>3</v>
      </c>
      <c r="D30">
        <v>23</v>
      </c>
      <c r="E30">
        <v>60</v>
      </c>
      <c r="F30">
        <v>14</v>
      </c>
      <c r="G30">
        <v>54</v>
      </c>
      <c r="H30" s="24">
        <f t="shared" si="0"/>
        <v>37</v>
      </c>
      <c r="I30" s="24">
        <f t="shared" si="0"/>
        <v>114</v>
      </c>
      <c r="J30" s="32">
        <f t="shared" si="12"/>
        <v>3</v>
      </c>
      <c r="K30" s="32">
        <f t="shared" si="1"/>
        <v>1</v>
      </c>
      <c r="L30" s="33">
        <f t="shared" si="2"/>
        <v>37</v>
      </c>
      <c r="M30" s="25">
        <f t="shared" ca="1" si="5"/>
        <v>53.75</v>
      </c>
      <c r="N30" s="33">
        <f t="shared" ca="1" si="6"/>
        <v>53.75</v>
      </c>
      <c r="O30" s="25">
        <f t="shared" ca="1" si="7"/>
        <v>16.75</v>
      </c>
      <c r="P30" s="26">
        <f t="shared" ca="1" si="8"/>
        <v>0.45270270270270269</v>
      </c>
      <c r="Q30" s="11"/>
      <c r="R30" s="11"/>
      <c r="S30" s="33">
        <f t="shared" si="3"/>
        <v>114</v>
      </c>
      <c r="T30" s="25">
        <f t="shared" ca="1" si="9"/>
        <v>101.25</v>
      </c>
      <c r="U30" s="33">
        <f t="shared" ca="1" si="10"/>
        <v>101.25</v>
      </c>
      <c r="V30" s="25">
        <f t="shared" ca="1" si="11"/>
        <v>12.75</v>
      </c>
      <c r="W30" s="26">
        <f t="shared" ca="1" si="4"/>
        <v>0.1118421052631579</v>
      </c>
    </row>
    <row r="31" spans="1:23" x14ac:dyDescent="0.5">
      <c r="A31" t="s">
        <v>17</v>
      </c>
      <c r="B31">
        <v>29</v>
      </c>
      <c r="C31">
        <v>4</v>
      </c>
      <c r="D31">
        <v>24</v>
      </c>
      <c r="E31">
        <v>68</v>
      </c>
      <c r="F31">
        <v>14</v>
      </c>
      <c r="G31">
        <v>51</v>
      </c>
      <c r="H31" s="24">
        <f t="shared" si="0"/>
        <v>38</v>
      </c>
      <c r="I31" s="24">
        <f t="shared" si="0"/>
        <v>119</v>
      </c>
      <c r="J31" s="32">
        <f t="shared" si="12"/>
        <v>4</v>
      </c>
      <c r="K31" s="32">
        <f t="shared" si="1"/>
        <v>1</v>
      </c>
      <c r="L31" s="33">
        <f t="shared" si="2"/>
        <v>38</v>
      </c>
      <c r="M31" s="25">
        <f t="shared" ca="1" si="5"/>
        <v>37</v>
      </c>
      <c r="N31" s="33">
        <f t="shared" ca="1" si="6"/>
        <v>37</v>
      </c>
      <c r="O31" s="25">
        <f t="shared" ca="1" si="7"/>
        <v>1</v>
      </c>
      <c r="P31" s="26">
        <f t="shared" ca="1" si="8"/>
        <v>2.6315789473684209E-2</v>
      </c>
      <c r="Q31" s="11"/>
      <c r="R31" s="11"/>
      <c r="S31" s="33">
        <f t="shared" si="3"/>
        <v>119</v>
      </c>
      <c r="T31" s="25">
        <f t="shared" ca="1" si="9"/>
        <v>114</v>
      </c>
      <c r="U31" s="33">
        <f t="shared" ca="1" si="10"/>
        <v>114</v>
      </c>
      <c r="V31" s="25">
        <f t="shared" ca="1" si="11"/>
        <v>5</v>
      </c>
      <c r="W31" s="26">
        <f t="shared" ca="1" si="4"/>
        <v>4.2016806722689079E-2</v>
      </c>
    </row>
    <row r="32" spans="1:23" x14ac:dyDescent="0.5">
      <c r="A32" t="s">
        <v>18</v>
      </c>
      <c r="B32">
        <v>30</v>
      </c>
      <c r="C32">
        <v>5</v>
      </c>
      <c r="D32">
        <v>53</v>
      </c>
      <c r="E32">
        <v>83</v>
      </c>
      <c r="F32">
        <v>47</v>
      </c>
      <c r="G32">
        <v>65</v>
      </c>
      <c r="H32" s="24">
        <f t="shared" si="0"/>
        <v>100</v>
      </c>
      <c r="I32" s="24">
        <f t="shared" si="0"/>
        <v>148</v>
      </c>
      <c r="J32" s="32">
        <f t="shared" si="12"/>
        <v>5</v>
      </c>
      <c r="K32" s="32">
        <f t="shared" si="1"/>
        <v>1.5</v>
      </c>
      <c r="L32" s="33">
        <f t="shared" si="2"/>
        <v>66.666666666666671</v>
      </c>
      <c r="M32" s="25">
        <f t="shared" ca="1" si="5"/>
        <v>38</v>
      </c>
      <c r="N32" s="33">
        <f t="shared" ca="1" si="6"/>
        <v>57</v>
      </c>
      <c r="O32" s="25">
        <f t="shared" ca="1" si="7"/>
        <v>43</v>
      </c>
      <c r="P32" s="26">
        <f t="shared" ca="1" si="8"/>
        <v>0.43</v>
      </c>
      <c r="Q32" s="11"/>
      <c r="R32" s="11"/>
      <c r="S32" s="33">
        <f t="shared" si="3"/>
        <v>98.666666666666671</v>
      </c>
      <c r="T32" s="25">
        <f t="shared" ca="1" si="9"/>
        <v>119</v>
      </c>
      <c r="U32" s="33">
        <f t="shared" ca="1" si="10"/>
        <v>178.5</v>
      </c>
      <c r="V32" s="25">
        <f t="shared" ca="1" si="11"/>
        <v>30.5</v>
      </c>
      <c r="W32" s="26">
        <f t="shared" ca="1" si="4"/>
        <v>0.20608108108108109</v>
      </c>
    </row>
    <row r="33" spans="1:23" x14ac:dyDescent="0.5">
      <c r="A33" t="s">
        <v>14</v>
      </c>
      <c r="B33">
        <v>31</v>
      </c>
      <c r="C33">
        <v>1</v>
      </c>
      <c r="D33">
        <v>17</v>
      </c>
      <c r="E33">
        <v>49</v>
      </c>
      <c r="F33">
        <v>15</v>
      </c>
      <c r="G33">
        <v>39</v>
      </c>
      <c r="H33" s="24">
        <f t="shared" si="0"/>
        <v>32</v>
      </c>
      <c r="I33" s="24">
        <f t="shared" si="0"/>
        <v>88</v>
      </c>
      <c r="J33" s="32">
        <f t="shared" si="12"/>
        <v>1</v>
      </c>
      <c r="K33" s="32">
        <f t="shared" si="1"/>
        <v>0.7</v>
      </c>
      <c r="L33" s="33">
        <f t="shared" si="2"/>
        <v>45.714285714285715</v>
      </c>
      <c r="M33" s="25">
        <f t="shared" ca="1" si="5"/>
        <v>66.666666666666671</v>
      </c>
      <c r="N33" s="33">
        <f t="shared" ca="1" si="6"/>
        <v>46.666666666666664</v>
      </c>
      <c r="O33" s="25">
        <f t="shared" ca="1" si="7"/>
        <v>14.666666666666664</v>
      </c>
      <c r="P33" s="26">
        <f t="shared" ca="1" si="8"/>
        <v>0.45833333333333326</v>
      </c>
      <c r="Q33" s="11"/>
      <c r="R33" s="11"/>
      <c r="S33" s="33">
        <f t="shared" si="3"/>
        <v>125.71428571428572</v>
      </c>
      <c r="T33" s="25">
        <f t="shared" ca="1" si="9"/>
        <v>98.666666666666671</v>
      </c>
      <c r="U33" s="33">
        <f t="shared" ca="1" si="10"/>
        <v>69.066666666666663</v>
      </c>
      <c r="V33" s="25">
        <f t="shared" ca="1" si="11"/>
        <v>18.933333333333337</v>
      </c>
      <c r="W33" s="26">
        <f t="shared" ca="1" si="4"/>
        <v>0.2151515151515152</v>
      </c>
    </row>
    <row r="34" spans="1:23" x14ac:dyDescent="0.5">
      <c r="A34" t="s">
        <v>15</v>
      </c>
      <c r="B34">
        <v>32</v>
      </c>
      <c r="C34">
        <v>2</v>
      </c>
      <c r="D34">
        <v>24</v>
      </c>
      <c r="E34">
        <v>32</v>
      </c>
      <c r="F34">
        <v>14</v>
      </c>
      <c r="G34">
        <v>50</v>
      </c>
      <c r="H34" s="24">
        <f t="shared" si="0"/>
        <v>38</v>
      </c>
      <c r="I34" s="24">
        <f t="shared" si="0"/>
        <v>82</v>
      </c>
      <c r="J34" s="32">
        <f t="shared" si="12"/>
        <v>2</v>
      </c>
      <c r="K34" s="32">
        <f t="shared" si="1"/>
        <v>0.8</v>
      </c>
      <c r="L34" s="33">
        <f t="shared" si="2"/>
        <v>47.5</v>
      </c>
      <c r="M34" s="25">
        <f t="shared" ca="1" si="5"/>
        <v>45.714285714285715</v>
      </c>
      <c r="N34" s="33">
        <f t="shared" ca="1" si="6"/>
        <v>36.571428571428577</v>
      </c>
      <c r="O34" s="25">
        <f t="shared" ca="1" si="7"/>
        <v>1.4285714285714235</v>
      </c>
      <c r="P34" s="26">
        <f t="shared" ca="1" si="8"/>
        <v>3.7593984962405881E-2</v>
      </c>
      <c r="Q34" s="11"/>
      <c r="R34" s="11"/>
      <c r="S34" s="33">
        <f t="shared" si="3"/>
        <v>102.5</v>
      </c>
      <c r="T34" s="25">
        <f t="shared" ca="1" si="9"/>
        <v>125.71428571428572</v>
      </c>
      <c r="U34" s="33">
        <f t="shared" ca="1" si="10"/>
        <v>100.57142857142858</v>
      </c>
      <c r="V34" s="25">
        <f t="shared" ca="1" si="11"/>
        <v>18.571428571428584</v>
      </c>
      <c r="W34" s="26">
        <f t="shared" ca="1" si="4"/>
        <v>0.22648083623693394</v>
      </c>
    </row>
    <row r="35" spans="1:23" x14ac:dyDescent="0.5">
      <c r="A35" t="s">
        <v>16</v>
      </c>
      <c r="B35">
        <v>33</v>
      </c>
      <c r="C35">
        <v>3</v>
      </c>
      <c r="D35">
        <v>25</v>
      </c>
      <c r="E35">
        <v>51</v>
      </c>
      <c r="F35">
        <v>11</v>
      </c>
      <c r="G35">
        <v>61</v>
      </c>
      <c r="H35" s="24">
        <f t="shared" si="0"/>
        <v>36</v>
      </c>
      <c r="I35" s="24">
        <f t="shared" si="0"/>
        <v>112</v>
      </c>
      <c r="J35" s="32">
        <f t="shared" si="12"/>
        <v>3</v>
      </c>
      <c r="K35" s="32">
        <f t="shared" si="1"/>
        <v>1</v>
      </c>
      <c r="L35" s="33">
        <f t="shared" si="2"/>
        <v>36</v>
      </c>
      <c r="M35" s="25">
        <f t="shared" ca="1" si="5"/>
        <v>47.5</v>
      </c>
      <c r="N35" s="33">
        <f t="shared" ca="1" si="6"/>
        <v>47.5</v>
      </c>
      <c r="O35" s="25">
        <f t="shared" ca="1" si="7"/>
        <v>11.5</v>
      </c>
      <c r="P35" s="26">
        <f t="shared" ca="1" si="8"/>
        <v>0.31944444444444442</v>
      </c>
      <c r="Q35" s="11"/>
      <c r="R35" s="11"/>
      <c r="S35" s="33">
        <f t="shared" si="3"/>
        <v>112</v>
      </c>
      <c r="T35" s="25">
        <f t="shared" ca="1" si="9"/>
        <v>102.5</v>
      </c>
      <c r="U35" s="33">
        <f t="shared" ca="1" si="10"/>
        <v>102.5</v>
      </c>
      <c r="V35" s="25">
        <f t="shared" ca="1" si="11"/>
        <v>9.5</v>
      </c>
      <c r="W35" s="26">
        <f t="shared" ca="1" si="4"/>
        <v>8.4821428571428575E-2</v>
      </c>
    </row>
    <row r="36" spans="1:23" x14ac:dyDescent="0.5">
      <c r="A36" t="s">
        <v>17</v>
      </c>
      <c r="B36">
        <v>34</v>
      </c>
      <c r="C36">
        <v>4</v>
      </c>
      <c r="D36">
        <v>30</v>
      </c>
      <c r="E36">
        <v>38</v>
      </c>
      <c r="F36">
        <v>13</v>
      </c>
      <c r="G36">
        <v>69</v>
      </c>
      <c r="H36" s="24">
        <f t="shared" si="0"/>
        <v>43</v>
      </c>
      <c r="I36" s="24">
        <f t="shared" si="0"/>
        <v>107</v>
      </c>
      <c r="J36" s="32">
        <f t="shared" si="12"/>
        <v>4</v>
      </c>
      <c r="K36" s="32">
        <f t="shared" si="1"/>
        <v>1</v>
      </c>
      <c r="L36" s="33">
        <f t="shared" si="2"/>
        <v>43</v>
      </c>
      <c r="M36" s="25">
        <f t="shared" ca="1" si="5"/>
        <v>36</v>
      </c>
      <c r="N36" s="33">
        <f t="shared" ca="1" si="6"/>
        <v>36</v>
      </c>
      <c r="O36" s="25">
        <f t="shared" ca="1" si="7"/>
        <v>7</v>
      </c>
      <c r="P36" s="26">
        <f t="shared" ca="1" si="8"/>
        <v>0.16279069767441862</v>
      </c>
      <c r="Q36" s="11"/>
      <c r="R36" s="11"/>
      <c r="S36" s="33">
        <f t="shared" si="3"/>
        <v>107</v>
      </c>
      <c r="T36" s="25">
        <f t="shared" ca="1" si="9"/>
        <v>112</v>
      </c>
      <c r="U36" s="33">
        <f t="shared" ca="1" si="10"/>
        <v>112</v>
      </c>
      <c r="V36" s="25">
        <f t="shared" ca="1" si="11"/>
        <v>5</v>
      </c>
      <c r="W36" s="26">
        <f t="shared" ca="1" si="4"/>
        <v>4.6728971962616821E-2</v>
      </c>
    </row>
    <row r="37" spans="1:23" x14ac:dyDescent="0.5">
      <c r="A37" t="s">
        <v>18</v>
      </c>
      <c r="B37">
        <v>35</v>
      </c>
      <c r="C37">
        <v>5</v>
      </c>
      <c r="D37">
        <v>39</v>
      </c>
      <c r="E37">
        <v>60</v>
      </c>
      <c r="F37">
        <v>38</v>
      </c>
      <c r="G37">
        <v>86</v>
      </c>
      <c r="H37" s="24">
        <f t="shared" si="0"/>
        <v>77</v>
      </c>
      <c r="I37" s="24">
        <f t="shared" si="0"/>
        <v>146</v>
      </c>
      <c r="J37" s="32">
        <f t="shared" si="12"/>
        <v>5</v>
      </c>
      <c r="K37" s="32">
        <f t="shared" si="1"/>
        <v>1.5</v>
      </c>
      <c r="L37" s="33">
        <f t="shared" si="2"/>
        <v>51.333333333333336</v>
      </c>
      <c r="M37" s="25">
        <f t="shared" ca="1" si="5"/>
        <v>43</v>
      </c>
      <c r="N37" s="33">
        <f t="shared" ca="1" si="6"/>
        <v>64.5</v>
      </c>
      <c r="O37" s="25">
        <f t="shared" ca="1" si="7"/>
        <v>12.5</v>
      </c>
      <c r="P37" s="26">
        <f t="shared" ca="1" si="8"/>
        <v>0.16233766233766234</v>
      </c>
      <c r="Q37" s="11"/>
      <c r="R37" s="11"/>
      <c r="S37" s="33">
        <f t="shared" si="3"/>
        <v>97.333333333333329</v>
      </c>
      <c r="T37" s="25">
        <f t="shared" ca="1" si="9"/>
        <v>107</v>
      </c>
      <c r="U37" s="33">
        <f t="shared" ca="1" si="10"/>
        <v>160.5</v>
      </c>
      <c r="V37" s="25">
        <f t="shared" ca="1" si="11"/>
        <v>14.5</v>
      </c>
      <c r="W37" s="26">
        <f t="shared" ca="1" si="4"/>
        <v>9.9315068493150679E-2</v>
      </c>
    </row>
    <row r="38" spans="1:23" x14ac:dyDescent="0.5">
      <c r="A38" t="s">
        <v>14</v>
      </c>
      <c r="B38">
        <v>36</v>
      </c>
      <c r="C38">
        <v>1</v>
      </c>
      <c r="D38">
        <v>20</v>
      </c>
      <c r="E38">
        <v>39</v>
      </c>
      <c r="F38">
        <v>13</v>
      </c>
      <c r="G38">
        <v>38</v>
      </c>
      <c r="H38" s="24">
        <f t="shared" si="0"/>
        <v>33</v>
      </c>
      <c r="I38" s="24">
        <f t="shared" si="0"/>
        <v>77</v>
      </c>
      <c r="J38" s="32">
        <f t="shared" si="12"/>
        <v>1</v>
      </c>
      <c r="K38" s="32">
        <f t="shared" si="1"/>
        <v>0.7</v>
      </c>
      <c r="L38" s="33">
        <f t="shared" si="2"/>
        <v>47.142857142857146</v>
      </c>
      <c r="M38" s="25">
        <f t="shared" ca="1" si="5"/>
        <v>51.333333333333336</v>
      </c>
      <c r="N38" s="33">
        <f t="shared" ca="1" si="6"/>
        <v>35.93333333333333</v>
      </c>
      <c r="O38" s="25">
        <f t="shared" ca="1" si="7"/>
        <v>2.93333333333333</v>
      </c>
      <c r="P38" s="26">
        <f t="shared" ca="1" si="8"/>
        <v>8.8888888888888795E-2</v>
      </c>
      <c r="Q38" s="11"/>
      <c r="R38" s="11"/>
      <c r="S38" s="33">
        <f t="shared" si="3"/>
        <v>110</v>
      </c>
      <c r="T38" s="25">
        <f t="shared" ca="1" si="9"/>
        <v>97.333333333333329</v>
      </c>
      <c r="U38" s="33">
        <f t="shared" ca="1" si="10"/>
        <v>68.133333333333326</v>
      </c>
      <c r="V38" s="25">
        <f t="shared" ca="1" si="11"/>
        <v>8.8666666666666742</v>
      </c>
      <c r="W38" s="26">
        <f t="shared" ca="1" si="4"/>
        <v>0.11515151515151525</v>
      </c>
    </row>
    <row r="39" spans="1:23" x14ac:dyDescent="0.5">
      <c r="A39" t="s">
        <v>15</v>
      </c>
      <c r="B39">
        <v>37</v>
      </c>
      <c r="C39">
        <v>2</v>
      </c>
      <c r="D39">
        <v>28</v>
      </c>
      <c r="E39">
        <v>43</v>
      </c>
      <c r="F39">
        <v>15</v>
      </c>
      <c r="G39">
        <v>46</v>
      </c>
      <c r="H39" s="24">
        <f t="shared" si="0"/>
        <v>43</v>
      </c>
      <c r="I39" s="24">
        <f t="shared" si="0"/>
        <v>89</v>
      </c>
      <c r="J39" s="32">
        <f t="shared" si="12"/>
        <v>2</v>
      </c>
      <c r="K39" s="32">
        <f t="shared" si="1"/>
        <v>0.8</v>
      </c>
      <c r="L39" s="33">
        <f t="shared" si="2"/>
        <v>53.75</v>
      </c>
      <c r="M39" s="25">
        <f t="shared" ca="1" si="5"/>
        <v>47.142857142857146</v>
      </c>
      <c r="N39" s="33">
        <f t="shared" ca="1" si="6"/>
        <v>37.714285714285715</v>
      </c>
      <c r="O39" s="25">
        <f t="shared" ca="1" si="7"/>
        <v>5.2857142857142847</v>
      </c>
      <c r="P39" s="26">
        <f t="shared" ca="1" si="8"/>
        <v>0.12292358803986708</v>
      </c>
      <c r="Q39" s="11"/>
      <c r="R39" s="11"/>
      <c r="S39" s="33">
        <f t="shared" si="3"/>
        <v>111.25</v>
      </c>
      <c r="T39" s="25">
        <f t="shared" ca="1" si="9"/>
        <v>110</v>
      </c>
      <c r="U39" s="33">
        <f t="shared" ca="1" si="10"/>
        <v>88</v>
      </c>
      <c r="V39" s="25">
        <f t="shared" ca="1" si="11"/>
        <v>1</v>
      </c>
      <c r="W39" s="26">
        <f t="shared" ca="1" si="4"/>
        <v>1.1235955056179775E-2</v>
      </c>
    </row>
    <row r="40" spans="1:23" x14ac:dyDescent="0.5">
      <c r="A40" t="s">
        <v>16</v>
      </c>
      <c r="B40">
        <v>38</v>
      </c>
      <c r="C40">
        <v>3</v>
      </c>
      <c r="D40">
        <v>23</v>
      </c>
      <c r="E40">
        <v>31</v>
      </c>
      <c r="F40">
        <v>15</v>
      </c>
      <c r="G40">
        <v>62</v>
      </c>
      <c r="H40" s="24">
        <f t="shared" si="0"/>
        <v>38</v>
      </c>
      <c r="I40" s="24">
        <f t="shared" si="0"/>
        <v>93</v>
      </c>
      <c r="J40" s="32">
        <f t="shared" si="12"/>
        <v>3</v>
      </c>
      <c r="K40" s="32">
        <f t="shared" si="1"/>
        <v>1</v>
      </c>
      <c r="L40" s="33">
        <f t="shared" si="2"/>
        <v>38</v>
      </c>
      <c r="M40" s="25">
        <f t="shared" ca="1" si="5"/>
        <v>53.75</v>
      </c>
      <c r="N40" s="33">
        <f t="shared" ca="1" si="6"/>
        <v>53.75</v>
      </c>
      <c r="O40" s="25">
        <f t="shared" ca="1" si="7"/>
        <v>15.75</v>
      </c>
      <c r="P40" s="26">
        <f t="shared" ca="1" si="8"/>
        <v>0.41447368421052633</v>
      </c>
      <c r="Q40" s="11"/>
      <c r="R40" s="11"/>
      <c r="S40" s="33">
        <f t="shared" si="3"/>
        <v>93</v>
      </c>
      <c r="T40" s="25">
        <f t="shared" ca="1" si="9"/>
        <v>111.25</v>
      </c>
      <c r="U40" s="33">
        <f t="shared" ca="1" si="10"/>
        <v>111.25</v>
      </c>
      <c r="V40" s="25">
        <f t="shared" ca="1" si="11"/>
        <v>18.25</v>
      </c>
      <c r="W40" s="26">
        <f t="shared" ca="1" si="4"/>
        <v>0.19623655913978494</v>
      </c>
    </row>
    <row r="41" spans="1:23" x14ac:dyDescent="0.5">
      <c r="A41" t="s">
        <v>17</v>
      </c>
      <c r="B41">
        <v>39</v>
      </c>
      <c r="C41">
        <v>4</v>
      </c>
      <c r="D41">
        <v>28</v>
      </c>
      <c r="E41">
        <v>48</v>
      </c>
      <c r="F41">
        <v>16</v>
      </c>
      <c r="G41">
        <v>59</v>
      </c>
      <c r="H41" s="24">
        <f t="shared" si="0"/>
        <v>44</v>
      </c>
      <c r="I41" s="24">
        <f t="shared" si="0"/>
        <v>107</v>
      </c>
      <c r="J41" s="32">
        <f t="shared" si="12"/>
        <v>4</v>
      </c>
      <c r="K41" s="32">
        <f t="shared" si="1"/>
        <v>1</v>
      </c>
      <c r="L41" s="33">
        <f t="shared" si="2"/>
        <v>44</v>
      </c>
      <c r="M41" s="25">
        <f t="shared" ca="1" si="5"/>
        <v>38</v>
      </c>
      <c r="N41" s="33">
        <f t="shared" ca="1" si="6"/>
        <v>38</v>
      </c>
      <c r="O41" s="25">
        <f t="shared" ca="1" si="7"/>
        <v>6</v>
      </c>
      <c r="P41" s="26">
        <f t="shared" ca="1" si="8"/>
        <v>0.13636363636363635</v>
      </c>
      <c r="Q41" s="11"/>
      <c r="R41" s="11"/>
      <c r="S41" s="33">
        <f t="shared" si="3"/>
        <v>107</v>
      </c>
      <c r="T41" s="25">
        <f t="shared" ca="1" si="9"/>
        <v>93</v>
      </c>
      <c r="U41" s="33">
        <f t="shared" ca="1" si="10"/>
        <v>93</v>
      </c>
      <c r="V41" s="25">
        <f t="shared" ca="1" si="11"/>
        <v>14</v>
      </c>
      <c r="W41" s="26">
        <f t="shared" ca="1" si="4"/>
        <v>0.13084112149532709</v>
      </c>
    </row>
    <row r="42" spans="1:23" x14ac:dyDescent="0.5">
      <c r="A42" t="s">
        <v>18</v>
      </c>
      <c r="B42">
        <v>40</v>
      </c>
      <c r="C42">
        <v>5</v>
      </c>
      <c r="D42">
        <v>44</v>
      </c>
      <c r="E42">
        <v>63</v>
      </c>
      <c r="F42">
        <v>35</v>
      </c>
      <c r="G42">
        <v>80</v>
      </c>
      <c r="H42" s="24">
        <f t="shared" si="0"/>
        <v>79</v>
      </c>
      <c r="I42" s="24">
        <f t="shared" si="0"/>
        <v>143</v>
      </c>
      <c r="J42" s="32">
        <f t="shared" si="12"/>
        <v>5</v>
      </c>
      <c r="K42" s="32">
        <f t="shared" si="1"/>
        <v>1.5</v>
      </c>
      <c r="L42" s="33">
        <f t="shared" si="2"/>
        <v>52.666666666666664</v>
      </c>
      <c r="M42" s="25">
        <f t="shared" ca="1" si="5"/>
        <v>44</v>
      </c>
      <c r="N42" s="33">
        <f t="shared" ca="1" si="6"/>
        <v>66</v>
      </c>
      <c r="O42" s="25">
        <f t="shared" ca="1" si="7"/>
        <v>13</v>
      </c>
      <c r="P42" s="26">
        <f t="shared" ca="1" si="8"/>
        <v>0.16455696202531644</v>
      </c>
      <c r="Q42" s="11"/>
      <c r="R42" s="11"/>
      <c r="S42" s="33">
        <f t="shared" si="3"/>
        <v>95.333333333333329</v>
      </c>
      <c r="T42" s="25">
        <f t="shared" ca="1" si="9"/>
        <v>107</v>
      </c>
      <c r="U42" s="33">
        <f t="shared" ca="1" si="10"/>
        <v>160.5</v>
      </c>
      <c r="V42" s="25">
        <f t="shared" ca="1" si="11"/>
        <v>17.5</v>
      </c>
      <c r="W42" s="26">
        <f t="shared" ca="1" si="4"/>
        <v>0.12237762237762238</v>
      </c>
    </row>
    <row r="43" spans="1:23" x14ac:dyDescent="0.5">
      <c r="A43" t="s">
        <v>14</v>
      </c>
      <c r="B43">
        <v>41</v>
      </c>
      <c r="C43">
        <v>1</v>
      </c>
      <c r="D43">
        <v>23</v>
      </c>
      <c r="E43">
        <v>53</v>
      </c>
      <c r="F43">
        <v>15</v>
      </c>
      <c r="G43">
        <v>41</v>
      </c>
      <c r="H43" s="24">
        <f t="shared" si="0"/>
        <v>38</v>
      </c>
      <c r="I43" s="24">
        <f t="shared" si="0"/>
        <v>94</v>
      </c>
      <c r="J43" s="32">
        <f t="shared" si="12"/>
        <v>1</v>
      </c>
      <c r="K43" s="32">
        <f t="shared" si="1"/>
        <v>0.7</v>
      </c>
      <c r="L43" s="33">
        <f t="shared" si="2"/>
        <v>54.285714285714292</v>
      </c>
      <c r="M43" s="25">
        <f t="shared" ca="1" si="5"/>
        <v>52.666666666666664</v>
      </c>
      <c r="N43" s="33">
        <f t="shared" ca="1" si="6"/>
        <v>36.86666666666666</v>
      </c>
      <c r="O43" s="25">
        <f t="shared" ca="1" si="7"/>
        <v>1.13333333333334</v>
      </c>
      <c r="P43" s="26">
        <f t="shared" ca="1" si="8"/>
        <v>2.9824561403508948E-2</v>
      </c>
      <c r="Q43" s="11"/>
      <c r="R43" s="11"/>
      <c r="S43" s="33">
        <f t="shared" si="3"/>
        <v>134.28571428571431</v>
      </c>
      <c r="T43" s="25">
        <f t="shared" ca="1" si="9"/>
        <v>95.333333333333329</v>
      </c>
      <c r="U43" s="33">
        <f t="shared" ca="1" si="10"/>
        <v>66.73333333333332</v>
      </c>
      <c r="V43" s="25">
        <f t="shared" ca="1" si="11"/>
        <v>27.26666666666668</v>
      </c>
      <c r="W43" s="26">
        <f t="shared" ca="1" si="4"/>
        <v>0.29007092198581574</v>
      </c>
    </row>
    <row r="44" spans="1:23" x14ac:dyDescent="0.5">
      <c r="A44" t="s">
        <v>15</v>
      </c>
      <c r="B44">
        <v>42</v>
      </c>
      <c r="C44">
        <v>2</v>
      </c>
      <c r="D44">
        <v>26</v>
      </c>
      <c r="E44">
        <v>46</v>
      </c>
      <c r="F44">
        <v>18</v>
      </c>
      <c r="G44">
        <v>46</v>
      </c>
      <c r="H44" s="24">
        <f t="shared" si="0"/>
        <v>44</v>
      </c>
      <c r="I44" s="24">
        <f t="shared" si="0"/>
        <v>92</v>
      </c>
      <c r="J44" s="32">
        <f t="shared" si="12"/>
        <v>2</v>
      </c>
      <c r="K44" s="32">
        <f t="shared" si="1"/>
        <v>0.8</v>
      </c>
      <c r="L44" s="33">
        <f t="shared" si="2"/>
        <v>55</v>
      </c>
      <c r="M44" s="25">
        <f t="shared" ca="1" si="5"/>
        <v>54.285714285714292</v>
      </c>
      <c r="N44" s="33">
        <f t="shared" ca="1" si="6"/>
        <v>43.428571428571438</v>
      </c>
      <c r="O44" s="25">
        <f t="shared" ca="1" si="7"/>
        <v>0.57142857142856229</v>
      </c>
      <c r="P44" s="26">
        <f t="shared" ca="1" si="8"/>
        <v>1.298701298701278E-2</v>
      </c>
      <c r="Q44" s="11"/>
      <c r="R44" s="11"/>
      <c r="S44" s="33">
        <f t="shared" si="3"/>
        <v>115</v>
      </c>
      <c r="T44" s="25">
        <f t="shared" ca="1" si="9"/>
        <v>134.28571428571431</v>
      </c>
      <c r="U44" s="33">
        <f t="shared" ca="1" si="10"/>
        <v>107.42857142857144</v>
      </c>
      <c r="V44" s="25">
        <f t="shared" ca="1" si="11"/>
        <v>15.428571428571445</v>
      </c>
      <c r="W44" s="26">
        <f t="shared" ca="1" si="4"/>
        <v>0.16770186335403744</v>
      </c>
    </row>
    <row r="45" spans="1:23" x14ac:dyDescent="0.5">
      <c r="A45" t="s">
        <v>16</v>
      </c>
      <c r="B45">
        <v>43</v>
      </c>
      <c r="C45">
        <v>3</v>
      </c>
      <c r="D45">
        <v>36</v>
      </c>
      <c r="E45">
        <v>46</v>
      </c>
      <c r="F45">
        <v>22</v>
      </c>
      <c r="G45">
        <v>60</v>
      </c>
      <c r="H45" s="24">
        <f t="shared" si="0"/>
        <v>58</v>
      </c>
      <c r="I45" s="24">
        <f t="shared" si="0"/>
        <v>106</v>
      </c>
      <c r="J45" s="32">
        <f t="shared" si="12"/>
        <v>3</v>
      </c>
      <c r="K45" s="32">
        <f t="shared" si="1"/>
        <v>1</v>
      </c>
      <c r="L45" s="33">
        <f t="shared" si="2"/>
        <v>58</v>
      </c>
      <c r="M45" s="25">
        <f t="shared" ca="1" si="5"/>
        <v>55</v>
      </c>
      <c r="N45" s="33">
        <f t="shared" ca="1" si="6"/>
        <v>55</v>
      </c>
      <c r="O45" s="25">
        <f t="shared" ca="1" si="7"/>
        <v>3</v>
      </c>
      <c r="P45" s="26">
        <f t="shared" ca="1" si="8"/>
        <v>5.1724137931034482E-2</v>
      </c>
      <c r="Q45" s="11"/>
      <c r="R45" s="11"/>
      <c r="S45" s="33">
        <f t="shared" si="3"/>
        <v>106</v>
      </c>
      <c r="T45" s="25">
        <f t="shared" ca="1" si="9"/>
        <v>115</v>
      </c>
      <c r="U45" s="33">
        <f t="shared" ca="1" si="10"/>
        <v>115</v>
      </c>
      <c r="V45" s="25">
        <f t="shared" ca="1" si="11"/>
        <v>9</v>
      </c>
      <c r="W45" s="26">
        <f t="shared" ca="1" si="4"/>
        <v>8.4905660377358486E-2</v>
      </c>
    </row>
    <row r="46" spans="1:23" x14ac:dyDescent="0.5">
      <c r="A46" t="s">
        <v>17</v>
      </c>
      <c r="B46">
        <v>44</v>
      </c>
      <c r="C46">
        <v>4</v>
      </c>
      <c r="D46">
        <v>36</v>
      </c>
      <c r="E46">
        <v>52</v>
      </c>
      <c r="F46">
        <v>24</v>
      </c>
      <c r="G46">
        <v>57</v>
      </c>
      <c r="H46" s="24">
        <f t="shared" si="0"/>
        <v>60</v>
      </c>
      <c r="I46" s="24">
        <f t="shared" si="0"/>
        <v>109</v>
      </c>
      <c r="J46" s="32">
        <f t="shared" si="12"/>
        <v>4</v>
      </c>
      <c r="K46" s="32">
        <f t="shared" si="1"/>
        <v>1</v>
      </c>
      <c r="L46" s="33">
        <f t="shared" si="2"/>
        <v>60</v>
      </c>
      <c r="M46" s="25">
        <f t="shared" ca="1" si="5"/>
        <v>58</v>
      </c>
      <c r="N46" s="33">
        <f t="shared" ca="1" si="6"/>
        <v>58</v>
      </c>
      <c r="O46" s="25">
        <f t="shared" ca="1" si="7"/>
        <v>2</v>
      </c>
      <c r="P46" s="26">
        <f t="shared" ca="1" si="8"/>
        <v>3.3333333333333333E-2</v>
      </c>
      <c r="Q46" s="11"/>
      <c r="R46" s="11"/>
      <c r="S46" s="33">
        <f t="shared" si="3"/>
        <v>109</v>
      </c>
      <c r="T46" s="25">
        <f t="shared" ca="1" si="9"/>
        <v>106</v>
      </c>
      <c r="U46" s="33">
        <f t="shared" ca="1" si="10"/>
        <v>106</v>
      </c>
      <c r="V46" s="25">
        <f t="shared" ca="1" si="11"/>
        <v>3</v>
      </c>
      <c r="W46" s="26">
        <f t="shared" ca="1" si="4"/>
        <v>2.7522935779816515E-2</v>
      </c>
    </row>
    <row r="47" spans="1:23" x14ac:dyDescent="0.5">
      <c r="A47" t="s">
        <v>18</v>
      </c>
      <c r="B47">
        <v>45</v>
      </c>
      <c r="C47">
        <v>5</v>
      </c>
      <c r="D47">
        <v>35</v>
      </c>
      <c r="E47">
        <v>78</v>
      </c>
      <c r="F47">
        <v>27</v>
      </c>
      <c r="G47">
        <v>102</v>
      </c>
      <c r="H47" s="24">
        <f t="shared" si="0"/>
        <v>62</v>
      </c>
      <c r="I47" s="24">
        <f t="shared" si="0"/>
        <v>180</v>
      </c>
      <c r="J47" s="32">
        <f t="shared" si="12"/>
        <v>5</v>
      </c>
      <c r="K47" s="32">
        <f t="shared" si="1"/>
        <v>1.5</v>
      </c>
      <c r="L47" s="33">
        <f t="shared" si="2"/>
        <v>41.333333333333336</v>
      </c>
      <c r="M47" s="25">
        <f t="shared" ca="1" si="5"/>
        <v>60</v>
      </c>
      <c r="N47" s="33">
        <f t="shared" ca="1" si="6"/>
        <v>90</v>
      </c>
      <c r="O47" s="25">
        <f t="shared" ca="1" si="7"/>
        <v>28</v>
      </c>
      <c r="P47" s="26">
        <f t="shared" ca="1" si="8"/>
        <v>0.45161290322580644</v>
      </c>
      <c r="Q47" s="11"/>
      <c r="R47" s="11"/>
      <c r="S47" s="33">
        <f t="shared" si="3"/>
        <v>120</v>
      </c>
      <c r="T47" s="25">
        <f t="shared" ca="1" si="9"/>
        <v>109</v>
      </c>
      <c r="U47" s="33">
        <f t="shared" ca="1" si="10"/>
        <v>163.5</v>
      </c>
      <c r="V47" s="25">
        <f t="shared" ca="1" si="11"/>
        <v>16.5</v>
      </c>
      <c r="W47" s="26">
        <f t="shared" ca="1" si="4"/>
        <v>9.166666666666666E-2</v>
      </c>
    </row>
    <row r="48" spans="1:23" x14ac:dyDescent="0.5">
      <c r="A48" t="s">
        <v>14</v>
      </c>
      <c r="B48">
        <v>46</v>
      </c>
      <c r="C48">
        <v>1</v>
      </c>
      <c r="D48">
        <v>23</v>
      </c>
      <c r="E48">
        <v>31</v>
      </c>
      <c r="F48">
        <v>18</v>
      </c>
      <c r="G48">
        <v>48</v>
      </c>
      <c r="H48" s="24">
        <f t="shared" si="0"/>
        <v>41</v>
      </c>
      <c r="I48" s="24">
        <f t="shared" si="0"/>
        <v>79</v>
      </c>
      <c r="J48" s="32">
        <f t="shared" si="12"/>
        <v>1</v>
      </c>
      <c r="K48" s="32">
        <f t="shared" si="1"/>
        <v>0.7</v>
      </c>
      <c r="L48" s="33">
        <f t="shared" si="2"/>
        <v>58.571428571428577</v>
      </c>
      <c r="M48" s="25">
        <f t="shared" ca="1" si="5"/>
        <v>41.333333333333336</v>
      </c>
      <c r="N48" s="33">
        <f t="shared" ca="1" si="6"/>
        <v>28.933333333333334</v>
      </c>
      <c r="O48" s="25">
        <f t="shared" ca="1" si="7"/>
        <v>12.066666666666666</v>
      </c>
      <c r="P48" s="26">
        <f t="shared" ca="1" si="8"/>
        <v>0.2943089430894309</v>
      </c>
      <c r="Q48" s="11"/>
      <c r="R48" s="11"/>
      <c r="S48" s="33">
        <f t="shared" si="3"/>
        <v>112.85714285714286</v>
      </c>
      <c r="T48" s="25">
        <f t="shared" ca="1" si="9"/>
        <v>120</v>
      </c>
      <c r="U48" s="33">
        <f t="shared" ca="1" si="10"/>
        <v>84</v>
      </c>
      <c r="V48" s="25">
        <f t="shared" ca="1" si="11"/>
        <v>5</v>
      </c>
      <c r="W48" s="26">
        <f t="shared" ca="1" si="4"/>
        <v>6.3291139240506333E-2</v>
      </c>
    </row>
    <row r="49" spans="1:23" x14ac:dyDescent="0.5">
      <c r="A49" t="s">
        <v>15</v>
      </c>
      <c r="B49">
        <v>47</v>
      </c>
      <c r="C49">
        <v>2</v>
      </c>
      <c r="D49">
        <v>28</v>
      </c>
      <c r="E49">
        <v>28</v>
      </c>
      <c r="F49">
        <v>20</v>
      </c>
      <c r="G49">
        <v>43</v>
      </c>
      <c r="H49" s="24">
        <f t="shared" si="0"/>
        <v>48</v>
      </c>
      <c r="I49" s="24">
        <f t="shared" si="0"/>
        <v>71</v>
      </c>
      <c r="J49" s="32">
        <f t="shared" si="12"/>
        <v>2</v>
      </c>
      <c r="K49" s="32">
        <f t="shared" si="1"/>
        <v>0.8</v>
      </c>
      <c r="L49" s="33">
        <f t="shared" si="2"/>
        <v>60</v>
      </c>
      <c r="M49" s="25">
        <f t="shared" ca="1" si="5"/>
        <v>58.571428571428577</v>
      </c>
      <c r="N49" s="33">
        <f t="shared" ca="1" si="6"/>
        <v>46.857142857142861</v>
      </c>
      <c r="O49" s="25">
        <f t="shared" ca="1" si="7"/>
        <v>1.1428571428571388</v>
      </c>
      <c r="P49" s="26">
        <f t="shared" ca="1" si="8"/>
        <v>2.3809523809523725E-2</v>
      </c>
      <c r="Q49" s="11"/>
      <c r="R49" s="11"/>
      <c r="S49" s="33">
        <f t="shared" si="3"/>
        <v>88.75</v>
      </c>
      <c r="T49" s="25">
        <f t="shared" ca="1" si="9"/>
        <v>112.85714285714286</v>
      </c>
      <c r="U49" s="33">
        <f t="shared" ca="1" si="10"/>
        <v>90.285714285714292</v>
      </c>
      <c r="V49" s="25">
        <f t="shared" ca="1" si="11"/>
        <v>19.285714285714292</v>
      </c>
      <c r="W49" s="26">
        <f t="shared" ca="1" si="4"/>
        <v>0.27162977867203225</v>
      </c>
    </row>
    <row r="50" spans="1:23" x14ac:dyDescent="0.5">
      <c r="A50" t="s">
        <v>16</v>
      </c>
      <c r="B50">
        <v>48</v>
      </c>
      <c r="C50">
        <v>3</v>
      </c>
      <c r="D50">
        <v>26</v>
      </c>
      <c r="E50">
        <v>64</v>
      </c>
      <c r="F50">
        <v>14</v>
      </c>
      <c r="G50">
        <v>77</v>
      </c>
      <c r="H50" s="24">
        <f t="shared" si="0"/>
        <v>40</v>
      </c>
      <c r="I50" s="24">
        <f t="shared" si="0"/>
        <v>141</v>
      </c>
      <c r="J50" s="32">
        <f t="shared" si="12"/>
        <v>3</v>
      </c>
      <c r="K50" s="32">
        <f t="shared" si="1"/>
        <v>1</v>
      </c>
      <c r="L50" s="33">
        <f t="shared" si="2"/>
        <v>40</v>
      </c>
      <c r="M50" s="25">
        <f t="shared" ca="1" si="5"/>
        <v>60</v>
      </c>
      <c r="N50" s="33">
        <f t="shared" ca="1" si="6"/>
        <v>60</v>
      </c>
      <c r="O50" s="25">
        <f t="shared" ca="1" si="7"/>
        <v>20</v>
      </c>
      <c r="P50" s="26">
        <f t="shared" ca="1" si="8"/>
        <v>0.5</v>
      </c>
      <c r="Q50" s="11"/>
      <c r="R50" s="11"/>
      <c r="S50" s="33">
        <f t="shared" si="3"/>
        <v>141</v>
      </c>
      <c r="T50" s="25">
        <f t="shared" ca="1" si="9"/>
        <v>88.75</v>
      </c>
      <c r="U50" s="33">
        <f t="shared" ca="1" si="10"/>
        <v>88.75</v>
      </c>
      <c r="V50" s="25">
        <f t="shared" ca="1" si="11"/>
        <v>52.25</v>
      </c>
      <c r="W50" s="26">
        <f t="shared" ca="1" si="4"/>
        <v>0.37056737588652483</v>
      </c>
    </row>
    <row r="51" spans="1:23" x14ac:dyDescent="0.5">
      <c r="A51" t="s">
        <v>17</v>
      </c>
      <c r="B51">
        <v>49</v>
      </c>
      <c r="C51">
        <v>4</v>
      </c>
      <c r="D51">
        <v>31</v>
      </c>
      <c r="E51">
        <v>63</v>
      </c>
      <c r="F51">
        <v>18</v>
      </c>
      <c r="G51">
        <v>81</v>
      </c>
      <c r="H51" s="24">
        <f t="shared" si="0"/>
        <v>49</v>
      </c>
      <c r="I51" s="24">
        <f t="shared" si="0"/>
        <v>144</v>
      </c>
      <c r="J51" s="32">
        <f t="shared" si="12"/>
        <v>4</v>
      </c>
      <c r="K51" s="32">
        <f t="shared" si="1"/>
        <v>1</v>
      </c>
      <c r="L51" s="33">
        <f t="shared" si="2"/>
        <v>49</v>
      </c>
      <c r="M51" s="25">
        <f t="shared" ca="1" si="5"/>
        <v>40</v>
      </c>
      <c r="N51" s="33">
        <f t="shared" ca="1" si="6"/>
        <v>40</v>
      </c>
      <c r="O51" s="25">
        <f t="shared" ca="1" si="7"/>
        <v>9</v>
      </c>
      <c r="P51" s="26">
        <f t="shared" ca="1" si="8"/>
        <v>0.18367346938775511</v>
      </c>
      <c r="Q51" s="11"/>
      <c r="R51" s="11"/>
      <c r="S51" s="33">
        <f t="shared" si="3"/>
        <v>144</v>
      </c>
      <c r="T51" s="25">
        <f t="shared" ca="1" si="9"/>
        <v>141</v>
      </c>
      <c r="U51" s="33">
        <f t="shared" ca="1" si="10"/>
        <v>141</v>
      </c>
      <c r="V51" s="25">
        <f t="shared" ca="1" si="11"/>
        <v>3</v>
      </c>
      <c r="W51" s="26">
        <f t="shared" ca="1" si="4"/>
        <v>2.0833333333333332E-2</v>
      </c>
    </row>
    <row r="52" spans="1:23" x14ac:dyDescent="0.5">
      <c r="A52" t="s">
        <v>18</v>
      </c>
      <c r="B52">
        <v>50</v>
      </c>
      <c r="C52">
        <v>5</v>
      </c>
      <c r="D52">
        <v>50</v>
      </c>
      <c r="E52">
        <v>93</v>
      </c>
      <c r="F52">
        <v>30</v>
      </c>
      <c r="G52">
        <v>110</v>
      </c>
      <c r="H52" s="24">
        <f t="shared" si="0"/>
        <v>80</v>
      </c>
      <c r="I52" s="24">
        <f t="shared" si="0"/>
        <v>203</v>
      </c>
      <c r="J52" s="32">
        <f t="shared" si="12"/>
        <v>5</v>
      </c>
      <c r="K52" s="32">
        <f t="shared" si="1"/>
        <v>1.5</v>
      </c>
      <c r="L52" s="33">
        <f t="shared" si="2"/>
        <v>53.333333333333336</v>
      </c>
      <c r="M52" s="25">
        <f t="shared" ca="1" si="5"/>
        <v>49</v>
      </c>
      <c r="N52" s="33">
        <f t="shared" ca="1" si="6"/>
        <v>73.5</v>
      </c>
      <c r="O52" s="25">
        <f t="shared" ca="1" si="7"/>
        <v>6.5</v>
      </c>
      <c r="P52" s="26">
        <f t="shared" ca="1" si="8"/>
        <v>8.1250000000000003E-2</v>
      </c>
      <c r="Q52" s="11"/>
      <c r="R52" s="11"/>
      <c r="S52" s="33">
        <f t="shared" si="3"/>
        <v>135.33333333333334</v>
      </c>
      <c r="T52" s="25">
        <f ca="1">IF(I52&gt;$AB$2,AVERAGE(OFFSET(S52,-$AB$2,0,$AB$2)),"")</f>
        <v>144</v>
      </c>
      <c r="U52" s="33">
        <f t="shared" ca="1" si="10"/>
        <v>216</v>
      </c>
      <c r="V52" s="25">
        <f t="shared" ca="1" si="11"/>
        <v>13</v>
      </c>
      <c r="W52" s="26">
        <f t="shared" ca="1" si="4"/>
        <v>6.4039408866995079E-2</v>
      </c>
    </row>
    <row r="53" spans="1:23" x14ac:dyDescent="0.5">
      <c r="A53" t="s">
        <v>14</v>
      </c>
      <c r="B53">
        <v>51</v>
      </c>
      <c r="C53">
        <v>1</v>
      </c>
      <c r="D53" s="4"/>
      <c r="E53" s="4"/>
      <c r="F53" s="4"/>
      <c r="G53" s="4"/>
      <c r="J53" s="32">
        <f t="shared" si="12"/>
        <v>1</v>
      </c>
      <c r="K53" s="32">
        <f t="shared" si="1"/>
        <v>0.7</v>
      </c>
      <c r="L53" s="31"/>
      <c r="M53" s="25">
        <f ca="1">IF(B53&gt;$AB$2,AVERAGE(OFFSET(L53,-$AB$2,0,$AB$2)),"")</f>
        <v>53.333333333333336</v>
      </c>
      <c r="N53" s="33">
        <f ca="1">IFERROR(M53*$K53,"")</f>
        <v>37.333333333333336</v>
      </c>
      <c r="O53" s="9"/>
      <c r="P53" s="11"/>
      <c r="Q53" s="11"/>
      <c r="R53" s="11"/>
      <c r="S53" s="33">
        <f>I53/K53</f>
        <v>0</v>
      </c>
      <c r="T53" s="25">
        <f ca="1">IF(B53&gt;$AB$2,AVERAGE(OFFSET(S53,-$AB$2,0,$AB$2)),"")</f>
        <v>135.33333333333334</v>
      </c>
      <c r="U53" s="33">
        <f ca="1">IFERROR(T53*$K53,"")</f>
        <v>94.733333333333334</v>
      </c>
      <c r="V53" s="9"/>
      <c r="W53" s="11"/>
    </row>
    <row r="58" spans="1:23" x14ac:dyDescent="0.5">
      <c r="A58" t="s">
        <v>0</v>
      </c>
    </row>
    <row r="59" spans="1:23" x14ac:dyDescent="0.5">
      <c r="A59">
        <v>1</v>
      </c>
      <c r="B59">
        <v>0.7</v>
      </c>
    </row>
    <row r="60" spans="1:23" x14ac:dyDescent="0.5">
      <c r="A60">
        <v>2</v>
      </c>
      <c r="B60">
        <v>0.8</v>
      </c>
    </row>
    <row r="61" spans="1:23" x14ac:dyDescent="0.5">
      <c r="A61">
        <v>3</v>
      </c>
      <c r="B61">
        <v>1</v>
      </c>
    </row>
    <row r="62" spans="1:23" x14ac:dyDescent="0.5">
      <c r="A62">
        <v>4</v>
      </c>
      <c r="B62">
        <v>1</v>
      </c>
    </row>
    <row r="63" spans="1:23" x14ac:dyDescent="0.5">
      <c r="A63">
        <v>5</v>
      </c>
      <c r="B63">
        <v>1.5</v>
      </c>
    </row>
    <row r="67" spans="1:1" x14ac:dyDescent="0.5">
      <c r="A67" s="3" t="s">
        <v>55</v>
      </c>
    </row>
    <row r="68" spans="1:1" x14ac:dyDescent="0.5">
      <c r="A68" s="3" t="s">
        <v>56</v>
      </c>
    </row>
    <row r="69" spans="1:1" x14ac:dyDescent="0.5">
      <c r="A69" s="3" t="s">
        <v>57</v>
      </c>
    </row>
  </sheetData>
  <mergeCells count="2">
    <mergeCell ref="D1:E1"/>
    <mergeCell ref="F1:G1"/>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BF75A-0923-46BB-BE54-56767F27AB47}">
  <sheetPr>
    <tabColor theme="1" tint="0.249977111117893"/>
  </sheetPr>
  <dimension ref="A1:AE69"/>
  <sheetViews>
    <sheetView zoomScale="80" zoomScaleNormal="80" workbookViewId="0">
      <pane xSplit="2" ySplit="3" topLeftCell="F19" activePane="bottomRight" state="frozen"/>
      <selection activeCell="G60" sqref="G60"/>
      <selection pane="topRight" activeCell="G60" sqref="G60"/>
      <selection pane="bottomLeft" activeCell="G60" sqref="G60"/>
      <selection pane="bottomRight" activeCell="G60" sqref="G60"/>
    </sheetView>
  </sheetViews>
  <sheetFormatPr defaultColWidth="11" defaultRowHeight="15.75" x14ac:dyDescent="0.5"/>
  <cols>
    <col min="15" max="15" width="9.125" customWidth="1"/>
    <col min="16" max="18" width="14.875" customWidth="1"/>
    <col min="24" max="24" width="15.75" customWidth="1"/>
    <col min="27" max="27" width="16.125" customWidth="1"/>
    <col min="30" max="30" width="15.875" customWidth="1"/>
  </cols>
  <sheetData>
    <row r="1" spans="1:31" x14ac:dyDescent="0.5">
      <c r="D1" s="182" t="s">
        <v>6</v>
      </c>
      <c r="E1" s="182"/>
      <c r="F1" s="182" t="s">
        <v>7</v>
      </c>
      <c r="G1" s="182"/>
      <c r="H1" s="10" t="s">
        <v>52</v>
      </c>
      <c r="I1" s="10" t="s">
        <v>53</v>
      </c>
      <c r="J1" s="10"/>
      <c r="K1" s="10"/>
      <c r="L1" s="10"/>
      <c r="M1" s="19" t="s">
        <v>52</v>
      </c>
      <c r="N1" s="20"/>
      <c r="O1" s="20"/>
      <c r="P1" s="22"/>
      <c r="Q1" s="12" t="s">
        <v>24</v>
      </c>
      <c r="R1" s="27">
        <f>AVERAGE(O3:O52)</f>
        <v>16.313027305393831</v>
      </c>
      <c r="S1" s="10"/>
      <c r="T1" s="21" t="s">
        <v>53</v>
      </c>
      <c r="U1" s="20"/>
      <c r="V1" s="20"/>
      <c r="W1" s="22"/>
      <c r="X1" s="12" t="s">
        <v>24</v>
      </c>
      <c r="Y1" s="27">
        <f>AVERAGE(V3:V52)</f>
        <v>27.692523043778696</v>
      </c>
    </row>
    <row r="2" spans="1:31" s="1" customFormat="1" ht="47.25" x14ac:dyDescent="0.5">
      <c r="B2" s="15" t="s">
        <v>8</v>
      </c>
      <c r="C2" s="16" t="s">
        <v>9</v>
      </c>
      <c r="D2" s="16" t="s">
        <v>10</v>
      </c>
      <c r="E2" s="16" t="s">
        <v>11</v>
      </c>
      <c r="F2" s="16" t="s">
        <v>12</v>
      </c>
      <c r="G2" s="16" t="s">
        <v>13</v>
      </c>
      <c r="H2" s="23" t="s">
        <v>54</v>
      </c>
      <c r="I2" s="23" t="s">
        <v>54</v>
      </c>
      <c r="J2" s="30" t="s">
        <v>19</v>
      </c>
      <c r="K2" s="30" t="s">
        <v>58</v>
      </c>
      <c r="L2" s="30" t="s">
        <v>59</v>
      </c>
      <c r="M2" s="17" t="s">
        <v>21</v>
      </c>
      <c r="N2" s="17" t="s">
        <v>60</v>
      </c>
      <c r="O2" s="17" t="s">
        <v>23</v>
      </c>
      <c r="P2" s="17" t="s">
        <v>51</v>
      </c>
      <c r="Q2" s="13" t="s">
        <v>25</v>
      </c>
      <c r="R2" s="28">
        <f>AVERAGE(P3:P52)</f>
        <v>0.32664916814812622</v>
      </c>
      <c r="S2" s="30" t="s">
        <v>59</v>
      </c>
      <c r="T2" s="17" t="s">
        <v>21</v>
      </c>
      <c r="U2" s="17" t="s">
        <v>60</v>
      </c>
      <c r="V2" s="17" t="s">
        <v>23</v>
      </c>
      <c r="W2" s="17" t="s">
        <v>51</v>
      </c>
      <c r="X2" s="13" t="s">
        <v>25</v>
      </c>
      <c r="Y2" s="28">
        <f>AVERAGE(W3:W52)</f>
        <v>0.25784406782173502</v>
      </c>
      <c r="AA2" s="1" t="s">
        <v>61</v>
      </c>
      <c r="AB2" s="36">
        <v>1</v>
      </c>
      <c r="AD2" s="3" t="s">
        <v>61</v>
      </c>
      <c r="AE2" s="2">
        <f>R2</f>
        <v>0.32664916814812622</v>
      </c>
    </row>
    <row r="3" spans="1:31" ht="16.149999999999999" thickBot="1" x14ac:dyDescent="0.55000000000000004">
      <c r="A3" t="s">
        <v>14</v>
      </c>
      <c r="B3">
        <v>1</v>
      </c>
      <c r="C3">
        <v>1</v>
      </c>
      <c r="D3">
        <v>18</v>
      </c>
      <c r="E3">
        <v>31</v>
      </c>
      <c r="F3">
        <v>15</v>
      </c>
      <c r="G3">
        <v>32</v>
      </c>
      <c r="H3" s="24">
        <f>D3+F3</f>
        <v>33</v>
      </c>
      <c r="I3" s="24">
        <f>E3+G3</f>
        <v>63</v>
      </c>
      <c r="J3" s="32">
        <v>1</v>
      </c>
      <c r="K3" s="32">
        <f>VLOOKUP(J3,$A$59:$B$63,2,FALSE)</f>
        <v>0.7</v>
      </c>
      <c r="L3" s="33">
        <f>H3/K3</f>
        <v>47.142857142857146</v>
      </c>
      <c r="M3" s="25">
        <f>H3</f>
        <v>33</v>
      </c>
      <c r="N3" s="33"/>
      <c r="O3" s="25"/>
      <c r="P3" s="26"/>
      <c r="Q3" s="14" t="s">
        <v>27</v>
      </c>
      <c r="R3" s="29">
        <f>M53</f>
        <v>54.925628389535291</v>
      </c>
      <c r="S3" s="33">
        <f>I3/K3</f>
        <v>90</v>
      </c>
      <c r="T3" s="25">
        <f>I3</f>
        <v>63</v>
      </c>
      <c r="U3" s="33"/>
      <c r="V3" s="25"/>
      <c r="W3" s="26"/>
      <c r="X3" s="14" t="s">
        <v>27</v>
      </c>
      <c r="Y3" s="29">
        <f>T53</f>
        <v>134.8486711613541</v>
      </c>
      <c r="AD3">
        <v>1</v>
      </c>
      <c r="AE3" s="2">
        <f t="dataTable" ref="AE3:AE7" dt2D="0" dtr="0" r1="R2"/>
        <v>1</v>
      </c>
    </row>
    <row r="4" spans="1:31" x14ac:dyDescent="0.5">
      <c r="A4" t="s">
        <v>15</v>
      </c>
      <c r="B4">
        <v>2</v>
      </c>
      <c r="C4">
        <v>2</v>
      </c>
      <c r="D4">
        <v>33</v>
      </c>
      <c r="E4">
        <v>20</v>
      </c>
      <c r="F4">
        <v>16</v>
      </c>
      <c r="G4">
        <v>40</v>
      </c>
      <c r="H4" s="24">
        <f t="shared" ref="H4:I52" si="0">D4+F4</f>
        <v>49</v>
      </c>
      <c r="I4" s="24">
        <f t="shared" si="0"/>
        <v>60</v>
      </c>
      <c r="J4" s="32">
        <v>2</v>
      </c>
      <c r="K4" s="32">
        <f t="shared" ref="K4:K53" si="1">VLOOKUP(J4,$A$59:$B$63,2,FALSE)</f>
        <v>0.8</v>
      </c>
      <c r="L4" s="33">
        <f t="shared" ref="L4:L52" si="2">H4/K4</f>
        <v>61.25</v>
      </c>
      <c r="M4" s="25">
        <f>$B$67*H3+(1-$B$67)*M3</f>
        <v>33</v>
      </c>
      <c r="N4" s="33"/>
      <c r="O4" s="25">
        <f>IFERROR(ABS(H4-M4),"")</f>
        <v>16</v>
      </c>
      <c r="P4" s="26">
        <f>IFERROR(O4/H4,"")</f>
        <v>0.32653061224489793</v>
      </c>
      <c r="Q4" s="11"/>
      <c r="R4" s="11"/>
      <c r="S4" s="33">
        <f t="shared" ref="S4:S52" si="3">I4/K4</f>
        <v>75</v>
      </c>
      <c r="T4" s="25">
        <f>$B$67*I3+(1-$B$67)*T3</f>
        <v>63.000000000000007</v>
      </c>
      <c r="U4" s="33"/>
      <c r="V4" s="25">
        <f>ABS(I4-T4)</f>
        <v>3.0000000000000071</v>
      </c>
      <c r="W4" s="26">
        <f>V4/I4</f>
        <v>5.0000000000000121E-2</v>
      </c>
      <c r="AD4">
        <v>2</v>
      </c>
      <c r="AE4" s="11">
        <v>2</v>
      </c>
    </row>
    <row r="5" spans="1:31" x14ac:dyDescent="0.5">
      <c r="A5" t="s">
        <v>16</v>
      </c>
      <c r="B5">
        <v>3</v>
      </c>
      <c r="C5">
        <v>3</v>
      </c>
      <c r="D5">
        <v>28</v>
      </c>
      <c r="E5">
        <v>30</v>
      </c>
      <c r="F5">
        <v>16</v>
      </c>
      <c r="G5">
        <v>38</v>
      </c>
      <c r="H5" s="24">
        <f t="shared" si="0"/>
        <v>44</v>
      </c>
      <c r="I5" s="24">
        <f t="shared" si="0"/>
        <v>68</v>
      </c>
      <c r="J5" s="32">
        <v>3</v>
      </c>
      <c r="K5" s="32">
        <f t="shared" si="1"/>
        <v>1</v>
      </c>
      <c r="L5" s="33">
        <f t="shared" si="2"/>
        <v>44</v>
      </c>
      <c r="M5" s="25">
        <f>$B$67*H4+(1-$B$67)*M4</f>
        <v>36.200000000000003</v>
      </c>
      <c r="N5" s="33"/>
      <c r="O5" s="25">
        <f t="shared" ref="O5:O52" si="4">IFERROR(ABS(H5-M5),"")</f>
        <v>7.7999999999999972</v>
      </c>
      <c r="P5" s="26">
        <f t="shared" ref="P5:P52" si="5">IFERROR(O5/H5,"")</f>
        <v>0.17727272727272722</v>
      </c>
      <c r="Q5" s="11"/>
      <c r="R5" s="11"/>
      <c r="S5" s="33">
        <f t="shared" si="3"/>
        <v>68</v>
      </c>
      <c r="T5" s="25">
        <f>$B$67*I4+(1-$B$67)*T4</f>
        <v>62.400000000000006</v>
      </c>
      <c r="U5" s="33"/>
      <c r="V5" s="25">
        <f t="shared" ref="V5:V52" si="6">ABS(I5-T5)</f>
        <v>5.5999999999999943</v>
      </c>
      <c r="W5" s="26">
        <f t="shared" ref="W5" si="7">V5/I5</f>
        <v>8.2352941176470504E-2</v>
      </c>
      <c r="AD5">
        <v>3</v>
      </c>
      <c r="AE5" s="11">
        <v>3</v>
      </c>
    </row>
    <row r="6" spans="1:31" x14ac:dyDescent="0.5">
      <c r="A6" t="s">
        <v>17</v>
      </c>
      <c r="B6">
        <v>4</v>
      </c>
      <c r="C6">
        <v>4</v>
      </c>
      <c r="D6">
        <v>36</v>
      </c>
      <c r="E6">
        <v>38</v>
      </c>
      <c r="F6">
        <v>29</v>
      </c>
      <c r="G6">
        <v>33</v>
      </c>
      <c r="H6" s="24">
        <f t="shared" si="0"/>
        <v>65</v>
      </c>
      <c r="I6" s="24">
        <f t="shared" si="0"/>
        <v>71</v>
      </c>
      <c r="J6" s="32">
        <v>4</v>
      </c>
      <c r="K6" s="32">
        <f t="shared" si="1"/>
        <v>1</v>
      </c>
      <c r="L6" s="33">
        <f t="shared" si="2"/>
        <v>65</v>
      </c>
      <c r="M6" s="25">
        <f t="shared" ref="M6:M53" si="8">$B$67*H5+(1-$B$67)*M5</f>
        <v>37.760000000000005</v>
      </c>
      <c r="N6" s="33"/>
      <c r="O6" s="25">
        <f t="shared" si="4"/>
        <v>27.239999999999995</v>
      </c>
      <c r="P6" s="26">
        <f t="shared" si="5"/>
        <v>0.41907692307692301</v>
      </c>
      <c r="Q6" s="11"/>
      <c r="R6" s="11"/>
      <c r="S6" s="33">
        <f t="shared" si="3"/>
        <v>71</v>
      </c>
      <c r="T6" s="25">
        <f t="shared" ref="T6:T53" si="9">$B$67*I5+(1-$B$67)*T5</f>
        <v>63.52000000000001</v>
      </c>
      <c r="U6" s="33"/>
      <c r="V6" s="25">
        <f t="shared" si="6"/>
        <v>7.4799999999999898</v>
      </c>
      <c r="W6" s="26">
        <f t="shared" ref="W6:W52" si="10">V6/I6</f>
        <v>0.10535211267605619</v>
      </c>
      <c r="AD6">
        <v>4</v>
      </c>
      <c r="AE6" s="11">
        <v>4</v>
      </c>
    </row>
    <row r="7" spans="1:31" x14ac:dyDescent="0.5">
      <c r="A7" t="s">
        <v>18</v>
      </c>
      <c r="B7">
        <v>5</v>
      </c>
      <c r="C7">
        <v>5</v>
      </c>
      <c r="D7">
        <v>47</v>
      </c>
      <c r="E7">
        <v>72</v>
      </c>
      <c r="F7">
        <v>27</v>
      </c>
      <c r="G7">
        <v>60</v>
      </c>
      <c r="H7" s="24">
        <f t="shared" si="0"/>
        <v>74</v>
      </c>
      <c r="I7" s="24">
        <f t="shared" si="0"/>
        <v>132</v>
      </c>
      <c r="J7" s="32">
        <v>5</v>
      </c>
      <c r="K7" s="32">
        <f t="shared" si="1"/>
        <v>1.5</v>
      </c>
      <c r="L7" s="33">
        <f t="shared" si="2"/>
        <v>49.333333333333336</v>
      </c>
      <c r="M7" s="25">
        <f t="shared" si="8"/>
        <v>43.208000000000006</v>
      </c>
      <c r="N7" s="33"/>
      <c r="O7" s="25">
        <f t="shared" si="4"/>
        <v>30.791999999999994</v>
      </c>
      <c r="P7" s="26">
        <f t="shared" si="5"/>
        <v>0.41610810810810805</v>
      </c>
      <c r="Q7" s="11"/>
      <c r="R7" s="11"/>
      <c r="S7" s="33">
        <f t="shared" si="3"/>
        <v>88</v>
      </c>
      <c r="T7" s="25">
        <f t="shared" si="9"/>
        <v>65.016000000000005</v>
      </c>
      <c r="U7" s="33"/>
      <c r="V7" s="25">
        <f t="shared" si="6"/>
        <v>66.983999999999995</v>
      </c>
      <c r="W7" s="26">
        <f t="shared" si="10"/>
        <v>0.50745454545454538</v>
      </c>
      <c r="AD7">
        <v>5</v>
      </c>
      <c r="AE7" s="11">
        <v>5</v>
      </c>
    </row>
    <row r="8" spans="1:31" x14ac:dyDescent="0.5">
      <c r="A8" t="s">
        <v>14</v>
      </c>
      <c r="B8">
        <v>6</v>
      </c>
      <c r="C8">
        <v>1</v>
      </c>
      <c r="D8">
        <v>17</v>
      </c>
      <c r="E8">
        <v>33</v>
      </c>
      <c r="F8">
        <v>15</v>
      </c>
      <c r="G8">
        <v>31</v>
      </c>
      <c r="H8" s="24">
        <f t="shared" si="0"/>
        <v>32</v>
      </c>
      <c r="I8" s="24">
        <f t="shared" si="0"/>
        <v>64</v>
      </c>
      <c r="J8" s="32">
        <f>J3</f>
        <v>1</v>
      </c>
      <c r="K8" s="32">
        <f t="shared" si="1"/>
        <v>0.7</v>
      </c>
      <c r="L8" s="33">
        <f t="shared" si="2"/>
        <v>45.714285714285715</v>
      </c>
      <c r="M8" s="25">
        <f t="shared" si="8"/>
        <v>49.366400000000013</v>
      </c>
      <c r="N8" s="33"/>
      <c r="O8" s="25">
        <f t="shared" si="4"/>
        <v>17.366400000000013</v>
      </c>
      <c r="P8" s="26">
        <f t="shared" si="5"/>
        <v>0.5427000000000004</v>
      </c>
      <c r="Q8" s="11"/>
      <c r="R8" s="11"/>
      <c r="S8" s="33">
        <f t="shared" si="3"/>
        <v>91.428571428571431</v>
      </c>
      <c r="T8" s="25">
        <f t="shared" si="9"/>
        <v>78.412800000000004</v>
      </c>
      <c r="U8" s="33"/>
      <c r="V8" s="25">
        <f t="shared" si="6"/>
        <v>14.412800000000004</v>
      </c>
      <c r="W8" s="26">
        <f t="shared" si="10"/>
        <v>0.22520000000000007</v>
      </c>
    </row>
    <row r="9" spans="1:31" x14ac:dyDescent="0.5">
      <c r="A9" t="s">
        <v>15</v>
      </c>
      <c r="B9">
        <v>7</v>
      </c>
      <c r="C9">
        <v>2</v>
      </c>
      <c r="D9">
        <v>26</v>
      </c>
      <c r="E9">
        <v>47</v>
      </c>
      <c r="F9">
        <v>18</v>
      </c>
      <c r="G9">
        <v>30</v>
      </c>
      <c r="H9" s="24">
        <f t="shared" si="0"/>
        <v>44</v>
      </c>
      <c r="I9" s="24">
        <f t="shared" si="0"/>
        <v>77</v>
      </c>
      <c r="J9" s="32">
        <f t="shared" ref="J9:J53" si="11">J4</f>
        <v>2</v>
      </c>
      <c r="K9" s="32">
        <f t="shared" si="1"/>
        <v>0.8</v>
      </c>
      <c r="L9" s="33">
        <f t="shared" si="2"/>
        <v>55</v>
      </c>
      <c r="M9" s="25">
        <f t="shared" si="8"/>
        <v>45.89312000000001</v>
      </c>
      <c r="N9" s="33"/>
      <c r="O9" s="25">
        <f t="shared" si="4"/>
        <v>1.8931200000000104</v>
      </c>
      <c r="P9" s="26">
        <f t="shared" si="5"/>
        <v>4.3025454545454783E-2</v>
      </c>
      <c r="Q9" s="11"/>
      <c r="R9" s="11"/>
      <c r="S9" s="33">
        <f t="shared" si="3"/>
        <v>96.25</v>
      </c>
      <c r="T9" s="25">
        <f t="shared" si="9"/>
        <v>75.530240000000006</v>
      </c>
      <c r="U9" s="33"/>
      <c r="V9" s="25">
        <f t="shared" si="6"/>
        <v>1.4697599999999937</v>
      </c>
      <c r="W9" s="26">
        <f t="shared" si="10"/>
        <v>1.9087792207792127E-2</v>
      </c>
    </row>
    <row r="10" spans="1:31" x14ac:dyDescent="0.5">
      <c r="A10" t="s">
        <v>16</v>
      </c>
      <c r="B10">
        <v>8</v>
      </c>
      <c r="C10">
        <v>3</v>
      </c>
      <c r="D10">
        <v>39</v>
      </c>
      <c r="E10">
        <v>47</v>
      </c>
      <c r="F10">
        <v>20</v>
      </c>
      <c r="G10">
        <v>54</v>
      </c>
      <c r="H10" s="24">
        <f t="shared" si="0"/>
        <v>59</v>
      </c>
      <c r="I10" s="24">
        <f t="shared" si="0"/>
        <v>101</v>
      </c>
      <c r="J10" s="32">
        <f t="shared" si="11"/>
        <v>3</v>
      </c>
      <c r="K10" s="32">
        <f t="shared" si="1"/>
        <v>1</v>
      </c>
      <c r="L10" s="33">
        <f t="shared" si="2"/>
        <v>59</v>
      </c>
      <c r="M10" s="25">
        <f t="shared" si="8"/>
        <v>45.514496000000008</v>
      </c>
      <c r="N10" s="33"/>
      <c r="O10" s="25">
        <f t="shared" si="4"/>
        <v>13.485503999999992</v>
      </c>
      <c r="P10" s="26">
        <f t="shared" si="5"/>
        <v>0.22856786440677951</v>
      </c>
      <c r="Q10" s="11"/>
      <c r="R10" s="11"/>
      <c r="S10" s="33">
        <f t="shared" si="3"/>
        <v>101</v>
      </c>
      <c r="T10" s="25">
        <f t="shared" si="9"/>
        <v>75.824192000000011</v>
      </c>
      <c r="U10" s="33"/>
      <c r="V10" s="25">
        <f t="shared" si="6"/>
        <v>25.175807999999989</v>
      </c>
      <c r="W10" s="26">
        <f t="shared" si="10"/>
        <v>0.24926542574257415</v>
      </c>
    </row>
    <row r="11" spans="1:31" x14ac:dyDescent="0.5">
      <c r="A11" t="s">
        <v>17</v>
      </c>
      <c r="B11">
        <v>9</v>
      </c>
      <c r="C11">
        <v>4</v>
      </c>
      <c r="D11">
        <v>30</v>
      </c>
      <c r="E11">
        <v>47</v>
      </c>
      <c r="F11">
        <v>13</v>
      </c>
      <c r="G11">
        <v>47</v>
      </c>
      <c r="H11" s="24">
        <f t="shared" si="0"/>
        <v>43</v>
      </c>
      <c r="I11" s="24">
        <f t="shared" si="0"/>
        <v>94</v>
      </c>
      <c r="J11" s="32">
        <f t="shared" si="11"/>
        <v>4</v>
      </c>
      <c r="K11" s="32">
        <f t="shared" si="1"/>
        <v>1</v>
      </c>
      <c r="L11" s="33">
        <f t="shared" si="2"/>
        <v>43</v>
      </c>
      <c r="M11" s="25">
        <f t="shared" si="8"/>
        <v>48.211596800000009</v>
      </c>
      <c r="N11" s="33"/>
      <c r="O11" s="25">
        <f t="shared" si="4"/>
        <v>5.2115968000000095</v>
      </c>
      <c r="P11" s="26">
        <f t="shared" si="5"/>
        <v>0.12119992558139557</v>
      </c>
      <c r="Q11" s="11"/>
      <c r="R11" s="11"/>
      <c r="S11" s="33">
        <f t="shared" si="3"/>
        <v>94</v>
      </c>
      <c r="T11" s="25">
        <f t="shared" si="9"/>
        <v>80.85935360000002</v>
      </c>
      <c r="U11" s="33"/>
      <c r="V11" s="25">
        <f t="shared" si="6"/>
        <v>13.14064639999998</v>
      </c>
      <c r="W11" s="26">
        <f t="shared" si="10"/>
        <v>0.13979411063829766</v>
      </c>
    </row>
    <row r="12" spans="1:31" x14ac:dyDescent="0.5">
      <c r="A12" t="s">
        <v>18</v>
      </c>
      <c r="B12">
        <v>10</v>
      </c>
      <c r="C12">
        <v>5</v>
      </c>
      <c r="D12">
        <v>50</v>
      </c>
      <c r="E12">
        <v>99</v>
      </c>
      <c r="F12">
        <v>41</v>
      </c>
      <c r="G12">
        <v>63</v>
      </c>
      <c r="H12" s="24">
        <f t="shared" si="0"/>
        <v>91</v>
      </c>
      <c r="I12" s="24">
        <f t="shared" si="0"/>
        <v>162</v>
      </c>
      <c r="J12" s="32">
        <f t="shared" si="11"/>
        <v>5</v>
      </c>
      <c r="K12" s="32">
        <f t="shared" si="1"/>
        <v>1.5</v>
      </c>
      <c r="L12" s="33">
        <f t="shared" si="2"/>
        <v>60.666666666666664</v>
      </c>
      <c r="M12" s="25">
        <f t="shared" si="8"/>
        <v>47.169277440000009</v>
      </c>
      <c r="N12" s="33"/>
      <c r="O12" s="25">
        <f t="shared" si="4"/>
        <v>43.830722559999991</v>
      </c>
      <c r="P12" s="26">
        <f t="shared" si="5"/>
        <v>0.48165629186813175</v>
      </c>
      <c r="Q12" s="11"/>
      <c r="R12" s="11"/>
      <c r="S12" s="33">
        <f t="shared" si="3"/>
        <v>108</v>
      </c>
      <c r="T12" s="25">
        <f t="shared" si="9"/>
        <v>83.487482880000016</v>
      </c>
      <c r="U12" s="33"/>
      <c r="V12" s="25">
        <f t="shared" si="6"/>
        <v>78.512517119999984</v>
      </c>
      <c r="W12" s="26">
        <f t="shared" si="10"/>
        <v>0.48464516740740732</v>
      </c>
    </row>
    <row r="13" spans="1:31" x14ac:dyDescent="0.5">
      <c r="A13" t="s">
        <v>14</v>
      </c>
      <c r="B13">
        <v>11</v>
      </c>
      <c r="C13">
        <v>1</v>
      </c>
      <c r="D13">
        <v>19</v>
      </c>
      <c r="E13">
        <v>37</v>
      </c>
      <c r="F13">
        <v>9</v>
      </c>
      <c r="G13">
        <v>38</v>
      </c>
      <c r="H13" s="24">
        <f t="shared" si="0"/>
        <v>28</v>
      </c>
      <c r="I13" s="24">
        <f t="shared" si="0"/>
        <v>75</v>
      </c>
      <c r="J13" s="32">
        <f t="shared" si="11"/>
        <v>1</v>
      </c>
      <c r="K13" s="32">
        <f t="shared" si="1"/>
        <v>0.7</v>
      </c>
      <c r="L13" s="33">
        <f t="shared" si="2"/>
        <v>40</v>
      </c>
      <c r="M13" s="25">
        <f t="shared" si="8"/>
        <v>55.935421952000013</v>
      </c>
      <c r="N13" s="33"/>
      <c r="O13" s="25">
        <f t="shared" si="4"/>
        <v>27.935421952000013</v>
      </c>
      <c r="P13" s="26">
        <f t="shared" si="5"/>
        <v>0.99769364114285763</v>
      </c>
      <c r="Q13" s="11"/>
      <c r="R13" s="11"/>
      <c r="S13" s="33">
        <f t="shared" si="3"/>
        <v>107.14285714285715</v>
      </c>
      <c r="T13" s="25">
        <f t="shared" si="9"/>
        <v>99.189986304000001</v>
      </c>
      <c r="U13" s="33"/>
      <c r="V13" s="25">
        <f t="shared" si="6"/>
        <v>24.189986304000001</v>
      </c>
      <c r="W13" s="26">
        <f t="shared" si="10"/>
        <v>0.32253315071999999</v>
      </c>
    </row>
    <row r="14" spans="1:31" x14ac:dyDescent="0.5">
      <c r="A14" t="s">
        <v>15</v>
      </c>
      <c r="B14">
        <v>12</v>
      </c>
      <c r="C14">
        <v>2</v>
      </c>
      <c r="D14">
        <v>22</v>
      </c>
      <c r="E14">
        <v>25</v>
      </c>
      <c r="F14">
        <v>10</v>
      </c>
      <c r="G14">
        <v>41</v>
      </c>
      <c r="H14" s="24">
        <f t="shared" si="0"/>
        <v>32</v>
      </c>
      <c r="I14" s="24">
        <f t="shared" si="0"/>
        <v>66</v>
      </c>
      <c r="J14" s="32">
        <f t="shared" si="11"/>
        <v>2</v>
      </c>
      <c r="K14" s="32">
        <f t="shared" si="1"/>
        <v>0.8</v>
      </c>
      <c r="L14" s="33">
        <f t="shared" si="2"/>
        <v>40</v>
      </c>
      <c r="M14" s="25">
        <f t="shared" si="8"/>
        <v>50.348337561600012</v>
      </c>
      <c r="N14" s="33"/>
      <c r="O14" s="25">
        <f t="shared" si="4"/>
        <v>18.348337561600012</v>
      </c>
      <c r="P14" s="26">
        <f t="shared" si="5"/>
        <v>0.57338554880000037</v>
      </c>
      <c r="Q14" s="11"/>
      <c r="R14" s="11"/>
      <c r="S14" s="33">
        <f t="shared" si="3"/>
        <v>82.5</v>
      </c>
      <c r="T14" s="25">
        <f t="shared" si="9"/>
        <v>94.351989043200007</v>
      </c>
      <c r="U14" s="33"/>
      <c r="V14" s="25">
        <f t="shared" si="6"/>
        <v>28.351989043200007</v>
      </c>
      <c r="W14" s="26">
        <f t="shared" si="10"/>
        <v>0.42957559156363645</v>
      </c>
    </row>
    <row r="15" spans="1:31" x14ac:dyDescent="0.5">
      <c r="A15" t="s">
        <v>16</v>
      </c>
      <c r="B15">
        <v>13</v>
      </c>
      <c r="C15">
        <v>3</v>
      </c>
      <c r="D15">
        <v>49</v>
      </c>
      <c r="E15">
        <v>58</v>
      </c>
      <c r="F15">
        <v>24</v>
      </c>
      <c r="G15">
        <v>38</v>
      </c>
      <c r="H15" s="24">
        <f t="shared" si="0"/>
        <v>73</v>
      </c>
      <c r="I15" s="24">
        <f t="shared" si="0"/>
        <v>96</v>
      </c>
      <c r="J15" s="32">
        <f t="shared" si="11"/>
        <v>3</v>
      </c>
      <c r="K15" s="32">
        <f t="shared" si="1"/>
        <v>1</v>
      </c>
      <c r="L15" s="33">
        <f t="shared" si="2"/>
        <v>73</v>
      </c>
      <c r="M15" s="25">
        <f t="shared" si="8"/>
        <v>46.678670049280008</v>
      </c>
      <c r="N15" s="33"/>
      <c r="O15" s="25">
        <f t="shared" si="4"/>
        <v>26.321329950719992</v>
      </c>
      <c r="P15" s="26">
        <f t="shared" si="5"/>
        <v>0.36056616370849304</v>
      </c>
      <c r="Q15" s="11"/>
      <c r="R15" s="11"/>
      <c r="S15" s="33">
        <f t="shared" si="3"/>
        <v>96</v>
      </c>
      <c r="T15" s="25">
        <f t="shared" si="9"/>
        <v>88.681591234560017</v>
      </c>
      <c r="U15" s="33"/>
      <c r="V15" s="25">
        <f t="shared" si="6"/>
        <v>7.3184087654399832</v>
      </c>
      <c r="W15" s="26">
        <f t="shared" si="10"/>
        <v>7.6233424639999825E-2</v>
      </c>
    </row>
    <row r="16" spans="1:31" x14ac:dyDescent="0.5">
      <c r="A16" t="s">
        <v>17</v>
      </c>
      <c r="B16">
        <v>14</v>
      </c>
      <c r="C16">
        <v>4</v>
      </c>
      <c r="D16">
        <v>21</v>
      </c>
      <c r="E16">
        <v>53</v>
      </c>
      <c r="F16">
        <v>14</v>
      </c>
      <c r="G16">
        <v>48</v>
      </c>
      <c r="H16" s="24">
        <f t="shared" si="0"/>
        <v>35</v>
      </c>
      <c r="I16" s="24">
        <f t="shared" si="0"/>
        <v>101</v>
      </c>
      <c r="J16" s="32">
        <f t="shared" si="11"/>
        <v>4</v>
      </c>
      <c r="K16" s="32">
        <f t="shared" si="1"/>
        <v>1</v>
      </c>
      <c r="L16" s="33">
        <f t="shared" si="2"/>
        <v>35</v>
      </c>
      <c r="M16" s="25">
        <f t="shared" si="8"/>
        <v>51.942936039424012</v>
      </c>
      <c r="N16" s="33"/>
      <c r="O16" s="25">
        <f t="shared" si="4"/>
        <v>16.942936039424012</v>
      </c>
      <c r="P16" s="26">
        <f t="shared" si="5"/>
        <v>0.48408388684068604</v>
      </c>
      <c r="Q16" s="11"/>
      <c r="R16" s="11"/>
      <c r="S16" s="33">
        <f t="shared" si="3"/>
        <v>101</v>
      </c>
      <c r="T16" s="25">
        <f t="shared" si="9"/>
        <v>90.145272987648013</v>
      </c>
      <c r="U16" s="33"/>
      <c r="V16" s="25">
        <f t="shared" si="6"/>
        <v>10.854727012351987</v>
      </c>
      <c r="W16" s="26">
        <f t="shared" si="10"/>
        <v>0.10747254467675234</v>
      </c>
    </row>
    <row r="17" spans="1:23" x14ac:dyDescent="0.5">
      <c r="A17" t="s">
        <v>18</v>
      </c>
      <c r="B17">
        <v>15</v>
      </c>
      <c r="C17">
        <v>5</v>
      </c>
      <c r="D17">
        <v>45</v>
      </c>
      <c r="E17">
        <v>93</v>
      </c>
      <c r="F17">
        <v>23</v>
      </c>
      <c r="G17">
        <v>83</v>
      </c>
      <c r="H17" s="24">
        <f t="shared" si="0"/>
        <v>68</v>
      </c>
      <c r="I17" s="24">
        <f t="shared" si="0"/>
        <v>176</v>
      </c>
      <c r="J17" s="32">
        <f t="shared" si="11"/>
        <v>5</v>
      </c>
      <c r="K17" s="32">
        <f t="shared" si="1"/>
        <v>1.5</v>
      </c>
      <c r="L17" s="33">
        <f t="shared" si="2"/>
        <v>45.333333333333336</v>
      </c>
      <c r="M17" s="25">
        <f t="shared" si="8"/>
        <v>48.554348831539215</v>
      </c>
      <c r="N17" s="33"/>
      <c r="O17" s="25">
        <f t="shared" si="4"/>
        <v>19.445651168460785</v>
      </c>
      <c r="P17" s="26">
        <f t="shared" si="5"/>
        <v>0.28596545835971743</v>
      </c>
      <c r="Q17" s="11"/>
      <c r="R17" s="11"/>
      <c r="S17" s="33">
        <f t="shared" si="3"/>
        <v>117.33333333333333</v>
      </c>
      <c r="T17" s="25">
        <f t="shared" si="9"/>
        <v>92.316218390118422</v>
      </c>
      <c r="U17" s="33"/>
      <c r="V17" s="25">
        <f t="shared" si="6"/>
        <v>83.683781609881578</v>
      </c>
      <c r="W17" s="26">
        <f t="shared" si="10"/>
        <v>0.47547603187432713</v>
      </c>
    </row>
    <row r="18" spans="1:23" x14ac:dyDescent="0.5">
      <c r="A18" t="s">
        <v>14</v>
      </c>
      <c r="B18">
        <v>16</v>
      </c>
      <c r="C18">
        <v>1</v>
      </c>
      <c r="D18">
        <v>18</v>
      </c>
      <c r="E18">
        <v>54</v>
      </c>
      <c r="F18">
        <v>11</v>
      </c>
      <c r="G18">
        <v>41</v>
      </c>
      <c r="H18" s="24">
        <f t="shared" si="0"/>
        <v>29</v>
      </c>
      <c r="I18" s="24">
        <f t="shared" si="0"/>
        <v>95</v>
      </c>
      <c r="J18" s="32">
        <f t="shared" si="11"/>
        <v>1</v>
      </c>
      <c r="K18" s="32">
        <f t="shared" si="1"/>
        <v>0.7</v>
      </c>
      <c r="L18" s="33">
        <f t="shared" si="2"/>
        <v>41.428571428571431</v>
      </c>
      <c r="M18" s="25">
        <f t="shared" si="8"/>
        <v>52.443479065231379</v>
      </c>
      <c r="N18" s="33"/>
      <c r="O18" s="25">
        <f t="shared" si="4"/>
        <v>23.443479065231379</v>
      </c>
      <c r="P18" s="26">
        <f t="shared" si="5"/>
        <v>0.80839582983556479</v>
      </c>
      <c r="Q18" s="11"/>
      <c r="R18" s="11"/>
      <c r="S18" s="33">
        <f t="shared" si="3"/>
        <v>135.71428571428572</v>
      </c>
      <c r="T18" s="25">
        <f t="shared" si="9"/>
        <v>109.05297471209474</v>
      </c>
      <c r="U18" s="33"/>
      <c r="V18" s="25">
        <f t="shared" si="6"/>
        <v>14.052974712094738</v>
      </c>
      <c r="W18" s="26">
        <f t="shared" si="10"/>
        <v>0.14792604960099723</v>
      </c>
    </row>
    <row r="19" spans="1:23" x14ac:dyDescent="0.5">
      <c r="A19" t="s">
        <v>15</v>
      </c>
      <c r="B19">
        <v>17</v>
      </c>
      <c r="C19">
        <v>2</v>
      </c>
      <c r="D19">
        <v>25</v>
      </c>
      <c r="E19">
        <v>35</v>
      </c>
      <c r="F19">
        <v>18</v>
      </c>
      <c r="G19">
        <v>34</v>
      </c>
      <c r="H19" s="24">
        <f t="shared" si="0"/>
        <v>43</v>
      </c>
      <c r="I19" s="24">
        <f t="shared" si="0"/>
        <v>69</v>
      </c>
      <c r="J19" s="32">
        <f t="shared" si="11"/>
        <v>2</v>
      </c>
      <c r="K19" s="32">
        <f t="shared" si="1"/>
        <v>0.8</v>
      </c>
      <c r="L19" s="33">
        <f t="shared" si="2"/>
        <v>53.75</v>
      </c>
      <c r="M19" s="25">
        <f t="shared" si="8"/>
        <v>47.754783252185106</v>
      </c>
      <c r="N19" s="33"/>
      <c r="O19" s="25">
        <f t="shared" si="4"/>
        <v>4.7547832521851063</v>
      </c>
      <c r="P19" s="26">
        <f t="shared" si="5"/>
        <v>0.11057635470197921</v>
      </c>
      <c r="Q19" s="11"/>
      <c r="R19" s="11"/>
      <c r="S19" s="33">
        <f t="shared" si="3"/>
        <v>86.25</v>
      </c>
      <c r="T19" s="25">
        <f t="shared" si="9"/>
        <v>106.24237976967579</v>
      </c>
      <c r="U19" s="33"/>
      <c r="V19" s="25">
        <f t="shared" si="6"/>
        <v>37.242379769675793</v>
      </c>
      <c r="W19" s="26">
        <f t="shared" si="10"/>
        <v>0.53974463434312747</v>
      </c>
    </row>
    <row r="20" spans="1:23" x14ac:dyDescent="0.5">
      <c r="A20" t="s">
        <v>16</v>
      </c>
      <c r="B20">
        <v>18</v>
      </c>
      <c r="C20">
        <v>3</v>
      </c>
      <c r="D20">
        <v>27</v>
      </c>
      <c r="E20">
        <v>37</v>
      </c>
      <c r="F20">
        <v>21</v>
      </c>
      <c r="G20">
        <v>44</v>
      </c>
      <c r="H20" s="24">
        <f t="shared" si="0"/>
        <v>48</v>
      </c>
      <c r="I20" s="24">
        <f t="shared" si="0"/>
        <v>81</v>
      </c>
      <c r="J20" s="32">
        <f t="shared" si="11"/>
        <v>3</v>
      </c>
      <c r="K20" s="32">
        <f t="shared" si="1"/>
        <v>1</v>
      </c>
      <c r="L20" s="33">
        <f t="shared" si="2"/>
        <v>48</v>
      </c>
      <c r="M20" s="25">
        <f t="shared" si="8"/>
        <v>46.803826601748085</v>
      </c>
      <c r="N20" s="33"/>
      <c r="O20" s="25">
        <f t="shared" si="4"/>
        <v>1.1961733982519149</v>
      </c>
      <c r="P20" s="26">
        <f t="shared" si="5"/>
        <v>2.4920279130248229E-2</v>
      </c>
      <c r="Q20" s="11"/>
      <c r="R20" s="11"/>
      <c r="S20" s="33">
        <f t="shared" si="3"/>
        <v>81</v>
      </c>
      <c r="T20" s="25">
        <f t="shared" si="9"/>
        <v>98.793903815740634</v>
      </c>
      <c r="U20" s="33"/>
      <c r="V20" s="25">
        <f t="shared" si="6"/>
        <v>17.793903815740634</v>
      </c>
      <c r="W20" s="26">
        <f t="shared" si="10"/>
        <v>0.21967782488568685</v>
      </c>
    </row>
    <row r="21" spans="1:23" x14ac:dyDescent="0.5">
      <c r="A21" t="s">
        <v>17</v>
      </c>
      <c r="B21">
        <v>19</v>
      </c>
      <c r="C21">
        <v>4</v>
      </c>
      <c r="D21">
        <v>35</v>
      </c>
      <c r="E21">
        <v>48</v>
      </c>
      <c r="F21">
        <v>16</v>
      </c>
      <c r="G21">
        <v>55</v>
      </c>
      <c r="H21" s="24">
        <f t="shared" si="0"/>
        <v>51</v>
      </c>
      <c r="I21" s="24">
        <f t="shared" si="0"/>
        <v>103</v>
      </c>
      <c r="J21" s="32">
        <f t="shared" si="11"/>
        <v>4</v>
      </c>
      <c r="K21" s="32">
        <f t="shared" si="1"/>
        <v>1</v>
      </c>
      <c r="L21" s="33">
        <f t="shared" si="2"/>
        <v>51</v>
      </c>
      <c r="M21" s="25">
        <f t="shared" si="8"/>
        <v>47.043061281398472</v>
      </c>
      <c r="N21" s="33"/>
      <c r="O21" s="25">
        <f t="shared" si="4"/>
        <v>3.9569387186015277</v>
      </c>
      <c r="P21" s="26">
        <f t="shared" si="5"/>
        <v>7.7587033698069172E-2</v>
      </c>
      <c r="Q21" s="11"/>
      <c r="R21" s="11"/>
      <c r="S21" s="33">
        <f t="shared" si="3"/>
        <v>103</v>
      </c>
      <c r="T21" s="25">
        <f t="shared" si="9"/>
        <v>95.235123052592513</v>
      </c>
      <c r="U21" s="33"/>
      <c r="V21" s="25">
        <f t="shared" si="6"/>
        <v>7.7648769474074868</v>
      </c>
      <c r="W21" s="26">
        <f t="shared" si="10"/>
        <v>7.5387154829198902E-2</v>
      </c>
    </row>
    <row r="22" spans="1:23" x14ac:dyDescent="0.5">
      <c r="A22" t="s">
        <v>18</v>
      </c>
      <c r="B22">
        <v>20</v>
      </c>
      <c r="C22">
        <v>5</v>
      </c>
      <c r="D22">
        <v>56</v>
      </c>
      <c r="E22">
        <v>35</v>
      </c>
      <c r="F22">
        <v>41</v>
      </c>
      <c r="G22">
        <v>69</v>
      </c>
      <c r="H22" s="24">
        <f t="shared" si="0"/>
        <v>97</v>
      </c>
      <c r="I22" s="24">
        <f t="shared" si="0"/>
        <v>104</v>
      </c>
      <c r="J22" s="32">
        <f t="shared" si="11"/>
        <v>5</v>
      </c>
      <c r="K22" s="32">
        <f t="shared" si="1"/>
        <v>1.5</v>
      </c>
      <c r="L22" s="33">
        <f t="shared" si="2"/>
        <v>64.666666666666671</v>
      </c>
      <c r="M22" s="25">
        <f t="shared" si="8"/>
        <v>47.834449025118779</v>
      </c>
      <c r="N22" s="33"/>
      <c r="O22" s="25">
        <f t="shared" si="4"/>
        <v>49.165550974881221</v>
      </c>
      <c r="P22" s="26">
        <f t="shared" si="5"/>
        <v>0.50686135025650747</v>
      </c>
      <c r="Q22" s="11"/>
      <c r="R22" s="11"/>
      <c r="S22" s="33">
        <f t="shared" si="3"/>
        <v>69.333333333333329</v>
      </c>
      <c r="T22" s="25">
        <f t="shared" si="9"/>
        <v>96.788098442074016</v>
      </c>
      <c r="U22" s="33"/>
      <c r="V22" s="25">
        <f t="shared" si="6"/>
        <v>7.2119015579259838</v>
      </c>
      <c r="W22" s="26">
        <f t="shared" si="10"/>
        <v>6.9345207287749844E-2</v>
      </c>
    </row>
    <row r="23" spans="1:23" x14ac:dyDescent="0.5">
      <c r="A23" t="s">
        <v>14</v>
      </c>
      <c r="B23">
        <v>21</v>
      </c>
      <c r="C23">
        <v>1</v>
      </c>
      <c r="D23">
        <v>15</v>
      </c>
      <c r="E23">
        <v>23</v>
      </c>
      <c r="F23">
        <v>15</v>
      </c>
      <c r="G23">
        <v>36</v>
      </c>
      <c r="H23" s="24">
        <f t="shared" si="0"/>
        <v>30</v>
      </c>
      <c r="I23" s="24">
        <f t="shared" si="0"/>
        <v>59</v>
      </c>
      <c r="J23" s="32">
        <f t="shared" si="11"/>
        <v>1</v>
      </c>
      <c r="K23" s="32">
        <f t="shared" si="1"/>
        <v>0.7</v>
      </c>
      <c r="L23" s="33">
        <f t="shared" si="2"/>
        <v>42.857142857142861</v>
      </c>
      <c r="M23" s="25">
        <f t="shared" si="8"/>
        <v>57.667559220095029</v>
      </c>
      <c r="N23" s="33"/>
      <c r="O23" s="25">
        <f t="shared" si="4"/>
        <v>27.667559220095029</v>
      </c>
      <c r="P23" s="26">
        <f t="shared" si="5"/>
        <v>0.92225197400316761</v>
      </c>
      <c r="Q23" s="11"/>
      <c r="R23" s="11"/>
      <c r="S23" s="33">
        <f t="shared" si="3"/>
        <v>84.285714285714292</v>
      </c>
      <c r="T23" s="25">
        <f t="shared" si="9"/>
        <v>98.230478753659213</v>
      </c>
      <c r="U23" s="33"/>
      <c r="V23" s="25">
        <f t="shared" si="6"/>
        <v>39.230478753659213</v>
      </c>
      <c r="W23" s="26">
        <f t="shared" si="10"/>
        <v>0.66492336870608837</v>
      </c>
    </row>
    <row r="24" spans="1:23" x14ac:dyDescent="0.5">
      <c r="A24" t="s">
        <v>15</v>
      </c>
      <c r="B24">
        <v>22</v>
      </c>
      <c r="C24">
        <v>2</v>
      </c>
      <c r="D24">
        <v>22</v>
      </c>
      <c r="E24">
        <v>34</v>
      </c>
      <c r="F24">
        <v>14</v>
      </c>
      <c r="G24">
        <v>42</v>
      </c>
      <c r="H24" s="24">
        <f t="shared" si="0"/>
        <v>36</v>
      </c>
      <c r="I24" s="24">
        <f t="shared" si="0"/>
        <v>76</v>
      </c>
      <c r="J24" s="32">
        <f t="shared" si="11"/>
        <v>2</v>
      </c>
      <c r="K24" s="32">
        <f t="shared" si="1"/>
        <v>0.8</v>
      </c>
      <c r="L24" s="33">
        <f t="shared" si="2"/>
        <v>45</v>
      </c>
      <c r="M24" s="25">
        <f t="shared" si="8"/>
        <v>52.134047376076026</v>
      </c>
      <c r="N24" s="33"/>
      <c r="O24" s="25">
        <f t="shared" si="4"/>
        <v>16.134047376076026</v>
      </c>
      <c r="P24" s="26">
        <f t="shared" si="5"/>
        <v>0.4481679826687785</v>
      </c>
      <c r="Q24" s="11"/>
      <c r="R24" s="11"/>
      <c r="S24" s="33">
        <f t="shared" si="3"/>
        <v>95</v>
      </c>
      <c r="T24" s="25">
        <f t="shared" si="9"/>
        <v>90.384383002927379</v>
      </c>
      <c r="U24" s="33"/>
      <c r="V24" s="25">
        <f t="shared" si="6"/>
        <v>14.384383002927379</v>
      </c>
      <c r="W24" s="26">
        <f t="shared" si="10"/>
        <v>0.1892681974069392</v>
      </c>
    </row>
    <row r="25" spans="1:23" x14ac:dyDescent="0.5">
      <c r="A25" t="s">
        <v>16</v>
      </c>
      <c r="B25">
        <v>23</v>
      </c>
      <c r="C25">
        <v>3</v>
      </c>
      <c r="D25">
        <v>22</v>
      </c>
      <c r="E25">
        <v>61</v>
      </c>
      <c r="F25">
        <v>17</v>
      </c>
      <c r="G25">
        <v>45</v>
      </c>
      <c r="H25" s="24">
        <f t="shared" si="0"/>
        <v>39</v>
      </c>
      <c r="I25" s="24">
        <f t="shared" si="0"/>
        <v>106</v>
      </c>
      <c r="J25" s="32">
        <f t="shared" si="11"/>
        <v>3</v>
      </c>
      <c r="K25" s="32">
        <f t="shared" si="1"/>
        <v>1</v>
      </c>
      <c r="L25" s="33">
        <f t="shared" si="2"/>
        <v>39</v>
      </c>
      <c r="M25" s="25">
        <f t="shared" si="8"/>
        <v>48.907237900860828</v>
      </c>
      <c r="N25" s="33"/>
      <c r="O25" s="25">
        <f t="shared" si="4"/>
        <v>9.907237900860828</v>
      </c>
      <c r="P25" s="26">
        <f t="shared" si="5"/>
        <v>0.25403174104771353</v>
      </c>
      <c r="Q25" s="11"/>
      <c r="R25" s="11"/>
      <c r="S25" s="33">
        <f t="shared" si="3"/>
        <v>106</v>
      </c>
      <c r="T25" s="25">
        <f t="shared" si="9"/>
        <v>87.507506402341903</v>
      </c>
      <c r="U25" s="33"/>
      <c r="V25" s="25">
        <f t="shared" si="6"/>
        <v>18.492493597658097</v>
      </c>
      <c r="W25" s="26">
        <f t="shared" si="10"/>
        <v>0.17445748677035941</v>
      </c>
    </row>
    <row r="26" spans="1:23" x14ac:dyDescent="0.5">
      <c r="A26" t="s">
        <v>17</v>
      </c>
      <c r="B26">
        <v>24</v>
      </c>
      <c r="C26">
        <v>4</v>
      </c>
      <c r="D26">
        <v>30</v>
      </c>
      <c r="E26">
        <v>86</v>
      </c>
      <c r="F26">
        <v>12</v>
      </c>
      <c r="G26">
        <v>63</v>
      </c>
      <c r="H26" s="24">
        <f t="shared" si="0"/>
        <v>42</v>
      </c>
      <c r="I26" s="24">
        <f t="shared" si="0"/>
        <v>149</v>
      </c>
      <c r="J26" s="32">
        <f t="shared" si="11"/>
        <v>4</v>
      </c>
      <c r="K26" s="32">
        <f t="shared" si="1"/>
        <v>1</v>
      </c>
      <c r="L26" s="33">
        <f t="shared" si="2"/>
        <v>42</v>
      </c>
      <c r="M26" s="25">
        <f t="shared" si="8"/>
        <v>46.925790320688662</v>
      </c>
      <c r="N26" s="33"/>
      <c r="O26" s="25">
        <f t="shared" si="4"/>
        <v>4.9257903206886624</v>
      </c>
      <c r="P26" s="26">
        <f t="shared" si="5"/>
        <v>0.11728072192115863</v>
      </c>
      <c r="Q26" s="11"/>
      <c r="R26" s="11"/>
      <c r="S26" s="33">
        <f t="shared" si="3"/>
        <v>149</v>
      </c>
      <c r="T26" s="25">
        <f t="shared" si="9"/>
        <v>91.206005121873531</v>
      </c>
      <c r="U26" s="33"/>
      <c r="V26" s="25">
        <f t="shared" si="6"/>
        <v>57.793994878126469</v>
      </c>
      <c r="W26" s="26">
        <f t="shared" si="10"/>
        <v>0.38787916025588232</v>
      </c>
    </row>
    <row r="27" spans="1:23" x14ac:dyDescent="0.5">
      <c r="A27" t="s">
        <v>18</v>
      </c>
      <c r="B27">
        <v>25</v>
      </c>
      <c r="C27">
        <v>5</v>
      </c>
      <c r="D27">
        <v>51</v>
      </c>
      <c r="E27">
        <v>77</v>
      </c>
      <c r="F27">
        <v>27</v>
      </c>
      <c r="G27">
        <v>90</v>
      </c>
      <c r="H27" s="24">
        <f t="shared" si="0"/>
        <v>78</v>
      </c>
      <c r="I27" s="24">
        <f t="shared" si="0"/>
        <v>167</v>
      </c>
      <c r="J27" s="32">
        <f t="shared" si="11"/>
        <v>5</v>
      </c>
      <c r="K27" s="32">
        <f t="shared" si="1"/>
        <v>1.5</v>
      </c>
      <c r="L27" s="33">
        <f t="shared" si="2"/>
        <v>52</v>
      </c>
      <c r="M27" s="25">
        <f t="shared" si="8"/>
        <v>45.940632256550927</v>
      </c>
      <c r="N27" s="33"/>
      <c r="O27" s="25">
        <f t="shared" si="4"/>
        <v>32.059367743449073</v>
      </c>
      <c r="P27" s="26">
        <f t="shared" si="5"/>
        <v>0.41101753517242401</v>
      </c>
      <c r="Q27" s="11"/>
      <c r="R27" s="11"/>
      <c r="S27" s="33">
        <f t="shared" si="3"/>
        <v>111.33333333333333</v>
      </c>
      <c r="T27" s="25">
        <f t="shared" si="9"/>
        <v>102.76480409749882</v>
      </c>
      <c r="U27" s="33"/>
      <c r="V27" s="25">
        <f t="shared" si="6"/>
        <v>64.235195902501175</v>
      </c>
      <c r="W27" s="26">
        <f t="shared" si="10"/>
        <v>0.38464189163174356</v>
      </c>
    </row>
    <row r="28" spans="1:23" x14ac:dyDescent="0.5">
      <c r="A28" t="s">
        <v>14</v>
      </c>
      <c r="B28">
        <v>26</v>
      </c>
      <c r="C28">
        <v>1</v>
      </c>
      <c r="D28">
        <v>27</v>
      </c>
      <c r="E28">
        <v>27</v>
      </c>
      <c r="F28">
        <v>12</v>
      </c>
      <c r="G28">
        <v>40</v>
      </c>
      <c r="H28" s="24">
        <f t="shared" si="0"/>
        <v>39</v>
      </c>
      <c r="I28" s="24">
        <f t="shared" si="0"/>
        <v>67</v>
      </c>
      <c r="J28" s="32">
        <f t="shared" si="11"/>
        <v>1</v>
      </c>
      <c r="K28" s="32">
        <f t="shared" si="1"/>
        <v>0.7</v>
      </c>
      <c r="L28" s="33">
        <f t="shared" si="2"/>
        <v>55.714285714285715</v>
      </c>
      <c r="M28" s="25">
        <f t="shared" si="8"/>
        <v>52.352505805240746</v>
      </c>
      <c r="N28" s="33"/>
      <c r="O28" s="25">
        <f t="shared" si="4"/>
        <v>13.352505805240746</v>
      </c>
      <c r="P28" s="26">
        <f t="shared" si="5"/>
        <v>0.34237194372412166</v>
      </c>
      <c r="Q28" s="11"/>
      <c r="R28" s="11"/>
      <c r="S28" s="33">
        <f t="shared" si="3"/>
        <v>95.714285714285722</v>
      </c>
      <c r="T28" s="25">
        <f t="shared" si="9"/>
        <v>115.61184327799907</v>
      </c>
      <c r="U28" s="33"/>
      <c r="V28" s="25">
        <f t="shared" si="6"/>
        <v>48.611843277999071</v>
      </c>
      <c r="W28" s="26">
        <f t="shared" si="10"/>
        <v>0.72554989967162797</v>
      </c>
    </row>
    <row r="29" spans="1:23" x14ac:dyDescent="0.5">
      <c r="A29" t="s">
        <v>15</v>
      </c>
      <c r="B29">
        <v>27</v>
      </c>
      <c r="C29">
        <v>2</v>
      </c>
      <c r="D29">
        <v>25</v>
      </c>
      <c r="E29">
        <v>35</v>
      </c>
      <c r="F29">
        <v>18</v>
      </c>
      <c r="G29">
        <v>46</v>
      </c>
      <c r="H29" s="24">
        <f t="shared" si="0"/>
        <v>43</v>
      </c>
      <c r="I29" s="24">
        <f t="shared" si="0"/>
        <v>81</v>
      </c>
      <c r="J29" s="32">
        <f t="shared" si="11"/>
        <v>2</v>
      </c>
      <c r="K29" s="32">
        <f t="shared" si="1"/>
        <v>0.8</v>
      </c>
      <c r="L29" s="33">
        <f t="shared" si="2"/>
        <v>53.75</v>
      </c>
      <c r="M29" s="25">
        <f t="shared" si="8"/>
        <v>49.682004644192602</v>
      </c>
      <c r="N29" s="33"/>
      <c r="O29" s="25">
        <f t="shared" si="4"/>
        <v>6.6820046441926024</v>
      </c>
      <c r="P29" s="26">
        <f t="shared" si="5"/>
        <v>0.15539545684168843</v>
      </c>
      <c r="Q29" s="11"/>
      <c r="R29" s="11"/>
      <c r="S29" s="33">
        <f t="shared" si="3"/>
        <v>101.25</v>
      </c>
      <c r="T29" s="25">
        <f t="shared" si="9"/>
        <v>105.88947462239926</v>
      </c>
      <c r="U29" s="33"/>
      <c r="V29" s="25">
        <f t="shared" si="6"/>
        <v>24.889474622399263</v>
      </c>
      <c r="W29" s="26">
        <f t="shared" si="10"/>
        <v>0.30727746447406495</v>
      </c>
    </row>
    <row r="30" spans="1:23" x14ac:dyDescent="0.5">
      <c r="A30" t="s">
        <v>16</v>
      </c>
      <c r="B30">
        <v>28</v>
      </c>
      <c r="C30">
        <v>3</v>
      </c>
      <c r="D30">
        <v>23</v>
      </c>
      <c r="E30">
        <v>60</v>
      </c>
      <c r="F30">
        <v>14</v>
      </c>
      <c r="G30">
        <v>54</v>
      </c>
      <c r="H30" s="24">
        <f t="shared" si="0"/>
        <v>37</v>
      </c>
      <c r="I30" s="24">
        <f t="shared" si="0"/>
        <v>114</v>
      </c>
      <c r="J30" s="32">
        <f t="shared" si="11"/>
        <v>3</v>
      </c>
      <c r="K30" s="32">
        <f t="shared" si="1"/>
        <v>1</v>
      </c>
      <c r="L30" s="33">
        <f t="shared" si="2"/>
        <v>37</v>
      </c>
      <c r="M30" s="25">
        <f t="shared" si="8"/>
        <v>48.345603715354088</v>
      </c>
      <c r="N30" s="33"/>
      <c r="O30" s="25">
        <f t="shared" si="4"/>
        <v>11.345603715354088</v>
      </c>
      <c r="P30" s="26">
        <f t="shared" si="5"/>
        <v>0.30663793825281316</v>
      </c>
      <c r="Q30" s="11"/>
      <c r="R30" s="11"/>
      <c r="S30" s="33">
        <f t="shared" si="3"/>
        <v>114</v>
      </c>
      <c r="T30" s="25">
        <f t="shared" si="9"/>
        <v>100.91157969791942</v>
      </c>
      <c r="U30" s="33"/>
      <c r="V30" s="25">
        <f t="shared" si="6"/>
        <v>13.088420302080578</v>
      </c>
      <c r="W30" s="26">
        <f t="shared" si="10"/>
        <v>0.1148107044042156</v>
      </c>
    </row>
    <row r="31" spans="1:23" x14ac:dyDescent="0.5">
      <c r="A31" t="s">
        <v>17</v>
      </c>
      <c r="B31">
        <v>29</v>
      </c>
      <c r="C31">
        <v>4</v>
      </c>
      <c r="D31">
        <v>24</v>
      </c>
      <c r="E31">
        <v>68</v>
      </c>
      <c r="F31">
        <v>14</v>
      </c>
      <c r="G31">
        <v>51</v>
      </c>
      <c r="H31" s="24">
        <f t="shared" si="0"/>
        <v>38</v>
      </c>
      <c r="I31" s="24">
        <f t="shared" si="0"/>
        <v>119</v>
      </c>
      <c r="J31" s="32">
        <f t="shared" si="11"/>
        <v>4</v>
      </c>
      <c r="K31" s="32">
        <f t="shared" si="1"/>
        <v>1</v>
      </c>
      <c r="L31" s="33">
        <f t="shared" si="2"/>
        <v>38</v>
      </c>
      <c r="M31" s="25">
        <f t="shared" si="8"/>
        <v>46.076482972283273</v>
      </c>
      <c r="N31" s="33"/>
      <c r="O31" s="25">
        <f t="shared" si="4"/>
        <v>8.0764829722832729</v>
      </c>
      <c r="P31" s="26">
        <f t="shared" si="5"/>
        <v>0.21253902558640192</v>
      </c>
      <c r="Q31" s="11"/>
      <c r="R31" s="11"/>
      <c r="S31" s="33">
        <f t="shared" si="3"/>
        <v>119</v>
      </c>
      <c r="T31" s="25">
        <f t="shared" si="9"/>
        <v>103.52926375833555</v>
      </c>
      <c r="U31" s="33"/>
      <c r="V31" s="25">
        <f t="shared" si="6"/>
        <v>15.470736241664454</v>
      </c>
      <c r="W31" s="26">
        <f t="shared" si="10"/>
        <v>0.1300061869047433</v>
      </c>
    </row>
    <row r="32" spans="1:23" x14ac:dyDescent="0.5">
      <c r="A32" t="s">
        <v>18</v>
      </c>
      <c r="B32">
        <v>30</v>
      </c>
      <c r="C32">
        <v>5</v>
      </c>
      <c r="D32">
        <v>53</v>
      </c>
      <c r="E32">
        <v>83</v>
      </c>
      <c r="F32">
        <v>47</v>
      </c>
      <c r="G32">
        <v>65</v>
      </c>
      <c r="H32" s="24">
        <f t="shared" si="0"/>
        <v>100</v>
      </c>
      <c r="I32" s="24">
        <f t="shared" si="0"/>
        <v>148</v>
      </c>
      <c r="J32" s="32">
        <f t="shared" si="11"/>
        <v>5</v>
      </c>
      <c r="K32" s="32">
        <f t="shared" si="1"/>
        <v>1.5</v>
      </c>
      <c r="L32" s="33">
        <f t="shared" si="2"/>
        <v>66.666666666666671</v>
      </c>
      <c r="M32" s="25">
        <f t="shared" si="8"/>
        <v>44.461186377826621</v>
      </c>
      <c r="N32" s="33"/>
      <c r="O32" s="25">
        <f t="shared" si="4"/>
        <v>55.538813622173379</v>
      </c>
      <c r="P32" s="26">
        <f t="shared" si="5"/>
        <v>0.55538813622173377</v>
      </c>
      <c r="Q32" s="11"/>
      <c r="R32" s="11"/>
      <c r="S32" s="33">
        <f t="shared" si="3"/>
        <v>98.666666666666671</v>
      </c>
      <c r="T32" s="25">
        <f t="shared" si="9"/>
        <v>106.62341100666843</v>
      </c>
      <c r="U32" s="33"/>
      <c r="V32" s="25">
        <f t="shared" si="6"/>
        <v>41.376588993331566</v>
      </c>
      <c r="W32" s="26">
        <f t="shared" si="10"/>
        <v>0.27957154725224032</v>
      </c>
    </row>
    <row r="33" spans="1:23" x14ac:dyDescent="0.5">
      <c r="A33" t="s">
        <v>14</v>
      </c>
      <c r="B33">
        <v>31</v>
      </c>
      <c r="C33">
        <v>1</v>
      </c>
      <c r="D33">
        <v>17</v>
      </c>
      <c r="E33">
        <v>49</v>
      </c>
      <c r="F33">
        <v>15</v>
      </c>
      <c r="G33">
        <v>39</v>
      </c>
      <c r="H33" s="24">
        <f t="shared" si="0"/>
        <v>32</v>
      </c>
      <c r="I33" s="24">
        <f t="shared" si="0"/>
        <v>88</v>
      </c>
      <c r="J33" s="32">
        <f t="shared" si="11"/>
        <v>1</v>
      </c>
      <c r="K33" s="32">
        <f t="shared" si="1"/>
        <v>0.7</v>
      </c>
      <c r="L33" s="33">
        <f t="shared" si="2"/>
        <v>45.714285714285715</v>
      </c>
      <c r="M33" s="25">
        <f t="shared" si="8"/>
        <v>55.5689491022613</v>
      </c>
      <c r="N33" s="33"/>
      <c r="O33" s="25">
        <f t="shared" si="4"/>
        <v>23.5689491022613</v>
      </c>
      <c r="P33" s="26">
        <f t="shared" si="5"/>
        <v>0.73652965944566562</v>
      </c>
      <c r="Q33" s="11"/>
      <c r="R33" s="11"/>
      <c r="S33" s="33">
        <f t="shared" si="3"/>
        <v>125.71428571428572</v>
      </c>
      <c r="T33" s="25">
        <f t="shared" si="9"/>
        <v>114.89872880533474</v>
      </c>
      <c r="U33" s="33"/>
      <c r="V33" s="25">
        <f t="shared" si="6"/>
        <v>26.898728805334741</v>
      </c>
      <c r="W33" s="26">
        <f t="shared" si="10"/>
        <v>0.3056673727878948</v>
      </c>
    </row>
    <row r="34" spans="1:23" x14ac:dyDescent="0.5">
      <c r="A34" t="s">
        <v>15</v>
      </c>
      <c r="B34">
        <v>32</v>
      </c>
      <c r="C34">
        <v>2</v>
      </c>
      <c r="D34">
        <v>24</v>
      </c>
      <c r="E34">
        <v>32</v>
      </c>
      <c r="F34">
        <v>14</v>
      </c>
      <c r="G34">
        <v>50</v>
      </c>
      <c r="H34" s="24">
        <f t="shared" si="0"/>
        <v>38</v>
      </c>
      <c r="I34" s="24">
        <f t="shared" si="0"/>
        <v>82</v>
      </c>
      <c r="J34" s="32">
        <f t="shared" si="11"/>
        <v>2</v>
      </c>
      <c r="K34" s="32">
        <f t="shared" si="1"/>
        <v>0.8</v>
      </c>
      <c r="L34" s="33">
        <f t="shared" si="2"/>
        <v>47.5</v>
      </c>
      <c r="M34" s="25">
        <f t="shared" si="8"/>
        <v>50.855159281809044</v>
      </c>
      <c r="N34" s="33"/>
      <c r="O34" s="25">
        <f t="shared" si="4"/>
        <v>12.855159281809044</v>
      </c>
      <c r="P34" s="26">
        <f t="shared" si="5"/>
        <v>0.33829366531076432</v>
      </c>
      <c r="Q34" s="11"/>
      <c r="R34" s="11"/>
      <c r="S34" s="33">
        <f t="shared" si="3"/>
        <v>102.5</v>
      </c>
      <c r="T34" s="25">
        <f t="shared" si="9"/>
        <v>109.5189830442678</v>
      </c>
      <c r="U34" s="33"/>
      <c r="V34" s="25">
        <f t="shared" si="6"/>
        <v>27.518983044267799</v>
      </c>
      <c r="W34" s="26">
        <f t="shared" si="10"/>
        <v>0.33559735419838777</v>
      </c>
    </row>
    <row r="35" spans="1:23" x14ac:dyDescent="0.5">
      <c r="A35" t="s">
        <v>16</v>
      </c>
      <c r="B35">
        <v>33</v>
      </c>
      <c r="C35">
        <v>3</v>
      </c>
      <c r="D35">
        <v>25</v>
      </c>
      <c r="E35">
        <v>51</v>
      </c>
      <c r="F35">
        <v>11</v>
      </c>
      <c r="G35">
        <v>61</v>
      </c>
      <c r="H35" s="24">
        <f t="shared" si="0"/>
        <v>36</v>
      </c>
      <c r="I35" s="24">
        <f t="shared" si="0"/>
        <v>112</v>
      </c>
      <c r="J35" s="32">
        <f t="shared" si="11"/>
        <v>3</v>
      </c>
      <c r="K35" s="32">
        <f t="shared" si="1"/>
        <v>1</v>
      </c>
      <c r="L35" s="33">
        <f t="shared" si="2"/>
        <v>36</v>
      </c>
      <c r="M35" s="25">
        <f t="shared" si="8"/>
        <v>48.284127425447238</v>
      </c>
      <c r="N35" s="33"/>
      <c r="O35" s="25">
        <f t="shared" si="4"/>
        <v>12.284127425447238</v>
      </c>
      <c r="P35" s="26">
        <f t="shared" si="5"/>
        <v>0.34122576181797881</v>
      </c>
      <c r="Q35" s="11"/>
      <c r="R35" s="11"/>
      <c r="S35" s="33">
        <f t="shared" si="3"/>
        <v>112</v>
      </c>
      <c r="T35" s="25">
        <f t="shared" si="9"/>
        <v>104.01518643541425</v>
      </c>
      <c r="U35" s="33"/>
      <c r="V35" s="25">
        <f t="shared" si="6"/>
        <v>7.9848135645857496</v>
      </c>
      <c r="W35" s="26">
        <f t="shared" si="10"/>
        <v>7.1292978255229913E-2</v>
      </c>
    </row>
    <row r="36" spans="1:23" x14ac:dyDescent="0.5">
      <c r="A36" t="s">
        <v>17</v>
      </c>
      <c r="B36">
        <v>34</v>
      </c>
      <c r="C36">
        <v>4</v>
      </c>
      <c r="D36">
        <v>30</v>
      </c>
      <c r="E36">
        <v>38</v>
      </c>
      <c r="F36">
        <v>13</v>
      </c>
      <c r="G36">
        <v>69</v>
      </c>
      <c r="H36" s="24">
        <f t="shared" si="0"/>
        <v>43</v>
      </c>
      <c r="I36" s="24">
        <f t="shared" si="0"/>
        <v>107</v>
      </c>
      <c r="J36" s="32">
        <f t="shared" si="11"/>
        <v>4</v>
      </c>
      <c r="K36" s="32">
        <f t="shared" si="1"/>
        <v>1</v>
      </c>
      <c r="L36" s="33">
        <f t="shared" si="2"/>
        <v>43</v>
      </c>
      <c r="M36" s="25">
        <f t="shared" si="8"/>
        <v>45.827301940357799</v>
      </c>
      <c r="N36" s="33"/>
      <c r="O36" s="25">
        <f t="shared" si="4"/>
        <v>2.827301940357799</v>
      </c>
      <c r="P36" s="26">
        <f t="shared" si="5"/>
        <v>6.5751207915297649E-2</v>
      </c>
      <c r="Q36" s="11"/>
      <c r="R36" s="11"/>
      <c r="S36" s="33">
        <f t="shared" si="3"/>
        <v>107</v>
      </c>
      <c r="T36" s="25">
        <f t="shared" si="9"/>
        <v>105.61214914833141</v>
      </c>
      <c r="U36" s="33"/>
      <c r="V36" s="25">
        <f t="shared" si="6"/>
        <v>1.3878508516685883</v>
      </c>
      <c r="W36" s="26">
        <f t="shared" si="10"/>
        <v>1.2970568707183069E-2</v>
      </c>
    </row>
    <row r="37" spans="1:23" x14ac:dyDescent="0.5">
      <c r="A37" t="s">
        <v>18</v>
      </c>
      <c r="B37">
        <v>35</v>
      </c>
      <c r="C37">
        <v>5</v>
      </c>
      <c r="D37">
        <v>39</v>
      </c>
      <c r="E37">
        <v>60</v>
      </c>
      <c r="F37">
        <v>38</v>
      </c>
      <c r="G37">
        <v>86</v>
      </c>
      <c r="H37" s="24">
        <f t="shared" si="0"/>
        <v>77</v>
      </c>
      <c r="I37" s="24">
        <f t="shared" si="0"/>
        <v>146</v>
      </c>
      <c r="J37" s="32">
        <f t="shared" si="11"/>
        <v>5</v>
      </c>
      <c r="K37" s="32">
        <f t="shared" si="1"/>
        <v>1.5</v>
      </c>
      <c r="L37" s="33">
        <f t="shared" si="2"/>
        <v>51.333333333333336</v>
      </c>
      <c r="M37" s="25">
        <f t="shared" si="8"/>
        <v>45.261841552286242</v>
      </c>
      <c r="N37" s="33"/>
      <c r="O37" s="25">
        <f t="shared" si="4"/>
        <v>31.738158447713758</v>
      </c>
      <c r="P37" s="26">
        <f t="shared" si="5"/>
        <v>0.41218387594433453</v>
      </c>
      <c r="Q37" s="11"/>
      <c r="R37" s="11"/>
      <c r="S37" s="33">
        <f t="shared" si="3"/>
        <v>97.333333333333329</v>
      </c>
      <c r="T37" s="25">
        <f t="shared" si="9"/>
        <v>105.88971931866514</v>
      </c>
      <c r="U37" s="33"/>
      <c r="V37" s="25">
        <f t="shared" si="6"/>
        <v>40.110280681334856</v>
      </c>
      <c r="W37" s="26">
        <f t="shared" si="10"/>
        <v>0.27472794987215654</v>
      </c>
    </row>
    <row r="38" spans="1:23" x14ac:dyDescent="0.5">
      <c r="A38" t="s">
        <v>14</v>
      </c>
      <c r="B38">
        <v>36</v>
      </c>
      <c r="C38">
        <v>1</v>
      </c>
      <c r="D38">
        <v>20</v>
      </c>
      <c r="E38">
        <v>39</v>
      </c>
      <c r="F38">
        <v>13</v>
      </c>
      <c r="G38">
        <v>38</v>
      </c>
      <c r="H38" s="24">
        <f t="shared" si="0"/>
        <v>33</v>
      </c>
      <c r="I38" s="24">
        <f t="shared" si="0"/>
        <v>77</v>
      </c>
      <c r="J38" s="32">
        <f t="shared" si="11"/>
        <v>1</v>
      </c>
      <c r="K38" s="32">
        <f t="shared" si="1"/>
        <v>0.7</v>
      </c>
      <c r="L38" s="33">
        <f t="shared" si="2"/>
        <v>47.142857142857146</v>
      </c>
      <c r="M38" s="25">
        <f t="shared" si="8"/>
        <v>51.609473241828994</v>
      </c>
      <c r="N38" s="33"/>
      <c r="O38" s="25">
        <f t="shared" si="4"/>
        <v>18.609473241828994</v>
      </c>
      <c r="P38" s="26">
        <f t="shared" si="5"/>
        <v>0.56392343157057556</v>
      </c>
      <c r="Q38" s="11"/>
      <c r="R38" s="11"/>
      <c r="S38" s="33">
        <f t="shared" si="3"/>
        <v>110</v>
      </c>
      <c r="T38" s="25">
        <f t="shared" si="9"/>
        <v>113.91177545493213</v>
      </c>
      <c r="U38" s="33"/>
      <c r="V38" s="25">
        <f t="shared" si="6"/>
        <v>36.911775454932126</v>
      </c>
      <c r="W38" s="26">
        <f t="shared" si="10"/>
        <v>0.47937370720691075</v>
      </c>
    </row>
    <row r="39" spans="1:23" x14ac:dyDescent="0.5">
      <c r="A39" t="s">
        <v>15</v>
      </c>
      <c r="B39">
        <v>37</v>
      </c>
      <c r="C39">
        <v>2</v>
      </c>
      <c r="D39">
        <v>28</v>
      </c>
      <c r="E39">
        <v>43</v>
      </c>
      <c r="F39">
        <v>15</v>
      </c>
      <c r="G39">
        <v>46</v>
      </c>
      <c r="H39" s="24">
        <f t="shared" si="0"/>
        <v>43</v>
      </c>
      <c r="I39" s="24">
        <f t="shared" si="0"/>
        <v>89</v>
      </c>
      <c r="J39" s="32">
        <f t="shared" si="11"/>
        <v>2</v>
      </c>
      <c r="K39" s="32">
        <f t="shared" si="1"/>
        <v>0.8</v>
      </c>
      <c r="L39" s="33">
        <f t="shared" si="2"/>
        <v>53.75</v>
      </c>
      <c r="M39" s="25">
        <f t="shared" si="8"/>
        <v>47.887578593463196</v>
      </c>
      <c r="N39" s="33"/>
      <c r="O39" s="25">
        <f t="shared" si="4"/>
        <v>4.8875785934631963</v>
      </c>
      <c r="P39" s="26">
        <f t="shared" si="5"/>
        <v>0.11366461845263247</v>
      </c>
      <c r="Q39" s="11"/>
      <c r="R39" s="11"/>
      <c r="S39" s="33">
        <f t="shared" si="3"/>
        <v>111.25</v>
      </c>
      <c r="T39" s="25">
        <f t="shared" si="9"/>
        <v>106.52942036394572</v>
      </c>
      <c r="U39" s="33"/>
      <c r="V39" s="25">
        <f t="shared" si="6"/>
        <v>17.529420363945718</v>
      </c>
      <c r="W39" s="26">
        <f t="shared" si="10"/>
        <v>0.19695977937017661</v>
      </c>
    </row>
    <row r="40" spans="1:23" x14ac:dyDescent="0.5">
      <c r="A40" t="s">
        <v>16</v>
      </c>
      <c r="B40">
        <v>38</v>
      </c>
      <c r="C40">
        <v>3</v>
      </c>
      <c r="D40">
        <v>23</v>
      </c>
      <c r="E40">
        <v>31</v>
      </c>
      <c r="F40">
        <v>15</v>
      </c>
      <c r="G40">
        <v>62</v>
      </c>
      <c r="H40" s="24">
        <f t="shared" si="0"/>
        <v>38</v>
      </c>
      <c r="I40" s="24">
        <f t="shared" si="0"/>
        <v>93</v>
      </c>
      <c r="J40" s="32">
        <f t="shared" si="11"/>
        <v>3</v>
      </c>
      <c r="K40" s="32">
        <f t="shared" si="1"/>
        <v>1</v>
      </c>
      <c r="L40" s="33">
        <f t="shared" si="2"/>
        <v>38</v>
      </c>
      <c r="M40" s="25">
        <f t="shared" si="8"/>
        <v>46.91006287477056</v>
      </c>
      <c r="N40" s="33"/>
      <c r="O40" s="25">
        <f t="shared" si="4"/>
        <v>8.9100628747705599</v>
      </c>
      <c r="P40" s="26">
        <f t="shared" si="5"/>
        <v>0.23447533880975158</v>
      </c>
      <c r="Q40" s="11"/>
      <c r="R40" s="11"/>
      <c r="S40" s="33">
        <f t="shared" si="3"/>
        <v>93</v>
      </c>
      <c r="T40" s="25">
        <f t="shared" si="9"/>
        <v>103.02353629115657</v>
      </c>
      <c r="U40" s="33"/>
      <c r="V40" s="25">
        <f t="shared" si="6"/>
        <v>10.023536291156574</v>
      </c>
      <c r="W40" s="26">
        <f t="shared" si="10"/>
        <v>0.10777996011996317</v>
      </c>
    </row>
    <row r="41" spans="1:23" x14ac:dyDescent="0.5">
      <c r="A41" t="s">
        <v>17</v>
      </c>
      <c r="B41">
        <v>39</v>
      </c>
      <c r="C41">
        <v>4</v>
      </c>
      <c r="D41">
        <v>28</v>
      </c>
      <c r="E41">
        <v>48</v>
      </c>
      <c r="F41">
        <v>16</v>
      </c>
      <c r="G41">
        <v>59</v>
      </c>
      <c r="H41" s="24">
        <f t="shared" si="0"/>
        <v>44</v>
      </c>
      <c r="I41" s="24">
        <f t="shared" si="0"/>
        <v>107</v>
      </c>
      <c r="J41" s="32">
        <f t="shared" si="11"/>
        <v>4</v>
      </c>
      <c r="K41" s="32">
        <f t="shared" si="1"/>
        <v>1</v>
      </c>
      <c r="L41" s="33">
        <f t="shared" si="2"/>
        <v>44</v>
      </c>
      <c r="M41" s="25">
        <f t="shared" si="8"/>
        <v>45.128050299816451</v>
      </c>
      <c r="N41" s="33"/>
      <c r="O41" s="25">
        <f t="shared" si="4"/>
        <v>1.1280502998164508</v>
      </c>
      <c r="P41" s="26">
        <f t="shared" si="5"/>
        <v>2.5637506814010246E-2</v>
      </c>
      <c r="Q41" s="11"/>
      <c r="R41" s="11"/>
      <c r="S41" s="33">
        <f t="shared" si="3"/>
        <v>107</v>
      </c>
      <c r="T41" s="25">
        <f t="shared" si="9"/>
        <v>101.01882903292525</v>
      </c>
      <c r="U41" s="33"/>
      <c r="V41" s="25">
        <f t="shared" si="6"/>
        <v>5.9811709670747462</v>
      </c>
      <c r="W41" s="26">
        <f t="shared" si="10"/>
        <v>5.5898794084810709E-2</v>
      </c>
    </row>
    <row r="42" spans="1:23" x14ac:dyDescent="0.5">
      <c r="A42" t="s">
        <v>18</v>
      </c>
      <c r="B42">
        <v>40</v>
      </c>
      <c r="C42">
        <v>5</v>
      </c>
      <c r="D42">
        <v>44</v>
      </c>
      <c r="E42">
        <v>63</v>
      </c>
      <c r="F42">
        <v>35</v>
      </c>
      <c r="G42">
        <v>80</v>
      </c>
      <c r="H42" s="24">
        <f t="shared" si="0"/>
        <v>79</v>
      </c>
      <c r="I42" s="24">
        <f t="shared" si="0"/>
        <v>143</v>
      </c>
      <c r="J42" s="32">
        <f t="shared" si="11"/>
        <v>5</v>
      </c>
      <c r="K42" s="32">
        <f t="shared" si="1"/>
        <v>1.5</v>
      </c>
      <c r="L42" s="33">
        <f t="shared" si="2"/>
        <v>52.666666666666664</v>
      </c>
      <c r="M42" s="25">
        <f t="shared" si="8"/>
        <v>44.902440239853163</v>
      </c>
      <c r="N42" s="33"/>
      <c r="O42" s="25">
        <f t="shared" si="4"/>
        <v>34.097559760146837</v>
      </c>
      <c r="P42" s="26">
        <f t="shared" si="5"/>
        <v>0.4316146805081878</v>
      </c>
      <c r="Q42" s="11"/>
      <c r="R42" s="11"/>
      <c r="S42" s="33">
        <f t="shared" si="3"/>
        <v>95.333333333333329</v>
      </c>
      <c r="T42" s="25">
        <f t="shared" si="9"/>
        <v>102.21506322634022</v>
      </c>
      <c r="U42" s="33"/>
      <c r="V42" s="25">
        <f t="shared" si="6"/>
        <v>40.78493677365978</v>
      </c>
      <c r="W42" s="26">
        <f t="shared" si="10"/>
        <v>0.28520934806755088</v>
      </c>
    </row>
    <row r="43" spans="1:23" x14ac:dyDescent="0.5">
      <c r="A43" t="s">
        <v>14</v>
      </c>
      <c r="B43">
        <v>41</v>
      </c>
      <c r="C43">
        <v>1</v>
      </c>
      <c r="D43">
        <v>23</v>
      </c>
      <c r="E43">
        <v>53</v>
      </c>
      <c r="F43">
        <v>15</v>
      </c>
      <c r="G43">
        <v>41</v>
      </c>
      <c r="H43" s="24">
        <f t="shared" si="0"/>
        <v>38</v>
      </c>
      <c r="I43" s="24">
        <f t="shared" si="0"/>
        <v>94</v>
      </c>
      <c r="J43" s="32">
        <f t="shared" si="11"/>
        <v>1</v>
      </c>
      <c r="K43" s="32">
        <f t="shared" si="1"/>
        <v>0.7</v>
      </c>
      <c r="L43" s="33">
        <f t="shared" si="2"/>
        <v>54.285714285714292</v>
      </c>
      <c r="M43" s="25">
        <f t="shared" si="8"/>
        <v>51.721952191882536</v>
      </c>
      <c r="N43" s="33"/>
      <c r="O43" s="25">
        <f t="shared" si="4"/>
        <v>13.721952191882536</v>
      </c>
      <c r="P43" s="26">
        <f t="shared" si="5"/>
        <v>0.36110400504954043</v>
      </c>
      <c r="Q43" s="11"/>
      <c r="R43" s="11"/>
      <c r="S43" s="33">
        <f t="shared" si="3"/>
        <v>134.28571428571431</v>
      </c>
      <c r="T43" s="25">
        <f t="shared" si="9"/>
        <v>110.37205058107219</v>
      </c>
      <c r="U43" s="33"/>
      <c r="V43" s="25">
        <f t="shared" si="6"/>
        <v>16.372050581072187</v>
      </c>
      <c r="W43" s="26">
        <f t="shared" si="10"/>
        <v>0.17417075086247008</v>
      </c>
    </row>
    <row r="44" spans="1:23" x14ac:dyDescent="0.5">
      <c r="A44" t="s">
        <v>15</v>
      </c>
      <c r="B44">
        <v>42</v>
      </c>
      <c r="C44">
        <v>2</v>
      </c>
      <c r="D44">
        <v>26</v>
      </c>
      <c r="E44">
        <v>46</v>
      </c>
      <c r="F44">
        <v>18</v>
      </c>
      <c r="G44">
        <v>46</v>
      </c>
      <c r="H44" s="24">
        <f t="shared" si="0"/>
        <v>44</v>
      </c>
      <c r="I44" s="24">
        <f t="shared" si="0"/>
        <v>92</v>
      </c>
      <c r="J44" s="32">
        <f t="shared" si="11"/>
        <v>2</v>
      </c>
      <c r="K44" s="32">
        <f t="shared" si="1"/>
        <v>0.8</v>
      </c>
      <c r="L44" s="33">
        <f t="shared" si="2"/>
        <v>55</v>
      </c>
      <c r="M44" s="25">
        <f t="shared" si="8"/>
        <v>48.977561753506031</v>
      </c>
      <c r="N44" s="33"/>
      <c r="O44" s="25">
        <f t="shared" si="4"/>
        <v>4.9775617535060306</v>
      </c>
      <c r="P44" s="26">
        <f t="shared" si="5"/>
        <v>0.11312640348877342</v>
      </c>
      <c r="Q44" s="11"/>
      <c r="R44" s="11"/>
      <c r="S44" s="33">
        <f t="shared" si="3"/>
        <v>115</v>
      </c>
      <c r="T44" s="25">
        <f t="shared" si="9"/>
        <v>107.09764046485775</v>
      </c>
      <c r="U44" s="33"/>
      <c r="V44" s="25">
        <f t="shared" si="6"/>
        <v>15.097640464857747</v>
      </c>
      <c r="W44" s="26">
        <f t="shared" si="10"/>
        <v>0.16410478766149725</v>
      </c>
    </row>
    <row r="45" spans="1:23" x14ac:dyDescent="0.5">
      <c r="A45" t="s">
        <v>16</v>
      </c>
      <c r="B45">
        <v>43</v>
      </c>
      <c r="C45">
        <v>3</v>
      </c>
      <c r="D45">
        <v>36</v>
      </c>
      <c r="E45">
        <v>46</v>
      </c>
      <c r="F45">
        <v>22</v>
      </c>
      <c r="G45">
        <v>60</v>
      </c>
      <c r="H45" s="24">
        <f t="shared" si="0"/>
        <v>58</v>
      </c>
      <c r="I45" s="24">
        <f t="shared" si="0"/>
        <v>106</v>
      </c>
      <c r="J45" s="32">
        <f t="shared" si="11"/>
        <v>3</v>
      </c>
      <c r="K45" s="32">
        <f t="shared" si="1"/>
        <v>1</v>
      </c>
      <c r="L45" s="33">
        <f t="shared" si="2"/>
        <v>58</v>
      </c>
      <c r="M45" s="25">
        <f t="shared" si="8"/>
        <v>47.982049402804833</v>
      </c>
      <c r="N45" s="33"/>
      <c r="O45" s="25">
        <f t="shared" si="4"/>
        <v>10.017950597195167</v>
      </c>
      <c r="P45" s="26">
        <f t="shared" si="5"/>
        <v>0.17272328615853735</v>
      </c>
      <c r="Q45" s="11"/>
      <c r="R45" s="11"/>
      <c r="S45" s="33">
        <f t="shared" si="3"/>
        <v>106</v>
      </c>
      <c r="T45" s="25">
        <f t="shared" si="9"/>
        <v>104.07811237188621</v>
      </c>
      <c r="U45" s="33"/>
      <c r="V45" s="25">
        <f t="shared" si="6"/>
        <v>1.9218876281137938</v>
      </c>
      <c r="W45" s="26">
        <f t="shared" si="10"/>
        <v>1.8131015359564091E-2</v>
      </c>
    </row>
    <row r="46" spans="1:23" x14ac:dyDescent="0.5">
      <c r="A46" t="s">
        <v>17</v>
      </c>
      <c r="B46">
        <v>44</v>
      </c>
      <c r="C46">
        <v>4</v>
      </c>
      <c r="D46">
        <v>36</v>
      </c>
      <c r="E46">
        <v>52</v>
      </c>
      <c r="F46">
        <v>24</v>
      </c>
      <c r="G46">
        <v>57</v>
      </c>
      <c r="H46" s="24">
        <f t="shared" si="0"/>
        <v>60</v>
      </c>
      <c r="I46" s="24">
        <f t="shared" si="0"/>
        <v>109</v>
      </c>
      <c r="J46" s="32">
        <f t="shared" si="11"/>
        <v>4</v>
      </c>
      <c r="K46" s="32">
        <f t="shared" si="1"/>
        <v>1</v>
      </c>
      <c r="L46" s="33">
        <f t="shared" si="2"/>
        <v>60</v>
      </c>
      <c r="M46" s="25">
        <f t="shared" si="8"/>
        <v>49.985639522243872</v>
      </c>
      <c r="N46" s="33"/>
      <c r="O46" s="25">
        <f t="shared" si="4"/>
        <v>10.014360477756128</v>
      </c>
      <c r="P46" s="26">
        <f t="shared" si="5"/>
        <v>0.16690600796260213</v>
      </c>
      <c r="Q46" s="11"/>
      <c r="R46" s="11"/>
      <c r="S46" s="33">
        <f t="shared" si="3"/>
        <v>109</v>
      </c>
      <c r="T46" s="25">
        <f t="shared" si="9"/>
        <v>104.46248989750897</v>
      </c>
      <c r="U46" s="33"/>
      <c r="V46" s="25">
        <f t="shared" si="6"/>
        <v>4.5375101024910265</v>
      </c>
      <c r="W46" s="26">
        <f t="shared" si="10"/>
        <v>4.1628533050376393E-2</v>
      </c>
    </row>
    <row r="47" spans="1:23" x14ac:dyDescent="0.5">
      <c r="A47" t="s">
        <v>18</v>
      </c>
      <c r="B47">
        <v>45</v>
      </c>
      <c r="C47">
        <v>5</v>
      </c>
      <c r="D47">
        <v>35</v>
      </c>
      <c r="E47">
        <v>78</v>
      </c>
      <c r="F47">
        <v>27</v>
      </c>
      <c r="G47">
        <v>102</v>
      </c>
      <c r="H47" s="24">
        <f t="shared" si="0"/>
        <v>62</v>
      </c>
      <c r="I47" s="24">
        <f t="shared" si="0"/>
        <v>180</v>
      </c>
      <c r="J47" s="32">
        <f t="shared" si="11"/>
        <v>5</v>
      </c>
      <c r="K47" s="32">
        <f t="shared" si="1"/>
        <v>1.5</v>
      </c>
      <c r="L47" s="33">
        <f t="shared" si="2"/>
        <v>41.333333333333336</v>
      </c>
      <c r="M47" s="25">
        <f t="shared" si="8"/>
        <v>51.988511617795098</v>
      </c>
      <c r="N47" s="33"/>
      <c r="O47" s="25">
        <f t="shared" si="4"/>
        <v>10.011488382204902</v>
      </c>
      <c r="P47" s="26">
        <f t="shared" si="5"/>
        <v>0.16147561906782101</v>
      </c>
      <c r="Q47" s="11"/>
      <c r="R47" s="11"/>
      <c r="S47" s="33">
        <f t="shared" si="3"/>
        <v>120</v>
      </c>
      <c r="T47" s="25">
        <f t="shared" si="9"/>
        <v>105.36999191800719</v>
      </c>
      <c r="U47" s="33"/>
      <c r="V47" s="25">
        <f t="shared" si="6"/>
        <v>74.630008081992813</v>
      </c>
      <c r="W47" s="26">
        <f t="shared" si="10"/>
        <v>0.41461115601107118</v>
      </c>
    </row>
    <row r="48" spans="1:23" x14ac:dyDescent="0.5">
      <c r="A48" t="s">
        <v>14</v>
      </c>
      <c r="B48">
        <v>46</v>
      </c>
      <c r="C48">
        <v>1</v>
      </c>
      <c r="D48">
        <v>23</v>
      </c>
      <c r="E48">
        <v>31</v>
      </c>
      <c r="F48">
        <v>18</v>
      </c>
      <c r="G48">
        <v>48</v>
      </c>
      <c r="H48" s="24">
        <f t="shared" si="0"/>
        <v>41</v>
      </c>
      <c r="I48" s="24">
        <f t="shared" si="0"/>
        <v>79</v>
      </c>
      <c r="J48" s="32">
        <f t="shared" si="11"/>
        <v>1</v>
      </c>
      <c r="K48" s="32">
        <f t="shared" si="1"/>
        <v>0.7</v>
      </c>
      <c r="L48" s="33">
        <f t="shared" si="2"/>
        <v>58.571428571428577</v>
      </c>
      <c r="M48" s="25">
        <f t="shared" si="8"/>
        <v>53.99080929423608</v>
      </c>
      <c r="N48" s="33"/>
      <c r="O48" s="25">
        <f t="shared" si="4"/>
        <v>12.99080929423608</v>
      </c>
      <c r="P48" s="26">
        <f t="shared" si="5"/>
        <v>0.31684900717648973</v>
      </c>
      <c r="Q48" s="11"/>
      <c r="R48" s="11"/>
      <c r="S48" s="33">
        <f t="shared" si="3"/>
        <v>112.85714285714286</v>
      </c>
      <c r="T48" s="25">
        <f t="shared" si="9"/>
        <v>120.29599353440575</v>
      </c>
      <c r="U48" s="33"/>
      <c r="V48" s="25">
        <f t="shared" si="6"/>
        <v>41.295993534405753</v>
      </c>
      <c r="W48" s="26">
        <f t="shared" si="10"/>
        <v>0.52273409537222471</v>
      </c>
    </row>
    <row r="49" spans="1:23" x14ac:dyDescent="0.5">
      <c r="A49" t="s">
        <v>15</v>
      </c>
      <c r="B49">
        <v>47</v>
      </c>
      <c r="C49">
        <v>2</v>
      </c>
      <c r="D49">
        <v>28</v>
      </c>
      <c r="E49">
        <v>28</v>
      </c>
      <c r="F49">
        <v>20</v>
      </c>
      <c r="G49">
        <v>43</v>
      </c>
      <c r="H49" s="24">
        <f t="shared" si="0"/>
        <v>48</v>
      </c>
      <c r="I49" s="24">
        <f t="shared" si="0"/>
        <v>71</v>
      </c>
      <c r="J49" s="32">
        <f t="shared" si="11"/>
        <v>2</v>
      </c>
      <c r="K49" s="32">
        <f t="shared" si="1"/>
        <v>0.8</v>
      </c>
      <c r="L49" s="33">
        <f t="shared" si="2"/>
        <v>60</v>
      </c>
      <c r="M49" s="25">
        <f t="shared" si="8"/>
        <v>51.392647435388866</v>
      </c>
      <c r="N49" s="33"/>
      <c r="O49" s="25">
        <f t="shared" si="4"/>
        <v>3.3926474353888665</v>
      </c>
      <c r="P49" s="26">
        <f t="shared" si="5"/>
        <v>7.0680154903934714E-2</v>
      </c>
      <c r="Q49" s="11"/>
      <c r="R49" s="11"/>
      <c r="S49" s="33">
        <f t="shared" si="3"/>
        <v>88.75</v>
      </c>
      <c r="T49" s="25">
        <f t="shared" si="9"/>
        <v>112.0367948275246</v>
      </c>
      <c r="U49" s="33"/>
      <c r="V49" s="25">
        <f t="shared" si="6"/>
        <v>41.036794827524602</v>
      </c>
      <c r="W49" s="26">
        <f t="shared" si="10"/>
        <v>0.57798302573978311</v>
      </c>
    </row>
    <row r="50" spans="1:23" x14ac:dyDescent="0.5">
      <c r="A50" t="s">
        <v>16</v>
      </c>
      <c r="B50">
        <v>48</v>
      </c>
      <c r="C50">
        <v>3</v>
      </c>
      <c r="D50">
        <v>26</v>
      </c>
      <c r="E50">
        <v>64</v>
      </c>
      <c r="F50">
        <v>14</v>
      </c>
      <c r="G50">
        <v>77</v>
      </c>
      <c r="H50" s="24">
        <f t="shared" si="0"/>
        <v>40</v>
      </c>
      <c r="I50" s="24">
        <f t="shared" si="0"/>
        <v>141</v>
      </c>
      <c r="J50" s="32">
        <f t="shared" si="11"/>
        <v>3</v>
      </c>
      <c r="K50" s="32">
        <f t="shared" si="1"/>
        <v>1</v>
      </c>
      <c r="L50" s="33">
        <f t="shared" si="2"/>
        <v>40</v>
      </c>
      <c r="M50" s="25">
        <f t="shared" si="8"/>
        <v>50.714117948311099</v>
      </c>
      <c r="N50" s="33"/>
      <c r="O50" s="25">
        <f t="shared" si="4"/>
        <v>10.714117948311099</v>
      </c>
      <c r="P50" s="26">
        <f t="shared" si="5"/>
        <v>0.26785294870777748</v>
      </c>
      <c r="Q50" s="11"/>
      <c r="R50" s="11"/>
      <c r="S50" s="33">
        <f t="shared" si="3"/>
        <v>141</v>
      </c>
      <c r="T50" s="25">
        <f t="shared" si="9"/>
        <v>103.82943586201969</v>
      </c>
      <c r="U50" s="33"/>
      <c r="V50" s="25">
        <f t="shared" si="6"/>
        <v>37.170564137980307</v>
      </c>
      <c r="W50" s="26">
        <f t="shared" si="10"/>
        <v>0.26362102225517947</v>
      </c>
    </row>
    <row r="51" spans="1:23" x14ac:dyDescent="0.5">
      <c r="A51" t="s">
        <v>17</v>
      </c>
      <c r="B51">
        <v>49</v>
      </c>
      <c r="C51">
        <v>4</v>
      </c>
      <c r="D51">
        <v>31</v>
      </c>
      <c r="E51">
        <v>63</v>
      </c>
      <c r="F51">
        <v>18</v>
      </c>
      <c r="G51">
        <v>81</v>
      </c>
      <c r="H51" s="24">
        <f t="shared" si="0"/>
        <v>49</v>
      </c>
      <c r="I51" s="24">
        <f t="shared" si="0"/>
        <v>144</v>
      </c>
      <c r="J51" s="32">
        <f t="shared" si="11"/>
        <v>4</v>
      </c>
      <c r="K51" s="32">
        <f t="shared" si="1"/>
        <v>1</v>
      </c>
      <c r="L51" s="33">
        <f t="shared" si="2"/>
        <v>49</v>
      </c>
      <c r="M51" s="25">
        <f t="shared" si="8"/>
        <v>48.571294358648885</v>
      </c>
      <c r="N51" s="33"/>
      <c r="O51" s="25">
        <f t="shared" si="4"/>
        <v>0.42870564135111522</v>
      </c>
      <c r="P51" s="26">
        <f t="shared" si="5"/>
        <v>8.7490947214513316E-3</v>
      </c>
      <c r="Q51" s="11"/>
      <c r="R51" s="11"/>
      <c r="S51" s="33">
        <f t="shared" si="3"/>
        <v>144</v>
      </c>
      <c r="T51" s="25">
        <f t="shared" si="9"/>
        <v>111.26354868961576</v>
      </c>
      <c r="U51" s="33"/>
      <c r="V51" s="25">
        <f t="shared" si="6"/>
        <v>32.73645131038424</v>
      </c>
      <c r="W51" s="26">
        <f t="shared" si="10"/>
        <v>0.22733646743322389</v>
      </c>
    </row>
    <row r="52" spans="1:23" x14ac:dyDescent="0.5">
      <c r="A52" t="s">
        <v>18</v>
      </c>
      <c r="B52">
        <v>50</v>
      </c>
      <c r="C52">
        <v>5</v>
      </c>
      <c r="D52">
        <v>50</v>
      </c>
      <c r="E52">
        <v>93</v>
      </c>
      <c r="F52">
        <v>30</v>
      </c>
      <c r="G52">
        <v>110</v>
      </c>
      <c r="H52" s="24">
        <f t="shared" si="0"/>
        <v>80</v>
      </c>
      <c r="I52" s="24">
        <f t="shared" si="0"/>
        <v>203</v>
      </c>
      <c r="J52" s="32">
        <f t="shared" si="11"/>
        <v>5</v>
      </c>
      <c r="K52" s="32">
        <f t="shared" si="1"/>
        <v>1.5</v>
      </c>
      <c r="L52" s="33">
        <f t="shared" si="2"/>
        <v>53.333333333333336</v>
      </c>
      <c r="M52" s="25">
        <f t="shared" si="8"/>
        <v>48.657035486919114</v>
      </c>
      <c r="N52" s="33"/>
      <c r="O52" s="25">
        <f t="shared" si="4"/>
        <v>31.342964513080886</v>
      </c>
      <c r="P52" s="26">
        <f t="shared" si="5"/>
        <v>0.39178705641351108</v>
      </c>
      <c r="Q52" s="11"/>
      <c r="R52" s="11"/>
      <c r="S52" s="33">
        <f t="shared" si="3"/>
        <v>135.33333333333334</v>
      </c>
      <c r="T52" s="25">
        <f t="shared" si="9"/>
        <v>117.81083895169262</v>
      </c>
      <c r="U52" s="33"/>
      <c r="V52" s="25">
        <f t="shared" si="6"/>
        <v>85.189161048307383</v>
      </c>
      <c r="W52" s="26">
        <f t="shared" si="10"/>
        <v>0.41965103964683442</v>
      </c>
    </row>
    <row r="53" spans="1:23" x14ac:dyDescent="0.5">
      <c r="A53" t="s">
        <v>14</v>
      </c>
      <c r="B53">
        <v>51</v>
      </c>
      <c r="C53">
        <v>1</v>
      </c>
      <c r="D53" s="4"/>
      <c r="E53" s="4"/>
      <c r="F53" s="4"/>
      <c r="G53" s="4"/>
      <c r="J53" s="32">
        <f t="shared" si="11"/>
        <v>1</v>
      </c>
      <c r="K53" s="32">
        <f t="shared" si="1"/>
        <v>0.7</v>
      </c>
      <c r="L53" s="31"/>
      <c r="M53" s="25">
        <f t="shared" si="8"/>
        <v>54.925628389535291</v>
      </c>
      <c r="N53" s="33"/>
      <c r="O53" s="9"/>
      <c r="P53" s="11"/>
      <c r="Q53" s="11"/>
      <c r="R53" s="11"/>
      <c r="S53" s="31"/>
      <c r="T53" s="25">
        <f t="shared" si="9"/>
        <v>134.8486711613541</v>
      </c>
      <c r="U53" s="33"/>
      <c r="V53" s="9"/>
      <c r="W53" s="11"/>
    </row>
    <row r="58" spans="1:23" x14ac:dyDescent="0.5">
      <c r="A58" t="s">
        <v>0</v>
      </c>
    </row>
    <row r="59" spans="1:23" x14ac:dyDescent="0.5">
      <c r="A59">
        <v>1</v>
      </c>
      <c r="B59">
        <v>0.7</v>
      </c>
    </row>
    <row r="60" spans="1:23" x14ac:dyDescent="0.5">
      <c r="A60">
        <v>2</v>
      </c>
      <c r="B60">
        <v>0.8</v>
      </c>
    </row>
    <row r="61" spans="1:23" x14ac:dyDescent="0.5">
      <c r="A61">
        <v>3</v>
      </c>
      <c r="B61">
        <v>1</v>
      </c>
    </row>
    <row r="62" spans="1:23" x14ac:dyDescent="0.5">
      <c r="A62">
        <v>4</v>
      </c>
      <c r="B62">
        <v>1</v>
      </c>
    </row>
    <row r="63" spans="1:23" x14ac:dyDescent="0.5">
      <c r="A63">
        <v>5</v>
      </c>
      <c r="B63">
        <v>1.5</v>
      </c>
    </row>
    <row r="67" spans="1:2" x14ac:dyDescent="0.5">
      <c r="A67" s="3" t="s">
        <v>55</v>
      </c>
      <c r="B67">
        <v>0.2</v>
      </c>
    </row>
    <row r="68" spans="1:2" x14ac:dyDescent="0.5">
      <c r="A68" s="3" t="s">
        <v>56</v>
      </c>
      <c r="B68">
        <v>0.1</v>
      </c>
    </row>
    <row r="69" spans="1:2" x14ac:dyDescent="0.5">
      <c r="A69" s="3" t="s">
        <v>57</v>
      </c>
      <c r="B69">
        <v>0.05</v>
      </c>
    </row>
  </sheetData>
  <mergeCells count="2">
    <mergeCell ref="D1:E1"/>
    <mergeCell ref="F1:G1"/>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AE961-F846-4DAF-B07B-AAA0A2A378D5}">
  <sheetPr>
    <tabColor theme="1" tint="0.249977111117893"/>
  </sheetPr>
  <dimension ref="A1:AE69"/>
  <sheetViews>
    <sheetView zoomScale="80" zoomScaleNormal="80" workbookViewId="0">
      <pane xSplit="2" ySplit="3" topLeftCell="F4" activePane="bottomRight" state="frozen"/>
      <selection activeCell="M16" sqref="M16"/>
      <selection pane="topRight" activeCell="M16" sqref="M16"/>
      <selection pane="bottomLeft" activeCell="M16" sqref="M16"/>
      <selection pane="bottomRight" activeCell="N49" sqref="N49"/>
    </sheetView>
  </sheetViews>
  <sheetFormatPr defaultColWidth="11" defaultRowHeight="15.75" x14ac:dyDescent="0.5"/>
  <cols>
    <col min="15" max="15" width="9.125" customWidth="1"/>
    <col min="16" max="18" width="14.875" customWidth="1"/>
    <col min="24" max="24" width="15.75" customWidth="1"/>
    <col min="27" max="27" width="16.125" customWidth="1"/>
    <col min="30" max="30" width="15.875" customWidth="1"/>
  </cols>
  <sheetData>
    <row r="1" spans="1:31" x14ac:dyDescent="0.5">
      <c r="D1" s="182" t="s">
        <v>6</v>
      </c>
      <c r="E1" s="182"/>
      <c r="F1" s="182" t="s">
        <v>7</v>
      </c>
      <c r="G1" s="182"/>
      <c r="H1" s="10" t="s">
        <v>52</v>
      </c>
      <c r="I1" s="10" t="s">
        <v>53</v>
      </c>
      <c r="J1" s="10"/>
      <c r="K1" s="10"/>
      <c r="L1" s="10"/>
      <c r="M1" s="19" t="s">
        <v>52</v>
      </c>
      <c r="N1" s="20"/>
      <c r="O1" s="20"/>
      <c r="P1" s="22"/>
      <c r="Q1" s="12" t="s">
        <v>24</v>
      </c>
      <c r="R1" s="27">
        <f>AVERAGE(O3:O52)</f>
        <v>16.459180696209039</v>
      </c>
      <c r="S1" s="10"/>
      <c r="T1" s="21" t="s">
        <v>53</v>
      </c>
      <c r="U1" s="20"/>
      <c r="V1" s="20"/>
      <c r="W1" s="22"/>
      <c r="X1" s="12" t="s">
        <v>24</v>
      </c>
      <c r="Y1" s="27">
        <f>AVERAGE(V3:V52)</f>
        <v>27.810072858358776</v>
      </c>
    </row>
    <row r="2" spans="1:31" s="1" customFormat="1" ht="47.25" x14ac:dyDescent="0.5">
      <c r="B2" s="15" t="s">
        <v>8</v>
      </c>
      <c r="C2" s="16" t="s">
        <v>9</v>
      </c>
      <c r="D2" s="16" t="s">
        <v>10</v>
      </c>
      <c r="E2" s="16" t="s">
        <v>11</v>
      </c>
      <c r="F2" s="16" t="s">
        <v>12</v>
      </c>
      <c r="G2" s="16" t="s">
        <v>13</v>
      </c>
      <c r="H2" s="23" t="s">
        <v>54</v>
      </c>
      <c r="I2" s="23" t="s">
        <v>54</v>
      </c>
      <c r="J2" s="30" t="s">
        <v>19</v>
      </c>
      <c r="K2" s="30" t="s">
        <v>62</v>
      </c>
      <c r="L2" s="30" t="s">
        <v>63</v>
      </c>
      <c r="M2" s="17" t="s">
        <v>21</v>
      </c>
      <c r="N2" s="17" t="s">
        <v>60</v>
      </c>
      <c r="O2" s="17" t="s">
        <v>23</v>
      </c>
      <c r="P2" s="17" t="s">
        <v>51</v>
      </c>
      <c r="Q2" s="13" t="s">
        <v>25</v>
      </c>
      <c r="R2" s="28">
        <f>AVERAGE(P3:P52)</f>
        <v>0.33134103694797551</v>
      </c>
      <c r="S2" s="30" t="s">
        <v>62</v>
      </c>
      <c r="T2" s="17" t="s">
        <v>21</v>
      </c>
      <c r="U2" s="17" t="s">
        <v>60</v>
      </c>
      <c r="V2" s="17" t="s">
        <v>23</v>
      </c>
      <c r="W2" s="17" t="s">
        <v>51</v>
      </c>
      <c r="X2" s="13" t="s">
        <v>25</v>
      </c>
      <c r="Y2" s="28">
        <f>AVERAGE(W3:W52)</f>
        <v>0.25941970756640953</v>
      </c>
      <c r="AA2" s="1" t="s">
        <v>61</v>
      </c>
      <c r="AB2" s="36">
        <v>1</v>
      </c>
      <c r="AD2" s="3" t="s">
        <v>61</v>
      </c>
      <c r="AE2" s="2">
        <f>R2</f>
        <v>0.33134103694797551</v>
      </c>
    </row>
    <row r="3" spans="1:31" ht="16.149999999999999" thickBot="1" x14ac:dyDescent="0.55000000000000004">
      <c r="A3" t="s">
        <v>14</v>
      </c>
      <c r="B3">
        <v>1</v>
      </c>
      <c r="C3">
        <v>1</v>
      </c>
      <c r="D3">
        <v>18</v>
      </c>
      <c r="E3">
        <v>31</v>
      </c>
      <c r="F3">
        <v>15</v>
      </c>
      <c r="G3">
        <v>32</v>
      </c>
      <c r="H3" s="24">
        <f>D3+F3</f>
        <v>33</v>
      </c>
      <c r="I3" s="24">
        <f>E3+G3</f>
        <v>63</v>
      </c>
      <c r="J3" s="32">
        <v>1</v>
      </c>
      <c r="K3" s="32">
        <f>H3</f>
        <v>33</v>
      </c>
      <c r="L3" s="33">
        <v>0</v>
      </c>
      <c r="M3" s="25"/>
      <c r="N3" s="33"/>
      <c r="O3" s="25"/>
      <c r="P3" s="26"/>
      <c r="Q3" s="14" t="s">
        <v>27</v>
      </c>
      <c r="R3" s="29">
        <f>M53</f>
        <v>55.397709346465668</v>
      </c>
      <c r="S3" s="33">
        <f>I3</f>
        <v>63</v>
      </c>
      <c r="T3" s="25"/>
      <c r="U3" s="33"/>
      <c r="V3" s="25"/>
      <c r="W3" s="26"/>
      <c r="X3" s="14" t="s">
        <v>27</v>
      </c>
      <c r="Y3" s="29">
        <f>T53</f>
        <v>135.32075211828447</v>
      </c>
      <c r="AD3">
        <v>1</v>
      </c>
      <c r="AE3" s="2">
        <f t="dataTable" ref="AE3:AE7" dt2D="0" dtr="0" r1="R2"/>
        <v>1</v>
      </c>
    </row>
    <row r="4" spans="1:31" x14ac:dyDescent="0.5">
      <c r="A4" t="s">
        <v>15</v>
      </c>
      <c r="B4">
        <v>2</v>
      </c>
      <c r="C4">
        <v>2</v>
      </c>
      <c r="D4">
        <v>33</v>
      </c>
      <c r="E4">
        <v>20</v>
      </c>
      <c r="F4">
        <v>16</v>
      </c>
      <c r="G4">
        <v>40</v>
      </c>
      <c r="H4" s="24">
        <f t="shared" ref="H4:I52" si="0">D4+F4</f>
        <v>49</v>
      </c>
      <c r="I4" s="24">
        <f t="shared" si="0"/>
        <v>60</v>
      </c>
      <c r="J4" s="32">
        <v>2</v>
      </c>
      <c r="K4" s="32">
        <f>$B$67*H4+(1-$B$67)*M4</f>
        <v>36.200000000000003</v>
      </c>
      <c r="L4" s="33">
        <f>$B$68*(K4-K3+(1-$B$68)*L3)</f>
        <v>0.32000000000000028</v>
      </c>
      <c r="M4" s="25">
        <f>SUM(K3:L3)</f>
        <v>33</v>
      </c>
      <c r="N4" s="33"/>
      <c r="O4" s="25">
        <f>IFERROR(ABS(H4-M4),"")</f>
        <v>16</v>
      </c>
      <c r="P4" s="26">
        <f>IFERROR(O4/H4,"")</f>
        <v>0.32653061224489793</v>
      </c>
      <c r="Q4" s="11"/>
      <c r="R4" s="11"/>
      <c r="S4" s="33">
        <f>$B$67*I4+(1-$B$67)*T4</f>
        <v>62.400000000000006</v>
      </c>
      <c r="T4" s="25">
        <f>SUM(S3,L3)</f>
        <v>63</v>
      </c>
      <c r="U4" s="33"/>
      <c r="V4" s="25">
        <f>ABS(I4-T4)</f>
        <v>3</v>
      </c>
      <c r="W4" s="26">
        <f>V4/I4</f>
        <v>0.05</v>
      </c>
      <c r="AD4">
        <v>2</v>
      </c>
      <c r="AE4" s="11">
        <v>2</v>
      </c>
    </row>
    <row r="5" spans="1:31" x14ac:dyDescent="0.5">
      <c r="A5" t="s">
        <v>16</v>
      </c>
      <c r="B5">
        <v>3</v>
      </c>
      <c r="C5">
        <v>3</v>
      </c>
      <c r="D5">
        <v>28</v>
      </c>
      <c r="E5">
        <v>30</v>
      </c>
      <c r="F5">
        <v>16</v>
      </c>
      <c r="G5">
        <v>38</v>
      </c>
      <c r="H5" s="24">
        <f t="shared" si="0"/>
        <v>44</v>
      </c>
      <c r="I5" s="24">
        <f t="shared" si="0"/>
        <v>68</v>
      </c>
      <c r="J5" s="32">
        <v>3</v>
      </c>
      <c r="K5" s="33">
        <f t="shared" ref="K5:K52" si="1">$B$67*H5+(1-$B$67)*M5</f>
        <v>38.016000000000005</v>
      </c>
      <c r="L5" s="33">
        <f>$B$68*(K5-K4+(1-$B$68)*L4)</f>
        <v>0.21040000000000028</v>
      </c>
      <c r="M5" s="25">
        <f t="shared" ref="M5:M53" si="2">SUM(K4:L4)</f>
        <v>36.520000000000003</v>
      </c>
      <c r="N5" s="33"/>
      <c r="O5" s="25">
        <f t="shared" ref="O5:O52" si="3">IFERROR(ABS(H5-M5),"")</f>
        <v>7.4799999999999969</v>
      </c>
      <c r="P5" s="26">
        <f t="shared" ref="P5:P52" si="4">IFERROR(O5/H5,"")</f>
        <v>0.16999999999999993</v>
      </c>
      <c r="Q5" s="11"/>
      <c r="R5" s="11"/>
      <c r="S5" s="33">
        <f t="shared" ref="S5:S53" si="5">$B$67*I5+(1-$B$67)*T5</f>
        <v>63.77600000000001</v>
      </c>
      <c r="T5" s="25">
        <f t="shared" ref="T5:T53" si="6">SUM(S4,L4)</f>
        <v>62.720000000000006</v>
      </c>
      <c r="U5" s="33"/>
      <c r="V5" s="25">
        <f t="shared" ref="V5:V52" si="7">ABS(I5-T5)</f>
        <v>5.279999999999994</v>
      </c>
      <c r="W5" s="26">
        <f t="shared" ref="W5:W52" si="8">V5/I5</f>
        <v>7.7647058823529319E-2</v>
      </c>
      <c r="AD5">
        <v>3</v>
      </c>
      <c r="AE5" s="11">
        <v>3</v>
      </c>
    </row>
    <row r="6" spans="1:31" x14ac:dyDescent="0.5">
      <c r="A6" t="s">
        <v>17</v>
      </c>
      <c r="B6">
        <v>4</v>
      </c>
      <c r="C6">
        <v>4</v>
      </c>
      <c r="D6">
        <v>36</v>
      </c>
      <c r="E6">
        <v>38</v>
      </c>
      <c r="F6">
        <v>29</v>
      </c>
      <c r="G6">
        <v>33</v>
      </c>
      <c r="H6" s="24">
        <f t="shared" si="0"/>
        <v>65</v>
      </c>
      <c r="I6" s="24">
        <f t="shared" si="0"/>
        <v>71</v>
      </c>
      <c r="J6" s="32">
        <v>4</v>
      </c>
      <c r="K6" s="33">
        <f t="shared" si="1"/>
        <v>43.581120000000006</v>
      </c>
      <c r="L6" s="33">
        <f t="shared" ref="L6:L52" si="9">$B$68*(K6-K5+(1-$B$68)*L5)</f>
        <v>0.57544800000000007</v>
      </c>
      <c r="M6" s="25">
        <f t="shared" si="2"/>
        <v>38.226400000000005</v>
      </c>
      <c r="N6" s="33"/>
      <c r="O6" s="25">
        <f t="shared" si="3"/>
        <v>26.773599999999995</v>
      </c>
      <c r="P6" s="26">
        <f t="shared" si="4"/>
        <v>0.41190153846153837</v>
      </c>
      <c r="Q6" s="11"/>
      <c r="R6" s="11"/>
      <c r="S6" s="33">
        <f t="shared" si="5"/>
        <v>65.389120000000005</v>
      </c>
      <c r="T6" s="25">
        <f t="shared" si="6"/>
        <v>63.98640000000001</v>
      </c>
      <c r="U6" s="33"/>
      <c r="V6" s="25">
        <f t="shared" si="7"/>
        <v>7.0135999999999896</v>
      </c>
      <c r="W6" s="26">
        <f t="shared" si="8"/>
        <v>9.8783098591549143E-2</v>
      </c>
      <c r="AD6">
        <v>4</v>
      </c>
      <c r="AE6" s="11">
        <v>4</v>
      </c>
    </row>
    <row r="7" spans="1:31" x14ac:dyDescent="0.5">
      <c r="A7" t="s">
        <v>18</v>
      </c>
      <c r="B7">
        <v>5</v>
      </c>
      <c r="C7">
        <v>5</v>
      </c>
      <c r="D7">
        <v>47</v>
      </c>
      <c r="E7">
        <v>72</v>
      </c>
      <c r="F7">
        <v>27</v>
      </c>
      <c r="G7">
        <v>60</v>
      </c>
      <c r="H7" s="24">
        <f t="shared" si="0"/>
        <v>74</v>
      </c>
      <c r="I7" s="24">
        <f t="shared" si="0"/>
        <v>132</v>
      </c>
      <c r="J7" s="32">
        <v>5</v>
      </c>
      <c r="K7" s="33">
        <f t="shared" si="1"/>
        <v>50.125254400000003</v>
      </c>
      <c r="L7" s="33">
        <f t="shared" si="9"/>
        <v>0.70620375999999974</v>
      </c>
      <c r="M7" s="25">
        <f t="shared" si="2"/>
        <v>44.156568000000007</v>
      </c>
      <c r="N7" s="33"/>
      <c r="O7" s="25">
        <f t="shared" si="3"/>
        <v>29.843431999999993</v>
      </c>
      <c r="P7" s="26">
        <f t="shared" si="4"/>
        <v>0.40328962162162152</v>
      </c>
      <c r="Q7" s="11"/>
      <c r="R7" s="11"/>
      <c r="S7" s="33">
        <f t="shared" si="5"/>
        <v>79.171654400000008</v>
      </c>
      <c r="T7" s="25">
        <f t="shared" si="6"/>
        <v>65.964568</v>
      </c>
      <c r="U7" s="33"/>
      <c r="V7" s="25">
        <f t="shared" si="7"/>
        <v>66.035432</v>
      </c>
      <c r="W7" s="26">
        <f t="shared" si="8"/>
        <v>0.50026842424242424</v>
      </c>
      <c r="AD7">
        <v>5</v>
      </c>
      <c r="AE7" s="11">
        <v>5</v>
      </c>
    </row>
    <row r="8" spans="1:31" x14ac:dyDescent="0.5">
      <c r="A8" t="s">
        <v>14</v>
      </c>
      <c r="B8">
        <v>6</v>
      </c>
      <c r="C8">
        <v>1</v>
      </c>
      <c r="D8">
        <v>17</v>
      </c>
      <c r="E8">
        <v>33</v>
      </c>
      <c r="F8">
        <v>15</v>
      </c>
      <c r="G8">
        <v>31</v>
      </c>
      <c r="H8" s="24">
        <f t="shared" si="0"/>
        <v>32</v>
      </c>
      <c r="I8" s="24">
        <f t="shared" si="0"/>
        <v>64</v>
      </c>
      <c r="J8" s="32">
        <f>J3</f>
        <v>1</v>
      </c>
      <c r="K8" s="33">
        <f t="shared" si="1"/>
        <v>47.065166528000006</v>
      </c>
      <c r="L8" s="33">
        <f t="shared" si="9"/>
        <v>-0.24245044879999972</v>
      </c>
      <c r="M8" s="25">
        <f t="shared" si="2"/>
        <v>50.831458160000004</v>
      </c>
      <c r="N8" s="33"/>
      <c r="O8" s="25">
        <f t="shared" si="3"/>
        <v>18.831458160000004</v>
      </c>
      <c r="P8" s="26">
        <f t="shared" si="4"/>
        <v>0.58848306750000012</v>
      </c>
      <c r="Q8" s="11"/>
      <c r="R8" s="11"/>
      <c r="S8" s="33">
        <f t="shared" si="5"/>
        <v>76.702286528000002</v>
      </c>
      <c r="T8" s="25">
        <f t="shared" si="6"/>
        <v>79.877858160000002</v>
      </c>
      <c r="U8" s="33"/>
      <c r="V8" s="25">
        <f t="shared" si="7"/>
        <v>15.877858160000002</v>
      </c>
      <c r="W8" s="26">
        <f t="shared" si="8"/>
        <v>0.24809153375000004</v>
      </c>
    </row>
    <row r="9" spans="1:31" x14ac:dyDescent="0.5">
      <c r="A9" t="s">
        <v>15</v>
      </c>
      <c r="B9">
        <v>7</v>
      </c>
      <c r="C9">
        <v>2</v>
      </c>
      <c r="D9">
        <v>26</v>
      </c>
      <c r="E9">
        <v>47</v>
      </c>
      <c r="F9">
        <v>18</v>
      </c>
      <c r="G9">
        <v>30</v>
      </c>
      <c r="H9" s="24">
        <f t="shared" si="0"/>
        <v>44</v>
      </c>
      <c r="I9" s="24">
        <f t="shared" si="0"/>
        <v>77</v>
      </c>
      <c r="J9" s="32">
        <f t="shared" ref="J9:J52" si="10">J4</f>
        <v>2</v>
      </c>
      <c r="K9" s="33">
        <f t="shared" si="1"/>
        <v>46.258172863360002</v>
      </c>
      <c r="L9" s="33">
        <f t="shared" si="9"/>
        <v>-0.10251990685600038</v>
      </c>
      <c r="M9" s="25">
        <f t="shared" si="2"/>
        <v>46.822716079200006</v>
      </c>
      <c r="N9" s="33"/>
      <c r="O9" s="25">
        <f t="shared" si="3"/>
        <v>2.8227160792000063</v>
      </c>
      <c r="P9" s="26">
        <f t="shared" si="4"/>
        <v>6.4152638163636505E-2</v>
      </c>
      <c r="Q9" s="11"/>
      <c r="R9" s="11"/>
      <c r="S9" s="33">
        <f t="shared" si="5"/>
        <v>76.567868863360005</v>
      </c>
      <c r="T9" s="25">
        <f t="shared" si="6"/>
        <v>76.459836079200002</v>
      </c>
      <c r="U9" s="33"/>
      <c r="V9" s="25">
        <f t="shared" si="7"/>
        <v>0.54016392079999775</v>
      </c>
      <c r="W9" s="26">
        <f t="shared" si="8"/>
        <v>7.0151158545454255E-3</v>
      </c>
    </row>
    <row r="10" spans="1:31" x14ac:dyDescent="0.5">
      <c r="A10" t="s">
        <v>16</v>
      </c>
      <c r="B10">
        <v>8</v>
      </c>
      <c r="C10">
        <v>3</v>
      </c>
      <c r="D10">
        <v>39</v>
      </c>
      <c r="E10">
        <v>47</v>
      </c>
      <c r="F10">
        <v>20</v>
      </c>
      <c r="G10">
        <v>54</v>
      </c>
      <c r="H10" s="24">
        <f t="shared" si="0"/>
        <v>59</v>
      </c>
      <c r="I10" s="24">
        <f t="shared" si="0"/>
        <v>101</v>
      </c>
      <c r="J10" s="32">
        <f t="shared" si="10"/>
        <v>3</v>
      </c>
      <c r="K10" s="33">
        <f t="shared" si="1"/>
        <v>48.7245223652032</v>
      </c>
      <c r="L10" s="33">
        <f t="shared" si="9"/>
        <v>0.2374081585672797</v>
      </c>
      <c r="M10" s="25">
        <f t="shared" si="2"/>
        <v>46.155652956503999</v>
      </c>
      <c r="N10" s="33"/>
      <c r="O10" s="25">
        <f t="shared" si="3"/>
        <v>12.844347043496001</v>
      </c>
      <c r="P10" s="26">
        <f t="shared" si="4"/>
        <v>0.21770079734738984</v>
      </c>
      <c r="Q10" s="11"/>
      <c r="R10" s="11"/>
      <c r="S10" s="33">
        <f t="shared" si="5"/>
        <v>81.37227916520321</v>
      </c>
      <c r="T10" s="25">
        <f t="shared" si="6"/>
        <v>76.465348956504002</v>
      </c>
      <c r="U10" s="33"/>
      <c r="V10" s="25">
        <f t="shared" si="7"/>
        <v>24.534651043495998</v>
      </c>
      <c r="W10" s="26">
        <f t="shared" si="8"/>
        <v>0.24291733706431681</v>
      </c>
    </row>
    <row r="11" spans="1:31" x14ac:dyDescent="0.5">
      <c r="A11" t="s">
        <v>17</v>
      </c>
      <c r="B11">
        <v>9</v>
      </c>
      <c r="C11">
        <v>4</v>
      </c>
      <c r="D11">
        <v>30</v>
      </c>
      <c r="E11">
        <v>47</v>
      </c>
      <c r="F11">
        <v>13</v>
      </c>
      <c r="G11">
        <v>47</v>
      </c>
      <c r="H11" s="24">
        <f t="shared" si="0"/>
        <v>43</v>
      </c>
      <c r="I11" s="24">
        <f t="shared" si="0"/>
        <v>94</v>
      </c>
      <c r="J11" s="32">
        <f t="shared" si="10"/>
        <v>4</v>
      </c>
      <c r="K11" s="33">
        <f t="shared" si="1"/>
        <v>47.769544419016384</v>
      </c>
      <c r="L11" s="33">
        <f t="shared" si="9"/>
        <v>-7.4131060347626385E-2</v>
      </c>
      <c r="M11" s="25">
        <f t="shared" si="2"/>
        <v>48.961930523770476</v>
      </c>
      <c r="N11" s="33"/>
      <c r="O11" s="25">
        <f t="shared" si="3"/>
        <v>5.9619305237704765</v>
      </c>
      <c r="P11" s="26">
        <f t="shared" si="4"/>
        <v>0.1386495470644297</v>
      </c>
      <c r="Q11" s="11"/>
      <c r="R11" s="11"/>
      <c r="S11" s="33">
        <f t="shared" si="5"/>
        <v>84.087749859016384</v>
      </c>
      <c r="T11" s="25">
        <f t="shared" si="6"/>
        <v>81.609687323770487</v>
      </c>
      <c r="U11" s="33"/>
      <c r="V11" s="25">
        <f t="shared" si="7"/>
        <v>12.390312676229513</v>
      </c>
      <c r="W11" s="26">
        <f t="shared" si="8"/>
        <v>0.13181183698116503</v>
      </c>
    </row>
    <row r="12" spans="1:31" x14ac:dyDescent="0.5">
      <c r="A12" t="s">
        <v>18</v>
      </c>
      <c r="B12">
        <v>10</v>
      </c>
      <c r="C12">
        <v>5</v>
      </c>
      <c r="D12">
        <v>50</v>
      </c>
      <c r="E12">
        <v>99</v>
      </c>
      <c r="F12">
        <v>41</v>
      </c>
      <c r="G12">
        <v>63</v>
      </c>
      <c r="H12" s="24">
        <f t="shared" si="0"/>
        <v>91</v>
      </c>
      <c r="I12" s="24">
        <f t="shared" si="0"/>
        <v>162</v>
      </c>
      <c r="J12" s="32">
        <f t="shared" si="10"/>
        <v>5</v>
      </c>
      <c r="K12" s="33">
        <f t="shared" si="1"/>
        <v>56.35633068693501</v>
      </c>
      <c r="L12" s="33">
        <f t="shared" si="9"/>
        <v>0.8520068313605762</v>
      </c>
      <c r="M12" s="25">
        <f t="shared" si="2"/>
        <v>47.695413358668759</v>
      </c>
      <c r="N12" s="33"/>
      <c r="O12" s="25">
        <f t="shared" si="3"/>
        <v>43.304586641331241</v>
      </c>
      <c r="P12" s="26">
        <f t="shared" si="4"/>
        <v>0.47587457847616749</v>
      </c>
      <c r="Q12" s="11"/>
      <c r="R12" s="11"/>
      <c r="S12" s="33">
        <f t="shared" si="5"/>
        <v>99.610895038935013</v>
      </c>
      <c r="T12" s="25">
        <f t="shared" si="6"/>
        <v>84.013618798668759</v>
      </c>
      <c r="U12" s="33"/>
      <c r="V12" s="25">
        <f t="shared" si="7"/>
        <v>77.986381201331241</v>
      </c>
      <c r="W12" s="26">
        <f t="shared" si="8"/>
        <v>0.48139741482303233</v>
      </c>
    </row>
    <row r="13" spans="1:31" x14ac:dyDescent="0.5">
      <c r="A13" t="s">
        <v>14</v>
      </c>
      <c r="B13">
        <v>11</v>
      </c>
      <c r="C13">
        <v>1</v>
      </c>
      <c r="D13">
        <v>19</v>
      </c>
      <c r="E13">
        <v>37</v>
      </c>
      <c r="F13">
        <v>9</v>
      </c>
      <c r="G13">
        <v>38</v>
      </c>
      <c r="H13" s="24">
        <f t="shared" si="0"/>
        <v>28</v>
      </c>
      <c r="I13" s="24">
        <f t="shared" si="0"/>
        <v>75</v>
      </c>
      <c r="J13" s="32">
        <f t="shared" si="10"/>
        <v>1</v>
      </c>
      <c r="K13" s="33">
        <f t="shared" si="1"/>
        <v>51.366670014636476</v>
      </c>
      <c r="L13" s="33">
        <f t="shared" si="9"/>
        <v>-0.42228545240740156</v>
      </c>
      <c r="M13" s="25">
        <f t="shared" si="2"/>
        <v>57.208337518295586</v>
      </c>
      <c r="N13" s="33"/>
      <c r="O13" s="25">
        <f t="shared" si="3"/>
        <v>29.208337518295586</v>
      </c>
      <c r="P13" s="26">
        <f t="shared" si="4"/>
        <v>1.0431549113676994</v>
      </c>
      <c r="Q13" s="11"/>
      <c r="R13" s="11"/>
      <c r="S13" s="33">
        <f t="shared" si="5"/>
        <v>95.370321496236471</v>
      </c>
      <c r="T13" s="25">
        <f t="shared" si="6"/>
        <v>100.46290187029558</v>
      </c>
      <c r="U13" s="33"/>
      <c r="V13" s="25">
        <f t="shared" si="7"/>
        <v>25.462901870295582</v>
      </c>
      <c r="W13" s="26">
        <f t="shared" si="8"/>
        <v>0.33950535827060774</v>
      </c>
    </row>
    <row r="14" spans="1:31" x14ac:dyDescent="0.5">
      <c r="A14" t="s">
        <v>15</v>
      </c>
      <c r="B14">
        <v>12</v>
      </c>
      <c r="C14">
        <v>2</v>
      </c>
      <c r="D14">
        <v>22</v>
      </c>
      <c r="E14">
        <v>25</v>
      </c>
      <c r="F14">
        <v>10</v>
      </c>
      <c r="G14">
        <v>41</v>
      </c>
      <c r="H14" s="24">
        <f t="shared" si="0"/>
        <v>32</v>
      </c>
      <c r="I14" s="24">
        <f t="shared" si="0"/>
        <v>66</v>
      </c>
      <c r="J14" s="32">
        <f t="shared" si="10"/>
        <v>2</v>
      </c>
      <c r="K14" s="33">
        <f t="shared" si="1"/>
        <v>47.15550764978326</v>
      </c>
      <c r="L14" s="33">
        <f t="shared" si="9"/>
        <v>-0.45912192720198775</v>
      </c>
      <c r="M14" s="25">
        <f t="shared" si="2"/>
        <v>50.944384562229075</v>
      </c>
      <c r="N14" s="33"/>
      <c r="O14" s="25">
        <f t="shared" si="3"/>
        <v>18.944384562229075</v>
      </c>
      <c r="P14" s="26">
        <f t="shared" si="4"/>
        <v>0.5920120175696586</v>
      </c>
      <c r="Q14" s="11"/>
      <c r="R14" s="11"/>
      <c r="S14" s="33">
        <f t="shared" si="5"/>
        <v>89.158428835063262</v>
      </c>
      <c r="T14" s="25">
        <f t="shared" si="6"/>
        <v>94.948036043829063</v>
      </c>
      <c r="U14" s="33"/>
      <c r="V14" s="25">
        <f t="shared" si="7"/>
        <v>28.948036043829063</v>
      </c>
      <c r="W14" s="26">
        <f t="shared" si="8"/>
        <v>0.43860660672468277</v>
      </c>
    </row>
    <row r="15" spans="1:31" x14ac:dyDescent="0.5">
      <c r="A15" t="s">
        <v>16</v>
      </c>
      <c r="B15">
        <v>13</v>
      </c>
      <c r="C15">
        <v>3</v>
      </c>
      <c r="D15">
        <v>49</v>
      </c>
      <c r="E15">
        <v>58</v>
      </c>
      <c r="F15">
        <v>24</v>
      </c>
      <c r="G15">
        <v>38</v>
      </c>
      <c r="H15" s="24">
        <f t="shared" si="0"/>
        <v>73</v>
      </c>
      <c r="I15" s="24">
        <f t="shared" si="0"/>
        <v>96</v>
      </c>
      <c r="J15" s="32">
        <f t="shared" si="10"/>
        <v>3</v>
      </c>
      <c r="K15" s="33">
        <f t="shared" si="1"/>
        <v>51.957108578065018</v>
      </c>
      <c r="L15" s="33">
        <f t="shared" si="9"/>
        <v>0.43883911937999687</v>
      </c>
      <c r="M15" s="25">
        <f t="shared" si="2"/>
        <v>46.696385722581269</v>
      </c>
      <c r="N15" s="33"/>
      <c r="O15" s="25">
        <f t="shared" si="3"/>
        <v>26.303614277418731</v>
      </c>
      <c r="P15" s="26">
        <f t="shared" si="4"/>
        <v>0.36032348325231139</v>
      </c>
      <c r="Q15" s="11"/>
      <c r="R15" s="11"/>
      <c r="S15" s="33">
        <f t="shared" si="5"/>
        <v>90.159445526289019</v>
      </c>
      <c r="T15" s="25">
        <f t="shared" si="6"/>
        <v>88.699306907861271</v>
      </c>
      <c r="U15" s="33"/>
      <c r="V15" s="25">
        <f t="shared" si="7"/>
        <v>7.3006930921387294</v>
      </c>
      <c r="W15" s="26">
        <f t="shared" si="8"/>
        <v>7.6048886376445093E-2</v>
      </c>
    </row>
    <row r="16" spans="1:31" x14ac:dyDescent="0.5">
      <c r="A16" t="s">
        <v>17</v>
      </c>
      <c r="B16">
        <v>14</v>
      </c>
      <c r="C16">
        <v>4</v>
      </c>
      <c r="D16">
        <v>21</v>
      </c>
      <c r="E16">
        <v>53</v>
      </c>
      <c r="F16">
        <v>14</v>
      </c>
      <c r="G16">
        <v>48</v>
      </c>
      <c r="H16" s="24">
        <f t="shared" si="0"/>
        <v>35</v>
      </c>
      <c r="I16" s="24">
        <f t="shared" si="0"/>
        <v>101</v>
      </c>
      <c r="J16" s="32">
        <f t="shared" si="10"/>
        <v>4</v>
      </c>
      <c r="K16" s="33">
        <f t="shared" si="1"/>
        <v>48.916758157956018</v>
      </c>
      <c r="L16" s="33">
        <f t="shared" si="9"/>
        <v>-0.26453952126670027</v>
      </c>
      <c r="M16" s="25">
        <f t="shared" si="2"/>
        <v>52.395947697445017</v>
      </c>
      <c r="N16" s="33"/>
      <c r="O16" s="25">
        <f t="shared" si="3"/>
        <v>17.395947697445017</v>
      </c>
      <c r="P16" s="26">
        <f t="shared" si="4"/>
        <v>0.4970270770698576</v>
      </c>
      <c r="Q16" s="11"/>
      <c r="R16" s="11"/>
      <c r="S16" s="33">
        <f t="shared" si="5"/>
        <v>92.678627716535217</v>
      </c>
      <c r="T16" s="25">
        <f t="shared" si="6"/>
        <v>90.598284645669011</v>
      </c>
      <c r="U16" s="33"/>
      <c r="V16" s="25">
        <f t="shared" si="7"/>
        <v>10.401715354330989</v>
      </c>
      <c r="W16" s="26">
        <f t="shared" si="8"/>
        <v>0.10298728073595038</v>
      </c>
    </row>
    <row r="17" spans="1:23" x14ac:dyDescent="0.5">
      <c r="A17" t="s">
        <v>18</v>
      </c>
      <c r="B17">
        <v>15</v>
      </c>
      <c r="C17">
        <v>5</v>
      </c>
      <c r="D17">
        <v>45</v>
      </c>
      <c r="E17">
        <v>93</v>
      </c>
      <c r="F17">
        <v>23</v>
      </c>
      <c r="G17">
        <v>83</v>
      </c>
      <c r="H17" s="24">
        <f t="shared" si="0"/>
        <v>68</v>
      </c>
      <c r="I17" s="24">
        <f t="shared" si="0"/>
        <v>176</v>
      </c>
      <c r="J17" s="32">
        <f t="shared" si="10"/>
        <v>5</v>
      </c>
      <c r="K17" s="33">
        <f t="shared" si="1"/>
        <v>52.521774909351457</v>
      </c>
      <c r="L17" s="33">
        <f t="shared" si="9"/>
        <v>0.33669311822554093</v>
      </c>
      <c r="M17" s="25">
        <f t="shared" si="2"/>
        <v>48.652218636689319</v>
      </c>
      <c r="N17" s="33"/>
      <c r="O17" s="25">
        <f t="shared" si="3"/>
        <v>19.347781363310681</v>
      </c>
      <c r="P17" s="26">
        <f t="shared" si="4"/>
        <v>0.28452619651927469</v>
      </c>
      <c r="Q17" s="11"/>
      <c r="R17" s="11"/>
      <c r="S17" s="33">
        <f t="shared" si="5"/>
        <v>109.13127055621482</v>
      </c>
      <c r="T17" s="25">
        <f t="shared" si="6"/>
        <v>92.414088195268519</v>
      </c>
      <c r="U17" s="33"/>
      <c r="V17" s="25">
        <f t="shared" si="7"/>
        <v>83.585911804731481</v>
      </c>
      <c r="W17" s="26">
        <f t="shared" si="8"/>
        <v>0.47491995343597432</v>
      </c>
    </row>
    <row r="18" spans="1:23" x14ac:dyDescent="0.5">
      <c r="A18" t="s">
        <v>14</v>
      </c>
      <c r="B18">
        <v>16</v>
      </c>
      <c r="C18">
        <v>1</v>
      </c>
      <c r="D18">
        <v>18</v>
      </c>
      <c r="E18">
        <v>54</v>
      </c>
      <c r="F18">
        <v>11</v>
      </c>
      <c r="G18">
        <v>41</v>
      </c>
      <c r="H18" s="24">
        <f t="shared" si="0"/>
        <v>29</v>
      </c>
      <c r="I18" s="24">
        <f t="shared" si="0"/>
        <v>95</v>
      </c>
      <c r="J18" s="32">
        <f t="shared" si="10"/>
        <v>1</v>
      </c>
      <c r="K18" s="33">
        <f t="shared" si="1"/>
        <v>48.086774422061595</v>
      </c>
      <c r="L18" s="33">
        <f t="shared" si="9"/>
        <v>-0.41319766808868758</v>
      </c>
      <c r="M18" s="25">
        <f t="shared" si="2"/>
        <v>52.858468027576997</v>
      </c>
      <c r="N18" s="33"/>
      <c r="O18" s="25">
        <f t="shared" si="3"/>
        <v>23.858468027576997</v>
      </c>
      <c r="P18" s="26">
        <f t="shared" si="4"/>
        <v>0.82270579405437916</v>
      </c>
      <c r="Q18" s="11"/>
      <c r="R18" s="11"/>
      <c r="S18" s="33">
        <f t="shared" si="5"/>
        <v>106.5743709395523</v>
      </c>
      <c r="T18" s="25">
        <f t="shared" si="6"/>
        <v>109.46796367444036</v>
      </c>
      <c r="U18" s="33"/>
      <c r="V18" s="25">
        <f t="shared" si="7"/>
        <v>14.467963674440355</v>
      </c>
      <c r="W18" s="26">
        <f t="shared" si="8"/>
        <v>0.15229435446779321</v>
      </c>
    </row>
    <row r="19" spans="1:23" x14ac:dyDescent="0.5">
      <c r="A19" t="s">
        <v>15</v>
      </c>
      <c r="B19">
        <v>17</v>
      </c>
      <c r="C19">
        <v>2</v>
      </c>
      <c r="D19">
        <v>25</v>
      </c>
      <c r="E19">
        <v>35</v>
      </c>
      <c r="F19">
        <v>18</v>
      </c>
      <c r="G19">
        <v>34</v>
      </c>
      <c r="H19" s="24">
        <f t="shared" si="0"/>
        <v>43</v>
      </c>
      <c r="I19" s="24">
        <f t="shared" si="0"/>
        <v>69</v>
      </c>
      <c r="J19" s="32">
        <f t="shared" si="10"/>
        <v>2</v>
      </c>
      <c r="K19" s="33">
        <f t="shared" si="1"/>
        <v>46.738861403178333</v>
      </c>
      <c r="L19" s="33">
        <f t="shared" si="9"/>
        <v>-0.17197909201630801</v>
      </c>
      <c r="M19" s="25">
        <f t="shared" si="2"/>
        <v>47.67357675397291</v>
      </c>
      <c r="N19" s="33"/>
      <c r="O19" s="25">
        <f t="shared" si="3"/>
        <v>4.6735767539729096</v>
      </c>
      <c r="P19" s="26">
        <f t="shared" si="4"/>
        <v>0.10868783148774208</v>
      </c>
      <c r="Q19" s="11"/>
      <c r="R19" s="11"/>
      <c r="S19" s="33">
        <f t="shared" si="5"/>
        <v>98.728938617170897</v>
      </c>
      <c r="T19" s="25">
        <f t="shared" si="6"/>
        <v>106.16117327146361</v>
      </c>
      <c r="U19" s="33"/>
      <c r="V19" s="25">
        <f t="shared" si="7"/>
        <v>37.16117327146361</v>
      </c>
      <c r="W19" s="26">
        <f t="shared" si="8"/>
        <v>0.53856772857193635</v>
      </c>
    </row>
    <row r="20" spans="1:23" x14ac:dyDescent="0.5">
      <c r="A20" t="s">
        <v>16</v>
      </c>
      <c r="B20">
        <v>18</v>
      </c>
      <c r="C20">
        <v>3</v>
      </c>
      <c r="D20">
        <v>27</v>
      </c>
      <c r="E20">
        <v>37</v>
      </c>
      <c r="F20">
        <v>21</v>
      </c>
      <c r="G20">
        <v>44</v>
      </c>
      <c r="H20" s="24">
        <f t="shared" si="0"/>
        <v>48</v>
      </c>
      <c r="I20" s="24">
        <f t="shared" si="0"/>
        <v>81</v>
      </c>
      <c r="J20" s="32">
        <f t="shared" si="10"/>
        <v>3</v>
      </c>
      <c r="K20" s="33">
        <f t="shared" si="1"/>
        <v>46.853505848929622</v>
      </c>
      <c r="L20" s="33">
        <f t="shared" si="9"/>
        <v>-4.0136737063388691E-3</v>
      </c>
      <c r="M20" s="25">
        <f t="shared" si="2"/>
        <v>46.566882311162026</v>
      </c>
      <c r="N20" s="33"/>
      <c r="O20" s="25">
        <f t="shared" si="3"/>
        <v>1.4331176888379744</v>
      </c>
      <c r="P20" s="26">
        <f t="shared" si="4"/>
        <v>2.98566185174578E-2</v>
      </c>
      <c r="Q20" s="11"/>
      <c r="R20" s="11"/>
      <c r="S20" s="33">
        <f t="shared" si="5"/>
        <v>95.045567620123677</v>
      </c>
      <c r="T20" s="25">
        <f t="shared" si="6"/>
        <v>98.556959525154582</v>
      </c>
      <c r="U20" s="33"/>
      <c r="V20" s="25">
        <f t="shared" si="7"/>
        <v>17.556959525154582</v>
      </c>
      <c r="W20" s="26">
        <f t="shared" si="8"/>
        <v>0.21675258673030348</v>
      </c>
    </row>
    <row r="21" spans="1:23" x14ac:dyDescent="0.5">
      <c r="A21" t="s">
        <v>17</v>
      </c>
      <c r="B21">
        <v>19</v>
      </c>
      <c r="C21">
        <v>4</v>
      </c>
      <c r="D21">
        <v>35</v>
      </c>
      <c r="E21">
        <v>48</v>
      </c>
      <c r="F21">
        <v>16</v>
      </c>
      <c r="G21">
        <v>55</v>
      </c>
      <c r="H21" s="24">
        <f t="shared" si="0"/>
        <v>51</v>
      </c>
      <c r="I21" s="24">
        <f t="shared" si="0"/>
        <v>103</v>
      </c>
      <c r="J21" s="32">
        <f t="shared" si="10"/>
        <v>4</v>
      </c>
      <c r="K21" s="33">
        <f t="shared" si="1"/>
        <v>47.679593740178632</v>
      </c>
      <c r="L21" s="33">
        <f t="shared" si="9"/>
        <v>8.2247558491330502E-2</v>
      </c>
      <c r="M21" s="25">
        <f t="shared" si="2"/>
        <v>46.849492175223283</v>
      </c>
      <c r="N21" s="33"/>
      <c r="O21" s="25">
        <f t="shared" si="3"/>
        <v>4.1505078247767173</v>
      </c>
      <c r="P21" s="26">
        <f t="shared" si="4"/>
        <v>8.1382506368170932E-2</v>
      </c>
      <c r="Q21" s="11"/>
      <c r="R21" s="11"/>
      <c r="S21" s="33">
        <f t="shared" si="5"/>
        <v>96.633243157133876</v>
      </c>
      <c r="T21" s="25">
        <f t="shared" si="6"/>
        <v>95.041553946417338</v>
      </c>
      <c r="U21" s="33"/>
      <c r="V21" s="25">
        <f t="shared" si="7"/>
        <v>7.9584460535826622</v>
      </c>
      <c r="W21" s="26">
        <f t="shared" si="8"/>
        <v>7.7266466539637493E-2</v>
      </c>
    </row>
    <row r="22" spans="1:23" x14ac:dyDescent="0.5">
      <c r="A22" t="s">
        <v>18</v>
      </c>
      <c r="B22">
        <v>20</v>
      </c>
      <c r="C22">
        <v>5</v>
      </c>
      <c r="D22">
        <v>56</v>
      </c>
      <c r="E22">
        <v>35</v>
      </c>
      <c r="F22">
        <v>41</v>
      </c>
      <c r="G22">
        <v>69</v>
      </c>
      <c r="H22" s="24">
        <f t="shared" si="0"/>
        <v>97</v>
      </c>
      <c r="I22" s="24">
        <f t="shared" si="0"/>
        <v>104</v>
      </c>
      <c r="J22" s="32">
        <f t="shared" si="10"/>
        <v>5</v>
      </c>
      <c r="K22" s="33">
        <f t="shared" si="1"/>
        <v>57.609473038935974</v>
      </c>
      <c r="L22" s="33">
        <f t="shared" si="9"/>
        <v>1.000390210139954</v>
      </c>
      <c r="M22" s="25">
        <f t="shared" si="2"/>
        <v>47.761841298669964</v>
      </c>
      <c r="N22" s="33"/>
      <c r="O22" s="25">
        <f t="shared" si="3"/>
        <v>49.238158701330036</v>
      </c>
      <c r="P22" s="26">
        <f t="shared" si="4"/>
        <v>0.50760988351886638</v>
      </c>
      <c r="Q22" s="11"/>
      <c r="R22" s="11"/>
      <c r="S22" s="33">
        <f t="shared" si="5"/>
        <v>98.172392572500172</v>
      </c>
      <c r="T22" s="25">
        <f t="shared" si="6"/>
        <v>96.715490715625208</v>
      </c>
      <c r="U22" s="33"/>
      <c r="V22" s="25">
        <f t="shared" si="7"/>
        <v>7.2845092843747921</v>
      </c>
      <c r="W22" s="26">
        <f t="shared" si="8"/>
        <v>7.004335850360377E-2</v>
      </c>
    </row>
    <row r="23" spans="1:23" x14ac:dyDescent="0.5">
      <c r="A23" t="s">
        <v>14</v>
      </c>
      <c r="B23">
        <v>21</v>
      </c>
      <c r="C23">
        <v>1</v>
      </c>
      <c r="D23">
        <v>15</v>
      </c>
      <c r="E23">
        <v>23</v>
      </c>
      <c r="F23">
        <v>15</v>
      </c>
      <c r="G23">
        <v>36</v>
      </c>
      <c r="H23" s="24">
        <f t="shared" si="0"/>
        <v>30</v>
      </c>
      <c r="I23" s="24">
        <f t="shared" si="0"/>
        <v>59</v>
      </c>
      <c r="J23" s="32">
        <f t="shared" si="10"/>
        <v>1</v>
      </c>
      <c r="K23" s="33">
        <f t="shared" si="1"/>
        <v>52.887890599260743</v>
      </c>
      <c r="L23" s="33">
        <f t="shared" si="9"/>
        <v>-0.38212312505492729</v>
      </c>
      <c r="M23" s="25">
        <f t="shared" si="2"/>
        <v>58.609863249075929</v>
      </c>
      <c r="N23" s="33"/>
      <c r="O23" s="25">
        <f t="shared" si="3"/>
        <v>28.609863249075929</v>
      </c>
      <c r="P23" s="26">
        <f t="shared" si="4"/>
        <v>0.95366210830253095</v>
      </c>
      <c r="Q23" s="11"/>
      <c r="R23" s="11"/>
      <c r="S23" s="33">
        <f t="shared" si="5"/>
        <v>91.13822622611211</v>
      </c>
      <c r="T23" s="25">
        <f t="shared" si="6"/>
        <v>99.172782782640127</v>
      </c>
      <c r="U23" s="33"/>
      <c r="V23" s="25">
        <f t="shared" si="7"/>
        <v>40.172782782640127</v>
      </c>
      <c r="W23" s="26">
        <f t="shared" si="8"/>
        <v>0.68089462343457841</v>
      </c>
    </row>
    <row r="24" spans="1:23" x14ac:dyDescent="0.5">
      <c r="A24" t="s">
        <v>15</v>
      </c>
      <c r="B24">
        <v>22</v>
      </c>
      <c r="C24">
        <v>2</v>
      </c>
      <c r="D24">
        <v>22</v>
      </c>
      <c r="E24">
        <v>34</v>
      </c>
      <c r="F24">
        <v>14</v>
      </c>
      <c r="G24">
        <v>42</v>
      </c>
      <c r="H24" s="24">
        <f t="shared" si="0"/>
        <v>36</v>
      </c>
      <c r="I24" s="24">
        <f t="shared" si="0"/>
        <v>76</v>
      </c>
      <c r="J24" s="32">
        <f t="shared" si="10"/>
        <v>2</v>
      </c>
      <c r="K24" s="33">
        <f t="shared" si="1"/>
        <v>49.204613979364659</v>
      </c>
      <c r="L24" s="33">
        <f t="shared" si="9"/>
        <v>-0.40271874324455192</v>
      </c>
      <c r="M24" s="25">
        <f t="shared" si="2"/>
        <v>52.505767474205818</v>
      </c>
      <c r="N24" s="33"/>
      <c r="O24" s="25">
        <f t="shared" si="3"/>
        <v>16.505767474205818</v>
      </c>
      <c r="P24" s="26">
        <f t="shared" si="4"/>
        <v>0.45849354095016159</v>
      </c>
      <c r="Q24" s="11"/>
      <c r="R24" s="11"/>
      <c r="S24" s="33">
        <f t="shared" si="5"/>
        <v>87.804882480845748</v>
      </c>
      <c r="T24" s="25">
        <f t="shared" si="6"/>
        <v>90.756103101057178</v>
      </c>
      <c r="U24" s="33"/>
      <c r="V24" s="25">
        <f t="shared" si="7"/>
        <v>14.756103101057178</v>
      </c>
      <c r="W24" s="26">
        <f t="shared" si="8"/>
        <v>0.19415925132969972</v>
      </c>
    </row>
    <row r="25" spans="1:23" x14ac:dyDescent="0.5">
      <c r="A25" t="s">
        <v>16</v>
      </c>
      <c r="B25">
        <v>23</v>
      </c>
      <c r="C25">
        <v>3</v>
      </c>
      <c r="D25">
        <v>22</v>
      </c>
      <c r="E25">
        <v>61</v>
      </c>
      <c r="F25">
        <v>17</v>
      </c>
      <c r="G25">
        <v>45</v>
      </c>
      <c r="H25" s="24">
        <f t="shared" si="0"/>
        <v>39</v>
      </c>
      <c r="I25" s="24">
        <f t="shared" si="0"/>
        <v>106</v>
      </c>
      <c r="J25" s="32">
        <f t="shared" si="10"/>
        <v>3</v>
      </c>
      <c r="K25" s="33">
        <f t="shared" si="1"/>
        <v>46.841516188896094</v>
      </c>
      <c r="L25" s="33">
        <f t="shared" si="9"/>
        <v>-0.27255446593886618</v>
      </c>
      <c r="M25" s="25">
        <f t="shared" si="2"/>
        <v>48.80189523612011</v>
      </c>
      <c r="N25" s="33"/>
      <c r="O25" s="25">
        <f t="shared" si="3"/>
        <v>9.8018952361201102</v>
      </c>
      <c r="P25" s="26">
        <f t="shared" si="4"/>
        <v>0.2513306470800028</v>
      </c>
      <c r="Q25" s="11"/>
      <c r="R25" s="11"/>
      <c r="S25" s="33">
        <f t="shared" si="5"/>
        <v>91.121730990080962</v>
      </c>
      <c r="T25" s="25">
        <f t="shared" si="6"/>
        <v>87.4021637376012</v>
      </c>
      <c r="U25" s="33"/>
      <c r="V25" s="25">
        <f t="shared" si="7"/>
        <v>18.5978362623988</v>
      </c>
      <c r="W25" s="26">
        <f t="shared" si="8"/>
        <v>0.17545128549432831</v>
      </c>
    </row>
    <row r="26" spans="1:23" x14ac:dyDescent="0.5">
      <c r="A26" t="s">
        <v>17</v>
      </c>
      <c r="B26">
        <v>24</v>
      </c>
      <c r="C26">
        <v>4</v>
      </c>
      <c r="D26">
        <v>30</v>
      </c>
      <c r="E26">
        <v>86</v>
      </c>
      <c r="F26">
        <v>12</v>
      </c>
      <c r="G26">
        <v>63</v>
      </c>
      <c r="H26" s="24">
        <f t="shared" si="0"/>
        <v>42</v>
      </c>
      <c r="I26" s="24">
        <f t="shared" si="0"/>
        <v>149</v>
      </c>
      <c r="J26" s="32">
        <f t="shared" si="10"/>
        <v>4</v>
      </c>
      <c r="K26" s="33">
        <f t="shared" si="1"/>
        <v>45.655169378365784</v>
      </c>
      <c r="L26" s="33">
        <f t="shared" si="9"/>
        <v>-0.14316458298752896</v>
      </c>
      <c r="M26" s="25">
        <f t="shared" si="2"/>
        <v>46.568961722957226</v>
      </c>
      <c r="N26" s="33"/>
      <c r="O26" s="25">
        <f t="shared" si="3"/>
        <v>4.5689617229572264</v>
      </c>
      <c r="P26" s="26">
        <f t="shared" si="4"/>
        <v>0.10878480292755301</v>
      </c>
      <c r="Q26" s="11"/>
      <c r="R26" s="11"/>
      <c r="S26" s="33">
        <f t="shared" si="5"/>
        <v>102.47934121931368</v>
      </c>
      <c r="T26" s="25">
        <f t="shared" si="6"/>
        <v>90.849176524142095</v>
      </c>
      <c r="U26" s="33"/>
      <c r="V26" s="25">
        <f t="shared" si="7"/>
        <v>58.150823475857905</v>
      </c>
      <c r="W26" s="26">
        <f t="shared" si="8"/>
        <v>0.39027398305944905</v>
      </c>
    </row>
    <row r="27" spans="1:23" x14ac:dyDescent="0.5">
      <c r="A27" t="s">
        <v>18</v>
      </c>
      <c r="B27">
        <v>25</v>
      </c>
      <c r="C27">
        <v>5</v>
      </c>
      <c r="D27">
        <v>51</v>
      </c>
      <c r="E27">
        <v>77</v>
      </c>
      <c r="F27">
        <v>27</v>
      </c>
      <c r="G27">
        <v>90</v>
      </c>
      <c r="H27" s="24">
        <f t="shared" si="0"/>
        <v>78</v>
      </c>
      <c r="I27" s="24">
        <f t="shared" si="0"/>
        <v>167</v>
      </c>
      <c r="J27" s="32">
        <f t="shared" si="10"/>
        <v>5</v>
      </c>
      <c r="K27" s="33">
        <f t="shared" si="1"/>
        <v>52.009603836302603</v>
      </c>
      <c r="L27" s="33">
        <f t="shared" si="9"/>
        <v>0.62255863332480432</v>
      </c>
      <c r="M27" s="25">
        <f t="shared" si="2"/>
        <v>45.512004795378253</v>
      </c>
      <c r="N27" s="33"/>
      <c r="O27" s="25">
        <f t="shared" si="3"/>
        <v>32.487995204621747</v>
      </c>
      <c r="P27" s="26">
        <f t="shared" si="4"/>
        <v>0.41651275903361212</v>
      </c>
      <c r="Q27" s="11"/>
      <c r="R27" s="11"/>
      <c r="S27" s="33">
        <f t="shared" si="5"/>
        <v>115.26894130906092</v>
      </c>
      <c r="T27" s="25">
        <f t="shared" si="6"/>
        <v>102.33617663632616</v>
      </c>
      <c r="U27" s="33"/>
      <c r="V27" s="25">
        <f t="shared" si="7"/>
        <v>64.663823363673842</v>
      </c>
      <c r="W27" s="26">
        <f t="shared" si="8"/>
        <v>0.38720852313577153</v>
      </c>
    </row>
    <row r="28" spans="1:23" x14ac:dyDescent="0.5">
      <c r="A28" t="s">
        <v>14</v>
      </c>
      <c r="B28">
        <v>26</v>
      </c>
      <c r="C28">
        <v>1</v>
      </c>
      <c r="D28">
        <v>27</v>
      </c>
      <c r="E28">
        <v>27</v>
      </c>
      <c r="F28">
        <v>12</v>
      </c>
      <c r="G28">
        <v>40</v>
      </c>
      <c r="H28" s="24">
        <f t="shared" si="0"/>
        <v>39</v>
      </c>
      <c r="I28" s="24">
        <f t="shared" si="0"/>
        <v>67</v>
      </c>
      <c r="J28" s="32">
        <f t="shared" si="10"/>
        <v>1</v>
      </c>
      <c r="K28" s="33">
        <f t="shared" si="1"/>
        <v>49.905729975701931</v>
      </c>
      <c r="L28" s="33">
        <f t="shared" si="9"/>
        <v>-0.1543571090608348</v>
      </c>
      <c r="M28" s="25">
        <f t="shared" si="2"/>
        <v>52.63216246962741</v>
      </c>
      <c r="N28" s="33"/>
      <c r="O28" s="25">
        <f t="shared" si="3"/>
        <v>13.63216246962741</v>
      </c>
      <c r="P28" s="26">
        <f t="shared" si="4"/>
        <v>0.34954262742634384</v>
      </c>
      <c r="Q28" s="11"/>
      <c r="R28" s="11"/>
      <c r="S28" s="33">
        <f t="shared" si="5"/>
        <v>106.11319995390859</v>
      </c>
      <c r="T28" s="25">
        <f t="shared" si="6"/>
        <v>115.89149994238572</v>
      </c>
      <c r="U28" s="33"/>
      <c r="V28" s="25">
        <f t="shared" si="7"/>
        <v>48.891499942385721</v>
      </c>
      <c r="W28" s="26">
        <f t="shared" si="8"/>
        <v>0.72972387973710029</v>
      </c>
    </row>
    <row r="29" spans="1:23" x14ac:dyDescent="0.5">
      <c r="A29" t="s">
        <v>15</v>
      </c>
      <c r="B29">
        <v>27</v>
      </c>
      <c r="C29">
        <v>2</v>
      </c>
      <c r="D29">
        <v>25</v>
      </c>
      <c r="E29">
        <v>35</v>
      </c>
      <c r="F29">
        <v>18</v>
      </c>
      <c r="G29">
        <v>46</v>
      </c>
      <c r="H29" s="24">
        <f t="shared" si="0"/>
        <v>43</v>
      </c>
      <c r="I29" s="24">
        <f t="shared" si="0"/>
        <v>81</v>
      </c>
      <c r="J29" s="32">
        <f t="shared" si="10"/>
        <v>2</v>
      </c>
      <c r="K29" s="33">
        <f t="shared" si="1"/>
        <v>48.401098293312884</v>
      </c>
      <c r="L29" s="33">
        <f t="shared" si="9"/>
        <v>-0.16435530805437978</v>
      </c>
      <c r="M29" s="25">
        <f t="shared" si="2"/>
        <v>49.751372866641098</v>
      </c>
      <c r="N29" s="33"/>
      <c r="O29" s="25">
        <f t="shared" si="3"/>
        <v>6.7513728666410984</v>
      </c>
      <c r="P29" s="26">
        <f t="shared" si="4"/>
        <v>0.15700867131723484</v>
      </c>
      <c r="Q29" s="11"/>
      <c r="R29" s="11"/>
      <c r="S29" s="33">
        <f t="shared" si="5"/>
        <v>100.9670742758782</v>
      </c>
      <c r="T29" s="25">
        <f t="shared" si="6"/>
        <v>105.95884284484775</v>
      </c>
      <c r="U29" s="33"/>
      <c r="V29" s="25">
        <f t="shared" si="7"/>
        <v>24.958842844847752</v>
      </c>
      <c r="W29" s="26">
        <f t="shared" si="8"/>
        <v>0.30813386228207101</v>
      </c>
    </row>
    <row r="30" spans="1:23" x14ac:dyDescent="0.5">
      <c r="A30" t="s">
        <v>16</v>
      </c>
      <c r="B30">
        <v>28</v>
      </c>
      <c r="C30">
        <v>3</v>
      </c>
      <c r="D30">
        <v>23</v>
      </c>
      <c r="E30">
        <v>60</v>
      </c>
      <c r="F30">
        <v>14</v>
      </c>
      <c r="G30">
        <v>54</v>
      </c>
      <c r="H30" s="24">
        <f t="shared" si="0"/>
        <v>37</v>
      </c>
      <c r="I30" s="24">
        <f t="shared" si="0"/>
        <v>114</v>
      </c>
      <c r="J30" s="32">
        <f t="shared" si="10"/>
        <v>3</v>
      </c>
      <c r="K30" s="33">
        <f t="shared" si="1"/>
        <v>45.989394388206804</v>
      </c>
      <c r="L30" s="33">
        <f t="shared" si="9"/>
        <v>-0.25596236823550222</v>
      </c>
      <c r="M30" s="25">
        <f t="shared" si="2"/>
        <v>48.236742985258502</v>
      </c>
      <c r="N30" s="33"/>
      <c r="O30" s="25">
        <f t="shared" si="3"/>
        <v>11.236742985258502</v>
      </c>
      <c r="P30" s="26">
        <f t="shared" si="4"/>
        <v>0.3036957563583379</v>
      </c>
      <c r="Q30" s="11"/>
      <c r="R30" s="11"/>
      <c r="S30" s="33">
        <f t="shared" si="5"/>
        <v>103.44217517425906</v>
      </c>
      <c r="T30" s="25">
        <f t="shared" si="6"/>
        <v>100.80271896782382</v>
      </c>
      <c r="U30" s="33"/>
      <c r="V30" s="25">
        <f t="shared" si="7"/>
        <v>13.197281032176178</v>
      </c>
      <c r="W30" s="26">
        <f t="shared" si="8"/>
        <v>0.11576562308926472</v>
      </c>
    </row>
    <row r="31" spans="1:23" x14ac:dyDescent="0.5">
      <c r="A31" t="s">
        <v>17</v>
      </c>
      <c r="B31">
        <v>29</v>
      </c>
      <c r="C31">
        <v>4</v>
      </c>
      <c r="D31">
        <v>24</v>
      </c>
      <c r="E31">
        <v>68</v>
      </c>
      <c r="F31">
        <v>14</v>
      </c>
      <c r="G31">
        <v>51</v>
      </c>
      <c r="H31" s="24">
        <f t="shared" si="0"/>
        <v>38</v>
      </c>
      <c r="I31" s="24">
        <f t="shared" si="0"/>
        <v>119</v>
      </c>
      <c r="J31" s="32">
        <f t="shared" si="10"/>
        <v>4</v>
      </c>
      <c r="K31" s="33">
        <f t="shared" si="1"/>
        <v>44.186745615977046</v>
      </c>
      <c r="L31" s="33">
        <f t="shared" si="9"/>
        <v>-0.20330149036417111</v>
      </c>
      <c r="M31" s="25">
        <f t="shared" si="2"/>
        <v>45.733432019971303</v>
      </c>
      <c r="N31" s="33"/>
      <c r="O31" s="25">
        <f t="shared" si="3"/>
        <v>7.7334320199713034</v>
      </c>
      <c r="P31" s="26">
        <f t="shared" si="4"/>
        <v>0.20351136894661326</v>
      </c>
      <c r="Q31" s="11"/>
      <c r="R31" s="11"/>
      <c r="S31" s="33">
        <f t="shared" si="5"/>
        <v>106.34897024481886</v>
      </c>
      <c r="T31" s="25">
        <f t="shared" si="6"/>
        <v>103.18621280602356</v>
      </c>
      <c r="U31" s="33"/>
      <c r="V31" s="25">
        <f t="shared" si="7"/>
        <v>15.813787193976438</v>
      </c>
      <c r="W31" s="26">
        <f t="shared" si="8"/>
        <v>0.13288896801660871</v>
      </c>
    </row>
    <row r="32" spans="1:23" x14ac:dyDescent="0.5">
      <c r="A32" t="s">
        <v>18</v>
      </c>
      <c r="B32">
        <v>30</v>
      </c>
      <c r="C32">
        <v>5</v>
      </c>
      <c r="D32">
        <v>53</v>
      </c>
      <c r="E32">
        <v>83</v>
      </c>
      <c r="F32">
        <v>47</v>
      </c>
      <c r="G32">
        <v>65</v>
      </c>
      <c r="H32" s="24">
        <f t="shared" si="0"/>
        <v>100</v>
      </c>
      <c r="I32" s="24">
        <f t="shared" si="0"/>
        <v>148</v>
      </c>
      <c r="J32" s="32">
        <f t="shared" si="10"/>
        <v>5</v>
      </c>
      <c r="K32" s="33">
        <f t="shared" si="1"/>
        <v>55.186755300490304</v>
      </c>
      <c r="L32" s="33">
        <f t="shared" si="9"/>
        <v>1.0817038343185506</v>
      </c>
      <c r="M32" s="25">
        <f t="shared" si="2"/>
        <v>43.983444125612877</v>
      </c>
      <c r="N32" s="33"/>
      <c r="O32" s="25">
        <f t="shared" si="3"/>
        <v>56.016555874387123</v>
      </c>
      <c r="P32" s="26">
        <f t="shared" si="4"/>
        <v>0.56016555874387119</v>
      </c>
      <c r="Q32" s="11"/>
      <c r="R32" s="11"/>
      <c r="S32" s="33">
        <f t="shared" si="5"/>
        <v>114.51653500356375</v>
      </c>
      <c r="T32" s="25">
        <f t="shared" si="6"/>
        <v>106.14566875445469</v>
      </c>
      <c r="U32" s="33"/>
      <c r="V32" s="25">
        <f t="shared" si="7"/>
        <v>41.85433124554531</v>
      </c>
      <c r="W32" s="26">
        <f t="shared" si="8"/>
        <v>0.28279953544287373</v>
      </c>
    </row>
    <row r="33" spans="1:23" x14ac:dyDescent="0.5">
      <c r="A33" t="s">
        <v>14</v>
      </c>
      <c r="B33">
        <v>31</v>
      </c>
      <c r="C33">
        <v>1</v>
      </c>
      <c r="D33">
        <v>17</v>
      </c>
      <c r="E33">
        <v>49</v>
      </c>
      <c r="F33">
        <v>15</v>
      </c>
      <c r="G33">
        <v>39</v>
      </c>
      <c r="H33" s="24">
        <f t="shared" si="0"/>
        <v>32</v>
      </c>
      <c r="I33" s="24">
        <f t="shared" si="0"/>
        <v>88</v>
      </c>
      <c r="J33" s="32">
        <f t="shared" si="10"/>
        <v>1</v>
      </c>
      <c r="K33" s="33">
        <f t="shared" si="1"/>
        <v>51.414767307847086</v>
      </c>
      <c r="L33" s="33">
        <f t="shared" si="9"/>
        <v>-0.27984545417565226</v>
      </c>
      <c r="M33" s="25">
        <f t="shared" si="2"/>
        <v>56.268459134808857</v>
      </c>
      <c r="N33" s="33"/>
      <c r="O33" s="25">
        <f t="shared" si="3"/>
        <v>24.268459134808857</v>
      </c>
      <c r="P33" s="26">
        <f t="shared" si="4"/>
        <v>0.75838934796277679</v>
      </c>
      <c r="Q33" s="11"/>
      <c r="R33" s="11"/>
      <c r="S33" s="33">
        <f t="shared" si="5"/>
        <v>110.07859107030583</v>
      </c>
      <c r="T33" s="25">
        <f t="shared" si="6"/>
        <v>115.59823883788229</v>
      </c>
      <c r="U33" s="33"/>
      <c r="V33" s="25">
        <f t="shared" si="7"/>
        <v>27.598238837882292</v>
      </c>
      <c r="W33" s="26">
        <f t="shared" si="8"/>
        <v>0.31361635043048058</v>
      </c>
    </row>
    <row r="34" spans="1:23" x14ac:dyDescent="0.5">
      <c r="A34" t="s">
        <v>15</v>
      </c>
      <c r="B34">
        <v>32</v>
      </c>
      <c r="C34">
        <v>2</v>
      </c>
      <c r="D34">
        <v>24</v>
      </c>
      <c r="E34">
        <v>32</v>
      </c>
      <c r="F34">
        <v>14</v>
      </c>
      <c r="G34">
        <v>50</v>
      </c>
      <c r="H34" s="24">
        <f t="shared" si="0"/>
        <v>38</v>
      </c>
      <c r="I34" s="24">
        <f t="shared" si="0"/>
        <v>82</v>
      </c>
      <c r="J34" s="32">
        <f t="shared" si="10"/>
        <v>2</v>
      </c>
      <c r="K34" s="33">
        <f t="shared" si="1"/>
        <v>48.507937482937152</v>
      </c>
      <c r="L34" s="33">
        <f t="shared" si="9"/>
        <v>-0.31586907336680214</v>
      </c>
      <c r="M34" s="25">
        <f t="shared" si="2"/>
        <v>51.134921853671436</v>
      </c>
      <c r="N34" s="33"/>
      <c r="O34" s="25">
        <f t="shared" si="3"/>
        <v>13.134921853671436</v>
      </c>
      <c r="P34" s="26">
        <f t="shared" si="4"/>
        <v>0.34565583825451146</v>
      </c>
      <c r="Q34" s="11"/>
      <c r="R34" s="11"/>
      <c r="S34" s="33">
        <f t="shared" si="5"/>
        <v>104.23899649290415</v>
      </c>
      <c r="T34" s="25">
        <f t="shared" si="6"/>
        <v>109.79874561613018</v>
      </c>
      <c r="U34" s="33"/>
      <c r="V34" s="25">
        <f t="shared" si="7"/>
        <v>27.798745616130176</v>
      </c>
      <c r="W34" s="26">
        <f t="shared" si="8"/>
        <v>0.33900909287963632</v>
      </c>
    </row>
    <row r="35" spans="1:23" x14ac:dyDescent="0.5">
      <c r="A35" t="s">
        <v>16</v>
      </c>
      <c r="B35">
        <v>33</v>
      </c>
      <c r="C35">
        <v>3</v>
      </c>
      <c r="D35">
        <v>25</v>
      </c>
      <c r="E35">
        <v>51</v>
      </c>
      <c r="F35">
        <v>11</v>
      </c>
      <c r="G35">
        <v>61</v>
      </c>
      <c r="H35" s="24">
        <f t="shared" si="0"/>
        <v>36</v>
      </c>
      <c r="I35" s="24">
        <f t="shared" si="0"/>
        <v>112</v>
      </c>
      <c r="J35" s="32">
        <f t="shared" si="10"/>
        <v>3</v>
      </c>
      <c r="K35" s="33">
        <f t="shared" si="1"/>
        <v>45.753654727656283</v>
      </c>
      <c r="L35" s="33">
        <f t="shared" si="9"/>
        <v>-0.30385649213109911</v>
      </c>
      <c r="M35" s="25">
        <f t="shared" si="2"/>
        <v>48.192068409570346</v>
      </c>
      <c r="N35" s="33"/>
      <c r="O35" s="25">
        <f t="shared" si="3"/>
        <v>12.192068409570346</v>
      </c>
      <c r="P35" s="26">
        <f t="shared" si="4"/>
        <v>0.33866856693250963</v>
      </c>
      <c r="Q35" s="11"/>
      <c r="R35" s="11"/>
      <c r="S35" s="33">
        <f t="shared" si="5"/>
        <v>105.5385019356299</v>
      </c>
      <c r="T35" s="25">
        <f t="shared" si="6"/>
        <v>103.92312741953735</v>
      </c>
      <c r="U35" s="33"/>
      <c r="V35" s="25">
        <f t="shared" si="7"/>
        <v>8.0768725804626484</v>
      </c>
      <c r="W35" s="26">
        <f t="shared" si="8"/>
        <v>7.2114933754130792E-2</v>
      </c>
    </row>
    <row r="36" spans="1:23" x14ac:dyDescent="0.5">
      <c r="A36" t="s">
        <v>17</v>
      </c>
      <c r="B36">
        <v>34</v>
      </c>
      <c r="C36">
        <v>4</v>
      </c>
      <c r="D36">
        <v>30</v>
      </c>
      <c r="E36">
        <v>38</v>
      </c>
      <c r="F36">
        <v>13</v>
      </c>
      <c r="G36">
        <v>69</v>
      </c>
      <c r="H36" s="24">
        <f t="shared" si="0"/>
        <v>43</v>
      </c>
      <c r="I36" s="24">
        <f t="shared" si="0"/>
        <v>107</v>
      </c>
      <c r="J36" s="32">
        <f t="shared" si="10"/>
        <v>4</v>
      </c>
      <c r="K36" s="33">
        <f t="shared" si="1"/>
        <v>44.959838588420155</v>
      </c>
      <c r="L36" s="33">
        <f t="shared" si="9"/>
        <v>-0.10672869821541174</v>
      </c>
      <c r="M36" s="25">
        <f t="shared" si="2"/>
        <v>45.449798235525186</v>
      </c>
      <c r="N36" s="33"/>
      <c r="O36" s="25">
        <f t="shared" si="3"/>
        <v>2.4497982355251864</v>
      </c>
      <c r="P36" s="26">
        <f t="shared" si="4"/>
        <v>5.6972051988957821E-2</v>
      </c>
      <c r="Q36" s="11"/>
      <c r="R36" s="11"/>
      <c r="S36" s="33">
        <f t="shared" si="5"/>
        <v>105.58771635479904</v>
      </c>
      <c r="T36" s="25">
        <f t="shared" si="6"/>
        <v>105.23464544349879</v>
      </c>
      <c r="U36" s="33"/>
      <c r="V36" s="25">
        <f t="shared" si="7"/>
        <v>1.7653545565012081</v>
      </c>
      <c r="W36" s="26">
        <f t="shared" si="8"/>
        <v>1.6498640714964562E-2</v>
      </c>
    </row>
    <row r="37" spans="1:23" x14ac:dyDescent="0.5">
      <c r="A37" t="s">
        <v>18</v>
      </c>
      <c r="B37">
        <v>35</v>
      </c>
      <c r="C37">
        <v>5</v>
      </c>
      <c r="D37">
        <v>39</v>
      </c>
      <c r="E37">
        <v>60</v>
      </c>
      <c r="F37">
        <v>38</v>
      </c>
      <c r="G37">
        <v>86</v>
      </c>
      <c r="H37" s="24">
        <f t="shared" si="0"/>
        <v>77</v>
      </c>
      <c r="I37" s="24">
        <f t="shared" si="0"/>
        <v>146</v>
      </c>
      <c r="J37" s="32">
        <f t="shared" si="10"/>
        <v>5</v>
      </c>
      <c r="K37" s="33">
        <f t="shared" si="1"/>
        <v>51.282487912163795</v>
      </c>
      <c r="L37" s="33">
        <f t="shared" si="9"/>
        <v>0.62265934953497704</v>
      </c>
      <c r="M37" s="25">
        <f t="shared" si="2"/>
        <v>44.853109890204742</v>
      </c>
      <c r="N37" s="33"/>
      <c r="O37" s="25">
        <f t="shared" si="3"/>
        <v>32.146890109795258</v>
      </c>
      <c r="P37" s="26">
        <f t="shared" si="4"/>
        <v>0.41749207934799037</v>
      </c>
      <c r="Q37" s="11"/>
      <c r="R37" s="11"/>
      <c r="S37" s="33">
        <f t="shared" si="5"/>
        <v>113.58479012526692</v>
      </c>
      <c r="T37" s="25">
        <f t="shared" si="6"/>
        <v>105.48098765658364</v>
      </c>
      <c r="U37" s="33"/>
      <c r="V37" s="25">
        <f t="shared" si="7"/>
        <v>40.519012343416364</v>
      </c>
      <c r="W37" s="26">
        <f t="shared" si="8"/>
        <v>0.27752748180422165</v>
      </c>
    </row>
    <row r="38" spans="1:23" x14ac:dyDescent="0.5">
      <c r="A38" t="s">
        <v>14</v>
      </c>
      <c r="B38">
        <v>36</v>
      </c>
      <c r="C38">
        <v>1</v>
      </c>
      <c r="D38">
        <v>20</v>
      </c>
      <c r="E38">
        <v>39</v>
      </c>
      <c r="F38">
        <v>13</v>
      </c>
      <c r="G38">
        <v>38</v>
      </c>
      <c r="H38" s="24">
        <f t="shared" si="0"/>
        <v>33</v>
      </c>
      <c r="I38" s="24">
        <f t="shared" si="0"/>
        <v>77</v>
      </c>
      <c r="J38" s="32">
        <f t="shared" si="10"/>
        <v>1</v>
      </c>
      <c r="K38" s="33">
        <f t="shared" si="1"/>
        <v>48.124117809359021</v>
      </c>
      <c r="L38" s="33">
        <f t="shared" si="9"/>
        <v>-0.25979766882232952</v>
      </c>
      <c r="M38" s="25">
        <f t="shared" si="2"/>
        <v>51.905147261698772</v>
      </c>
      <c r="N38" s="33"/>
      <c r="O38" s="25">
        <f t="shared" si="3"/>
        <v>18.905147261698772</v>
      </c>
      <c r="P38" s="26">
        <f t="shared" si="4"/>
        <v>0.57288325035450827</v>
      </c>
      <c r="Q38" s="11"/>
      <c r="R38" s="11"/>
      <c r="S38" s="33">
        <f t="shared" si="5"/>
        <v>106.76595957984152</v>
      </c>
      <c r="T38" s="25">
        <f t="shared" si="6"/>
        <v>114.20744947480189</v>
      </c>
      <c r="U38" s="33"/>
      <c r="V38" s="25">
        <f t="shared" si="7"/>
        <v>37.207449474801891</v>
      </c>
      <c r="W38" s="26">
        <f t="shared" si="8"/>
        <v>0.48321362954288172</v>
      </c>
    </row>
    <row r="39" spans="1:23" x14ac:dyDescent="0.5">
      <c r="A39" t="s">
        <v>15</v>
      </c>
      <c r="B39">
        <v>37</v>
      </c>
      <c r="C39">
        <v>2</v>
      </c>
      <c r="D39">
        <v>28</v>
      </c>
      <c r="E39">
        <v>43</v>
      </c>
      <c r="F39">
        <v>15</v>
      </c>
      <c r="G39">
        <v>46</v>
      </c>
      <c r="H39" s="24">
        <f t="shared" si="0"/>
        <v>43</v>
      </c>
      <c r="I39" s="24">
        <f t="shared" si="0"/>
        <v>89</v>
      </c>
      <c r="J39" s="32">
        <f t="shared" si="10"/>
        <v>2</v>
      </c>
      <c r="K39" s="33">
        <f t="shared" si="1"/>
        <v>46.891456112429353</v>
      </c>
      <c r="L39" s="33">
        <f t="shared" si="9"/>
        <v>-0.14664795988697646</v>
      </c>
      <c r="M39" s="25">
        <f t="shared" si="2"/>
        <v>47.864320140536691</v>
      </c>
      <c r="N39" s="33"/>
      <c r="O39" s="25">
        <f t="shared" si="3"/>
        <v>4.8643201405366909</v>
      </c>
      <c r="P39" s="26">
        <f t="shared" si="4"/>
        <v>0.11312372419852769</v>
      </c>
      <c r="Q39" s="11"/>
      <c r="R39" s="11"/>
      <c r="S39" s="33">
        <f t="shared" si="5"/>
        <v>103.00492952881535</v>
      </c>
      <c r="T39" s="25">
        <f t="shared" si="6"/>
        <v>106.50616191101919</v>
      </c>
      <c r="U39" s="33"/>
      <c r="V39" s="25">
        <f t="shared" si="7"/>
        <v>17.506161911019191</v>
      </c>
      <c r="W39" s="26">
        <f t="shared" si="8"/>
        <v>0.19669844843841788</v>
      </c>
    </row>
    <row r="40" spans="1:23" x14ac:dyDescent="0.5">
      <c r="A40" t="s">
        <v>16</v>
      </c>
      <c r="B40">
        <v>38</v>
      </c>
      <c r="C40">
        <v>3</v>
      </c>
      <c r="D40">
        <v>23</v>
      </c>
      <c r="E40">
        <v>31</v>
      </c>
      <c r="F40">
        <v>15</v>
      </c>
      <c r="G40">
        <v>62</v>
      </c>
      <c r="H40" s="24">
        <f t="shared" si="0"/>
        <v>38</v>
      </c>
      <c r="I40" s="24">
        <f t="shared" si="0"/>
        <v>93</v>
      </c>
      <c r="J40" s="32">
        <f t="shared" si="10"/>
        <v>3</v>
      </c>
      <c r="K40" s="33">
        <f t="shared" si="1"/>
        <v>44.995846522033901</v>
      </c>
      <c r="L40" s="33">
        <f t="shared" si="9"/>
        <v>-0.20275927542937311</v>
      </c>
      <c r="M40" s="25">
        <f t="shared" si="2"/>
        <v>46.744808152542376</v>
      </c>
      <c r="N40" s="33"/>
      <c r="O40" s="25">
        <f t="shared" si="3"/>
        <v>8.744808152542376</v>
      </c>
      <c r="P40" s="26">
        <f t="shared" si="4"/>
        <v>0.23012653033006253</v>
      </c>
      <c r="Q40" s="11"/>
      <c r="R40" s="11"/>
      <c r="S40" s="33">
        <f t="shared" si="5"/>
        <v>100.88662525514272</v>
      </c>
      <c r="T40" s="25">
        <f t="shared" si="6"/>
        <v>102.85828156892838</v>
      </c>
      <c r="U40" s="33"/>
      <c r="V40" s="25">
        <f t="shared" si="7"/>
        <v>9.8582815689283763</v>
      </c>
      <c r="W40" s="26">
        <f t="shared" si="8"/>
        <v>0.10600302762288577</v>
      </c>
    </row>
    <row r="41" spans="1:23" x14ac:dyDescent="0.5">
      <c r="A41" t="s">
        <v>17</v>
      </c>
      <c r="B41">
        <v>39</v>
      </c>
      <c r="C41">
        <v>4</v>
      </c>
      <c r="D41">
        <v>28</v>
      </c>
      <c r="E41">
        <v>48</v>
      </c>
      <c r="F41">
        <v>16</v>
      </c>
      <c r="G41">
        <v>59</v>
      </c>
      <c r="H41" s="24">
        <f t="shared" si="0"/>
        <v>44</v>
      </c>
      <c r="I41" s="24">
        <f t="shared" si="0"/>
        <v>107</v>
      </c>
      <c r="J41" s="32">
        <f t="shared" si="10"/>
        <v>4</v>
      </c>
      <c r="K41" s="33">
        <f t="shared" si="1"/>
        <v>44.634469797283629</v>
      </c>
      <c r="L41" s="33">
        <f t="shared" si="9"/>
        <v>-5.4386007263670801E-2</v>
      </c>
      <c r="M41" s="25">
        <f t="shared" si="2"/>
        <v>44.793087246604529</v>
      </c>
      <c r="N41" s="33"/>
      <c r="O41" s="25">
        <f t="shared" si="3"/>
        <v>0.79308724660452867</v>
      </c>
      <c r="P41" s="26">
        <f t="shared" si="4"/>
        <v>1.8024710150102926E-2</v>
      </c>
      <c r="Q41" s="11"/>
      <c r="R41" s="11"/>
      <c r="S41" s="33">
        <f t="shared" si="5"/>
        <v>101.94709278377069</v>
      </c>
      <c r="T41" s="25">
        <f t="shared" si="6"/>
        <v>100.68386597971335</v>
      </c>
      <c r="U41" s="33"/>
      <c r="V41" s="25">
        <f t="shared" si="7"/>
        <v>6.316134020286654</v>
      </c>
      <c r="W41" s="26">
        <f t="shared" si="8"/>
        <v>5.9029289909221065E-2</v>
      </c>
    </row>
    <row r="42" spans="1:23" x14ac:dyDescent="0.5">
      <c r="A42" t="s">
        <v>18</v>
      </c>
      <c r="B42">
        <v>40</v>
      </c>
      <c r="C42">
        <v>5</v>
      </c>
      <c r="D42">
        <v>44</v>
      </c>
      <c r="E42">
        <v>63</v>
      </c>
      <c r="F42">
        <v>35</v>
      </c>
      <c r="G42">
        <v>80</v>
      </c>
      <c r="H42" s="24">
        <f t="shared" si="0"/>
        <v>79</v>
      </c>
      <c r="I42" s="24">
        <f t="shared" si="0"/>
        <v>143</v>
      </c>
      <c r="J42" s="32">
        <f t="shared" si="10"/>
        <v>5</v>
      </c>
      <c r="K42" s="33">
        <f t="shared" si="1"/>
        <v>51.464067032015961</v>
      </c>
      <c r="L42" s="33">
        <f t="shared" si="9"/>
        <v>0.678064982819503</v>
      </c>
      <c r="M42" s="25">
        <f t="shared" si="2"/>
        <v>44.580083790019955</v>
      </c>
      <c r="N42" s="33"/>
      <c r="O42" s="25">
        <f t="shared" si="3"/>
        <v>34.419916209980045</v>
      </c>
      <c r="P42" s="26">
        <f t="shared" si="4"/>
        <v>0.43569514189848157</v>
      </c>
      <c r="Q42" s="11"/>
      <c r="R42" s="11"/>
      <c r="S42" s="33">
        <f t="shared" si="5"/>
        <v>110.11416542120563</v>
      </c>
      <c r="T42" s="25">
        <f t="shared" si="6"/>
        <v>101.89270677650701</v>
      </c>
      <c r="U42" s="33"/>
      <c r="V42" s="25">
        <f t="shared" si="7"/>
        <v>41.107293223492988</v>
      </c>
      <c r="W42" s="26">
        <f t="shared" si="8"/>
        <v>0.28746358897547541</v>
      </c>
    </row>
    <row r="43" spans="1:23" x14ac:dyDescent="0.5">
      <c r="A43" t="s">
        <v>14</v>
      </c>
      <c r="B43">
        <v>41</v>
      </c>
      <c r="C43">
        <v>1</v>
      </c>
      <c r="D43">
        <v>23</v>
      </c>
      <c r="E43">
        <v>53</v>
      </c>
      <c r="F43">
        <v>15</v>
      </c>
      <c r="G43">
        <v>41</v>
      </c>
      <c r="H43" s="24">
        <f t="shared" si="0"/>
        <v>38</v>
      </c>
      <c r="I43" s="24">
        <f t="shared" si="0"/>
        <v>94</v>
      </c>
      <c r="J43" s="32">
        <f t="shared" si="10"/>
        <v>1</v>
      </c>
      <c r="K43" s="33">
        <f t="shared" si="1"/>
        <v>49.313705611868372</v>
      </c>
      <c r="L43" s="33">
        <f t="shared" si="9"/>
        <v>-0.15401029356100371</v>
      </c>
      <c r="M43" s="25">
        <f t="shared" si="2"/>
        <v>52.142132014835461</v>
      </c>
      <c r="N43" s="33"/>
      <c r="O43" s="25">
        <f t="shared" si="3"/>
        <v>14.142132014835461</v>
      </c>
      <c r="P43" s="26">
        <f t="shared" si="4"/>
        <v>0.3721613688114595</v>
      </c>
      <c r="Q43" s="11"/>
      <c r="R43" s="11"/>
      <c r="S43" s="33">
        <f t="shared" si="5"/>
        <v>107.43378432322011</v>
      </c>
      <c r="T43" s="25">
        <f t="shared" si="6"/>
        <v>110.79223040402513</v>
      </c>
      <c r="U43" s="33"/>
      <c r="V43" s="25">
        <f t="shared" si="7"/>
        <v>16.792230404025133</v>
      </c>
      <c r="W43" s="26">
        <f t="shared" si="8"/>
        <v>0.17864074897899079</v>
      </c>
    </row>
    <row r="44" spans="1:23" x14ac:dyDescent="0.5">
      <c r="A44" t="s">
        <v>15</v>
      </c>
      <c r="B44">
        <v>42</v>
      </c>
      <c r="C44">
        <v>2</v>
      </c>
      <c r="D44">
        <v>26</v>
      </c>
      <c r="E44">
        <v>46</v>
      </c>
      <c r="F44">
        <v>18</v>
      </c>
      <c r="G44">
        <v>46</v>
      </c>
      <c r="H44" s="24">
        <f t="shared" si="0"/>
        <v>44</v>
      </c>
      <c r="I44" s="24">
        <f t="shared" si="0"/>
        <v>92</v>
      </c>
      <c r="J44" s="32">
        <f t="shared" si="10"/>
        <v>2</v>
      </c>
      <c r="K44" s="33">
        <f t="shared" si="1"/>
        <v>48.127756254645902</v>
      </c>
      <c r="L44" s="33">
        <f t="shared" si="9"/>
        <v>-0.13245586214273727</v>
      </c>
      <c r="M44" s="25">
        <f t="shared" si="2"/>
        <v>49.159695318307371</v>
      </c>
      <c r="N44" s="33"/>
      <c r="O44" s="25">
        <f t="shared" si="3"/>
        <v>5.1596953183073708</v>
      </c>
      <c r="P44" s="26">
        <f t="shared" si="4"/>
        <v>0.11726580268880388</v>
      </c>
      <c r="Q44" s="11"/>
      <c r="R44" s="11"/>
      <c r="S44" s="33">
        <f t="shared" si="5"/>
        <v>104.2238192237273</v>
      </c>
      <c r="T44" s="25">
        <f t="shared" si="6"/>
        <v>107.27977402965911</v>
      </c>
      <c r="U44" s="33"/>
      <c r="V44" s="25">
        <f t="shared" si="7"/>
        <v>15.279774029659109</v>
      </c>
      <c r="W44" s="26">
        <f t="shared" si="8"/>
        <v>0.16608450032238162</v>
      </c>
    </row>
    <row r="45" spans="1:23" x14ac:dyDescent="0.5">
      <c r="A45" t="s">
        <v>16</v>
      </c>
      <c r="B45">
        <v>43</v>
      </c>
      <c r="C45">
        <v>3</v>
      </c>
      <c r="D45">
        <v>36</v>
      </c>
      <c r="E45">
        <v>46</v>
      </c>
      <c r="F45">
        <v>22</v>
      </c>
      <c r="G45">
        <v>60</v>
      </c>
      <c r="H45" s="24">
        <f t="shared" si="0"/>
        <v>58</v>
      </c>
      <c r="I45" s="24">
        <f t="shared" si="0"/>
        <v>106</v>
      </c>
      <c r="J45" s="32">
        <f t="shared" si="10"/>
        <v>3</v>
      </c>
      <c r="K45" s="33">
        <f t="shared" si="1"/>
        <v>49.996240314002542</v>
      </c>
      <c r="L45" s="33">
        <f t="shared" si="9"/>
        <v>0.17492737834281757</v>
      </c>
      <c r="M45" s="25">
        <f t="shared" si="2"/>
        <v>47.995300392503168</v>
      </c>
      <c r="N45" s="33"/>
      <c r="O45" s="25">
        <f t="shared" si="3"/>
        <v>10.004699607496832</v>
      </c>
      <c r="P45" s="26">
        <f t="shared" si="4"/>
        <v>0.1724948208189109</v>
      </c>
      <c r="Q45" s="11"/>
      <c r="R45" s="11"/>
      <c r="S45" s="33">
        <f t="shared" si="5"/>
        <v>104.47309068926766</v>
      </c>
      <c r="T45" s="25">
        <f t="shared" si="6"/>
        <v>104.09136336158457</v>
      </c>
      <c r="U45" s="33"/>
      <c r="V45" s="25">
        <f t="shared" si="7"/>
        <v>1.9086366384154303</v>
      </c>
      <c r="W45" s="26">
        <f t="shared" si="8"/>
        <v>1.8006006022787079E-2</v>
      </c>
    </row>
    <row r="46" spans="1:23" x14ac:dyDescent="0.5">
      <c r="A46" t="s">
        <v>17</v>
      </c>
      <c r="B46">
        <v>44</v>
      </c>
      <c r="C46">
        <v>4</v>
      </c>
      <c r="D46">
        <v>36</v>
      </c>
      <c r="E46">
        <v>52</v>
      </c>
      <c r="F46">
        <v>24</v>
      </c>
      <c r="G46">
        <v>57</v>
      </c>
      <c r="H46" s="24">
        <f t="shared" si="0"/>
        <v>60</v>
      </c>
      <c r="I46" s="24">
        <f t="shared" si="0"/>
        <v>109</v>
      </c>
      <c r="J46" s="32">
        <f t="shared" si="10"/>
        <v>4</v>
      </c>
      <c r="K46" s="33">
        <f t="shared" si="1"/>
        <v>52.13693415387629</v>
      </c>
      <c r="L46" s="33">
        <f t="shared" si="9"/>
        <v>0.22981284803822841</v>
      </c>
      <c r="M46" s="25">
        <f t="shared" si="2"/>
        <v>50.171167692345357</v>
      </c>
      <c r="N46" s="33"/>
      <c r="O46" s="25">
        <f t="shared" si="3"/>
        <v>9.8288323076546433</v>
      </c>
      <c r="P46" s="26">
        <f t="shared" si="4"/>
        <v>0.16381387179424406</v>
      </c>
      <c r="Q46" s="11"/>
      <c r="R46" s="11"/>
      <c r="S46" s="33">
        <f t="shared" si="5"/>
        <v>105.51841445408839</v>
      </c>
      <c r="T46" s="25">
        <f t="shared" si="6"/>
        <v>104.64801806761048</v>
      </c>
      <c r="U46" s="33"/>
      <c r="V46" s="25">
        <f t="shared" si="7"/>
        <v>4.3519819323895206</v>
      </c>
      <c r="W46" s="26">
        <f t="shared" si="8"/>
        <v>3.9926439746692848E-2</v>
      </c>
    </row>
    <row r="47" spans="1:23" x14ac:dyDescent="0.5">
      <c r="A47" t="s">
        <v>18</v>
      </c>
      <c r="B47">
        <v>45</v>
      </c>
      <c r="C47">
        <v>5</v>
      </c>
      <c r="D47">
        <v>35</v>
      </c>
      <c r="E47">
        <v>78</v>
      </c>
      <c r="F47">
        <v>27</v>
      </c>
      <c r="G47">
        <v>102</v>
      </c>
      <c r="H47" s="24">
        <f t="shared" si="0"/>
        <v>62</v>
      </c>
      <c r="I47" s="24">
        <f t="shared" si="0"/>
        <v>180</v>
      </c>
      <c r="J47" s="32">
        <f t="shared" si="10"/>
        <v>5</v>
      </c>
      <c r="K47" s="33">
        <f t="shared" si="1"/>
        <v>54.293397601531616</v>
      </c>
      <c r="L47" s="33">
        <f t="shared" si="9"/>
        <v>0.23632950108897322</v>
      </c>
      <c r="M47" s="25">
        <f t="shared" si="2"/>
        <v>52.366747001914518</v>
      </c>
      <c r="N47" s="33"/>
      <c r="O47" s="25">
        <f t="shared" si="3"/>
        <v>9.6332529980854815</v>
      </c>
      <c r="P47" s="26">
        <f t="shared" si="4"/>
        <v>0.15537504835621743</v>
      </c>
      <c r="Q47" s="11"/>
      <c r="R47" s="11"/>
      <c r="S47" s="33">
        <f t="shared" si="5"/>
        <v>120.59858184170129</v>
      </c>
      <c r="T47" s="25">
        <f t="shared" si="6"/>
        <v>105.74822730212661</v>
      </c>
      <c r="U47" s="33"/>
      <c r="V47" s="25">
        <f t="shared" si="7"/>
        <v>74.251772697873392</v>
      </c>
      <c r="W47" s="26">
        <f t="shared" si="8"/>
        <v>0.41250984832151882</v>
      </c>
    </row>
    <row r="48" spans="1:23" x14ac:dyDescent="0.5">
      <c r="A48" t="s">
        <v>14</v>
      </c>
      <c r="B48">
        <v>46</v>
      </c>
      <c r="C48">
        <v>1</v>
      </c>
      <c r="D48">
        <v>23</v>
      </c>
      <c r="E48">
        <v>31</v>
      </c>
      <c r="F48">
        <v>18</v>
      </c>
      <c r="G48">
        <v>48</v>
      </c>
      <c r="H48" s="24">
        <f t="shared" si="0"/>
        <v>41</v>
      </c>
      <c r="I48" s="24">
        <f t="shared" si="0"/>
        <v>79</v>
      </c>
      <c r="J48" s="32">
        <f t="shared" si="10"/>
        <v>1</v>
      </c>
      <c r="K48" s="33">
        <f t="shared" si="1"/>
        <v>51.823781682096481</v>
      </c>
      <c r="L48" s="33">
        <f t="shared" si="9"/>
        <v>-0.22569193684550592</v>
      </c>
      <c r="M48" s="25">
        <f t="shared" si="2"/>
        <v>54.529727102620591</v>
      </c>
      <c r="N48" s="33"/>
      <c r="O48" s="25">
        <f t="shared" si="3"/>
        <v>13.529727102620591</v>
      </c>
      <c r="P48" s="26">
        <f t="shared" si="4"/>
        <v>0.32999334396635588</v>
      </c>
      <c r="Q48" s="11"/>
      <c r="R48" s="11"/>
      <c r="S48" s="33">
        <f t="shared" si="5"/>
        <v>112.46792907423222</v>
      </c>
      <c r="T48" s="25">
        <f t="shared" si="6"/>
        <v>120.83491134279026</v>
      </c>
      <c r="U48" s="33"/>
      <c r="V48" s="25">
        <f t="shared" si="7"/>
        <v>41.834911342790264</v>
      </c>
      <c r="W48" s="26">
        <f t="shared" si="8"/>
        <v>0.52955583978215526</v>
      </c>
    </row>
    <row r="49" spans="1:23" x14ac:dyDescent="0.5">
      <c r="A49" t="s">
        <v>15</v>
      </c>
      <c r="B49">
        <v>47</v>
      </c>
      <c r="C49">
        <v>2</v>
      </c>
      <c r="D49">
        <v>28</v>
      </c>
      <c r="E49">
        <v>28</v>
      </c>
      <c r="F49">
        <v>20</v>
      </c>
      <c r="G49">
        <v>43</v>
      </c>
      <c r="H49" s="24">
        <f t="shared" si="0"/>
        <v>48</v>
      </c>
      <c r="I49" s="24">
        <f t="shared" si="0"/>
        <v>71</v>
      </c>
      <c r="J49" s="32">
        <f t="shared" si="10"/>
        <v>2</v>
      </c>
      <c r="K49" s="33">
        <f t="shared" si="1"/>
        <v>50.878471796200785</v>
      </c>
      <c r="L49" s="33">
        <f t="shared" si="9"/>
        <v>-0.11484326290566516</v>
      </c>
      <c r="M49" s="25">
        <f t="shared" si="2"/>
        <v>51.598089745250974</v>
      </c>
      <c r="N49" s="33"/>
      <c r="O49" s="25">
        <f t="shared" si="3"/>
        <v>3.5980897452509737</v>
      </c>
      <c r="P49" s="26">
        <f t="shared" si="4"/>
        <v>7.4960203026061947E-2</v>
      </c>
      <c r="Q49" s="11"/>
      <c r="R49" s="11"/>
      <c r="S49" s="33">
        <f t="shared" si="5"/>
        <v>103.99378970990938</v>
      </c>
      <c r="T49" s="25">
        <f t="shared" si="6"/>
        <v>112.24223713738671</v>
      </c>
      <c r="U49" s="33"/>
      <c r="V49" s="25">
        <f t="shared" si="7"/>
        <v>41.242237137386709</v>
      </c>
      <c r="W49" s="26">
        <f t="shared" si="8"/>
        <v>0.58087657939981285</v>
      </c>
    </row>
    <row r="50" spans="1:23" x14ac:dyDescent="0.5">
      <c r="A50" t="s">
        <v>16</v>
      </c>
      <c r="B50">
        <v>48</v>
      </c>
      <c r="C50">
        <v>3</v>
      </c>
      <c r="D50">
        <v>26</v>
      </c>
      <c r="E50">
        <v>64</v>
      </c>
      <c r="F50">
        <v>14</v>
      </c>
      <c r="G50">
        <v>77</v>
      </c>
      <c r="H50" s="24">
        <f t="shared" si="0"/>
        <v>40</v>
      </c>
      <c r="I50" s="24">
        <f t="shared" si="0"/>
        <v>141</v>
      </c>
      <c r="J50" s="32">
        <f t="shared" si="10"/>
        <v>3</v>
      </c>
      <c r="K50" s="33">
        <f t="shared" si="1"/>
        <v>48.610902826636099</v>
      </c>
      <c r="L50" s="33">
        <f t="shared" si="9"/>
        <v>-0.23709279061797839</v>
      </c>
      <c r="M50" s="25">
        <f t="shared" si="2"/>
        <v>50.763628533295119</v>
      </c>
      <c r="N50" s="33"/>
      <c r="O50" s="25">
        <f t="shared" si="3"/>
        <v>10.763628533295119</v>
      </c>
      <c r="P50" s="26">
        <f t="shared" si="4"/>
        <v>0.269090713332378</v>
      </c>
      <c r="Q50" s="11"/>
      <c r="R50" s="11"/>
      <c r="S50" s="33">
        <f t="shared" si="5"/>
        <v>111.30315715760298</v>
      </c>
      <c r="T50" s="25">
        <f t="shared" si="6"/>
        <v>103.87894644700371</v>
      </c>
      <c r="U50" s="33"/>
      <c r="V50" s="25">
        <f t="shared" si="7"/>
        <v>37.121053552996287</v>
      </c>
      <c r="W50" s="26">
        <f t="shared" si="8"/>
        <v>0.26326988335458357</v>
      </c>
    </row>
    <row r="51" spans="1:23" x14ac:dyDescent="0.5">
      <c r="A51" t="s">
        <v>17</v>
      </c>
      <c r="B51">
        <v>49</v>
      </c>
      <c r="C51">
        <v>4</v>
      </c>
      <c r="D51">
        <v>31</v>
      </c>
      <c r="E51">
        <v>63</v>
      </c>
      <c r="F51">
        <v>18</v>
      </c>
      <c r="G51">
        <v>81</v>
      </c>
      <c r="H51" s="24">
        <f t="shared" si="0"/>
        <v>49</v>
      </c>
      <c r="I51" s="24">
        <f t="shared" si="0"/>
        <v>144</v>
      </c>
      <c r="J51" s="32">
        <f t="shared" si="10"/>
        <v>4</v>
      </c>
      <c r="K51" s="33">
        <f t="shared" si="1"/>
        <v>48.499048028814499</v>
      </c>
      <c r="L51" s="33">
        <f t="shared" si="9"/>
        <v>-3.2523830937778053E-2</v>
      </c>
      <c r="M51" s="25">
        <f t="shared" si="2"/>
        <v>48.373810036018121</v>
      </c>
      <c r="N51" s="33"/>
      <c r="O51" s="25">
        <f t="shared" si="3"/>
        <v>0.62618996398187932</v>
      </c>
      <c r="P51" s="26">
        <f t="shared" si="4"/>
        <v>1.2779387020038353E-2</v>
      </c>
      <c r="Q51" s="11"/>
      <c r="R51" s="11"/>
      <c r="S51" s="33">
        <f t="shared" si="5"/>
        <v>117.652851493588</v>
      </c>
      <c r="T51" s="25">
        <f t="shared" si="6"/>
        <v>111.066064366985</v>
      </c>
      <c r="U51" s="33"/>
      <c r="V51" s="25">
        <f t="shared" si="7"/>
        <v>32.933935633014997</v>
      </c>
      <c r="W51" s="26">
        <f t="shared" si="8"/>
        <v>0.22870788634038192</v>
      </c>
    </row>
    <row r="52" spans="1:23" x14ac:dyDescent="0.5">
      <c r="A52" t="s">
        <v>18</v>
      </c>
      <c r="B52">
        <v>50</v>
      </c>
      <c r="C52">
        <v>5</v>
      </c>
      <c r="D52">
        <v>50</v>
      </c>
      <c r="E52">
        <v>93</v>
      </c>
      <c r="F52">
        <v>30</v>
      </c>
      <c r="G52">
        <v>110</v>
      </c>
      <c r="H52" s="24">
        <f t="shared" si="0"/>
        <v>80</v>
      </c>
      <c r="I52" s="24">
        <f t="shared" si="0"/>
        <v>203</v>
      </c>
      <c r="J52" s="32">
        <f t="shared" si="10"/>
        <v>5</v>
      </c>
      <c r="K52" s="33">
        <f t="shared" si="1"/>
        <v>54.773219358301382</v>
      </c>
      <c r="L52" s="33">
        <f t="shared" si="9"/>
        <v>0.62448998816428825</v>
      </c>
      <c r="M52" s="25">
        <f t="shared" si="2"/>
        <v>48.466524197876723</v>
      </c>
      <c r="N52" s="33"/>
      <c r="O52" s="25">
        <f t="shared" si="3"/>
        <v>31.533475802123277</v>
      </c>
      <c r="P52" s="26">
        <f t="shared" si="4"/>
        <v>0.39416844752654095</v>
      </c>
      <c r="Q52" s="11"/>
      <c r="R52" s="11"/>
      <c r="S52" s="33">
        <f t="shared" si="5"/>
        <v>134.69626213012018</v>
      </c>
      <c r="T52" s="25">
        <f t="shared" si="6"/>
        <v>117.62032766265023</v>
      </c>
      <c r="U52" s="33"/>
      <c r="V52" s="25">
        <f t="shared" si="7"/>
        <v>85.379672337349774</v>
      </c>
      <c r="W52" s="26">
        <f t="shared" si="8"/>
        <v>0.42058951890320084</v>
      </c>
    </row>
    <row r="53" spans="1:23" x14ac:dyDescent="0.5">
      <c r="A53" t="s">
        <v>14</v>
      </c>
      <c r="B53">
        <v>51</v>
      </c>
      <c r="C53">
        <v>1</v>
      </c>
      <c r="D53" s="4"/>
      <c r="E53" s="4"/>
      <c r="F53" s="4"/>
      <c r="G53" s="4"/>
      <c r="J53" s="32"/>
      <c r="K53" s="33"/>
      <c r="L53" s="31"/>
      <c r="M53" s="25">
        <f t="shared" si="2"/>
        <v>55.397709346465668</v>
      </c>
      <c r="N53" s="33"/>
      <c r="O53" s="9"/>
      <c r="P53" s="11"/>
      <c r="Q53" s="11"/>
      <c r="R53" s="11"/>
      <c r="S53" s="33">
        <f t="shared" si="5"/>
        <v>108.25660169462759</v>
      </c>
      <c r="T53" s="25">
        <f t="shared" si="6"/>
        <v>135.32075211828447</v>
      </c>
      <c r="U53" s="33"/>
      <c r="V53" s="9"/>
      <c r="W53" s="11"/>
    </row>
    <row r="58" spans="1:23" x14ac:dyDescent="0.5">
      <c r="A58" t="s">
        <v>0</v>
      </c>
    </row>
    <row r="59" spans="1:23" x14ac:dyDescent="0.5">
      <c r="A59">
        <v>1</v>
      </c>
      <c r="B59">
        <v>0.7</v>
      </c>
    </row>
    <row r="60" spans="1:23" x14ac:dyDescent="0.5">
      <c r="A60">
        <v>2</v>
      </c>
      <c r="B60">
        <v>0.8</v>
      </c>
    </row>
    <row r="61" spans="1:23" x14ac:dyDescent="0.5">
      <c r="A61">
        <v>3</v>
      </c>
      <c r="B61">
        <v>1</v>
      </c>
    </row>
    <row r="62" spans="1:23" x14ac:dyDescent="0.5">
      <c r="A62">
        <v>4</v>
      </c>
      <c r="B62">
        <v>1</v>
      </c>
    </row>
    <row r="63" spans="1:23" x14ac:dyDescent="0.5">
      <c r="A63">
        <v>5</v>
      </c>
      <c r="B63">
        <v>1.5</v>
      </c>
    </row>
    <row r="67" spans="1:2" x14ac:dyDescent="0.5">
      <c r="A67" s="3" t="s">
        <v>55</v>
      </c>
      <c r="B67">
        <v>0.2</v>
      </c>
    </row>
    <row r="68" spans="1:2" x14ac:dyDescent="0.5">
      <c r="A68" s="3" t="s">
        <v>56</v>
      </c>
      <c r="B68">
        <v>0.1</v>
      </c>
    </row>
    <row r="69" spans="1:2" x14ac:dyDescent="0.5">
      <c r="A69" s="3" t="s">
        <v>57</v>
      </c>
      <c r="B69">
        <v>0.05</v>
      </c>
    </row>
  </sheetData>
  <mergeCells count="2">
    <mergeCell ref="D1:E1"/>
    <mergeCell ref="F1:G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AF3C18-5E64-45E9-85A9-E2B26DAE9DCE}">
  <sheetPr>
    <tabColor theme="1" tint="0.249977111117893"/>
  </sheetPr>
  <dimension ref="A1:AF69"/>
  <sheetViews>
    <sheetView zoomScale="80" zoomScaleNormal="80" workbookViewId="0">
      <pane xSplit="2" ySplit="3" topLeftCell="F4" activePane="bottomRight" state="frozen"/>
      <selection pane="topRight" activeCell="C1" sqref="C1"/>
      <selection pane="bottomLeft" activeCell="A4" sqref="A4"/>
      <selection pane="bottomRight" activeCell="Z4" sqref="Z4"/>
    </sheetView>
  </sheetViews>
  <sheetFormatPr defaultColWidth="11" defaultRowHeight="15.75" x14ac:dyDescent="0.5"/>
  <cols>
    <col min="16" max="16" width="9.125" customWidth="1"/>
    <col min="17" max="19" width="14.875" customWidth="1"/>
    <col min="25" max="25" width="15.75" customWidth="1"/>
    <col min="28" max="28" width="16.125" customWidth="1"/>
    <col min="31" max="31" width="15.875" customWidth="1"/>
  </cols>
  <sheetData>
    <row r="1" spans="1:32" x14ac:dyDescent="0.5">
      <c r="D1" s="182" t="s">
        <v>6</v>
      </c>
      <c r="E1" s="182"/>
      <c r="F1" s="182" t="s">
        <v>7</v>
      </c>
      <c r="G1" s="182"/>
      <c r="H1" s="10" t="s">
        <v>52</v>
      </c>
      <c r="I1" s="10" t="s">
        <v>53</v>
      </c>
      <c r="J1" s="10"/>
      <c r="K1" s="10"/>
      <c r="L1" s="10"/>
      <c r="M1" s="10"/>
      <c r="N1" s="19" t="s">
        <v>52</v>
      </c>
      <c r="O1" s="20"/>
      <c r="P1" s="20"/>
      <c r="Q1" s="22"/>
      <c r="R1" s="12" t="s">
        <v>24</v>
      </c>
      <c r="S1" s="27">
        <f>AVERAGE(P3:P52)</f>
        <v>8.1759295609305038</v>
      </c>
      <c r="T1" s="10"/>
      <c r="U1" s="21" t="s">
        <v>53</v>
      </c>
      <c r="V1" s="20"/>
      <c r="W1" s="20"/>
      <c r="X1" s="22"/>
      <c r="Y1" s="12" t="s">
        <v>24</v>
      </c>
      <c r="Z1" s="27">
        <f>AVERAGE(W3:W52)</f>
        <v>15.590141006451399</v>
      </c>
    </row>
    <row r="2" spans="1:32" s="1" customFormat="1" ht="47.25" x14ac:dyDescent="0.5">
      <c r="B2" s="15" t="s">
        <v>8</v>
      </c>
      <c r="C2" s="16" t="s">
        <v>9</v>
      </c>
      <c r="D2" s="16" t="s">
        <v>10</v>
      </c>
      <c r="E2" s="16" t="s">
        <v>11</v>
      </c>
      <c r="F2" s="16" t="s">
        <v>12</v>
      </c>
      <c r="G2" s="16" t="s">
        <v>13</v>
      </c>
      <c r="H2" s="23" t="s">
        <v>54</v>
      </c>
      <c r="I2" s="23" t="s">
        <v>54</v>
      </c>
      <c r="J2" s="30" t="s">
        <v>19</v>
      </c>
      <c r="K2" s="30" t="s">
        <v>58</v>
      </c>
      <c r="L2" s="30" t="s">
        <v>62</v>
      </c>
      <c r="M2" s="30" t="s">
        <v>63</v>
      </c>
      <c r="N2" s="17" t="s">
        <v>21</v>
      </c>
      <c r="O2" s="17" t="s">
        <v>60</v>
      </c>
      <c r="P2" s="17" t="s">
        <v>23</v>
      </c>
      <c r="Q2" s="17" t="s">
        <v>51</v>
      </c>
      <c r="R2" s="13" t="s">
        <v>25</v>
      </c>
      <c r="S2" s="28">
        <f>AVERAGE(Q3:Q52)</f>
        <v>0.16577486865286412</v>
      </c>
      <c r="T2" s="30" t="s">
        <v>62</v>
      </c>
      <c r="U2" s="17" t="s">
        <v>21</v>
      </c>
      <c r="V2" s="30" t="s">
        <v>58</v>
      </c>
      <c r="W2" s="17" t="s">
        <v>23</v>
      </c>
      <c r="X2" s="17" t="s">
        <v>51</v>
      </c>
      <c r="Y2" s="13" t="s">
        <v>25</v>
      </c>
      <c r="Z2" s="28">
        <f>AVERAGE(X3:X52)</f>
        <v>0.13776543178746162</v>
      </c>
      <c r="AB2" s="1" t="s">
        <v>61</v>
      </c>
      <c r="AC2" s="36">
        <v>1</v>
      </c>
      <c r="AE2" s="3" t="s">
        <v>61</v>
      </c>
      <c r="AF2" s="2">
        <f>S2</f>
        <v>0.16577486865286412</v>
      </c>
    </row>
    <row r="3" spans="1:32" ht="16.149999999999999" thickBot="1" x14ac:dyDescent="0.55000000000000004">
      <c r="A3" t="s">
        <v>14</v>
      </c>
      <c r="B3">
        <v>1</v>
      </c>
      <c r="C3">
        <v>1</v>
      </c>
      <c r="D3">
        <v>18</v>
      </c>
      <c r="E3">
        <v>31</v>
      </c>
      <c r="F3">
        <v>15</v>
      </c>
      <c r="G3">
        <v>32</v>
      </c>
      <c r="H3" s="24">
        <f>D3+F3</f>
        <v>33</v>
      </c>
      <c r="I3" s="24">
        <f>E3+G3</f>
        <v>63</v>
      </c>
      <c r="J3" s="32">
        <v>1</v>
      </c>
      <c r="K3" s="32">
        <f>VLOOKUP(J3,$A$59:$B$63,2,FALSE)</f>
        <v>0.7</v>
      </c>
      <c r="L3" s="33"/>
      <c r="M3" s="33"/>
      <c r="N3" s="25"/>
      <c r="O3" s="33"/>
      <c r="P3" s="25"/>
      <c r="Q3" s="26"/>
      <c r="R3" s="14" t="s">
        <v>27</v>
      </c>
      <c r="S3" s="29">
        <f>N53</f>
        <v>35.618594229343174</v>
      </c>
      <c r="T3" s="33"/>
      <c r="U3" s="25"/>
      <c r="V3" s="32">
        <v>0.7</v>
      </c>
      <c r="W3" s="25"/>
      <c r="X3" s="26"/>
      <c r="Y3" s="14" t="s">
        <v>27</v>
      </c>
      <c r="Z3" s="29">
        <f>U54</f>
        <v>77.04232360269819</v>
      </c>
      <c r="AE3">
        <v>1</v>
      </c>
      <c r="AF3" s="2">
        <f t="dataTable" ref="AF3:AF7" dt2D="0" dtr="0" r1="S2"/>
        <v>1</v>
      </c>
    </row>
    <row r="4" spans="1:32" x14ac:dyDescent="0.5">
      <c r="A4" t="s">
        <v>15</v>
      </c>
      <c r="B4">
        <v>2</v>
      </c>
      <c r="C4">
        <v>2</v>
      </c>
      <c r="D4">
        <v>33</v>
      </c>
      <c r="E4">
        <v>20</v>
      </c>
      <c r="F4">
        <v>16</v>
      </c>
      <c r="G4">
        <v>40</v>
      </c>
      <c r="H4" s="24">
        <f t="shared" ref="H4:I52" si="0">D4+F4</f>
        <v>49</v>
      </c>
      <c r="I4" s="24">
        <f t="shared" si="0"/>
        <v>60</v>
      </c>
      <c r="J4" s="32">
        <v>2</v>
      </c>
      <c r="K4" s="32">
        <f t="shared" ref="K4:K6" si="1">VLOOKUP(J4,$A$59:$B$63,2,FALSE)</f>
        <v>0.8</v>
      </c>
      <c r="L4" s="33"/>
      <c r="M4" s="33"/>
      <c r="N4" s="25"/>
      <c r="O4" s="33"/>
      <c r="P4" s="25"/>
      <c r="Q4" s="26"/>
      <c r="R4" s="11"/>
      <c r="S4" s="11"/>
      <c r="T4" s="33"/>
      <c r="U4" s="25"/>
      <c r="V4" s="32">
        <v>0.8</v>
      </c>
      <c r="W4" s="25"/>
      <c r="X4" s="26"/>
      <c r="AE4">
        <v>2</v>
      </c>
      <c r="AF4" s="11">
        <v>2</v>
      </c>
    </row>
    <row r="5" spans="1:32" x14ac:dyDescent="0.5">
      <c r="A5" t="s">
        <v>16</v>
      </c>
      <c r="B5">
        <v>3</v>
      </c>
      <c r="C5">
        <v>3</v>
      </c>
      <c r="D5">
        <v>28</v>
      </c>
      <c r="E5">
        <v>30</v>
      </c>
      <c r="F5">
        <v>16</v>
      </c>
      <c r="G5">
        <v>38</v>
      </c>
      <c r="H5" s="24">
        <f t="shared" si="0"/>
        <v>44</v>
      </c>
      <c r="I5" s="24">
        <f t="shared" si="0"/>
        <v>68</v>
      </c>
      <c r="J5" s="32">
        <v>3</v>
      </c>
      <c r="K5" s="32">
        <f t="shared" si="1"/>
        <v>1</v>
      </c>
      <c r="L5" s="33"/>
      <c r="M5" s="33"/>
      <c r="N5" s="25"/>
      <c r="O5" s="33"/>
      <c r="P5" s="25"/>
      <c r="Q5" s="26"/>
      <c r="R5" s="11"/>
      <c r="S5" s="11"/>
      <c r="T5" s="33"/>
      <c r="U5" s="25"/>
      <c r="V5" s="32">
        <v>1</v>
      </c>
      <c r="W5" s="25"/>
      <c r="X5" s="26"/>
      <c r="AE5">
        <v>3</v>
      </c>
      <c r="AF5" s="11">
        <v>3</v>
      </c>
    </row>
    <row r="6" spans="1:32" x14ac:dyDescent="0.5">
      <c r="A6" t="s">
        <v>17</v>
      </c>
      <c r="B6">
        <v>4</v>
      </c>
      <c r="C6">
        <v>4</v>
      </c>
      <c r="D6">
        <v>36</v>
      </c>
      <c r="E6">
        <v>38</v>
      </c>
      <c r="F6">
        <v>29</v>
      </c>
      <c r="G6">
        <v>33</v>
      </c>
      <c r="H6" s="24">
        <f t="shared" si="0"/>
        <v>65</v>
      </c>
      <c r="I6" s="24">
        <f t="shared" si="0"/>
        <v>71</v>
      </c>
      <c r="J6" s="32">
        <v>4</v>
      </c>
      <c r="K6" s="32">
        <f t="shared" si="1"/>
        <v>1</v>
      </c>
      <c r="L6" s="33"/>
      <c r="M6" s="33"/>
      <c r="N6" s="25"/>
      <c r="O6" s="33"/>
      <c r="P6" s="25"/>
      <c r="Q6" s="26"/>
      <c r="R6" s="11"/>
      <c r="S6" s="11"/>
      <c r="T6" s="33"/>
      <c r="U6" s="25"/>
      <c r="V6" s="32">
        <v>1</v>
      </c>
      <c r="W6" s="25"/>
      <c r="X6" s="26"/>
      <c r="AE6">
        <v>4</v>
      </c>
      <c r="AF6" s="11">
        <v>4</v>
      </c>
    </row>
    <row r="7" spans="1:32" x14ac:dyDescent="0.5">
      <c r="A7" t="s">
        <v>18</v>
      </c>
      <c r="B7">
        <v>5</v>
      </c>
      <c r="C7">
        <v>5</v>
      </c>
      <c r="D7">
        <v>47</v>
      </c>
      <c r="E7">
        <v>72</v>
      </c>
      <c r="F7">
        <v>27</v>
      </c>
      <c r="G7">
        <v>60</v>
      </c>
      <c r="H7" s="24">
        <f t="shared" si="0"/>
        <v>74</v>
      </c>
      <c r="I7" s="24">
        <f t="shared" si="0"/>
        <v>132</v>
      </c>
      <c r="J7" s="32">
        <v>5</v>
      </c>
      <c r="K7" s="32">
        <f>VLOOKUP(J7,$A$59:$B$63,2,FALSE)</f>
        <v>1.5</v>
      </c>
      <c r="L7" s="33">
        <f>H7/K7</f>
        <v>49.333333333333336</v>
      </c>
      <c r="M7" s="33"/>
      <c r="N7" s="25"/>
      <c r="O7" s="33"/>
      <c r="P7" s="25"/>
      <c r="Q7" s="26"/>
      <c r="R7" s="11"/>
      <c r="S7" s="11"/>
      <c r="T7" s="33">
        <f>I7/K7</f>
        <v>88</v>
      </c>
      <c r="U7" s="25">
        <f t="shared" ref="U7" si="2">SUM(T6,M6)</f>
        <v>0</v>
      </c>
      <c r="V7" s="32">
        <v>1.5</v>
      </c>
      <c r="W7" s="25">
        <f t="shared" ref="W7:W52" si="3">ABS(I7-U7)</f>
        <v>132</v>
      </c>
      <c r="X7" s="26">
        <f t="shared" ref="X7:X52" si="4">W7/I7</f>
        <v>1</v>
      </c>
      <c r="AE7">
        <v>5</v>
      </c>
      <c r="AF7" s="11">
        <v>5</v>
      </c>
    </row>
    <row r="8" spans="1:32" x14ac:dyDescent="0.5">
      <c r="A8" t="s">
        <v>14</v>
      </c>
      <c r="B8">
        <v>6</v>
      </c>
      <c r="C8">
        <v>1</v>
      </c>
      <c r="D8">
        <v>17</v>
      </c>
      <c r="E8">
        <v>33</v>
      </c>
      <c r="F8">
        <v>15</v>
      </c>
      <c r="G8">
        <v>31</v>
      </c>
      <c r="H8" s="24">
        <f t="shared" si="0"/>
        <v>32</v>
      </c>
      <c r="I8" s="24">
        <f t="shared" si="0"/>
        <v>64</v>
      </c>
      <c r="J8" s="32">
        <f>J3</f>
        <v>1</v>
      </c>
      <c r="K8" s="35">
        <f>$B$69*(H8/L8)+(1-$B$69)*K3</f>
        <v>0.69791536050156733</v>
      </c>
      <c r="L8" s="33">
        <f>$B$67*(H8/K3)+(1-$B$67)*L7</f>
        <v>48.609523809523814</v>
      </c>
      <c r="M8" s="33"/>
      <c r="N8" s="25">
        <f>L7*K3</f>
        <v>34.533333333333331</v>
      </c>
      <c r="O8" s="33"/>
      <c r="P8" s="25">
        <f t="shared" ref="P8:P52" si="5">IFERROR(ABS(H8-N8),"")</f>
        <v>2.5333333333333314</v>
      </c>
      <c r="Q8" s="26">
        <f t="shared" ref="Q8:Q52" si="6">IFERROR(P8/H8,"")</f>
        <v>7.9166666666666607E-2</v>
      </c>
      <c r="R8" s="11"/>
      <c r="S8" s="11"/>
      <c r="T8" s="33">
        <f>$B$67*(I8/V3)+(1-$B$67)*T7</f>
        <v>88.685714285714297</v>
      </c>
      <c r="U8" s="25">
        <f>T7*V3</f>
        <v>61.599999999999994</v>
      </c>
      <c r="V8" s="35">
        <f>$B$69*(I8/T8)+(1-$B$69)*V3</f>
        <v>0.70108247422680403</v>
      </c>
      <c r="W8" s="25">
        <f t="shared" si="3"/>
        <v>2.4000000000000057</v>
      </c>
      <c r="X8" s="26">
        <f t="shared" si="4"/>
        <v>3.7500000000000089E-2</v>
      </c>
    </row>
    <row r="9" spans="1:32" x14ac:dyDescent="0.5">
      <c r="A9" t="s">
        <v>15</v>
      </c>
      <c r="B9">
        <v>7</v>
      </c>
      <c r="C9">
        <v>2</v>
      </c>
      <c r="D9">
        <v>26</v>
      </c>
      <c r="E9">
        <v>47</v>
      </c>
      <c r="F9">
        <v>18</v>
      </c>
      <c r="G9">
        <v>30</v>
      </c>
      <c r="H9" s="24">
        <f t="shared" si="0"/>
        <v>44</v>
      </c>
      <c r="I9" s="24">
        <f t="shared" si="0"/>
        <v>77</v>
      </c>
      <c r="J9" s="32">
        <f t="shared" ref="J9:J52" si="7">J4</f>
        <v>2</v>
      </c>
      <c r="K9" s="35">
        <f t="shared" ref="K9:K52" si="8">$B$69*(H9/L9)+(1-$B$69)*K4</f>
        <v>0.80409911801763967</v>
      </c>
      <c r="L9" s="33">
        <f t="shared" ref="L9:L52" si="9">$B$67*(H9/K4)+(1-$B$67)*L8</f>
        <v>49.887619047619054</v>
      </c>
      <c r="M9" s="33"/>
      <c r="N9" s="25">
        <f t="shared" ref="N9:N52" si="10">L8*K4</f>
        <v>38.887619047619054</v>
      </c>
      <c r="O9" s="33"/>
      <c r="P9" s="25">
        <f t="shared" si="5"/>
        <v>5.1123809523809456</v>
      </c>
      <c r="Q9" s="26">
        <f t="shared" si="6"/>
        <v>0.11619047619047604</v>
      </c>
      <c r="R9" s="11"/>
      <c r="S9" s="11"/>
      <c r="T9" s="33">
        <f t="shared" ref="T9:T53" si="11">$B$67*(I9/V4)+(1-$B$67)*T8</f>
        <v>90.198571428571441</v>
      </c>
      <c r="U9" s="25">
        <f t="shared" ref="U9:U53" si="12">T8*V4</f>
        <v>70.948571428571441</v>
      </c>
      <c r="V9" s="35">
        <f t="shared" ref="V9:V53" si="13">$B$69*(I9/T9)+(1-$B$69)*V4</f>
        <v>0.80268360284451767</v>
      </c>
      <c r="W9" s="25">
        <f t="shared" si="3"/>
        <v>6.0514285714285592</v>
      </c>
      <c r="X9" s="26">
        <f t="shared" si="4"/>
        <v>7.8589981447124146E-2</v>
      </c>
    </row>
    <row r="10" spans="1:32" x14ac:dyDescent="0.5">
      <c r="A10" t="s">
        <v>16</v>
      </c>
      <c r="B10">
        <v>8</v>
      </c>
      <c r="C10">
        <v>3</v>
      </c>
      <c r="D10">
        <v>39</v>
      </c>
      <c r="E10">
        <v>47</v>
      </c>
      <c r="F10">
        <v>20</v>
      </c>
      <c r="G10">
        <v>54</v>
      </c>
      <c r="H10" s="24">
        <f t="shared" si="0"/>
        <v>59</v>
      </c>
      <c r="I10" s="24">
        <f t="shared" si="0"/>
        <v>101</v>
      </c>
      <c r="J10" s="32">
        <f t="shared" si="7"/>
        <v>3</v>
      </c>
      <c r="K10" s="35">
        <f t="shared" si="8"/>
        <v>1.007048821635639</v>
      </c>
      <c r="L10" s="33">
        <f t="shared" si="9"/>
        <v>51.710095238095249</v>
      </c>
      <c r="M10" s="33"/>
      <c r="N10" s="25">
        <f t="shared" si="10"/>
        <v>49.887619047619054</v>
      </c>
      <c r="O10" s="33"/>
      <c r="P10" s="25">
        <f t="shared" si="5"/>
        <v>9.1123809523809456</v>
      </c>
      <c r="Q10" s="26">
        <f t="shared" si="6"/>
        <v>0.15444713478611771</v>
      </c>
      <c r="R10" s="11"/>
      <c r="S10" s="11"/>
      <c r="T10" s="33">
        <f t="shared" si="11"/>
        <v>92.358857142857161</v>
      </c>
      <c r="U10" s="25">
        <f t="shared" si="12"/>
        <v>90.198571428571441</v>
      </c>
      <c r="V10" s="35">
        <f t="shared" si="13"/>
        <v>1.0046780260845893</v>
      </c>
      <c r="W10" s="25">
        <f t="shared" si="3"/>
        <v>10.801428571428559</v>
      </c>
      <c r="X10" s="26">
        <f t="shared" si="4"/>
        <v>0.10694483734087683</v>
      </c>
    </row>
    <row r="11" spans="1:32" x14ac:dyDescent="0.5">
      <c r="A11" t="s">
        <v>17</v>
      </c>
      <c r="B11">
        <v>9</v>
      </c>
      <c r="C11">
        <v>4</v>
      </c>
      <c r="D11">
        <v>30</v>
      </c>
      <c r="E11">
        <v>47</v>
      </c>
      <c r="F11">
        <v>13</v>
      </c>
      <c r="G11">
        <v>47</v>
      </c>
      <c r="H11" s="24">
        <f t="shared" si="0"/>
        <v>43</v>
      </c>
      <c r="I11" s="24">
        <f t="shared" si="0"/>
        <v>94</v>
      </c>
      <c r="J11" s="32">
        <f t="shared" si="7"/>
        <v>4</v>
      </c>
      <c r="K11" s="35">
        <f t="shared" si="8"/>
        <v>0.99302747201641883</v>
      </c>
      <c r="L11" s="33">
        <f t="shared" si="9"/>
        <v>49.968076190476204</v>
      </c>
      <c r="M11" s="33"/>
      <c r="N11" s="25">
        <f t="shared" si="10"/>
        <v>51.710095238095249</v>
      </c>
      <c r="O11" s="33"/>
      <c r="P11" s="25">
        <f t="shared" si="5"/>
        <v>8.7100952380952492</v>
      </c>
      <c r="Q11" s="26">
        <f t="shared" si="6"/>
        <v>0.20256035437430811</v>
      </c>
      <c r="R11" s="11"/>
      <c r="S11" s="11"/>
      <c r="T11" s="33">
        <f t="shared" si="11"/>
        <v>92.687085714285729</v>
      </c>
      <c r="U11" s="25">
        <f t="shared" si="12"/>
        <v>92.358857142857161</v>
      </c>
      <c r="V11" s="35">
        <f t="shared" si="13"/>
        <v>1.0007082509260035</v>
      </c>
      <c r="W11" s="25">
        <f t="shared" si="3"/>
        <v>1.6411428571428388</v>
      </c>
      <c r="X11" s="26">
        <f t="shared" si="4"/>
        <v>1.745896656534935E-2</v>
      </c>
    </row>
    <row r="12" spans="1:32" x14ac:dyDescent="0.5">
      <c r="A12" t="s">
        <v>18</v>
      </c>
      <c r="B12">
        <v>10</v>
      </c>
      <c r="C12">
        <v>5</v>
      </c>
      <c r="D12">
        <v>50</v>
      </c>
      <c r="E12">
        <v>99</v>
      </c>
      <c r="F12">
        <v>41</v>
      </c>
      <c r="G12">
        <v>63</v>
      </c>
      <c r="H12" s="24">
        <f t="shared" si="0"/>
        <v>91</v>
      </c>
      <c r="I12" s="24">
        <f t="shared" si="0"/>
        <v>162</v>
      </c>
      <c r="J12" s="32">
        <f t="shared" si="7"/>
        <v>5</v>
      </c>
      <c r="K12" s="35">
        <f t="shared" si="8"/>
        <v>1.512318990611111</v>
      </c>
      <c r="L12" s="33">
        <f t="shared" si="9"/>
        <v>52.107794285714299</v>
      </c>
      <c r="M12" s="33"/>
      <c r="N12" s="25">
        <f t="shared" si="10"/>
        <v>74.952114285714302</v>
      </c>
      <c r="O12" s="33"/>
      <c r="P12" s="25">
        <f t="shared" si="5"/>
        <v>16.047885714285698</v>
      </c>
      <c r="Q12" s="26">
        <f t="shared" si="6"/>
        <v>0.17635039246467801</v>
      </c>
      <c r="R12" s="11"/>
      <c r="S12" s="11"/>
      <c r="T12" s="33">
        <f t="shared" si="11"/>
        <v>95.7496685714286</v>
      </c>
      <c r="U12" s="25">
        <f t="shared" si="12"/>
        <v>139.03062857142859</v>
      </c>
      <c r="V12" s="35">
        <f t="shared" si="13"/>
        <v>1.5095955930798595</v>
      </c>
      <c r="W12" s="25">
        <f t="shared" si="3"/>
        <v>22.969371428571407</v>
      </c>
      <c r="X12" s="26">
        <f t="shared" si="4"/>
        <v>0.14178624338624324</v>
      </c>
    </row>
    <row r="13" spans="1:32" x14ac:dyDescent="0.5">
      <c r="A13" t="s">
        <v>14</v>
      </c>
      <c r="B13">
        <v>11</v>
      </c>
      <c r="C13">
        <v>1</v>
      </c>
      <c r="D13">
        <v>19</v>
      </c>
      <c r="E13">
        <v>37</v>
      </c>
      <c r="F13">
        <v>9</v>
      </c>
      <c r="G13">
        <v>38</v>
      </c>
      <c r="H13" s="24">
        <f t="shared" si="0"/>
        <v>28</v>
      </c>
      <c r="I13" s="24">
        <f t="shared" si="0"/>
        <v>75</v>
      </c>
      <c r="J13" s="32">
        <f t="shared" si="7"/>
        <v>1</v>
      </c>
      <c r="K13" s="35">
        <f t="shared" si="8"/>
        <v>0.69118286564919373</v>
      </c>
      <c r="L13" s="33">
        <f t="shared" si="9"/>
        <v>49.710131042468632</v>
      </c>
      <c r="M13" s="33"/>
      <c r="N13" s="25">
        <f t="shared" si="10"/>
        <v>36.366830033855805</v>
      </c>
      <c r="O13" s="33"/>
      <c r="P13" s="25">
        <f t="shared" si="5"/>
        <v>8.3668300338558055</v>
      </c>
      <c r="Q13" s="26">
        <f t="shared" si="6"/>
        <v>0.29881535835199308</v>
      </c>
      <c r="R13" s="11"/>
      <c r="S13" s="11"/>
      <c r="T13" s="33">
        <f t="shared" si="11"/>
        <v>97.995220483199788</v>
      </c>
      <c r="U13" s="25">
        <f t="shared" si="12"/>
        <v>67.12841454845362</v>
      </c>
      <c r="V13" s="35">
        <f t="shared" si="13"/>
        <v>0.7042955229500919</v>
      </c>
      <c r="W13" s="25">
        <f t="shared" si="3"/>
        <v>7.8715854515463803</v>
      </c>
      <c r="X13" s="26">
        <f t="shared" si="4"/>
        <v>0.10495447268728507</v>
      </c>
    </row>
    <row r="14" spans="1:32" x14ac:dyDescent="0.5">
      <c r="A14" t="s">
        <v>15</v>
      </c>
      <c r="B14">
        <v>12</v>
      </c>
      <c r="C14">
        <v>2</v>
      </c>
      <c r="D14">
        <v>22</v>
      </c>
      <c r="E14">
        <v>25</v>
      </c>
      <c r="F14">
        <v>10</v>
      </c>
      <c r="G14">
        <v>41</v>
      </c>
      <c r="H14" s="24">
        <f t="shared" si="0"/>
        <v>32</v>
      </c>
      <c r="I14" s="24">
        <f t="shared" si="0"/>
        <v>66</v>
      </c>
      <c r="J14" s="32">
        <f t="shared" si="7"/>
        <v>2</v>
      </c>
      <c r="K14" s="35">
        <f t="shared" si="8"/>
        <v>0.79741793659738991</v>
      </c>
      <c r="L14" s="33">
        <f t="shared" si="9"/>
        <v>47.727322617695449</v>
      </c>
      <c r="M14" s="33"/>
      <c r="N14" s="25">
        <f t="shared" si="10"/>
        <v>39.971872527790318</v>
      </c>
      <c r="O14" s="33"/>
      <c r="P14" s="25">
        <f t="shared" si="5"/>
        <v>7.9718725277903175</v>
      </c>
      <c r="Q14" s="26">
        <f t="shared" si="6"/>
        <v>0.24912101649344742</v>
      </c>
      <c r="R14" s="11"/>
      <c r="S14" s="11"/>
      <c r="T14" s="33">
        <f t="shared" si="11"/>
        <v>94.841012126597846</v>
      </c>
      <c r="U14" s="25">
        <f t="shared" si="12"/>
        <v>78.659156638997686</v>
      </c>
      <c r="V14" s="35">
        <f t="shared" si="13"/>
        <v>0.79734449633135651</v>
      </c>
      <c r="W14" s="25">
        <f t="shared" si="3"/>
        <v>12.659156638997686</v>
      </c>
      <c r="X14" s="26">
        <f t="shared" si="4"/>
        <v>0.19180540362117707</v>
      </c>
    </row>
    <row r="15" spans="1:32" x14ac:dyDescent="0.5">
      <c r="A15" t="s">
        <v>16</v>
      </c>
      <c r="B15">
        <v>13</v>
      </c>
      <c r="C15">
        <v>3</v>
      </c>
      <c r="D15">
        <v>49</v>
      </c>
      <c r="E15">
        <v>58</v>
      </c>
      <c r="F15">
        <v>24</v>
      </c>
      <c r="G15">
        <v>38</v>
      </c>
      <c r="H15" s="24">
        <f t="shared" si="0"/>
        <v>73</v>
      </c>
      <c r="I15" s="24">
        <f t="shared" si="0"/>
        <v>96</v>
      </c>
      <c r="J15" s="32">
        <f t="shared" si="7"/>
        <v>3</v>
      </c>
      <c r="K15" s="35">
        <f t="shared" si="8"/>
        <v>1.0259830769674363</v>
      </c>
      <c r="L15" s="33">
        <f t="shared" si="9"/>
        <v>52.679665634695283</v>
      </c>
      <c r="M15" s="33"/>
      <c r="N15" s="25">
        <f t="shared" si="10"/>
        <v>48.063744001974186</v>
      </c>
      <c r="O15" s="33"/>
      <c r="P15" s="25">
        <f t="shared" si="5"/>
        <v>24.936255998025814</v>
      </c>
      <c r="Q15" s="26">
        <f t="shared" si="6"/>
        <v>0.34159254791816185</v>
      </c>
      <c r="R15" s="11"/>
      <c r="S15" s="11"/>
      <c r="T15" s="33">
        <f t="shared" si="11"/>
        <v>94.983409815452021</v>
      </c>
      <c r="U15" s="25">
        <f t="shared" si="12"/>
        <v>95.28468085521493</v>
      </c>
      <c r="V15" s="35">
        <f t="shared" si="13"/>
        <v>1.0049792656994545</v>
      </c>
      <c r="W15" s="25">
        <f t="shared" si="3"/>
        <v>0.71531914478507019</v>
      </c>
      <c r="X15" s="26">
        <f t="shared" si="4"/>
        <v>7.4512410915111476E-3</v>
      </c>
    </row>
    <row r="16" spans="1:32" x14ac:dyDescent="0.5">
      <c r="A16" t="s">
        <v>17</v>
      </c>
      <c r="B16">
        <v>14</v>
      </c>
      <c r="C16">
        <v>4</v>
      </c>
      <c r="D16">
        <v>21</v>
      </c>
      <c r="E16">
        <v>53</v>
      </c>
      <c r="F16">
        <v>14</v>
      </c>
      <c r="G16">
        <v>48</v>
      </c>
      <c r="H16" s="24">
        <f t="shared" si="0"/>
        <v>35</v>
      </c>
      <c r="I16" s="24">
        <f t="shared" si="0"/>
        <v>101</v>
      </c>
      <c r="J16" s="32">
        <f t="shared" si="7"/>
        <v>4</v>
      </c>
      <c r="K16" s="35">
        <f t="shared" si="8"/>
        <v>0.97895035014908427</v>
      </c>
      <c r="L16" s="33">
        <f t="shared" si="9"/>
        <v>49.192882906169636</v>
      </c>
      <c r="M16" s="33"/>
      <c r="N16" s="25">
        <f t="shared" si="10"/>
        <v>52.312355191891669</v>
      </c>
      <c r="O16" s="33"/>
      <c r="P16" s="25">
        <f t="shared" si="5"/>
        <v>17.312355191891669</v>
      </c>
      <c r="Q16" s="26">
        <f t="shared" si="6"/>
        <v>0.4946387197683334</v>
      </c>
      <c r="R16" s="11"/>
      <c r="S16" s="11"/>
      <c r="T16" s="33">
        <f t="shared" si="11"/>
        <v>96.172431309196298</v>
      </c>
      <c r="U16" s="25">
        <f t="shared" si="12"/>
        <v>95.050681903408787</v>
      </c>
      <c r="V16" s="35">
        <f t="shared" si="13"/>
        <v>1.0031826889809026</v>
      </c>
      <c r="W16" s="25">
        <f t="shared" si="3"/>
        <v>5.9493180965912131</v>
      </c>
      <c r="X16" s="26">
        <f t="shared" si="4"/>
        <v>5.8904139570210033E-2</v>
      </c>
    </row>
    <row r="17" spans="1:24" x14ac:dyDescent="0.5">
      <c r="A17" t="s">
        <v>18</v>
      </c>
      <c r="B17">
        <v>15</v>
      </c>
      <c r="C17">
        <v>5</v>
      </c>
      <c r="D17">
        <v>45</v>
      </c>
      <c r="E17">
        <v>93</v>
      </c>
      <c r="F17">
        <v>23</v>
      </c>
      <c r="G17">
        <v>83</v>
      </c>
      <c r="H17" s="24">
        <f t="shared" si="0"/>
        <v>68</v>
      </c>
      <c r="I17" s="24">
        <f t="shared" si="0"/>
        <v>176</v>
      </c>
      <c r="J17" s="32">
        <f t="shared" si="7"/>
        <v>5</v>
      </c>
      <c r="K17" s="35">
        <f t="shared" si="8"/>
        <v>1.5070278119220382</v>
      </c>
      <c r="L17" s="33">
        <f t="shared" si="9"/>
        <v>48.347118082529519</v>
      </c>
      <c r="M17" s="33"/>
      <c r="N17" s="25">
        <f t="shared" si="10"/>
        <v>74.395331021909044</v>
      </c>
      <c r="O17" s="33"/>
      <c r="P17" s="25">
        <f t="shared" si="5"/>
        <v>6.395331021909044</v>
      </c>
      <c r="Q17" s="26">
        <f t="shared" si="6"/>
        <v>9.4048985616309477E-2</v>
      </c>
      <c r="R17" s="11"/>
      <c r="S17" s="11"/>
      <c r="T17" s="33">
        <f t="shared" si="11"/>
        <v>100.25544819943327</v>
      </c>
      <c r="U17" s="25">
        <f t="shared" si="12"/>
        <v>145.18147848013822</v>
      </c>
      <c r="V17" s="35">
        <f t="shared" si="13"/>
        <v>1.5218915917805209</v>
      </c>
      <c r="W17" s="25">
        <f t="shared" si="3"/>
        <v>30.818521519861775</v>
      </c>
      <c r="X17" s="26">
        <f t="shared" si="4"/>
        <v>0.17510523590830554</v>
      </c>
    </row>
    <row r="18" spans="1:24" x14ac:dyDescent="0.5">
      <c r="A18" t="s">
        <v>14</v>
      </c>
      <c r="B18">
        <v>16</v>
      </c>
      <c r="C18">
        <v>1</v>
      </c>
      <c r="D18">
        <v>18</v>
      </c>
      <c r="E18">
        <v>54</v>
      </c>
      <c r="F18">
        <v>11</v>
      </c>
      <c r="G18">
        <v>41</v>
      </c>
      <c r="H18" s="24">
        <f t="shared" si="0"/>
        <v>29</v>
      </c>
      <c r="I18" s="24">
        <f t="shared" si="0"/>
        <v>95</v>
      </c>
      <c r="J18" s="32">
        <f t="shared" si="7"/>
        <v>1</v>
      </c>
      <c r="K18" s="35">
        <f t="shared" si="8"/>
        <v>0.68742949110697438</v>
      </c>
      <c r="L18" s="33">
        <f t="shared" si="9"/>
        <v>47.069106186787771</v>
      </c>
      <c r="M18" s="33"/>
      <c r="N18" s="25">
        <f t="shared" si="10"/>
        <v>33.416699622162703</v>
      </c>
      <c r="O18" s="33"/>
      <c r="P18" s="25">
        <f t="shared" si="5"/>
        <v>4.4166996221627031</v>
      </c>
      <c r="Q18" s="26">
        <f t="shared" si="6"/>
        <v>0.1522999869711277</v>
      </c>
      <c r="R18" s="11"/>
      <c r="S18" s="11"/>
      <c r="T18" s="33">
        <f t="shared" si="11"/>
        <v>107.18167047034005</v>
      </c>
      <c r="U18" s="25">
        <f t="shared" si="12"/>
        <v>70.609463318215703</v>
      </c>
      <c r="V18" s="35">
        <f t="shared" si="13"/>
        <v>0.71339802585931222</v>
      </c>
      <c r="W18" s="25">
        <f t="shared" si="3"/>
        <v>24.390536681784297</v>
      </c>
      <c r="X18" s="26">
        <f t="shared" si="4"/>
        <v>0.25674249138720312</v>
      </c>
    </row>
    <row r="19" spans="1:24" x14ac:dyDescent="0.5">
      <c r="A19" t="s">
        <v>15</v>
      </c>
      <c r="B19">
        <v>17</v>
      </c>
      <c r="C19">
        <v>2</v>
      </c>
      <c r="D19">
        <v>25</v>
      </c>
      <c r="E19">
        <v>35</v>
      </c>
      <c r="F19">
        <v>18</v>
      </c>
      <c r="G19">
        <v>34</v>
      </c>
      <c r="H19" s="24">
        <f t="shared" si="0"/>
        <v>43</v>
      </c>
      <c r="I19" s="24">
        <f t="shared" si="0"/>
        <v>69</v>
      </c>
      <c r="J19" s="32">
        <f t="shared" si="7"/>
        <v>2</v>
      </c>
      <c r="K19" s="35">
        <f t="shared" si="8"/>
        <v>0.80193175978896214</v>
      </c>
      <c r="L19" s="33">
        <f t="shared" si="9"/>
        <v>48.440093774644886</v>
      </c>
      <c r="M19" s="33"/>
      <c r="N19" s="25">
        <f t="shared" si="10"/>
        <v>37.533749532951745</v>
      </c>
      <c r="O19" s="33"/>
      <c r="P19" s="25">
        <f t="shared" si="5"/>
        <v>5.4662504670482548</v>
      </c>
      <c r="Q19" s="26">
        <f t="shared" si="6"/>
        <v>0.12712210388484313</v>
      </c>
      <c r="R19" s="11"/>
      <c r="S19" s="11"/>
      <c r="T19" s="33">
        <f t="shared" si="11"/>
        <v>103.05278637247177</v>
      </c>
      <c r="U19" s="25">
        <f t="shared" si="12"/>
        <v>85.46071505712672</v>
      </c>
      <c r="V19" s="35">
        <f t="shared" si="13"/>
        <v>0.79095526004321515</v>
      </c>
      <c r="W19" s="25">
        <f t="shared" si="3"/>
        <v>16.46071505712672</v>
      </c>
      <c r="X19" s="26">
        <f t="shared" si="4"/>
        <v>0.23856108778444521</v>
      </c>
    </row>
    <row r="20" spans="1:24" x14ac:dyDescent="0.5">
      <c r="A20" t="s">
        <v>16</v>
      </c>
      <c r="B20">
        <v>18</v>
      </c>
      <c r="C20">
        <v>3</v>
      </c>
      <c r="D20">
        <v>27</v>
      </c>
      <c r="E20">
        <v>37</v>
      </c>
      <c r="F20">
        <v>21</v>
      </c>
      <c r="G20">
        <v>44</v>
      </c>
      <c r="H20" s="24">
        <f t="shared" si="0"/>
        <v>48</v>
      </c>
      <c r="I20" s="24">
        <f t="shared" si="0"/>
        <v>81</v>
      </c>
      <c r="J20" s="32">
        <f t="shared" si="7"/>
        <v>3</v>
      </c>
      <c r="K20" s="35">
        <f t="shared" si="8"/>
        <v>1.0245706858837753</v>
      </c>
      <c r="L20" s="33">
        <f t="shared" si="9"/>
        <v>48.108954500004543</v>
      </c>
      <c r="M20" s="33"/>
      <c r="N20" s="25">
        <f t="shared" si="10"/>
        <v>49.698716459501313</v>
      </c>
      <c r="O20" s="33"/>
      <c r="P20" s="25">
        <f t="shared" si="5"/>
        <v>1.6987164595013127</v>
      </c>
      <c r="Q20" s="26">
        <f t="shared" si="6"/>
        <v>3.5389926239610681E-2</v>
      </c>
      <c r="R20" s="11"/>
      <c r="S20" s="11"/>
      <c r="T20" s="33">
        <f t="shared" si="11"/>
        <v>98.56196465165074</v>
      </c>
      <c r="U20" s="25">
        <f t="shared" si="12"/>
        <v>103.56591357688943</v>
      </c>
      <c r="V20" s="35">
        <f t="shared" si="13"/>
        <v>0.9958212041057577</v>
      </c>
      <c r="W20" s="25">
        <f t="shared" si="3"/>
        <v>22.565913576889429</v>
      </c>
      <c r="X20" s="26">
        <f t="shared" si="4"/>
        <v>0.27859152564061024</v>
      </c>
    </row>
    <row r="21" spans="1:24" x14ac:dyDescent="0.5">
      <c r="A21" t="s">
        <v>17</v>
      </c>
      <c r="B21">
        <v>19</v>
      </c>
      <c r="C21">
        <v>4</v>
      </c>
      <c r="D21">
        <v>35</v>
      </c>
      <c r="E21">
        <v>48</v>
      </c>
      <c r="F21">
        <v>16</v>
      </c>
      <c r="G21">
        <v>55</v>
      </c>
      <c r="H21" s="24">
        <f t="shared" si="0"/>
        <v>51</v>
      </c>
      <c r="I21" s="24">
        <f t="shared" si="0"/>
        <v>103</v>
      </c>
      <c r="J21" s="32">
        <f t="shared" si="7"/>
        <v>4</v>
      </c>
      <c r="K21" s="35">
        <f t="shared" si="8"/>
        <v>0.98214315536579933</v>
      </c>
      <c r="L21" s="33">
        <f t="shared" si="9"/>
        <v>48.906486703005385</v>
      </c>
      <c r="M21" s="33"/>
      <c r="N21" s="25">
        <f t="shared" si="10"/>
        <v>47.096277853085809</v>
      </c>
      <c r="O21" s="33"/>
      <c r="P21" s="25">
        <f t="shared" si="5"/>
        <v>3.9037221469141912</v>
      </c>
      <c r="Q21" s="26">
        <f t="shared" si="6"/>
        <v>7.6543571508121397E-2</v>
      </c>
      <c r="R21" s="11"/>
      <c r="S21" s="11"/>
      <c r="T21" s="33">
        <f t="shared" si="11"/>
        <v>99.384216334184487</v>
      </c>
      <c r="U21" s="25">
        <f t="shared" si="12"/>
        <v>98.875656730483655</v>
      </c>
      <c r="V21" s="35">
        <f t="shared" si="13"/>
        <v>1.004842648045488</v>
      </c>
      <c r="W21" s="25">
        <f t="shared" si="3"/>
        <v>4.1243432695163449</v>
      </c>
      <c r="X21" s="26">
        <f t="shared" si="4"/>
        <v>4.0042167665207233E-2</v>
      </c>
    </row>
    <row r="22" spans="1:24" x14ac:dyDescent="0.5">
      <c r="A22" t="s">
        <v>18</v>
      </c>
      <c r="B22">
        <v>20</v>
      </c>
      <c r="C22">
        <v>5</v>
      </c>
      <c r="D22">
        <v>56</v>
      </c>
      <c r="E22">
        <v>35</v>
      </c>
      <c r="F22">
        <v>41</v>
      </c>
      <c r="G22">
        <v>69</v>
      </c>
      <c r="H22" s="24">
        <f t="shared" si="0"/>
        <v>97</v>
      </c>
      <c r="I22" s="24">
        <f t="shared" si="0"/>
        <v>104</v>
      </c>
      <c r="J22" s="32">
        <f t="shared" si="7"/>
        <v>5</v>
      </c>
      <c r="K22" s="35">
        <f t="shared" si="8"/>
        <v>1.5249488629675487</v>
      </c>
      <c r="L22" s="33">
        <f t="shared" si="9"/>
        <v>51.998209917517734</v>
      </c>
      <c r="M22" s="33"/>
      <c r="N22" s="25">
        <f t="shared" si="10"/>
        <v>73.703435644824452</v>
      </c>
      <c r="O22" s="33"/>
      <c r="P22" s="25">
        <f t="shared" si="5"/>
        <v>23.296564355175548</v>
      </c>
      <c r="Q22" s="26">
        <f t="shared" si="6"/>
        <v>0.24017076654820152</v>
      </c>
      <c r="R22" s="11"/>
      <c r="S22" s="11"/>
      <c r="T22" s="33">
        <f t="shared" si="11"/>
        <v>93.174575194185863</v>
      </c>
      <c r="U22" s="25">
        <f t="shared" si="12"/>
        <v>151.25200319469167</v>
      </c>
      <c r="V22" s="35">
        <f t="shared" si="13"/>
        <v>1.5016062282696216</v>
      </c>
      <c r="W22" s="25">
        <f t="shared" si="3"/>
        <v>47.252003194691667</v>
      </c>
      <c r="X22" s="26">
        <f t="shared" si="4"/>
        <v>0.45434618456434295</v>
      </c>
    </row>
    <row r="23" spans="1:24" x14ac:dyDescent="0.5">
      <c r="A23" t="s">
        <v>14</v>
      </c>
      <c r="B23">
        <v>21</v>
      </c>
      <c r="C23">
        <v>1</v>
      </c>
      <c r="D23">
        <v>15</v>
      </c>
      <c r="E23">
        <v>23</v>
      </c>
      <c r="F23">
        <v>15</v>
      </c>
      <c r="G23">
        <v>36</v>
      </c>
      <c r="H23" s="24">
        <f t="shared" si="0"/>
        <v>30</v>
      </c>
      <c r="I23" s="24">
        <f t="shared" si="0"/>
        <v>59</v>
      </c>
      <c r="J23" s="32">
        <f t="shared" si="7"/>
        <v>1</v>
      </c>
      <c r="K23" s="35">
        <f t="shared" si="8"/>
        <v>0.68286324782509267</v>
      </c>
      <c r="L23" s="33">
        <f t="shared" si="9"/>
        <v>50.326735808130479</v>
      </c>
      <c r="M23" s="33"/>
      <c r="N23" s="25">
        <f t="shared" si="10"/>
        <v>35.745102982072844</v>
      </c>
      <c r="O23" s="33"/>
      <c r="P23" s="25">
        <f t="shared" si="5"/>
        <v>5.7451029820728436</v>
      </c>
      <c r="Q23" s="26">
        <f t="shared" si="6"/>
        <v>0.19150343273576145</v>
      </c>
      <c r="R23" s="11"/>
      <c r="S23" s="11"/>
      <c r="T23" s="33">
        <f t="shared" si="11"/>
        <v>91.080216159532341</v>
      </c>
      <c r="U23" s="25">
        <f t="shared" si="12"/>
        <v>66.470558003812243</v>
      </c>
      <c r="V23" s="35">
        <f t="shared" si="13"/>
        <v>0.71011715617374749</v>
      </c>
      <c r="W23" s="25">
        <f t="shared" si="3"/>
        <v>7.4705580038122434</v>
      </c>
      <c r="X23" s="26">
        <f t="shared" si="4"/>
        <v>0.12661962718325837</v>
      </c>
    </row>
    <row r="24" spans="1:24" x14ac:dyDescent="0.5">
      <c r="A24" t="s">
        <v>15</v>
      </c>
      <c r="B24">
        <v>22</v>
      </c>
      <c r="C24">
        <v>2</v>
      </c>
      <c r="D24">
        <v>22</v>
      </c>
      <c r="E24">
        <v>34</v>
      </c>
      <c r="F24">
        <v>14</v>
      </c>
      <c r="G24">
        <v>42</v>
      </c>
      <c r="H24" s="24">
        <f t="shared" si="0"/>
        <v>36</v>
      </c>
      <c r="I24" s="24">
        <f t="shared" si="0"/>
        <v>76</v>
      </c>
      <c r="J24" s="32">
        <f t="shared" si="7"/>
        <v>2</v>
      </c>
      <c r="K24" s="35">
        <f t="shared" si="8"/>
        <v>0.79839103387796762</v>
      </c>
      <c r="L24" s="33">
        <f t="shared" si="9"/>
        <v>49.239708699441017</v>
      </c>
      <c r="M24" s="33"/>
      <c r="N24" s="25">
        <f t="shared" si="10"/>
        <v>40.358607811048252</v>
      </c>
      <c r="O24" s="33"/>
      <c r="P24" s="25">
        <f t="shared" si="5"/>
        <v>4.3586078110482518</v>
      </c>
      <c r="Q24" s="26">
        <f t="shared" si="6"/>
        <v>0.12107243919578477</v>
      </c>
      <c r="R24" s="11"/>
      <c r="S24" s="11"/>
      <c r="T24" s="33">
        <f t="shared" si="11"/>
        <v>92.081441928617821</v>
      </c>
      <c r="U24" s="25">
        <f t="shared" si="12"/>
        <v>72.040376057255145</v>
      </c>
      <c r="V24" s="35">
        <f t="shared" si="13"/>
        <v>0.79267531301363425</v>
      </c>
      <c r="W24" s="25">
        <f t="shared" si="3"/>
        <v>3.9596239427448552</v>
      </c>
      <c r="X24" s="26">
        <f t="shared" si="4"/>
        <v>5.2100315036116514E-2</v>
      </c>
    </row>
    <row r="25" spans="1:24" x14ac:dyDescent="0.5">
      <c r="A25" t="s">
        <v>16</v>
      </c>
      <c r="B25">
        <v>23</v>
      </c>
      <c r="C25">
        <v>3</v>
      </c>
      <c r="D25">
        <v>22</v>
      </c>
      <c r="E25">
        <v>61</v>
      </c>
      <c r="F25">
        <v>17</v>
      </c>
      <c r="G25">
        <v>45</v>
      </c>
      <c r="H25" s="24">
        <f t="shared" si="0"/>
        <v>39</v>
      </c>
      <c r="I25" s="24">
        <f t="shared" si="0"/>
        <v>106</v>
      </c>
      <c r="J25" s="32">
        <f t="shared" si="7"/>
        <v>3</v>
      </c>
      <c r="K25" s="35">
        <f t="shared" si="8"/>
        <v>1.0148273544565924</v>
      </c>
      <c r="L25" s="33">
        <f t="shared" si="9"/>
        <v>47.004711686028052</v>
      </c>
      <c r="M25" s="33"/>
      <c r="N25" s="25">
        <f t="shared" si="10"/>
        <v>50.449562114903578</v>
      </c>
      <c r="O25" s="33"/>
      <c r="P25" s="25">
        <f t="shared" si="5"/>
        <v>11.449562114903578</v>
      </c>
      <c r="Q25" s="26">
        <f t="shared" si="6"/>
        <v>0.29357851576675842</v>
      </c>
      <c r="R25" s="11"/>
      <c r="S25" s="11"/>
      <c r="T25" s="33">
        <f t="shared" si="11"/>
        <v>94.954115770845107</v>
      </c>
      <c r="U25" s="25">
        <f t="shared" si="12"/>
        <v>91.696652377150599</v>
      </c>
      <c r="V25" s="35">
        <f t="shared" si="13"/>
        <v>1.0018465764687075</v>
      </c>
      <c r="W25" s="25">
        <f t="shared" si="3"/>
        <v>14.303347622849401</v>
      </c>
      <c r="X25" s="26">
        <f t="shared" si="4"/>
        <v>0.13493724172499436</v>
      </c>
    </row>
    <row r="26" spans="1:24" x14ac:dyDescent="0.5">
      <c r="A26" t="s">
        <v>17</v>
      </c>
      <c r="B26">
        <v>24</v>
      </c>
      <c r="C26">
        <v>4</v>
      </c>
      <c r="D26">
        <v>30</v>
      </c>
      <c r="E26">
        <v>86</v>
      </c>
      <c r="F26">
        <v>12</v>
      </c>
      <c r="G26">
        <v>63</v>
      </c>
      <c r="H26" s="24">
        <f t="shared" si="0"/>
        <v>42</v>
      </c>
      <c r="I26" s="24">
        <f t="shared" si="0"/>
        <v>149</v>
      </c>
      <c r="J26" s="32">
        <f t="shared" si="7"/>
        <v>4</v>
      </c>
      <c r="K26" s="35">
        <f t="shared" si="8"/>
        <v>0.97853338738805018</v>
      </c>
      <c r="L26" s="33">
        <f t="shared" si="9"/>
        <v>46.156494024556117</v>
      </c>
      <c r="M26" s="33"/>
      <c r="N26" s="25">
        <f t="shared" si="10"/>
        <v>46.165355852375249</v>
      </c>
      <c r="O26" s="33"/>
      <c r="P26" s="25">
        <f t="shared" si="5"/>
        <v>4.1653558523752494</v>
      </c>
      <c r="Q26" s="26">
        <f t="shared" si="6"/>
        <v>9.9175139342267848E-2</v>
      </c>
      <c r="R26" s="11"/>
      <c r="S26" s="11"/>
      <c r="T26" s="33">
        <f t="shared" si="11"/>
        <v>105.6196771839153</v>
      </c>
      <c r="U26" s="25">
        <f t="shared" si="12"/>
        <v>95.41394513399382</v>
      </c>
      <c r="V26" s="35">
        <f t="shared" si="13"/>
        <v>1.0251366145845815</v>
      </c>
      <c r="W26" s="25">
        <f t="shared" si="3"/>
        <v>53.58605486600618</v>
      </c>
      <c r="X26" s="26">
        <f t="shared" si="4"/>
        <v>0.35963795212084682</v>
      </c>
    </row>
    <row r="27" spans="1:24" x14ac:dyDescent="0.5">
      <c r="A27" t="s">
        <v>18</v>
      </c>
      <c r="B27">
        <v>25</v>
      </c>
      <c r="C27">
        <v>5</v>
      </c>
      <c r="D27">
        <v>51</v>
      </c>
      <c r="E27">
        <v>77</v>
      </c>
      <c r="F27">
        <v>27</v>
      </c>
      <c r="G27">
        <v>90</v>
      </c>
      <c r="H27" s="24">
        <f t="shared" si="0"/>
        <v>78</v>
      </c>
      <c r="I27" s="24">
        <f t="shared" si="0"/>
        <v>167</v>
      </c>
      <c r="J27" s="32">
        <f t="shared" si="7"/>
        <v>5</v>
      </c>
      <c r="K27" s="35">
        <f t="shared" si="8"/>
        <v>1.5314073080266373</v>
      </c>
      <c r="L27" s="33">
        <f t="shared" si="9"/>
        <v>47.155046448650978</v>
      </c>
      <c r="M27" s="33"/>
      <c r="N27" s="25">
        <f t="shared" si="10"/>
        <v>70.386293081315301</v>
      </c>
      <c r="O27" s="33"/>
      <c r="P27" s="25">
        <f t="shared" si="5"/>
        <v>7.6137069186846986</v>
      </c>
      <c r="Q27" s="26">
        <f t="shared" si="6"/>
        <v>9.7611627162624337E-2</v>
      </c>
      <c r="R27" s="11"/>
      <c r="S27" s="11"/>
      <c r="T27" s="33">
        <f t="shared" si="11"/>
        <v>106.73859035231453</v>
      </c>
      <c r="U27" s="25">
        <f t="shared" si="12"/>
        <v>158.59916508719408</v>
      </c>
      <c r="V27" s="35">
        <f t="shared" si="13"/>
        <v>1.5047544185858237</v>
      </c>
      <c r="W27" s="25">
        <f t="shared" si="3"/>
        <v>8.4008349128059194</v>
      </c>
      <c r="X27" s="26">
        <f t="shared" si="4"/>
        <v>5.0304400675484549E-2</v>
      </c>
    </row>
    <row r="28" spans="1:24" x14ac:dyDescent="0.5">
      <c r="A28" t="s">
        <v>14</v>
      </c>
      <c r="B28">
        <v>26</v>
      </c>
      <c r="C28">
        <v>1</v>
      </c>
      <c r="D28">
        <v>27</v>
      </c>
      <c r="E28">
        <v>27</v>
      </c>
      <c r="F28">
        <v>12</v>
      </c>
      <c r="G28">
        <v>40</v>
      </c>
      <c r="H28" s="24">
        <f t="shared" si="0"/>
        <v>39</v>
      </c>
      <c r="I28" s="24">
        <f t="shared" si="0"/>
        <v>67</v>
      </c>
      <c r="J28" s="32">
        <f t="shared" si="7"/>
        <v>1</v>
      </c>
      <c r="K28" s="35">
        <f t="shared" si="8"/>
        <v>0.6883973532393578</v>
      </c>
      <c r="L28" s="33">
        <f t="shared" si="9"/>
        <v>49.146529180336294</v>
      </c>
      <c r="M28" s="33"/>
      <c r="N28" s="25">
        <f t="shared" si="10"/>
        <v>32.20044816926891</v>
      </c>
      <c r="O28" s="33"/>
      <c r="P28" s="25">
        <f t="shared" si="5"/>
        <v>6.7995518307310903</v>
      </c>
      <c r="Q28" s="26">
        <f t="shared" si="6"/>
        <v>0.17434748283925872</v>
      </c>
      <c r="R28" s="11"/>
      <c r="S28" s="11"/>
      <c r="T28" s="33">
        <f t="shared" si="11"/>
        <v>104.2609979836469</v>
      </c>
      <c r="U28" s="25">
        <f t="shared" si="12"/>
        <v>75.79690423498019</v>
      </c>
      <c r="V28" s="35">
        <f t="shared" si="13"/>
        <v>0.70674220124137288</v>
      </c>
      <c r="W28" s="25">
        <f t="shared" si="3"/>
        <v>8.7969042349801896</v>
      </c>
      <c r="X28" s="26">
        <f t="shared" si="4"/>
        <v>0.13129707813403269</v>
      </c>
    </row>
    <row r="29" spans="1:24" x14ac:dyDescent="0.5">
      <c r="A29" t="s">
        <v>15</v>
      </c>
      <c r="B29">
        <v>27</v>
      </c>
      <c r="C29">
        <v>2</v>
      </c>
      <c r="D29">
        <v>25</v>
      </c>
      <c r="E29">
        <v>35</v>
      </c>
      <c r="F29">
        <v>18</v>
      </c>
      <c r="G29">
        <v>46</v>
      </c>
      <c r="H29" s="24">
        <f t="shared" si="0"/>
        <v>43</v>
      </c>
      <c r="I29" s="24">
        <f t="shared" si="0"/>
        <v>81</v>
      </c>
      <c r="J29" s="32">
        <f t="shared" si="7"/>
        <v>2</v>
      </c>
      <c r="K29" s="35">
        <f t="shared" si="8"/>
        <v>0.80139517467778076</v>
      </c>
      <c r="L29" s="33">
        <f t="shared" si="9"/>
        <v>50.088887397443379</v>
      </c>
      <c r="M29" s="33"/>
      <c r="N29" s="25">
        <f t="shared" si="10"/>
        <v>39.238148243802399</v>
      </c>
      <c r="O29" s="33"/>
      <c r="P29" s="25">
        <f t="shared" si="5"/>
        <v>3.7618517561976006</v>
      </c>
      <c r="Q29" s="26">
        <f t="shared" si="6"/>
        <v>8.7484924562734892E-2</v>
      </c>
      <c r="R29" s="11"/>
      <c r="S29" s="11"/>
      <c r="T29" s="33">
        <f t="shared" si="11"/>
        <v>103.84591776485047</v>
      </c>
      <c r="U29" s="25">
        <f>T28*V24</f>
        <v>82.645119211801202</v>
      </c>
      <c r="V29" s="35">
        <f>$B$69*(I29/T29)+(1-$B$69)*V24</f>
        <v>0.79204163602479905</v>
      </c>
      <c r="W29" s="25">
        <f t="shared" si="3"/>
        <v>1.6451192118012017</v>
      </c>
      <c r="X29" s="26">
        <f t="shared" si="4"/>
        <v>2.031011372594076E-2</v>
      </c>
    </row>
    <row r="30" spans="1:24" x14ac:dyDescent="0.5">
      <c r="A30" t="s">
        <v>16</v>
      </c>
      <c r="B30">
        <v>28</v>
      </c>
      <c r="C30">
        <v>3</v>
      </c>
      <c r="D30">
        <v>23</v>
      </c>
      <c r="E30">
        <v>60</v>
      </c>
      <c r="F30">
        <v>14</v>
      </c>
      <c r="G30">
        <v>54</v>
      </c>
      <c r="H30" s="24">
        <f t="shared" si="0"/>
        <v>37</v>
      </c>
      <c r="I30" s="24">
        <f t="shared" si="0"/>
        <v>114</v>
      </c>
      <c r="J30" s="32">
        <f t="shared" si="7"/>
        <v>3</v>
      </c>
      <c r="K30" s="35">
        <f t="shared" si="8"/>
        <v>1.0031460202294256</v>
      </c>
      <c r="L30" s="33">
        <f t="shared" si="9"/>
        <v>47.36299061815761</v>
      </c>
      <c r="M30" s="33"/>
      <c r="N30" s="25">
        <f t="shared" si="10"/>
        <v>50.831573085221621</v>
      </c>
      <c r="O30" s="33"/>
      <c r="P30" s="25">
        <f t="shared" si="5"/>
        <v>13.831573085221621</v>
      </c>
      <c r="Q30" s="26">
        <f t="shared" si="6"/>
        <v>0.37382629960058433</v>
      </c>
      <c r="R30" s="11"/>
      <c r="S30" s="11"/>
      <c r="T30" s="33">
        <f t="shared" si="11"/>
        <v>105.8347098695555</v>
      </c>
      <c r="U30" s="25">
        <f t="shared" si="12"/>
        <v>104.03767719296637</v>
      </c>
      <c r="V30" s="35">
        <f t="shared" si="13"/>
        <v>1.0056118148557405</v>
      </c>
      <c r="W30" s="25">
        <f t="shared" si="3"/>
        <v>9.9623228070336296</v>
      </c>
      <c r="X30" s="26">
        <f t="shared" si="4"/>
        <v>8.738879655292657E-2</v>
      </c>
    </row>
    <row r="31" spans="1:24" x14ac:dyDescent="0.5">
      <c r="A31" t="s">
        <v>17</v>
      </c>
      <c r="B31">
        <v>29</v>
      </c>
      <c r="C31">
        <v>4</v>
      </c>
      <c r="D31">
        <v>24</v>
      </c>
      <c r="E31">
        <v>68</v>
      </c>
      <c r="F31">
        <v>14</v>
      </c>
      <c r="G31">
        <v>51</v>
      </c>
      <c r="H31" s="24">
        <f t="shared" si="0"/>
        <v>38</v>
      </c>
      <c r="I31" s="24">
        <f t="shared" si="0"/>
        <v>119</v>
      </c>
      <c r="J31" s="32">
        <f t="shared" si="7"/>
        <v>4</v>
      </c>
      <c r="K31" s="35">
        <f t="shared" si="8"/>
        <v>0.97122125902541512</v>
      </c>
      <c r="L31" s="33">
        <f t="shared" si="9"/>
        <v>45.65711777743779</v>
      </c>
      <c r="M31" s="33"/>
      <c r="N31" s="25">
        <f t="shared" si="10"/>
        <v>46.346267646414205</v>
      </c>
      <c r="O31" s="33"/>
      <c r="P31" s="25">
        <f t="shared" si="5"/>
        <v>8.3462676464142049</v>
      </c>
      <c r="Q31" s="26">
        <f t="shared" si="6"/>
        <v>0.21963862227405803</v>
      </c>
      <c r="R31" s="11"/>
      <c r="S31" s="11"/>
      <c r="T31" s="33">
        <f t="shared" si="11"/>
        <v>107.8841857480538</v>
      </c>
      <c r="U31" s="25">
        <f t="shared" si="12"/>
        <v>108.49503618121751</v>
      </c>
      <c r="V31" s="35">
        <f t="shared" si="13"/>
        <v>1.0290315186415357</v>
      </c>
      <c r="W31" s="25">
        <f t="shared" si="3"/>
        <v>10.504963818782485</v>
      </c>
      <c r="X31" s="26">
        <f t="shared" si="4"/>
        <v>8.8277006880525088E-2</v>
      </c>
    </row>
    <row r="32" spans="1:24" x14ac:dyDescent="0.5">
      <c r="A32" t="s">
        <v>18</v>
      </c>
      <c r="B32">
        <v>30</v>
      </c>
      <c r="C32">
        <v>5</v>
      </c>
      <c r="D32">
        <v>53</v>
      </c>
      <c r="E32">
        <v>83</v>
      </c>
      <c r="F32">
        <v>47</v>
      </c>
      <c r="G32">
        <v>65</v>
      </c>
      <c r="H32" s="24">
        <f t="shared" si="0"/>
        <v>100</v>
      </c>
      <c r="I32" s="24">
        <f t="shared" si="0"/>
        <v>148</v>
      </c>
      <c r="J32" s="32">
        <f t="shared" si="7"/>
        <v>5</v>
      </c>
      <c r="K32" s="35">
        <f t="shared" si="8"/>
        <v>1.5556727158034085</v>
      </c>
      <c r="L32" s="33">
        <f t="shared" si="9"/>
        <v>49.585577046834935</v>
      </c>
      <c r="M32" s="33"/>
      <c r="N32" s="25">
        <f t="shared" si="10"/>
        <v>69.919643827801124</v>
      </c>
      <c r="O32" s="33"/>
      <c r="P32" s="25">
        <f t="shared" si="5"/>
        <v>30.080356172198876</v>
      </c>
      <c r="Q32" s="26">
        <f t="shared" si="6"/>
        <v>0.30080356172198874</v>
      </c>
      <c r="R32" s="11"/>
      <c r="S32" s="11"/>
      <c r="T32" s="33">
        <f t="shared" si="11"/>
        <v>105.97833253734933</v>
      </c>
      <c r="U32" s="25">
        <f t="shared" si="12"/>
        <v>162.3392051999177</v>
      </c>
      <c r="V32" s="35">
        <f t="shared" si="13"/>
        <v>1.4993422914626255</v>
      </c>
      <c r="W32" s="25">
        <f t="shared" si="3"/>
        <v>14.3392051999177</v>
      </c>
      <c r="X32" s="26">
        <f t="shared" si="4"/>
        <v>9.6886521621065536E-2</v>
      </c>
    </row>
    <row r="33" spans="1:24" x14ac:dyDescent="0.5">
      <c r="A33" t="s">
        <v>14</v>
      </c>
      <c r="B33">
        <v>31</v>
      </c>
      <c r="C33">
        <v>1</v>
      </c>
      <c r="D33">
        <v>17</v>
      </c>
      <c r="E33">
        <v>49</v>
      </c>
      <c r="F33">
        <v>15</v>
      </c>
      <c r="G33">
        <v>39</v>
      </c>
      <c r="H33" s="24">
        <f t="shared" si="0"/>
        <v>32</v>
      </c>
      <c r="I33" s="24">
        <f t="shared" si="0"/>
        <v>88</v>
      </c>
      <c r="J33" s="32">
        <f t="shared" si="7"/>
        <v>1</v>
      </c>
      <c r="K33" s="35">
        <f t="shared" si="8"/>
        <v>0.68665360829055677</v>
      </c>
      <c r="L33" s="33">
        <f t="shared" si="9"/>
        <v>48.965417777528387</v>
      </c>
      <c r="M33" s="33"/>
      <c r="N33" s="25">
        <f t="shared" si="10"/>
        <v>34.134579997887421</v>
      </c>
      <c r="O33" s="33"/>
      <c r="P33" s="25">
        <f t="shared" si="5"/>
        <v>2.1345799978874211</v>
      </c>
      <c r="Q33" s="26">
        <f t="shared" si="6"/>
        <v>6.6705624933981911E-2</v>
      </c>
      <c r="R33" s="11"/>
      <c r="S33" s="11"/>
      <c r="T33" s="33">
        <f t="shared" si="11"/>
        <v>109.68566456185633</v>
      </c>
      <c r="U33" s="25">
        <f t="shared" si="12"/>
        <v>74.899360021336477</v>
      </c>
      <c r="V33" s="35">
        <f t="shared" si="13"/>
        <v>0.71151972254499796</v>
      </c>
      <c r="W33" s="25">
        <f t="shared" si="3"/>
        <v>13.100639978663523</v>
      </c>
      <c r="X33" s="26">
        <f t="shared" si="4"/>
        <v>0.14887090884844911</v>
      </c>
    </row>
    <row r="34" spans="1:24" x14ac:dyDescent="0.5">
      <c r="A34" t="s">
        <v>15</v>
      </c>
      <c r="B34">
        <v>32</v>
      </c>
      <c r="C34">
        <v>2</v>
      </c>
      <c r="D34">
        <v>24</v>
      </c>
      <c r="E34">
        <v>32</v>
      </c>
      <c r="F34">
        <v>14</v>
      </c>
      <c r="G34">
        <v>50</v>
      </c>
      <c r="H34" s="24">
        <f t="shared" si="0"/>
        <v>38</v>
      </c>
      <c r="I34" s="24">
        <f t="shared" si="0"/>
        <v>82</v>
      </c>
      <c r="J34" s="32">
        <f t="shared" si="7"/>
        <v>2</v>
      </c>
      <c r="K34" s="35">
        <f t="shared" si="8"/>
        <v>0.80037523489575779</v>
      </c>
      <c r="L34" s="33">
        <f t="shared" si="9"/>
        <v>48.655795365965531</v>
      </c>
      <c r="M34" s="33"/>
      <c r="N34" s="25">
        <f t="shared" si="10"/>
        <v>39.240649532992876</v>
      </c>
      <c r="O34" s="33"/>
      <c r="P34" s="25">
        <f t="shared" si="5"/>
        <v>1.2406495329928759</v>
      </c>
      <c r="Q34" s="26">
        <f t="shared" si="6"/>
        <v>3.2648671920865159E-2</v>
      </c>
      <c r="R34" s="11"/>
      <c r="S34" s="11"/>
      <c r="T34" s="33">
        <f t="shared" si="11"/>
        <v>108.45451382778373</v>
      </c>
      <c r="U34" s="25">
        <f t="shared" si="12"/>
        <v>86.875613208040008</v>
      </c>
      <c r="V34" s="35">
        <f t="shared" si="13"/>
        <v>0.79024342107330992</v>
      </c>
      <c r="W34" s="25">
        <f t="shared" si="3"/>
        <v>4.8756132080400079</v>
      </c>
      <c r="X34" s="26">
        <f t="shared" si="4"/>
        <v>5.9458697659024486E-2</v>
      </c>
    </row>
    <row r="35" spans="1:24" x14ac:dyDescent="0.5">
      <c r="A35" t="s">
        <v>16</v>
      </c>
      <c r="B35">
        <v>33</v>
      </c>
      <c r="C35">
        <v>3</v>
      </c>
      <c r="D35">
        <v>25</v>
      </c>
      <c r="E35">
        <v>51</v>
      </c>
      <c r="F35">
        <v>11</v>
      </c>
      <c r="G35">
        <v>61</v>
      </c>
      <c r="H35" s="24">
        <f t="shared" si="0"/>
        <v>36</v>
      </c>
      <c r="I35" s="24">
        <f t="shared" si="0"/>
        <v>112</v>
      </c>
      <c r="J35" s="32">
        <f t="shared" si="7"/>
        <v>3</v>
      </c>
      <c r="K35" s="35">
        <f t="shared" si="8"/>
        <v>0.99203253107261158</v>
      </c>
      <c r="L35" s="33">
        <f t="shared" si="9"/>
        <v>46.102055985224894</v>
      </c>
      <c r="M35" s="33"/>
      <c r="N35" s="25">
        <f t="shared" si="10"/>
        <v>48.808867482465651</v>
      </c>
      <c r="O35" s="33"/>
      <c r="P35" s="25">
        <f t="shared" si="5"/>
        <v>12.808867482465651</v>
      </c>
      <c r="Q35" s="26">
        <f t="shared" si="6"/>
        <v>0.35580187451293477</v>
      </c>
      <c r="R35" s="11"/>
      <c r="S35" s="11"/>
      <c r="T35" s="33">
        <f t="shared" si="11"/>
        <v>109.03860790403854</v>
      </c>
      <c r="U35" s="25">
        <f t="shared" si="12"/>
        <v>109.06314047965459</v>
      </c>
      <c r="V35" s="35">
        <f t="shared" si="13"/>
        <v>1.0066891798649966</v>
      </c>
      <c r="W35" s="25">
        <f t="shared" si="3"/>
        <v>2.9368595203454078</v>
      </c>
      <c r="X35" s="26">
        <f t="shared" si="4"/>
        <v>2.6221960003083997E-2</v>
      </c>
    </row>
    <row r="36" spans="1:24" x14ac:dyDescent="0.5">
      <c r="A36" t="s">
        <v>17</v>
      </c>
      <c r="B36">
        <v>34</v>
      </c>
      <c r="C36">
        <v>4</v>
      </c>
      <c r="D36">
        <v>30</v>
      </c>
      <c r="E36">
        <v>38</v>
      </c>
      <c r="F36">
        <v>13</v>
      </c>
      <c r="G36">
        <v>69</v>
      </c>
      <c r="H36" s="24">
        <f t="shared" si="0"/>
        <v>43</v>
      </c>
      <c r="I36" s="24">
        <f t="shared" si="0"/>
        <v>107</v>
      </c>
      <c r="J36" s="32">
        <f t="shared" si="7"/>
        <v>4</v>
      </c>
      <c r="K36" s="35">
        <f t="shared" si="8"/>
        <v>0.96966862793040942</v>
      </c>
      <c r="L36" s="33">
        <f t="shared" si="9"/>
        <v>45.7364756725757</v>
      </c>
      <c r="M36" s="33"/>
      <c r="N36" s="25">
        <f t="shared" si="10"/>
        <v>44.775296857630295</v>
      </c>
      <c r="O36" s="33"/>
      <c r="P36" s="25">
        <f t="shared" si="5"/>
        <v>1.7752968576302948</v>
      </c>
      <c r="Q36" s="26">
        <f t="shared" si="6"/>
        <v>4.1285973433262672E-2</v>
      </c>
      <c r="R36" s="11"/>
      <c r="S36" s="11"/>
      <c r="T36" s="33">
        <f t="shared" si="11"/>
        <v>108.02713951113218</v>
      </c>
      <c r="U36" s="25">
        <f t="shared" si="12"/>
        <v>112.20416428205175</v>
      </c>
      <c r="V36" s="35">
        <f t="shared" si="13"/>
        <v>1.0271045346241479</v>
      </c>
      <c r="W36" s="25">
        <f t="shared" si="3"/>
        <v>5.2041642820517495</v>
      </c>
      <c r="X36" s="26">
        <f t="shared" si="4"/>
        <v>4.8637049364969619E-2</v>
      </c>
    </row>
    <row r="37" spans="1:24" x14ac:dyDescent="0.5">
      <c r="A37" t="s">
        <v>18</v>
      </c>
      <c r="B37">
        <v>35</v>
      </c>
      <c r="C37">
        <v>5</v>
      </c>
      <c r="D37">
        <v>39</v>
      </c>
      <c r="E37">
        <v>60</v>
      </c>
      <c r="F37">
        <v>38</v>
      </c>
      <c r="G37">
        <v>86</v>
      </c>
      <c r="H37" s="24">
        <f t="shared" si="0"/>
        <v>77</v>
      </c>
      <c r="I37" s="24">
        <f t="shared" si="0"/>
        <v>146</v>
      </c>
      <c r="J37" s="32">
        <f t="shared" si="7"/>
        <v>5</v>
      </c>
      <c r="K37" s="35">
        <f t="shared" si="8"/>
        <v>1.5607053762361294</v>
      </c>
      <c r="L37" s="33">
        <f t="shared" si="9"/>
        <v>46.488434952924329</v>
      </c>
      <c r="M37" s="33"/>
      <c r="N37" s="25">
        <f t="shared" si="10"/>
        <v>71.150987320832357</v>
      </c>
      <c r="O37" s="33"/>
      <c r="P37" s="25">
        <f t="shared" si="5"/>
        <v>5.8490126791676431</v>
      </c>
      <c r="Q37" s="26">
        <f t="shared" si="6"/>
        <v>7.5961203625553808E-2</v>
      </c>
      <c r="R37" s="11"/>
      <c r="S37" s="11"/>
      <c r="T37" s="33">
        <f t="shared" si="11"/>
        <v>105.89691761507734</v>
      </c>
      <c r="U37" s="25">
        <f t="shared" si="12"/>
        <v>161.96965889477366</v>
      </c>
      <c r="V37" s="35">
        <f t="shared" si="13"/>
        <v>1.4933101389677543</v>
      </c>
      <c r="W37" s="25">
        <f t="shared" si="3"/>
        <v>15.969658894773659</v>
      </c>
      <c r="X37" s="26">
        <f t="shared" si="4"/>
        <v>0.1093812253066689</v>
      </c>
    </row>
    <row r="38" spans="1:24" x14ac:dyDescent="0.5">
      <c r="A38" t="s">
        <v>14</v>
      </c>
      <c r="B38">
        <v>36</v>
      </c>
      <c r="C38">
        <v>1</v>
      </c>
      <c r="D38">
        <v>20</v>
      </c>
      <c r="E38">
        <v>39</v>
      </c>
      <c r="F38">
        <v>13</v>
      </c>
      <c r="G38">
        <v>38</v>
      </c>
      <c r="H38" s="24">
        <f t="shared" si="0"/>
        <v>33</v>
      </c>
      <c r="I38" s="24">
        <f t="shared" si="0"/>
        <v>77</v>
      </c>
      <c r="J38" s="32">
        <f t="shared" si="7"/>
        <v>1</v>
      </c>
      <c r="K38" s="35">
        <f t="shared" si="8"/>
        <v>0.68757539368554876</v>
      </c>
      <c r="L38" s="33">
        <f t="shared" si="9"/>
        <v>46.802581236515195</v>
      </c>
      <c r="M38" s="33"/>
      <c r="N38" s="25">
        <f t="shared" si="10"/>
        <v>31.921451604206332</v>
      </c>
      <c r="O38" s="33"/>
      <c r="P38" s="25">
        <f t="shared" si="5"/>
        <v>1.0785483957936677</v>
      </c>
      <c r="Q38" s="26">
        <f t="shared" si="6"/>
        <v>3.268328472102023E-2</v>
      </c>
      <c r="R38" s="11"/>
      <c r="S38" s="11"/>
      <c r="T38" s="33">
        <f t="shared" si="11"/>
        <v>106.36134734423224</v>
      </c>
      <c r="U38" s="25">
        <f t="shared" si="12"/>
        <v>75.347745439850343</v>
      </c>
      <c r="V38" s="35">
        <f t="shared" si="13"/>
        <v>0.71214109660668679</v>
      </c>
      <c r="W38" s="25">
        <f t="shared" si="3"/>
        <v>1.6522545601496574</v>
      </c>
      <c r="X38" s="26">
        <f t="shared" si="4"/>
        <v>2.1457851430515033E-2</v>
      </c>
    </row>
    <row r="39" spans="1:24" x14ac:dyDescent="0.5">
      <c r="A39" t="s">
        <v>15</v>
      </c>
      <c r="B39">
        <v>37</v>
      </c>
      <c r="C39">
        <v>2</v>
      </c>
      <c r="D39">
        <v>28</v>
      </c>
      <c r="E39">
        <v>43</v>
      </c>
      <c r="F39">
        <v>15</v>
      </c>
      <c r="G39">
        <v>46</v>
      </c>
      <c r="H39" s="24">
        <f t="shared" si="0"/>
        <v>43</v>
      </c>
      <c r="I39" s="24">
        <f t="shared" si="0"/>
        <v>89</v>
      </c>
      <c r="J39" s="32">
        <f t="shared" si="7"/>
        <v>2</v>
      </c>
      <c r="K39" s="35">
        <f t="shared" si="8"/>
        <v>0.80497429286513034</v>
      </c>
      <c r="L39" s="33">
        <f t="shared" si="9"/>
        <v>48.187025134212242</v>
      </c>
      <c r="M39" s="33"/>
      <c r="N39" s="25">
        <f t="shared" si="10"/>
        <v>37.459626950903633</v>
      </c>
      <c r="O39" s="33"/>
      <c r="P39" s="25">
        <f t="shared" si="5"/>
        <v>5.5403730490963667</v>
      </c>
      <c r="Q39" s="26">
        <f t="shared" si="6"/>
        <v>0.12884588486270621</v>
      </c>
      <c r="R39" s="11"/>
      <c r="S39" s="11"/>
      <c r="T39" s="33">
        <f t="shared" si="11"/>
        <v>107.61378295401083</v>
      </c>
      <c r="U39" s="25">
        <f t="shared" si="12"/>
        <v>84.051354995272689</v>
      </c>
      <c r="V39" s="35">
        <f t="shared" si="13"/>
        <v>0.79208283043849947</v>
      </c>
      <c r="W39" s="25">
        <f t="shared" si="3"/>
        <v>4.9486450047273109</v>
      </c>
      <c r="X39" s="26">
        <f t="shared" si="4"/>
        <v>5.5602752862104615E-2</v>
      </c>
    </row>
    <row r="40" spans="1:24" x14ac:dyDescent="0.5">
      <c r="A40" t="s">
        <v>16</v>
      </c>
      <c r="B40">
        <v>38</v>
      </c>
      <c r="C40">
        <v>3</v>
      </c>
      <c r="D40">
        <v>23</v>
      </c>
      <c r="E40">
        <v>31</v>
      </c>
      <c r="F40">
        <v>15</v>
      </c>
      <c r="G40">
        <v>62</v>
      </c>
      <c r="H40" s="24">
        <f t="shared" si="0"/>
        <v>38</v>
      </c>
      <c r="I40" s="24">
        <f t="shared" si="0"/>
        <v>93</v>
      </c>
      <c r="J40" s="32">
        <f t="shared" si="7"/>
        <v>3</v>
      </c>
      <c r="K40" s="35">
        <f t="shared" si="8"/>
        <v>0.98354695940682801</v>
      </c>
      <c r="L40" s="33">
        <f t="shared" si="9"/>
        <v>46.210659198278123</v>
      </c>
      <c r="M40" s="33"/>
      <c r="N40" s="25">
        <f t="shared" si="10"/>
        <v>47.80309650875212</v>
      </c>
      <c r="O40" s="33"/>
      <c r="P40" s="25">
        <f t="shared" si="5"/>
        <v>9.8030965087521196</v>
      </c>
      <c r="Q40" s="26">
        <f t="shared" si="6"/>
        <v>0.25797622391452946</v>
      </c>
      <c r="R40" s="11"/>
      <c r="S40" s="11"/>
      <c r="T40" s="33">
        <f t="shared" si="11"/>
        <v>104.56743434694638</v>
      </c>
      <c r="U40" s="25">
        <f t="shared" si="12"/>
        <v>108.33363090414292</v>
      </c>
      <c r="V40" s="35">
        <f t="shared" si="13"/>
        <v>1.0008236325270876</v>
      </c>
      <c r="W40" s="25">
        <f t="shared" si="3"/>
        <v>15.333630904142922</v>
      </c>
      <c r="X40" s="26">
        <f t="shared" si="4"/>
        <v>0.16487775165745078</v>
      </c>
    </row>
    <row r="41" spans="1:24" x14ac:dyDescent="0.5">
      <c r="A41" t="s">
        <v>17</v>
      </c>
      <c r="B41">
        <v>39</v>
      </c>
      <c r="C41">
        <v>4</v>
      </c>
      <c r="D41">
        <v>28</v>
      </c>
      <c r="E41">
        <v>48</v>
      </c>
      <c r="F41">
        <v>16</v>
      </c>
      <c r="G41">
        <v>59</v>
      </c>
      <c r="H41" s="24">
        <f t="shared" si="0"/>
        <v>44</v>
      </c>
      <c r="I41" s="24">
        <f t="shared" si="0"/>
        <v>107</v>
      </c>
      <c r="J41" s="32">
        <f t="shared" si="7"/>
        <v>4</v>
      </c>
      <c r="K41" s="35">
        <f t="shared" si="8"/>
        <v>0.9689657957310841</v>
      </c>
      <c r="L41" s="33">
        <f t="shared" si="9"/>
        <v>46.043792605454385</v>
      </c>
      <c r="M41" s="33"/>
      <c r="N41" s="25">
        <f t="shared" si="10"/>
        <v>44.809026500554097</v>
      </c>
      <c r="O41" s="33"/>
      <c r="P41" s="25">
        <f t="shared" si="5"/>
        <v>0.80902650055409708</v>
      </c>
      <c r="Q41" s="26">
        <f t="shared" si="6"/>
        <v>1.8386965921684026E-2</v>
      </c>
      <c r="R41" s="11"/>
      <c r="S41" s="11"/>
      <c r="T41" s="33">
        <f t="shared" si="11"/>
        <v>104.48921718827938</v>
      </c>
      <c r="U41" s="25">
        <f t="shared" si="12"/>
        <v>107.4016859917615</v>
      </c>
      <c r="V41" s="35">
        <f t="shared" si="13"/>
        <v>1.0269507633537449</v>
      </c>
      <c r="W41" s="25">
        <f t="shared" si="3"/>
        <v>0.40168599176149655</v>
      </c>
      <c r="X41" s="26">
        <f t="shared" si="4"/>
        <v>3.7540746893597807E-3</v>
      </c>
    </row>
    <row r="42" spans="1:24" x14ac:dyDescent="0.5">
      <c r="A42" t="s">
        <v>18</v>
      </c>
      <c r="B42">
        <v>40</v>
      </c>
      <c r="C42">
        <v>5</v>
      </c>
      <c r="D42">
        <v>44</v>
      </c>
      <c r="E42">
        <v>63</v>
      </c>
      <c r="F42">
        <v>35</v>
      </c>
      <c r="G42">
        <v>80</v>
      </c>
      <c r="H42" s="24">
        <f t="shared" si="0"/>
        <v>79</v>
      </c>
      <c r="I42" s="24">
        <f t="shared" si="0"/>
        <v>143</v>
      </c>
      <c r="J42" s="32">
        <f t="shared" si="7"/>
        <v>5</v>
      </c>
      <c r="K42" s="35">
        <f t="shared" si="8"/>
        <v>1.5667866443851479</v>
      </c>
      <c r="L42" s="33">
        <f t="shared" si="9"/>
        <v>46.958661670054298</v>
      </c>
      <c r="M42" s="33"/>
      <c r="N42" s="25">
        <f t="shared" si="10"/>
        <v>71.860794661634003</v>
      </c>
      <c r="O42" s="33"/>
      <c r="P42" s="25">
        <f t="shared" si="5"/>
        <v>7.139205338365997</v>
      </c>
      <c r="Q42" s="26">
        <f t="shared" si="6"/>
        <v>9.036968782741768E-2</v>
      </c>
      <c r="R42" s="11"/>
      <c r="S42" s="11"/>
      <c r="T42" s="33">
        <f t="shared" si="11"/>
        <v>102.74345693393978</v>
      </c>
      <c r="U42" s="25">
        <f t="shared" si="12"/>
        <v>156.03480744006134</v>
      </c>
      <c r="V42" s="35">
        <f t="shared" si="13"/>
        <v>1.4882354382212368</v>
      </c>
      <c r="W42" s="25">
        <f t="shared" si="3"/>
        <v>13.034807440061343</v>
      </c>
      <c r="X42" s="26">
        <f t="shared" si="4"/>
        <v>9.1152499580848548E-2</v>
      </c>
    </row>
    <row r="43" spans="1:24" x14ac:dyDescent="0.5">
      <c r="A43" t="s">
        <v>14</v>
      </c>
      <c r="B43">
        <v>41</v>
      </c>
      <c r="C43">
        <v>1</v>
      </c>
      <c r="D43">
        <v>23</v>
      </c>
      <c r="E43">
        <v>53</v>
      </c>
      <c r="F43">
        <v>15</v>
      </c>
      <c r="G43">
        <v>41</v>
      </c>
      <c r="H43" s="24">
        <f t="shared" si="0"/>
        <v>38</v>
      </c>
      <c r="I43" s="24">
        <f t="shared" si="0"/>
        <v>94</v>
      </c>
      <c r="J43" s="32">
        <f t="shared" si="7"/>
        <v>1</v>
      </c>
      <c r="K43" s="35">
        <f t="shared" si="8"/>
        <v>0.69227498139219812</v>
      </c>
      <c r="L43" s="33">
        <f t="shared" si="9"/>
        <v>48.620262642900741</v>
      </c>
      <c r="M43" s="33"/>
      <c r="N43" s="25">
        <f t="shared" si="10"/>
        <v>32.287620284734075</v>
      </c>
      <c r="O43" s="33"/>
      <c r="P43" s="25">
        <f t="shared" si="5"/>
        <v>5.712379715265925</v>
      </c>
      <c r="Q43" s="26">
        <f t="shared" si="6"/>
        <v>0.15032578198068225</v>
      </c>
      <c r="R43" s="11"/>
      <c r="S43" s="11"/>
      <c r="T43" s="33">
        <f t="shared" si="11"/>
        <v>108.59402840332032</v>
      </c>
      <c r="U43" s="25">
        <f t="shared" si="12"/>
        <v>73.167838090097774</v>
      </c>
      <c r="V43" s="35">
        <f t="shared" si="13"/>
        <v>0.71981450635718658</v>
      </c>
      <c r="W43" s="25">
        <f t="shared" si="3"/>
        <v>20.832161909902226</v>
      </c>
      <c r="X43" s="26">
        <f t="shared" si="4"/>
        <v>0.22161874372236409</v>
      </c>
    </row>
    <row r="44" spans="1:24" x14ac:dyDescent="0.5">
      <c r="A44" t="s">
        <v>15</v>
      </c>
      <c r="B44">
        <v>42</v>
      </c>
      <c r="C44">
        <v>2</v>
      </c>
      <c r="D44">
        <v>26</v>
      </c>
      <c r="E44">
        <v>46</v>
      </c>
      <c r="F44">
        <v>18</v>
      </c>
      <c r="G44">
        <v>46</v>
      </c>
      <c r="H44" s="24">
        <f t="shared" si="0"/>
        <v>44</v>
      </c>
      <c r="I44" s="24">
        <f t="shared" si="0"/>
        <v>92</v>
      </c>
      <c r="J44" s="32">
        <f t="shared" si="7"/>
        <v>2</v>
      </c>
      <c r="K44" s="35">
        <f t="shared" si="8"/>
        <v>0.80887725136978916</v>
      </c>
      <c r="L44" s="33">
        <f t="shared" si="9"/>
        <v>49.828236239873405</v>
      </c>
      <c r="M44" s="33"/>
      <c r="N44" s="25">
        <f t="shared" si="10"/>
        <v>39.138061539885939</v>
      </c>
      <c r="O44" s="33"/>
      <c r="P44" s="25">
        <f t="shared" si="5"/>
        <v>4.8619384601140609</v>
      </c>
      <c r="Q44" s="26">
        <f t="shared" si="6"/>
        <v>0.11049860136622866</v>
      </c>
      <c r="R44" s="11"/>
      <c r="S44" s="11"/>
      <c r="T44" s="33">
        <f t="shared" si="11"/>
        <v>110.10511648239563</v>
      </c>
      <c r="U44" s="25">
        <f t="shared" si="12"/>
        <v>86.015465386420772</v>
      </c>
      <c r="V44" s="35">
        <f t="shared" si="13"/>
        <v>0.79425694724787987</v>
      </c>
      <c r="W44" s="25">
        <f t="shared" si="3"/>
        <v>5.9845346135792283</v>
      </c>
      <c r="X44" s="26">
        <f t="shared" si="4"/>
        <v>6.5049289278035091E-2</v>
      </c>
    </row>
    <row r="45" spans="1:24" x14ac:dyDescent="0.5">
      <c r="A45" t="s">
        <v>16</v>
      </c>
      <c r="B45">
        <v>43</v>
      </c>
      <c r="C45">
        <v>3</v>
      </c>
      <c r="D45">
        <v>36</v>
      </c>
      <c r="E45">
        <v>46</v>
      </c>
      <c r="F45">
        <v>22</v>
      </c>
      <c r="G45">
        <v>60</v>
      </c>
      <c r="H45" s="24">
        <f t="shared" si="0"/>
        <v>58</v>
      </c>
      <c r="I45" s="24">
        <f t="shared" si="0"/>
        <v>106</v>
      </c>
      <c r="J45" s="32">
        <f t="shared" si="7"/>
        <v>3</v>
      </c>
      <c r="K45" s="35">
        <f t="shared" si="8"/>
        <v>0.99050954178619388</v>
      </c>
      <c r="L45" s="33">
        <f t="shared" si="9"/>
        <v>51.656636941572529</v>
      </c>
      <c r="M45" s="33"/>
      <c r="N45" s="25">
        <f t="shared" si="10"/>
        <v>49.008410246332602</v>
      </c>
      <c r="O45" s="33"/>
      <c r="P45" s="25">
        <f t="shared" si="5"/>
        <v>8.9915897536673981</v>
      </c>
      <c r="Q45" s="26">
        <f t="shared" si="6"/>
        <v>0.15502740954598962</v>
      </c>
      <c r="R45" s="11"/>
      <c r="S45" s="11"/>
      <c r="T45" s="33">
        <f t="shared" si="11"/>
        <v>109.26664654596242</v>
      </c>
      <c r="U45" s="25">
        <f t="shared" si="12"/>
        <v>110.1958026377293</v>
      </c>
      <c r="V45" s="35">
        <f t="shared" si="13"/>
        <v>0.9992876459217096</v>
      </c>
      <c r="W45" s="25">
        <f t="shared" si="3"/>
        <v>4.195802637729301</v>
      </c>
      <c r="X45" s="26">
        <f t="shared" si="4"/>
        <v>3.9583043752163219E-2</v>
      </c>
    </row>
    <row r="46" spans="1:24" x14ac:dyDescent="0.5">
      <c r="A46" t="s">
        <v>17</v>
      </c>
      <c r="B46">
        <v>44</v>
      </c>
      <c r="C46">
        <v>4</v>
      </c>
      <c r="D46">
        <v>36</v>
      </c>
      <c r="E46">
        <v>52</v>
      </c>
      <c r="F46">
        <v>24</v>
      </c>
      <c r="G46">
        <v>57</v>
      </c>
      <c r="H46" s="24">
        <f t="shared" si="0"/>
        <v>60</v>
      </c>
      <c r="I46" s="24">
        <f t="shared" si="0"/>
        <v>109</v>
      </c>
      <c r="J46" s="32">
        <f t="shared" si="7"/>
        <v>4</v>
      </c>
      <c r="K46" s="35">
        <f t="shared" si="8"/>
        <v>0.97637339277917645</v>
      </c>
      <c r="L46" s="33">
        <f t="shared" si="9"/>
        <v>53.709647630894715</v>
      </c>
      <c r="M46" s="33"/>
      <c r="N46" s="25">
        <f t="shared" si="10"/>
        <v>50.053514318882542</v>
      </c>
      <c r="O46" s="33"/>
      <c r="P46" s="25">
        <f t="shared" si="5"/>
        <v>9.9464856811174585</v>
      </c>
      <c r="Q46" s="26">
        <f t="shared" si="6"/>
        <v>0.16577476135195765</v>
      </c>
      <c r="R46" s="11"/>
      <c r="S46" s="11"/>
      <c r="T46" s="33">
        <f t="shared" si="11"/>
        <v>108.64120934019179</v>
      </c>
      <c r="U46" s="25">
        <f t="shared" si="12"/>
        <v>112.21146607947993</v>
      </c>
      <c r="V46" s="35">
        <f t="shared" si="13"/>
        <v>1.025768351597107</v>
      </c>
      <c r="W46" s="25">
        <f t="shared" si="3"/>
        <v>3.2114660794799335</v>
      </c>
      <c r="X46" s="26">
        <f t="shared" si="4"/>
        <v>2.9462991554861775E-2</v>
      </c>
    </row>
    <row r="47" spans="1:24" x14ac:dyDescent="0.5">
      <c r="A47" t="s">
        <v>18</v>
      </c>
      <c r="B47">
        <v>45</v>
      </c>
      <c r="C47">
        <v>5</v>
      </c>
      <c r="D47">
        <v>35</v>
      </c>
      <c r="E47">
        <v>78</v>
      </c>
      <c r="F47">
        <v>27</v>
      </c>
      <c r="G47">
        <v>102</v>
      </c>
      <c r="H47" s="24">
        <f t="shared" si="0"/>
        <v>62</v>
      </c>
      <c r="I47" s="24">
        <f t="shared" si="0"/>
        <v>180</v>
      </c>
      <c r="J47" s="32">
        <f t="shared" si="7"/>
        <v>5</v>
      </c>
      <c r="K47" s="35">
        <f t="shared" si="8"/>
        <v>1.5493725835147858</v>
      </c>
      <c r="L47" s="33">
        <f t="shared" si="9"/>
        <v>50.882005633549106</v>
      </c>
      <c r="M47" s="33"/>
      <c r="N47" s="25">
        <f t="shared" si="10"/>
        <v>84.151558582718238</v>
      </c>
      <c r="O47" s="33"/>
      <c r="P47" s="25">
        <f t="shared" si="5"/>
        <v>22.151558582718238</v>
      </c>
      <c r="Q47" s="26">
        <f t="shared" si="6"/>
        <v>0.35728320294706833</v>
      </c>
      <c r="R47" s="11"/>
      <c r="S47" s="11"/>
      <c r="T47" s="33">
        <f t="shared" si="11"/>
        <v>111.10268845005717</v>
      </c>
      <c r="U47" s="25">
        <f t="shared" si="12"/>
        <v>161.68369779128545</v>
      </c>
      <c r="V47" s="35">
        <f t="shared" si="13"/>
        <v>1.4948298068955639</v>
      </c>
      <c r="W47" s="25">
        <f t="shared" si="3"/>
        <v>18.316302208714546</v>
      </c>
      <c r="X47" s="26">
        <f t="shared" si="4"/>
        <v>0.10175723449285859</v>
      </c>
    </row>
    <row r="48" spans="1:24" x14ac:dyDescent="0.5">
      <c r="A48" t="s">
        <v>14</v>
      </c>
      <c r="B48">
        <v>46</v>
      </c>
      <c r="C48">
        <v>1</v>
      </c>
      <c r="D48">
        <v>23</v>
      </c>
      <c r="E48">
        <v>31</v>
      </c>
      <c r="F48">
        <v>18</v>
      </c>
      <c r="G48">
        <v>48</v>
      </c>
      <c r="H48" s="24">
        <f t="shared" si="0"/>
        <v>41</v>
      </c>
      <c r="I48" s="24">
        <f t="shared" si="0"/>
        <v>79</v>
      </c>
      <c r="J48" s="32">
        <f t="shared" si="7"/>
        <v>1</v>
      </c>
      <c r="K48" s="35">
        <f t="shared" si="8"/>
        <v>0.69667124674388892</v>
      </c>
      <c r="L48" s="33">
        <f t="shared" si="9"/>
        <v>52.550608617069308</v>
      </c>
      <c r="M48" s="33"/>
      <c r="N48" s="25">
        <f t="shared" si="10"/>
        <v>35.22433950316293</v>
      </c>
      <c r="O48" s="33"/>
      <c r="P48" s="25">
        <f t="shared" si="5"/>
        <v>5.7756604968370695</v>
      </c>
      <c r="Q48" s="26">
        <f t="shared" si="6"/>
        <v>0.14086976821553829</v>
      </c>
      <c r="R48" s="11"/>
      <c r="S48" s="11"/>
      <c r="T48" s="33">
        <f t="shared" si="11"/>
        <v>110.83225020991668</v>
      </c>
      <c r="U48" s="25">
        <f t="shared" si="12"/>
        <v>79.973326841634204</v>
      </c>
      <c r="V48" s="35">
        <f t="shared" si="13"/>
        <v>0.71946322707167498</v>
      </c>
      <c r="W48" s="25">
        <f t="shared" si="3"/>
        <v>0.97332684163420424</v>
      </c>
      <c r="X48" s="26">
        <f t="shared" si="4"/>
        <v>1.2320592932078534E-2</v>
      </c>
    </row>
    <row r="49" spans="1:24" x14ac:dyDescent="0.5">
      <c r="A49" t="s">
        <v>15</v>
      </c>
      <c r="B49">
        <v>47</v>
      </c>
      <c r="C49">
        <v>2</v>
      </c>
      <c r="D49">
        <v>28</v>
      </c>
      <c r="E49">
        <v>28</v>
      </c>
      <c r="F49">
        <v>20</v>
      </c>
      <c r="G49">
        <v>43</v>
      </c>
      <c r="H49" s="24">
        <f t="shared" si="0"/>
        <v>48</v>
      </c>
      <c r="I49" s="24">
        <f t="shared" si="0"/>
        <v>71</v>
      </c>
      <c r="J49" s="32">
        <f t="shared" si="7"/>
        <v>2</v>
      </c>
      <c r="K49" s="35">
        <f t="shared" si="8"/>
        <v>0.81295303062121294</v>
      </c>
      <c r="L49" s="33">
        <f t="shared" si="9"/>
        <v>53.908789511565558</v>
      </c>
      <c r="M49" s="33"/>
      <c r="N49" s="25">
        <f t="shared" si="10"/>
        <v>42.50699185598458</v>
      </c>
      <c r="O49" s="33"/>
      <c r="P49" s="25">
        <f t="shared" si="5"/>
        <v>5.4930081440154197</v>
      </c>
      <c r="Q49" s="26">
        <f t="shared" si="6"/>
        <v>0.11443766966698792</v>
      </c>
      <c r="R49" s="11"/>
      <c r="S49" s="11"/>
      <c r="T49" s="33">
        <f t="shared" si="11"/>
        <v>106.54414551851966</v>
      </c>
      <c r="U49" s="25">
        <f t="shared" si="12"/>
        <v>88.029284708341621</v>
      </c>
      <c r="V49" s="35">
        <f t="shared" si="13"/>
        <v>0.78786362188008419</v>
      </c>
      <c r="W49" s="25">
        <f t="shared" si="3"/>
        <v>17.029284708341621</v>
      </c>
      <c r="X49" s="26">
        <f t="shared" si="4"/>
        <v>0.23984908039917777</v>
      </c>
    </row>
    <row r="50" spans="1:24" x14ac:dyDescent="0.5">
      <c r="A50" t="s">
        <v>16</v>
      </c>
      <c r="B50">
        <v>48</v>
      </c>
      <c r="C50">
        <v>3</v>
      </c>
      <c r="D50">
        <v>26</v>
      </c>
      <c r="E50">
        <v>64</v>
      </c>
      <c r="F50">
        <v>14</v>
      </c>
      <c r="G50">
        <v>77</v>
      </c>
      <c r="H50" s="24">
        <f t="shared" si="0"/>
        <v>40</v>
      </c>
      <c r="I50" s="24">
        <f t="shared" si="0"/>
        <v>141</v>
      </c>
      <c r="J50" s="32">
        <f t="shared" si="7"/>
        <v>3</v>
      </c>
      <c r="K50" s="35">
        <f t="shared" si="8"/>
        <v>0.980043755199554</v>
      </c>
      <c r="L50" s="33">
        <f t="shared" si="9"/>
        <v>51.203682729213938</v>
      </c>
      <c r="M50" s="33"/>
      <c r="N50" s="25">
        <f t="shared" si="10"/>
        <v>53.397170397349178</v>
      </c>
      <c r="O50" s="33"/>
      <c r="P50" s="25">
        <f t="shared" si="5"/>
        <v>13.397170397349178</v>
      </c>
      <c r="Q50" s="26">
        <f t="shared" si="6"/>
        <v>0.33492925993372946</v>
      </c>
      <c r="R50" s="11"/>
      <c r="S50" s="11"/>
      <c r="T50" s="33">
        <f t="shared" si="11"/>
        <v>113.45541912006759</v>
      </c>
      <c r="U50" s="25">
        <f t="shared" si="12"/>
        <v>106.46824836194158</v>
      </c>
      <c r="V50" s="35">
        <f t="shared" si="13"/>
        <v>1.0114622081967874</v>
      </c>
      <c r="W50" s="25">
        <f t="shared" si="3"/>
        <v>34.531751638058424</v>
      </c>
      <c r="X50" s="26">
        <f t="shared" si="4"/>
        <v>0.24490603998622995</v>
      </c>
    </row>
    <row r="51" spans="1:24" x14ac:dyDescent="0.5">
      <c r="A51" t="s">
        <v>17</v>
      </c>
      <c r="B51">
        <v>49</v>
      </c>
      <c r="C51">
        <v>4</v>
      </c>
      <c r="D51">
        <v>31</v>
      </c>
      <c r="E51">
        <v>63</v>
      </c>
      <c r="F51">
        <v>18</v>
      </c>
      <c r="G51">
        <v>81</v>
      </c>
      <c r="H51" s="24">
        <f t="shared" si="0"/>
        <v>49</v>
      </c>
      <c r="I51" s="24">
        <f t="shared" si="0"/>
        <v>144</v>
      </c>
      <c r="J51" s="32">
        <f t="shared" si="7"/>
        <v>4</v>
      </c>
      <c r="K51" s="35">
        <f t="shared" si="8"/>
        <v>0.97559385420789491</v>
      </c>
      <c r="L51" s="33">
        <f t="shared" si="9"/>
        <v>51.000089834024109</v>
      </c>
      <c r="M51" s="33"/>
      <c r="N51" s="25">
        <f t="shared" si="10"/>
        <v>49.993913429111132</v>
      </c>
      <c r="O51" s="33"/>
      <c r="P51" s="25">
        <f t="shared" si="5"/>
        <v>0.99391342911113156</v>
      </c>
      <c r="Q51" s="26">
        <f t="shared" si="6"/>
        <v>2.0283947532880237E-2</v>
      </c>
      <c r="R51" s="11"/>
      <c r="S51" s="11"/>
      <c r="T51" s="33">
        <f t="shared" si="11"/>
        <v>118.8408497987279</v>
      </c>
      <c r="U51" s="25">
        <f t="shared" si="12"/>
        <v>116.37897825055063</v>
      </c>
      <c r="V51" s="35">
        <f t="shared" si="13"/>
        <v>1.0350651621790674</v>
      </c>
      <c r="W51" s="25">
        <f t="shared" si="3"/>
        <v>27.621021749449369</v>
      </c>
      <c r="X51" s="26">
        <f t="shared" si="4"/>
        <v>0.19181265103784284</v>
      </c>
    </row>
    <row r="52" spans="1:24" x14ac:dyDescent="0.5">
      <c r="A52" t="s">
        <v>18</v>
      </c>
      <c r="B52">
        <v>50</v>
      </c>
      <c r="C52">
        <v>5</v>
      </c>
      <c r="D52">
        <v>50</v>
      </c>
      <c r="E52">
        <v>93</v>
      </c>
      <c r="F52">
        <v>30</v>
      </c>
      <c r="G52">
        <v>110</v>
      </c>
      <c r="H52" s="24">
        <f t="shared" si="0"/>
        <v>80</v>
      </c>
      <c r="I52" s="24">
        <f t="shared" si="0"/>
        <v>203</v>
      </c>
      <c r="J52" s="32">
        <f t="shared" si="7"/>
        <v>5</v>
      </c>
      <c r="K52" s="35">
        <f t="shared" si="8"/>
        <v>1.5501407586618807</v>
      </c>
      <c r="L52" s="33">
        <f t="shared" si="9"/>
        <v>51.126832628471206</v>
      </c>
      <c r="M52" s="33"/>
      <c r="N52" s="25">
        <f t="shared" si="10"/>
        <v>79.01814094562809</v>
      </c>
      <c r="O52" s="33"/>
      <c r="P52" s="25">
        <f t="shared" si="5"/>
        <v>0.98185905437190968</v>
      </c>
      <c r="Q52" s="26">
        <f t="shared" si="6"/>
        <v>1.2273238179648871E-2</v>
      </c>
      <c r="R52" s="11"/>
      <c r="S52" s="11"/>
      <c r="T52" s="33">
        <f t="shared" si="11"/>
        <v>122.2329624428711</v>
      </c>
      <c r="U52" s="25">
        <f t="shared" si="12"/>
        <v>177.64684455593715</v>
      </c>
      <c r="V52" s="35">
        <f t="shared" si="13"/>
        <v>1.5031264741569541</v>
      </c>
      <c r="W52" s="25">
        <f t="shared" si="3"/>
        <v>25.35315544406285</v>
      </c>
      <c r="X52" s="26">
        <f t="shared" si="4"/>
        <v>0.1248923913500633</v>
      </c>
    </row>
    <row r="53" spans="1:24" x14ac:dyDescent="0.5">
      <c r="A53" t="s">
        <v>14</v>
      </c>
      <c r="B53">
        <v>51</v>
      </c>
      <c r="C53">
        <v>1</v>
      </c>
      <c r="D53" s="4"/>
      <c r="E53" s="4"/>
      <c r="F53" s="4"/>
      <c r="G53" s="4"/>
      <c r="J53" s="31"/>
      <c r="K53" s="31"/>
      <c r="L53" s="34"/>
      <c r="M53" s="31"/>
      <c r="N53" s="25">
        <f>L52*K48</f>
        <v>35.618594229343174</v>
      </c>
      <c r="O53" s="33"/>
      <c r="P53" s="9"/>
      <c r="Q53" s="11"/>
      <c r="R53" s="11"/>
      <c r="S53" s="11"/>
      <c r="T53" s="33">
        <f t="shared" si="11"/>
        <v>97.786369954296887</v>
      </c>
      <c r="U53" s="25">
        <f t="shared" si="12"/>
        <v>87.942121613678893</v>
      </c>
      <c r="V53" s="35">
        <f t="shared" si="13"/>
        <v>0.68349006571809123</v>
      </c>
      <c r="W53" s="9"/>
      <c r="X53" s="11"/>
    </row>
    <row r="54" spans="1:24" x14ac:dyDescent="0.5">
      <c r="U54" s="25">
        <f>T53*V49</f>
        <v>77.04232360269819</v>
      </c>
      <c r="V54" s="35"/>
    </row>
    <row r="58" spans="1:24" x14ac:dyDescent="0.5">
      <c r="A58" t="s">
        <v>0</v>
      </c>
    </row>
    <row r="59" spans="1:24" x14ac:dyDescent="0.5">
      <c r="A59">
        <v>1</v>
      </c>
      <c r="B59">
        <v>0.7</v>
      </c>
    </row>
    <row r="60" spans="1:24" x14ac:dyDescent="0.5">
      <c r="A60">
        <v>2</v>
      </c>
      <c r="B60">
        <v>0.8</v>
      </c>
    </row>
    <row r="61" spans="1:24" x14ac:dyDescent="0.5">
      <c r="A61">
        <v>3</v>
      </c>
      <c r="B61">
        <v>1</v>
      </c>
    </row>
    <row r="62" spans="1:24" x14ac:dyDescent="0.5">
      <c r="A62">
        <v>4</v>
      </c>
      <c r="B62">
        <v>1</v>
      </c>
    </row>
    <row r="63" spans="1:24" x14ac:dyDescent="0.5">
      <c r="A63">
        <v>5</v>
      </c>
      <c r="B63">
        <v>1.5</v>
      </c>
    </row>
    <row r="67" spans="1:2" x14ac:dyDescent="0.5">
      <c r="A67" s="3" t="s">
        <v>55</v>
      </c>
      <c r="B67">
        <v>0.2</v>
      </c>
    </row>
    <row r="68" spans="1:2" x14ac:dyDescent="0.5">
      <c r="A68" s="3" t="s">
        <v>56</v>
      </c>
      <c r="B68">
        <v>0.1</v>
      </c>
    </row>
    <row r="69" spans="1:2" x14ac:dyDescent="0.5">
      <c r="A69" s="3" t="s">
        <v>57</v>
      </c>
      <c r="B69">
        <v>0.05</v>
      </c>
    </row>
  </sheetData>
  <mergeCells count="2">
    <mergeCell ref="D1:E1"/>
    <mergeCell ref="F1:G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SalofQ36&amp;Q37_AtStore1_MovAvgSea</vt:lpstr>
      <vt:lpstr>SalofQ36&amp;Q37_AtStore2_MovAvgSea</vt:lpstr>
      <vt:lpstr>TotSaleOfEachProd_ES_Trend&amp;Seas</vt:lpstr>
      <vt:lpstr>TotSaleAtEachStore_ES_Trend&amp;Sea</vt:lpstr>
      <vt:lpstr>Assignment</vt:lpstr>
      <vt:lpstr>Regression</vt:lpstr>
      <vt:lpstr>Cumulative</vt:lpstr>
      <vt:lpstr>Naive</vt:lpstr>
      <vt:lpstr>Moving Average</vt:lpstr>
      <vt:lpstr>Moving Average with Seasonality</vt:lpstr>
      <vt:lpstr>Moving Average with # of Days</vt:lpstr>
      <vt:lpstr>Exponential Smoothing</vt:lpstr>
      <vt:lpstr>Exponential Smoothing w Trend</vt:lpstr>
      <vt:lpstr>Exp Smoothing w Seasonality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Goldschmidt</dc:creator>
  <cp:lastModifiedBy>Saikavya P</cp:lastModifiedBy>
  <dcterms:created xsi:type="dcterms:W3CDTF">2018-10-29T02:11:24Z</dcterms:created>
  <dcterms:modified xsi:type="dcterms:W3CDTF">2021-04-27T02:17:56Z</dcterms:modified>
</cp:coreProperties>
</file>