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B\Desktop\"/>
    </mc:Choice>
  </mc:AlternateContent>
  <xr:revisionPtr revIDLastSave="0" documentId="13_ncr:1_{AF94F9FF-ABE7-4393-9782-95FAF9B56588}" xr6:coauthVersionLast="46" xr6:coauthVersionMax="46" xr10:uidLastSave="{00000000-0000-0000-0000-000000000000}"/>
  <bookViews>
    <workbookView xWindow="-120" yWindow="-120" windowWidth="20730" windowHeight="11160" activeTab="1" xr2:uid="{859337B6-1EBA-45CB-B10D-CDF9FDFCB073}"/>
  </bookViews>
  <sheets>
    <sheet name="Inputs" sheetId="1" r:id="rId1"/>
    <sheet name="Charts for Memo Appendix" sheetId="3" r:id="rId2"/>
  </sheets>
  <definedNames>
    <definedName name="Annual_Membership_Fee">Inputs!$B$8</definedName>
    <definedName name="Average_Annual_Demand_per_Customer">Inputs!$B$4</definedName>
    <definedName name="Average_Customer_Order_Size">Inputs!$B$5</definedName>
    <definedName name="Average_Material_Cost">Inputs!$B$3</definedName>
    <definedName name="Average_Selling_Price">Inputs!$B$2</definedName>
    <definedName name="Exponential_Factor">Inputs!$B$10</definedName>
    <definedName name="Fixed_Shipping_Cost">Inputs!$B$6</definedName>
    <definedName name="Total_Market_Size">Inputs!$B$9</definedName>
    <definedName name="Variable_Shipping_Cost">Inputs!$B$7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29" i="1"/>
  <c r="O27" i="3"/>
  <c r="O5" i="3"/>
  <c r="C19" i="1"/>
  <c r="C22" i="1" s="1"/>
  <c r="C20" i="1"/>
  <c r="C21" i="1"/>
  <c r="C27" i="1"/>
  <c r="C35" i="1"/>
  <c r="B35" i="1"/>
  <c r="B30" i="1"/>
  <c r="B27" i="1"/>
  <c r="B22" i="1"/>
  <c r="B21" i="1"/>
  <c r="B20" i="1"/>
  <c r="B19" i="1"/>
  <c r="B15" i="1"/>
  <c r="B14" i="1"/>
  <c r="B26" i="1" s="1"/>
  <c r="B25" i="1" l="1"/>
  <c r="C36" i="1"/>
  <c r="C34" i="1" s="1"/>
  <c r="C37" i="1" s="1"/>
  <c r="B16" i="1"/>
  <c r="B36" i="1" s="1"/>
  <c r="B34" i="1" s="1"/>
  <c r="B37" i="1" s="1"/>
  <c r="B40" i="1" s="1"/>
  <c r="B29" i="1"/>
  <c r="B28" i="1" s="1"/>
  <c r="C16" i="1"/>
  <c r="C30" i="1" s="1"/>
  <c r="C28" i="1" s="1"/>
  <c r="C26" i="1"/>
  <c r="C25" i="1" s="1"/>
  <c r="C41" i="1" l="1"/>
  <c r="B41" i="1"/>
  <c r="B42" i="1" s="1"/>
  <c r="B31" i="1"/>
  <c r="C40" i="1"/>
  <c r="C31" i="1"/>
  <c r="C42" i="1" l="1"/>
  <c r="C44" i="1" l="1"/>
  <c r="F22" i="1"/>
  <c r="F2" i="1"/>
  <c r="I42" i="1" l="1"/>
  <c r="L42" i="1"/>
  <c r="I2" i="1"/>
  <c r="O22" i="1"/>
</calcChain>
</file>

<file path=xl/sharedStrings.xml><?xml version="1.0" encoding="utf-8"?>
<sst xmlns="http://schemas.openxmlformats.org/spreadsheetml/2006/main" count="62" uniqueCount="50">
  <si>
    <t>Input data</t>
  </si>
  <si>
    <t>Average Selling Price</t>
  </si>
  <si>
    <t>Average Material Cost</t>
  </si>
  <si>
    <t>Average Annual Demand per Customer</t>
  </si>
  <si>
    <t>Average Customer Order Size</t>
  </si>
  <si>
    <t>Fixed Shipping Cost</t>
  </si>
  <si>
    <t>Variable Shipping Cost</t>
  </si>
  <si>
    <t>Annual Membership Fee</t>
  </si>
  <si>
    <t>Total Market Size</t>
  </si>
  <si>
    <t>Exponential Factor</t>
  </si>
  <si>
    <t>Data Validation</t>
  </si>
  <si>
    <t>Prime</t>
  </si>
  <si>
    <t>Baseline</t>
  </si>
  <si>
    <t>Model</t>
  </si>
  <si>
    <t>Order Characteristics</t>
  </si>
  <si>
    <t>Annual Demand</t>
  </si>
  <si>
    <t>Average Order Size</t>
  </si>
  <si>
    <t>Average Orders Per Year</t>
  </si>
  <si>
    <t>Product Characteristics</t>
  </si>
  <si>
    <t>Average Price</t>
  </si>
  <si>
    <t>Average Cost</t>
  </si>
  <si>
    <t>Average Profit</t>
  </si>
  <si>
    <t>Average Profit Margin</t>
  </si>
  <si>
    <t>Financial Characteristics (per Customer)</t>
  </si>
  <si>
    <t>Annual Revenue per Customer</t>
  </si>
  <si>
    <t>Annual Product Revenue</t>
  </si>
  <si>
    <t>Prime Membership Revenue</t>
  </si>
  <si>
    <t>Annual Cost per Customer</t>
  </si>
  <si>
    <t>Annual Material Cost</t>
  </si>
  <si>
    <t>Annual Shipping Cost</t>
  </si>
  <si>
    <t>Annual Profit per Customer</t>
  </si>
  <si>
    <t>Number of Customers</t>
  </si>
  <si>
    <t>Landed Cost per Unit</t>
  </si>
  <si>
    <t>Average Price per Unit</t>
  </si>
  <si>
    <t>Average Shipping Cost per Unit</t>
  </si>
  <si>
    <t>Company Annual Financial Characteristics</t>
  </si>
  <si>
    <t>Total Revenue</t>
  </si>
  <si>
    <t>Total Cost</t>
  </si>
  <si>
    <t>Total Profit</t>
  </si>
  <si>
    <t>Diffrence in Profit from Baseline</t>
  </si>
  <si>
    <t>Demand (Global)</t>
  </si>
  <si>
    <t>Demand (Local)</t>
  </si>
  <si>
    <t>Difference in Profit</t>
  </si>
  <si>
    <t>Prime Membership Fee</t>
  </si>
  <si>
    <t>Comparison of Demand - Baseline vs. Prime</t>
  </si>
  <si>
    <t>Sensitivity - Demand with Prime</t>
  </si>
  <si>
    <t>Demand (Prime)</t>
  </si>
  <si>
    <t>Order Size (Global)</t>
  </si>
  <si>
    <t>Comparison of Order Size</t>
  </si>
  <si>
    <t>Sensitivity - Order size with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</si>
</sst>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6" fillId="3" borderId="3" applyNumberFormat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5" xfId="0" applyBorder="1"/>
    <xf numFmtId="44" fontId="4" fillId="2" borderId="6" xfId="2" applyFont="1" applyFill="1" applyBorder="1"/>
    <xf numFmtId="0" fontId="4" fillId="2" borderId="6" xfId="6" applyBorder="1"/>
    <xf numFmtId="164" fontId="4" fillId="2" borderId="6" xfId="1" applyNumberFormat="1" applyFont="1" applyFill="1" applyBorder="1"/>
    <xf numFmtId="0" fontId="0" fillId="0" borderId="7" xfId="0" applyBorder="1"/>
    <xf numFmtId="0" fontId="4" fillId="2" borderId="8" xfId="6" applyBorder="1"/>
    <xf numFmtId="0" fontId="2" fillId="0" borderId="1" xfId="4"/>
    <xf numFmtId="0" fontId="2" fillId="0" borderId="11" xfId="4" applyBorder="1"/>
    <xf numFmtId="0" fontId="0" fillId="0" borderId="12" xfId="0" applyBorder="1"/>
    <xf numFmtId="0" fontId="0" fillId="0" borderId="13" xfId="0" applyBorder="1"/>
    <xf numFmtId="0" fontId="3" fillId="0" borderId="2" xfId="5"/>
    <xf numFmtId="9" fontId="0" fillId="0" borderId="0" xfId="3" applyFont="1"/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left" indent="1"/>
    </xf>
    <xf numFmtId="44" fontId="7" fillId="0" borderId="0" xfId="9" applyNumberFormat="1"/>
    <xf numFmtId="0" fontId="0" fillId="0" borderId="0" xfId="0" applyAlignment="1">
      <alignment horizontal="left"/>
    </xf>
    <xf numFmtId="44" fontId="7" fillId="0" borderId="0" xfId="9" applyNumberFormat="1" applyAlignment="1">
      <alignment horizontal="left" indent="1"/>
    </xf>
    <xf numFmtId="164" fontId="6" fillId="3" borderId="3" xfId="8" applyNumberFormat="1"/>
    <xf numFmtId="44" fontId="5" fillId="3" borderId="4" xfId="7" applyNumberFormat="1"/>
    <xf numFmtId="1" fontId="4" fillId="2" borderId="6" xfId="2" applyNumberFormat="1" applyFont="1" applyFill="1" applyBorder="1"/>
    <xf numFmtId="0" fontId="2" fillId="0" borderId="9" xfId="4" applyBorder="1" applyAlignment="1">
      <alignment horizontal="center"/>
    </xf>
    <xf numFmtId="0" fontId="2" fillId="0" borderId="10" xfId="4" applyBorder="1" applyAlignment="1">
      <alignment horizontal="center"/>
    </xf>
  </cellXfs>
  <cellStyles count="10">
    <cellStyle name="Calculation" xfId="8" builtinId="22"/>
    <cellStyle name="Comma" xfId="1" builtinId="3"/>
    <cellStyle name="Currency" xfId="2" builtinId="4"/>
    <cellStyle name="Explanatory Text" xfId="9" builtinId="53"/>
    <cellStyle name="Heading 2" xfId="4" builtinId="17"/>
    <cellStyle name="Heading 3" xfId="5" builtinId="18"/>
    <cellStyle name="Input" xfId="6" builtinId="20"/>
    <cellStyle name="Normal" xfId="0" builtinId="0"/>
    <cellStyle name="Output" xfId="7" builtinId="21"/>
    <cellStyle name="Percent" xfId="3" builtinId="5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Inputs!$E$23:$E$53</c:f>
              <c:numCache>
                <c:formatCode>_("$"* #,##0.00_);_("$"* \(#,##0.00\);_("$"* "-"??_);_(@_)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cat>
          <c:val>
            <c:numRef>
              <c:f>Inputs!$F$23:$F$53</c:f>
              <c:numCache>
                <c:formatCode>_("$"* #,##0.00_);_("$"* \(#,##0.00\);_("$"* "-"??_);_(@_)</c:formatCode>
                <c:ptCount val="31"/>
                <c:pt idx="0">
                  <c:v>0</c:v>
                </c:pt>
                <c:pt idx="1">
                  <c:v>513120.42179478705</c:v>
                </c:pt>
                <c:pt idx="2">
                  <c:v>952088.25804454088</c:v>
                </c:pt>
                <c:pt idx="3">
                  <c:v>1324940.5197160766</c:v>
                </c:pt>
                <c:pt idx="4">
                  <c:v>1638939.9159191474</c:v>
                </c:pt>
                <c:pt idx="5">
                  <c:v>1900644.7893473208</c:v>
                </c:pt>
                <c:pt idx="6">
                  <c:v>2115972.9877695367</c:v>
                </c:pt>
                <c:pt idx="7">
                  <c:v>2290260.1827587485</c:v>
                </c:pt>
                <c:pt idx="8">
                  <c:v>2428313.1046309322</c:v>
                </c:pt>
                <c:pt idx="9">
                  <c:v>2534458.1237860657</c:v>
                </c:pt>
                <c:pt idx="10">
                  <c:v>2612585.5730166771</c:v>
                </c:pt>
                <c:pt idx="11">
                  <c:v>2666190.1726263873</c:v>
                </c:pt>
                <c:pt idx="12">
                  <c:v>2698407.8901461847</c:v>
                </c:pt>
                <c:pt idx="13">
                  <c:v>2712049.5388357453</c:v>
                </c:pt>
                <c:pt idx="14">
                  <c:v>2709631.3938133158</c:v>
                </c:pt>
                <c:pt idx="15">
                  <c:v>2693403.0813874938</c:v>
                </c:pt>
                <c:pt idx="16">
                  <c:v>2665372.9758021366</c:v>
                </c:pt>
                <c:pt idx="17">
                  <c:v>2627331.3179951236</c:v>
                </c:pt>
                <c:pt idx="18">
                  <c:v>2580871.2529732697</c:v>
                </c:pt>
                <c:pt idx="19">
                  <c:v>2527407.9658873752</c:v>
                </c:pt>
                <c:pt idx="20">
                  <c:v>2468196.0817335919</c:v>
                </c:pt>
                <c:pt idx="21">
                  <c:v>2404345.4797004964</c:v>
                </c:pt>
                <c:pt idx="22">
                  <c:v>2336835.6604220979</c:v>
                </c:pt>
                <c:pt idx="23">
                  <c:v>2266528.792694008</c:v>
                </c:pt>
                <c:pt idx="24">
                  <c:v>2194181.5554761589</c:v>
                </c:pt>
                <c:pt idx="25">
                  <c:v>2120455.8811617289</c:v>
                </c:pt>
                <c:pt idx="26">
                  <c:v>2045928.697066661</c:v>
                </c:pt>
                <c:pt idx="27">
                  <c:v>1971100.7538191928</c:v>
                </c:pt>
                <c:pt idx="28">
                  <c:v>1896404.6217439063</c:v>
                </c:pt>
                <c:pt idx="29">
                  <c:v>1822211.9293829249</c:v>
                </c:pt>
                <c:pt idx="30">
                  <c:v>1748839.9119260637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E-40F4-A597-CA16E22C3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70000"/>
        <c:axId val="545567760"/>
      </c:barChart>
      <c:catAx>
        <c:axId val="545570000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67760"/>
        <c:crosses val="autoZero"/>
        <c:auto val="1"/>
        <c:lblAlgn val="ctr"/>
        <c:lblOffset val="100"/>
        <c:noMultiLvlLbl val="0"/>
      </c:catAx>
      <c:valAx>
        <c:axId val="5455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7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Total Annual Profit and Demand - Baseline vs. Prime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Demand (Global)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Inputs!$E$3:$E$18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</c:numCache>
            </c:numRef>
          </c:cat>
          <c:val>
            <c:numRef>
              <c:f>Inputs!$F$3:$F$18</c:f>
              <c:numCache>
                <c:formatCode>_("$"* #,##0.00_);_("$"* \(#,##0.00\);_("$"* "-"??_);_(@_)</c:formatCode>
                <c:ptCount val="16"/>
                <c:pt idx="0">
                  <c:v>-112603.49982695188</c:v>
                </c:pt>
                <c:pt idx="1">
                  <c:v>-31428.597674984485</c:v>
                </c:pt>
                <c:pt idx="2">
                  <c:v>9036.0953576955944</c:v>
                </c:pt>
                <c:pt idx="3">
                  <c:v>11187.048658851534</c:v>
                </c:pt>
                <c:pt idx="4">
                  <c:v>-20368.009053600952</c:v>
                </c:pt>
                <c:pt idx="5">
                  <c:v>-80817.50837081857</c:v>
                </c:pt>
                <c:pt idx="6">
                  <c:v>-165813.94033736736</c:v>
                </c:pt>
                <c:pt idx="7">
                  <c:v>-271636.39709644392</c:v>
                </c:pt>
                <c:pt idx="8">
                  <c:v>-395170.63803578168</c:v>
                </c:pt>
                <c:pt idx="9">
                  <c:v>-533831.92990060151</c:v>
                </c:pt>
                <c:pt idx="10">
                  <c:v>-685478.34305612743</c:v>
                </c:pt>
                <c:pt idx="11">
                  <c:v>-848331.38221257925</c:v>
                </c:pt>
                <c:pt idx="12">
                  <c:v>-1020908.6556087546</c:v>
                </c:pt>
                <c:pt idx="13">
                  <c:v>-1201968.6591947637</c:v>
                </c:pt>
                <c:pt idx="14">
                  <c:v>-1390466.1924000867</c:v>
                </c:pt>
                <c:pt idx="15">
                  <c:v>-1585516.5840803497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1-457B-87B9-F7DCFF62E144}"/>
            </c:ext>
          </c:extLst>
        </c:ser>
        <c:ser>
          <c:idx val="1"/>
          <c:order val="1"/>
          <c:tx>
            <c:v>Demand (Prime)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Inputs!$E$3:$E$18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</c:numCache>
            </c:numRef>
          </c:cat>
          <c:val>
            <c:numRef>
              <c:f>Inputs!$I$3:$I$18</c:f>
              <c:numCache>
                <c:formatCode>_("$"* #,##0.00_);_("$"* \(#,##0.00\);_("$"* "-"??_);_(@_)</c:formatCode>
                <c:ptCount val="16"/>
                <c:pt idx="0">
                  <c:v>-1459305.0405206997</c:v>
                </c:pt>
                <c:pt idx="1">
                  <c:v>-1108789.8302299827</c:v>
                </c:pt>
                <c:pt idx="2">
                  <c:v>-798984.82905855402</c:v>
                </c:pt>
                <c:pt idx="3">
                  <c:v>-527493.56761864759</c:v>
                </c:pt>
                <c:pt idx="4">
                  <c:v>-289708.31719235145</c:v>
                </c:pt>
                <c:pt idx="5">
                  <c:v>-80817.50837081857</c:v>
                </c:pt>
                <c:pt idx="6">
                  <c:v>103526.36780138128</c:v>
                </c:pt>
                <c:pt idx="7">
                  <c:v>267044.2191810552</c:v>
                </c:pt>
                <c:pt idx="8">
                  <c:v>412850.28638046421</c:v>
                </c:pt>
                <c:pt idx="9">
                  <c:v>543529.30265439488</c:v>
                </c:pt>
                <c:pt idx="10">
                  <c:v>661223.19763761945</c:v>
                </c:pt>
                <c:pt idx="11">
                  <c:v>767710.46661991812</c:v>
                </c:pt>
                <c:pt idx="12">
                  <c:v>864473.50136248954</c:v>
                </c:pt>
                <c:pt idx="13">
                  <c:v>952753.80591523089</c:v>
                </c:pt>
                <c:pt idx="14">
                  <c:v>1033596.5808486585</c:v>
                </c:pt>
                <c:pt idx="15">
                  <c:v>1107886.497307146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1-457B-87B9-F7DCFF62E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664312"/>
        <c:axId val="544662072"/>
      </c:lineChart>
      <c:catAx>
        <c:axId val="54466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62072"/>
        <c:crosses val="autoZero"/>
        <c:auto val="1"/>
        <c:lblAlgn val="ctr"/>
        <c:lblOffset val="100"/>
        <c:noMultiLvlLbl val="0"/>
      </c:catAx>
      <c:valAx>
        <c:axId val="54466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6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 Total</a:t>
            </a:r>
            <a:r>
              <a:rPr lang="en-US" baseline="0"/>
              <a:t> Annual Profit and Order Size - Baseline vs. Prime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Order Size (Global)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Inputs!$H$43:$H$56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cat>
          <c:val>
            <c:numRef>
              <c:f>Inputs!$I$43:$I$56</c:f>
              <c:numCache>
                <c:formatCode>_("$"* #,##0.00_);_("$"* \(#,##0.00\);_("$"* "-"??_);_(@_)</c:formatCode>
                <c:ptCount val="14"/>
                <c:pt idx="0">
                  <c:v>-240782.08018818684</c:v>
                </c:pt>
                <c:pt idx="1">
                  <c:v>-166359.03658663109</c:v>
                </c:pt>
                <c:pt idx="2">
                  <c:v>-116041.90934084728</c:v>
                </c:pt>
                <c:pt idx="3">
                  <c:v>-80817.50837081857</c:v>
                </c:pt>
                <c:pt idx="4">
                  <c:v>-55467.23956678994</c:v>
                </c:pt>
                <c:pt idx="5">
                  <c:v>-36811.618334546685</c:v>
                </c:pt>
                <c:pt idx="6">
                  <c:v>-22830.933403322473</c:v>
                </c:pt>
                <c:pt idx="7">
                  <c:v>-12196.7233306095</c:v>
                </c:pt>
                <c:pt idx="8">
                  <c:v>-4009.0333068780601</c:v>
                </c:pt>
                <c:pt idx="9">
                  <c:v>2357.4240708202124</c:v>
                </c:pt>
                <c:pt idx="10">
                  <c:v>7346.7280373722315</c:v>
                </c:pt>
                <c:pt idx="11">
                  <c:v>11280.368556626141</c:v>
                </c:pt>
                <c:pt idx="12">
                  <c:v>14395.052808500826</c:v>
                </c:pt>
                <c:pt idx="13">
                  <c:v>16867.695617571473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835-9794-17FB095A7EB3}"/>
            </c:ext>
          </c:extLst>
        </c:ser>
        <c:ser>
          <c:idx val="1"/>
          <c:order val="1"/>
          <c:tx>
            <c:v>Order Size (Prime)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Inputs!$H$43:$H$56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cat>
          <c:val>
            <c:numRef>
              <c:f>Inputs!$L$43:$L$56</c:f>
              <c:numCache>
                <c:formatCode>_("$"* #,##0.00_);_("$"* \(#,##0.00\);_("$"* "-"??_);_(@_)</c:formatCode>
                <c:ptCount val="14"/>
                <c:pt idx="0">
                  <c:v>-640657.27401725017</c:v>
                </c:pt>
                <c:pt idx="1">
                  <c:v>-407390.70499790274</c:v>
                </c:pt>
                <c:pt idx="2">
                  <c:v>-225961.15131619014</c:v>
                </c:pt>
                <c:pt idx="3">
                  <c:v>-80817.50837081857</c:v>
                </c:pt>
                <c:pt idx="4">
                  <c:v>37936.381311753765</c:v>
                </c:pt>
                <c:pt idx="5">
                  <c:v>136897.95604723506</c:v>
                </c:pt>
                <c:pt idx="6">
                  <c:v>220634.6731311027</c:v>
                </c:pt>
                <c:pt idx="7">
                  <c:v>292409.0020601321</c:v>
                </c:pt>
                <c:pt idx="8">
                  <c:v>354613.42046529241</c:v>
                </c:pt>
                <c:pt idx="9">
                  <c:v>409042.28656980582</c:v>
                </c:pt>
                <c:pt idx="10">
                  <c:v>457067.75666202419</c:v>
                </c:pt>
                <c:pt idx="11">
                  <c:v>499757.06341066025</c:v>
                </c:pt>
                <c:pt idx="12">
                  <c:v>537952.75892260484</c:v>
                </c:pt>
                <c:pt idx="13">
                  <c:v>572328.88488334976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835-9794-17FB095A7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904696"/>
        <c:axId val="538905336"/>
      </c:lineChart>
      <c:catAx>
        <c:axId val="53890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05336"/>
        <c:crosses val="autoZero"/>
        <c:auto val="1"/>
        <c:lblAlgn val="ctr"/>
        <c:lblOffset val="100"/>
        <c:noMultiLvlLbl val="0"/>
      </c:catAx>
      <c:valAx>
        <c:axId val="53890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0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Total Annual Profit and Demand - Baseline vs. Prime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Demand (Global)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Inputs!$E$3:$E$18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</c:numCache>
            </c:numRef>
          </c:cat>
          <c:val>
            <c:numRef>
              <c:f>Inputs!$F$3:$F$18</c:f>
              <c:numCache>
                <c:formatCode>_("$"* #,##0.00_);_("$"* \(#,##0.00\);_("$"* "-"??_);_(@_)</c:formatCode>
                <c:ptCount val="16"/>
                <c:pt idx="0">
                  <c:v>-112603.49982695188</c:v>
                </c:pt>
                <c:pt idx="1">
                  <c:v>-31428.597674984485</c:v>
                </c:pt>
                <c:pt idx="2">
                  <c:v>9036.0953576955944</c:v>
                </c:pt>
                <c:pt idx="3">
                  <c:v>11187.048658851534</c:v>
                </c:pt>
                <c:pt idx="4">
                  <c:v>-20368.009053600952</c:v>
                </c:pt>
                <c:pt idx="5">
                  <c:v>-80817.50837081857</c:v>
                </c:pt>
                <c:pt idx="6">
                  <c:v>-165813.94033736736</c:v>
                </c:pt>
                <c:pt idx="7">
                  <c:v>-271636.39709644392</c:v>
                </c:pt>
                <c:pt idx="8">
                  <c:v>-395170.63803578168</c:v>
                </c:pt>
                <c:pt idx="9">
                  <c:v>-533831.92990060151</c:v>
                </c:pt>
                <c:pt idx="10">
                  <c:v>-685478.34305612743</c:v>
                </c:pt>
                <c:pt idx="11">
                  <c:v>-848331.38221257925</c:v>
                </c:pt>
                <c:pt idx="12">
                  <c:v>-1020908.6556087546</c:v>
                </c:pt>
                <c:pt idx="13">
                  <c:v>-1201968.6591947637</c:v>
                </c:pt>
                <c:pt idx="14">
                  <c:v>-1390466.1924000867</c:v>
                </c:pt>
                <c:pt idx="15">
                  <c:v>-1585516.5840803497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78-4BD5-B586-F0A838CBF980}"/>
            </c:ext>
          </c:extLst>
        </c:ser>
        <c:ser>
          <c:idx val="1"/>
          <c:order val="1"/>
          <c:tx>
            <c:v>Demand (Prime)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Inputs!$E$3:$E$18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</c:numCache>
            </c:numRef>
          </c:cat>
          <c:val>
            <c:numRef>
              <c:f>Inputs!$I$3:$I$18</c:f>
              <c:numCache>
                <c:formatCode>_("$"* #,##0.00_);_("$"* \(#,##0.00\);_("$"* "-"??_);_(@_)</c:formatCode>
                <c:ptCount val="16"/>
                <c:pt idx="0">
                  <c:v>-1459305.0405206997</c:v>
                </c:pt>
                <c:pt idx="1">
                  <c:v>-1108789.8302299827</c:v>
                </c:pt>
                <c:pt idx="2">
                  <c:v>-798984.82905855402</c:v>
                </c:pt>
                <c:pt idx="3">
                  <c:v>-527493.56761864759</c:v>
                </c:pt>
                <c:pt idx="4">
                  <c:v>-289708.31719235145</c:v>
                </c:pt>
                <c:pt idx="5">
                  <c:v>-80817.50837081857</c:v>
                </c:pt>
                <c:pt idx="6">
                  <c:v>103526.36780138128</c:v>
                </c:pt>
                <c:pt idx="7">
                  <c:v>267044.2191810552</c:v>
                </c:pt>
                <c:pt idx="8">
                  <c:v>412850.28638046421</c:v>
                </c:pt>
                <c:pt idx="9">
                  <c:v>543529.30265439488</c:v>
                </c:pt>
                <c:pt idx="10">
                  <c:v>661223.19763761945</c:v>
                </c:pt>
                <c:pt idx="11">
                  <c:v>767710.46661991812</c:v>
                </c:pt>
                <c:pt idx="12">
                  <c:v>864473.50136248954</c:v>
                </c:pt>
                <c:pt idx="13">
                  <c:v>952753.80591523089</c:v>
                </c:pt>
                <c:pt idx="14">
                  <c:v>1033596.5808486585</c:v>
                </c:pt>
                <c:pt idx="15">
                  <c:v>1107886.497307146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8-4BD5-B586-F0A838CBF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664312"/>
        <c:axId val="544662072"/>
      </c:lineChart>
      <c:catAx>
        <c:axId val="54466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62072"/>
        <c:crosses val="autoZero"/>
        <c:auto val="1"/>
        <c:lblAlgn val="ctr"/>
        <c:lblOffset val="100"/>
        <c:noMultiLvlLbl val="0"/>
      </c:catAx>
      <c:valAx>
        <c:axId val="54466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6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 Total</a:t>
            </a:r>
            <a:r>
              <a:rPr lang="en-US" baseline="0"/>
              <a:t> Annual Profit and Order Size - Baseline vs. Prime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Order Size (Global)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Inputs!$H$43:$H$56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cat>
          <c:val>
            <c:numRef>
              <c:f>Inputs!$I$43:$I$56</c:f>
              <c:numCache>
                <c:formatCode>_("$"* #,##0.00_);_("$"* \(#,##0.00\);_("$"* "-"??_);_(@_)</c:formatCode>
                <c:ptCount val="14"/>
                <c:pt idx="0">
                  <c:v>-240782.08018818684</c:v>
                </c:pt>
                <c:pt idx="1">
                  <c:v>-166359.03658663109</c:v>
                </c:pt>
                <c:pt idx="2">
                  <c:v>-116041.90934084728</c:v>
                </c:pt>
                <c:pt idx="3">
                  <c:v>-80817.50837081857</c:v>
                </c:pt>
                <c:pt idx="4">
                  <c:v>-55467.23956678994</c:v>
                </c:pt>
                <c:pt idx="5">
                  <c:v>-36811.618334546685</c:v>
                </c:pt>
                <c:pt idx="6">
                  <c:v>-22830.933403322473</c:v>
                </c:pt>
                <c:pt idx="7">
                  <c:v>-12196.7233306095</c:v>
                </c:pt>
                <c:pt idx="8">
                  <c:v>-4009.0333068780601</c:v>
                </c:pt>
                <c:pt idx="9">
                  <c:v>2357.4240708202124</c:v>
                </c:pt>
                <c:pt idx="10">
                  <c:v>7346.7280373722315</c:v>
                </c:pt>
                <c:pt idx="11">
                  <c:v>11280.368556626141</c:v>
                </c:pt>
                <c:pt idx="12">
                  <c:v>14395.052808500826</c:v>
                </c:pt>
                <c:pt idx="13">
                  <c:v>16867.695617571473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C-46EB-8080-463E78A0D5BA}"/>
            </c:ext>
          </c:extLst>
        </c:ser>
        <c:ser>
          <c:idx val="1"/>
          <c:order val="1"/>
          <c:tx>
            <c:v>Order Size (Prime)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Inputs!$H$43:$H$56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cat>
          <c:val>
            <c:numRef>
              <c:f>Inputs!$L$43:$L$56</c:f>
              <c:numCache>
                <c:formatCode>_("$"* #,##0.00_);_("$"* \(#,##0.00\);_("$"* "-"??_);_(@_)</c:formatCode>
                <c:ptCount val="14"/>
                <c:pt idx="0">
                  <c:v>-640657.27401725017</c:v>
                </c:pt>
                <c:pt idx="1">
                  <c:v>-407390.70499790274</c:v>
                </c:pt>
                <c:pt idx="2">
                  <c:v>-225961.15131619014</c:v>
                </c:pt>
                <c:pt idx="3">
                  <c:v>-80817.50837081857</c:v>
                </c:pt>
                <c:pt idx="4">
                  <c:v>37936.381311753765</c:v>
                </c:pt>
                <c:pt idx="5">
                  <c:v>136897.95604723506</c:v>
                </c:pt>
                <c:pt idx="6">
                  <c:v>220634.6731311027</c:v>
                </c:pt>
                <c:pt idx="7">
                  <c:v>292409.0020601321</c:v>
                </c:pt>
                <c:pt idx="8">
                  <c:v>354613.42046529241</c:v>
                </c:pt>
                <c:pt idx="9">
                  <c:v>409042.28656980582</c:v>
                </c:pt>
                <c:pt idx="10">
                  <c:v>457067.75666202419</c:v>
                </c:pt>
                <c:pt idx="11">
                  <c:v>499757.06341066025</c:v>
                </c:pt>
                <c:pt idx="12">
                  <c:v>537952.75892260484</c:v>
                </c:pt>
                <c:pt idx="13">
                  <c:v>572328.88488334976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C-46EB-8080-463E78A0D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904696"/>
        <c:axId val="538905336"/>
      </c:lineChart>
      <c:catAx>
        <c:axId val="53890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05336"/>
        <c:crosses val="autoZero"/>
        <c:auto val="1"/>
        <c:lblAlgn val="ctr"/>
        <c:lblOffset val="100"/>
        <c:noMultiLvlLbl val="0"/>
      </c:catAx>
      <c:valAx>
        <c:axId val="53890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0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20</xdr:row>
      <xdr:rowOff>4762</xdr:rowOff>
    </xdr:from>
    <xdr:to>
      <xdr:col>12</xdr:col>
      <xdr:colOff>504824</xdr:colOff>
      <xdr:row>34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FB20A-BBE9-487A-B18D-A19266213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285749</xdr:colOff>
      <xdr:row>1</xdr:row>
      <xdr:rowOff>138111</xdr:rowOff>
    </xdr:from>
    <xdr:to>
      <xdr:col>17</xdr:col>
      <xdr:colOff>314324</xdr:colOff>
      <xdr:row>18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7A6C7F-00A2-4F5C-9881-7A114D439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523875</xdr:colOff>
      <xdr:row>41</xdr:row>
      <xdr:rowOff>4762</xdr:rowOff>
    </xdr:from>
    <xdr:to>
      <xdr:col>18</xdr:col>
      <xdr:colOff>447675</xdr:colOff>
      <xdr:row>55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00E385-57E4-4A34-88D4-5D002F3F3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11</xdr:col>
      <xdr:colOff>409575</xdr:colOff>
      <xdr:row>20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667A9-3C83-42EC-9638-B7D894379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609599</xdr:colOff>
      <xdr:row>25</xdr:row>
      <xdr:rowOff>9525</xdr:rowOff>
    </xdr:from>
    <xdr:to>
      <xdr:col>11</xdr:col>
      <xdr:colOff>371474</xdr:colOff>
      <xdr:row>41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DB17CA-4A64-4F4C-8D93-A5C45CAB9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0CF0-44D1-47DA-9F84-3382DD0913DB}">
  <dimension ref="A1:O56"/>
  <sheetViews>
    <sheetView topLeftCell="G40" workbookViewId="0">
      <selection activeCell="H5" sqref="H5"/>
    </sheetView>
  </sheetViews>
  <sheetFormatPr defaultRowHeight="15" x14ac:dyDescent="0.25"/>
  <cols>
    <col min="1" max="1" width="36.140625" bestFit="1" customWidth="1"/>
    <col min="2" max="2" width="15.28515625" bestFit="1" customWidth="1"/>
    <col min="3" max="3" width="16.85546875" bestFit="1" customWidth="1"/>
    <col min="5" max="5" width="22.140625" bestFit="1" customWidth="1"/>
    <col min="6" max="6" width="18.28515625" bestFit="1" customWidth="1"/>
    <col min="8" max="8" width="18" bestFit="1" customWidth="1"/>
    <col min="9" max="9" width="18.28515625" bestFit="1" customWidth="1"/>
    <col min="11" max="11" width="18" bestFit="1" customWidth="1"/>
    <col min="12" max="12" width="18.28515625" bestFit="1" customWidth="1"/>
    <col min="14" max="14" width="14.85546875" bestFit="1" customWidth="1"/>
    <col min="15" max="15" width="18.28515625" bestFit="1" customWidth="1"/>
  </cols>
  <sheetData>
    <row r="1" spans="1:9" ht="18" thickBot="1" x14ac:dyDescent="0.35">
      <c r="A1" s="22" t="s">
        <v>0</v>
      </c>
      <c r="B1" s="23"/>
      <c r="C1" s="8" t="s">
        <v>10</v>
      </c>
      <c r="E1" t="s">
        <v>40</v>
      </c>
      <c r="F1" t="s">
        <v>42</v>
      </c>
      <c r="H1" t="s">
        <v>41</v>
      </c>
      <c r="I1" t="s">
        <v>42</v>
      </c>
    </row>
    <row r="2" spans="1:9" ht="15.75" thickTop="1" x14ac:dyDescent="0.25">
      <c r="A2" s="1" t="s">
        <v>1</v>
      </c>
      <c r="B2" s="2">
        <v>10</v>
      </c>
      <c r="C2" s="9" t="s">
        <v>12</v>
      </c>
      <c r="F2" s="14">
        <f>$C$44</f>
        <v>-80817.50837081857</v>
      </c>
      <c r="I2" s="14">
        <f>$C$44</f>
        <v>-80817.50837081857</v>
      </c>
    </row>
    <row r="3" spans="1:9" ht="15.75" thickBot="1" x14ac:dyDescent="0.3">
      <c r="A3" s="1" t="s">
        <v>2</v>
      </c>
      <c r="B3" s="2">
        <v>8.5</v>
      </c>
      <c r="C3" s="10" t="s">
        <v>11</v>
      </c>
      <c r="E3">
        <v>50</v>
      </c>
      <c r="F3" s="13">
        <f t="dataTable" ref="F3:F18" dt2D="0" dtr="0" r1="B4" ca="1"/>
        <v>-112603.49982695188</v>
      </c>
      <c r="H3">
        <v>50</v>
      </c>
      <c r="I3" s="13">
        <f t="dataTable" ref="I3:I18" dt2D="0" dtr="0" r1="C14"/>
        <v>-1459305.0405206997</v>
      </c>
    </row>
    <row r="4" spans="1:9" x14ac:dyDescent="0.25">
      <c r="A4" s="1" t="s">
        <v>3</v>
      </c>
      <c r="B4" s="21">
        <v>100</v>
      </c>
      <c r="E4">
        <v>60</v>
      </c>
      <c r="F4" s="13">
        <v>-31428.597674984485</v>
      </c>
      <c r="H4">
        <v>60</v>
      </c>
      <c r="I4" s="13">
        <v>-1108789.8302299827</v>
      </c>
    </row>
    <row r="5" spans="1:9" x14ac:dyDescent="0.25">
      <c r="A5" s="1" t="s">
        <v>4</v>
      </c>
      <c r="B5" s="3">
        <v>10</v>
      </c>
      <c r="E5">
        <v>70</v>
      </c>
      <c r="F5" s="13">
        <v>9036.0953576955944</v>
      </c>
      <c r="H5">
        <v>70</v>
      </c>
      <c r="I5" s="13">
        <v>-798984.82905855402</v>
      </c>
    </row>
    <row r="6" spans="1:9" x14ac:dyDescent="0.25">
      <c r="A6" s="1" t="s">
        <v>5</v>
      </c>
      <c r="B6" s="2">
        <v>5</v>
      </c>
      <c r="E6">
        <v>80</v>
      </c>
      <c r="F6" s="13">
        <v>11187.048658851534</v>
      </c>
      <c r="H6">
        <v>80</v>
      </c>
      <c r="I6" s="13">
        <v>-527493.56761864759</v>
      </c>
    </row>
    <row r="7" spans="1:9" x14ac:dyDescent="0.25">
      <c r="A7" s="1" t="s">
        <v>6</v>
      </c>
      <c r="B7" s="2">
        <v>1</v>
      </c>
      <c r="E7">
        <v>90</v>
      </c>
      <c r="F7" s="13">
        <v>-20368.009053600952</v>
      </c>
      <c r="H7">
        <v>90</v>
      </c>
      <c r="I7" s="13">
        <v>-289708.31719235145</v>
      </c>
    </row>
    <row r="8" spans="1:9" x14ac:dyDescent="0.25">
      <c r="A8" s="1" t="s">
        <v>7</v>
      </c>
      <c r="B8" s="2">
        <v>100</v>
      </c>
      <c r="E8">
        <v>100</v>
      </c>
      <c r="F8" s="13">
        <v>-80817.50837081857</v>
      </c>
      <c r="H8">
        <v>100</v>
      </c>
      <c r="I8" s="13">
        <v>-80817.50837081857</v>
      </c>
    </row>
    <row r="9" spans="1:9" x14ac:dyDescent="0.25">
      <c r="A9" s="1" t="s">
        <v>8</v>
      </c>
      <c r="B9" s="4">
        <v>100000000</v>
      </c>
      <c r="E9">
        <v>110</v>
      </c>
      <c r="F9" s="13">
        <v>-165813.94033736736</v>
      </c>
      <c r="H9">
        <v>110</v>
      </c>
      <c r="I9" s="13">
        <v>103526.36780138128</v>
      </c>
    </row>
    <row r="10" spans="1:9" ht="15.75" thickBot="1" x14ac:dyDescent="0.3">
      <c r="A10" s="5" t="s">
        <v>9</v>
      </c>
      <c r="B10" s="6">
        <v>-0.75</v>
      </c>
      <c r="E10">
        <v>120</v>
      </c>
      <c r="F10" s="13">
        <v>-271636.39709644392</v>
      </c>
      <c r="H10">
        <v>120</v>
      </c>
      <c r="I10" s="13">
        <v>267044.2191810552</v>
      </c>
    </row>
    <row r="11" spans="1:9" x14ac:dyDescent="0.25">
      <c r="E11">
        <v>130</v>
      </c>
      <c r="F11" s="13">
        <v>-395170.63803578168</v>
      </c>
      <c r="H11">
        <v>130</v>
      </c>
      <c r="I11" s="13">
        <v>412850.28638046421</v>
      </c>
    </row>
    <row r="12" spans="1:9" ht="18" thickBot="1" x14ac:dyDescent="0.35">
      <c r="A12" s="7" t="s">
        <v>13</v>
      </c>
      <c r="B12" s="7" t="s">
        <v>12</v>
      </c>
      <c r="C12" s="7" t="s">
        <v>11</v>
      </c>
      <c r="E12">
        <v>140</v>
      </c>
      <c r="F12" s="13">
        <v>-533831.92990060151</v>
      </c>
      <c r="H12">
        <v>140</v>
      </c>
      <c r="I12" s="13">
        <v>543529.30265439488</v>
      </c>
    </row>
    <row r="13" spans="1:9" ht="16.5" thickTop="1" thickBot="1" x14ac:dyDescent="0.3">
      <c r="A13" s="11" t="s">
        <v>14</v>
      </c>
      <c r="B13" s="11"/>
      <c r="C13" s="11"/>
      <c r="E13">
        <v>150</v>
      </c>
      <c r="F13" s="13">
        <v>-685478.34305612743</v>
      </c>
      <c r="H13">
        <v>150</v>
      </c>
      <c r="I13" s="13">
        <v>661223.19763761945</v>
      </c>
    </row>
    <row r="14" spans="1:9" x14ac:dyDescent="0.25">
      <c r="A14" t="s">
        <v>15</v>
      </c>
      <c r="B14">
        <f>Average_Annual_Demand_per_Customer</f>
        <v>100</v>
      </c>
      <c r="C14">
        <f>Average_Annual_Demand_per_Customer</f>
        <v>100</v>
      </c>
      <c r="E14">
        <v>160</v>
      </c>
      <c r="F14" s="13">
        <v>-848331.38221257925</v>
      </c>
      <c r="H14">
        <v>160</v>
      </c>
      <c r="I14" s="13">
        <v>767710.46661991812</v>
      </c>
    </row>
    <row r="15" spans="1:9" x14ac:dyDescent="0.25">
      <c r="A15" t="s">
        <v>16</v>
      </c>
      <c r="B15">
        <f>Average_Customer_Order_Size</f>
        <v>10</v>
      </c>
      <c r="C15">
        <f>Average_Customer_Order_Size</f>
        <v>10</v>
      </c>
      <c r="E15">
        <v>170</v>
      </c>
      <c r="F15" s="13">
        <v>-1020908.6556087546</v>
      </c>
      <c r="H15">
        <v>170</v>
      </c>
      <c r="I15" s="13">
        <v>864473.50136248954</v>
      </c>
    </row>
    <row r="16" spans="1:9" x14ac:dyDescent="0.25">
      <c r="A16" t="s">
        <v>17</v>
      </c>
      <c r="B16">
        <f>B14/B15</f>
        <v>10</v>
      </c>
      <c r="C16">
        <f>C14/C15</f>
        <v>10</v>
      </c>
      <c r="E16">
        <v>180</v>
      </c>
      <c r="F16" s="13">
        <v>-1201968.6591947637</v>
      </c>
      <c r="H16">
        <v>180</v>
      </c>
      <c r="I16" s="13">
        <v>952753.80591523089</v>
      </c>
    </row>
    <row r="17" spans="1:15" x14ac:dyDescent="0.25">
      <c r="E17">
        <v>190</v>
      </c>
      <c r="F17" s="13">
        <v>-1390466.1924000867</v>
      </c>
      <c r="H17">
        <v>190</v>
      </c>
      <c r="I17" s="13">
        <v>1033596.5808486585</v>
      </c>
    </row>
    <row r="18" spans="1:15" ht="15.75" thickBot="1" x14ac:dyDescent="0.3">
      <c r="A18" s="11" t="s">
        <v>18</v>
      </c>
      <c r="B18" s="11"/>
      <c r="C18" s="11"/>
      <c r="E18">
        <v>200</v>
      </c>
      <c r="F18" s="13">
        <v>-1585516.5840803497</v>
      </c>
      <c r="H18">
        <v>200</v>
      </c>
      <c r="I18" s="13">
        <v>1107886.497307146</v>
      </c>
    </row>
    <row r="19" spans="1:15" x14ac:dyDescent="0.25">
      <c r="A19" t="s">
        <v>19</v>
      </c>
      <c r="B19" s="13">
        <f>Average_Selling_Price</f>
        <v>10</v>
      </c>
      <c r="C19" s="13">
        <f>Average_Selling_Price</f>
        <v>10</v>
      </c>
    </row>
    <row r="20" spans="1:15" x14ac:dyDescent="0.25">
      <c r="A20" t="s">
        <v>20</v>
      </c>
      <c r="B20" s="13">
        <f>Average_Material_Cost</f>
        <v>8.5</v>
      </c>
      <c r="C20" s="13">
        <f>Average_Material_Cost</f>
        <v>8.5</v>
      </c>
    </row>
    <row r="21" spans="1:15" x14ac:dyDescent="0.25">
      <c r="A21" t="s">
        <v>21</v>
      </c>
      <c r="B21" s="13">
        <f>B19-B20</f>
        <v>1.5</v>
      </c>
      <c r="C21" s="13">
        <f>C19-C20</f>
        <v>1.5</v>
      </c>
      <c r="E21" t="s">
        <v>43</v>
      </c>
      <c r="N21" t="s">
        <v>41</v>
      </c>
      <c r="O21" t="s">
        <v>42</v>
      </c>
    </row>
    <row r="22" spans="1:15" x14ac:dyDescent="0.25">
      <c r="A22" t="s">
        <v>22</v>
      </c>
      <c r="B22" s="12">
        <f>(B19-B20)/B19</f>
        <v>0.15</v>
      </c>
      <c r="C22" s="12">
        <f>(C19-C20)/C19</f>
        <v>0.15</v>
      </c>
      <c r="F22" s="14">
        <f>$C$42</f>
        <v>2612585.5730166771</v>
      </c>
      <c r="O22" s="14">
        <f>$C$44</f>
        <v>-80817.50837081857</v>
      </c>
    </row>
    <row r="23" spans="1:15" x14ac:dyDescent="0.25">
      <c r="E23" s="13">
        <v>0</v>
      </c>
      <c r="F23" s="13">
        <f t="dataTable" ref="F23:F53" dt2D="0" dtr="0" r1="B8" ca="1"/>
        <v>0</v>
      </c>
      <c r="N23">
        <v>50</v>
      </c>
      <c r="O23" s="13">
        <v>-1459305.0405206997</v>
      </c>
    </row>
    <row r="24" spans="1:15" ht="15.75" thickBot="1" x14ac:dyDescent="0.3">
      <c r="A24" s="11" t="s">
        <v>23</v>
      </c>
      <c r="B24" s="11"/>
      <c r="C24" s="11"/>
      <c r="E24" s="13">
        <v>10</v>
      </c>
      <c r="F24" s="13">
        <v>513120.42179478705</v>
      </c>
      <c r="N24">
        <v>60</v>
      </c>
      <c r="O24" s="13">
        <v>-1108789.8302299827</v>
      </c>
    </row>
    <row r="25" spans="1:15" x14ac:dyDescent="0.25">
      <c r="A25" t="s">
        <v>24</v>
      </c>
      <c r="B25" s="14">
        <f>SUM(B26:B27)</f>
        <v>1000</v>
      </c>
      <c r="C25" s="14">
        <f>SUM(C26:C27)</f>
        <v>1100</v>
      </c>
      <c r="E25" s="13">
        <v>20</v>
      </c>
      <c r="F25" s="13">
        <v>952088.25804454088</v>
      </c>
      <c r="N25">
        <v>70</v>
      </c>
      <c r="O25" s="13">
        <v>-798984.82905855402</v>
      </c>
    </row>
    <row r="26" spans="1:15" x14ac:dyDescent="0.25">
      <c r="A26" s="15" t="s">
        <v>25</v>
      </c>
      <c r="B26" s="16">
        <f>B14*B19</f>
        <v>1000</v>
      </c>
      <c r="C26" s="16">
        <f>C14*C19</f>
        <v>1000</v>
      </c>
      <c r="E26" s="13">
        <v>30</v>
      </c>
      <c r="F26" s="13">
        <v>1324940.5197160766</v>
      </c>
      <c r="N26">
        <v>80</v>
      </c>
      <c r="O26" s="13">
        <v>-527493.56761864759</v>
      </c>
    </row>
    <row r="27" spans="1:15" x14ac:dyDescent="0.25">
      <c r="A27" s="15" t="s">
        <v>26</v>
      </c>
      <c r="B27" s="16">
        <f>IF(B12="Prime",Annual_Membership_Fee,0)</f>
        <v>0</v>
      </c>
      <c r="C27" s="16">
        <f>IF(C12="Prime",Annual_Membership_Fee,0)</f>
        <v>100</v>
      </c>
      <c r="E27" s="13">
        <v>40</v>
      </c>
      <c r="F27" s="13">
        <v>1638939.9159191474</v>
      </c>
      <c r="N27">
        <v>90</v>
      </c>
      <c r="O27" s="13">
        <v>-289708.31719235145</v>
      </c>
    </row>
    <row r="28" spans="1:15" x14ac:dyDescent="0.25">
      <c r="A28" t="s">
        <v>27</v>
      </c>
      <c r="B28" s="14">
        <f>SUM(B29:B30)</f>
        <v>850</v>
      </c>
      <c r="C28" s="14">
        <f>SUM(C29:C30)</f>
        <v>1000</v>
      </c>
      <c r="E28" s="13">
        <v>50</v>
      </c>
      <c r="F28" s="13">
        <v>1900644.7893473208</v>
      </c>
      <c r="N28">
        <v>100</v>
      </c>
      <c r="O28" s="13">
        <v>-80817.50837081857</v>
      </c>
    </row>
    <row r="29" spans="1:15" x14ac:dyDescent="0.25">
      <c r="A29" s="15" t="s">
        <v>28</v>
      </c>
      <c r="B29" s="16">
        <f>B14*B20</f>
        <v>850</v>
      </c>
      <c r="C29" s="16">
        <f>C14*C20</f>
        <v>850</v>
      </c>
      <c r="E29" s="13">
        <v>60</v>
      </c>
      <c r="F29" s="13">
        <v>2115972.9877695367</v>
      </c>
      <c r="N29">
        <v>110</v>
      </c>
      <c r="O29" s="13">
        <v>103526.36780138128</v>
      </c>
    </row>
    <row r="30" spans="1:15" x14ac:dyDescent="0.25">
      <c r="A30" s="15" t="s">
        <v>29</v>
      </c>
      <c r="B30" s="16">
        <f>IF(B12="Prime",Fixed_Shipping_Cost*B16+Variable_Shipping_Cost*B14,0)</f>
        <v>0</v>
      </c>
      <c r="C30" s="16">
        <f>IF(C12="Prime",Fixed_Shipping_Cost*C16+Variable_Shipping_Cost*C14,0)</f>
        <v>150</v>
      </c>
      <c r="E30" s="13">
        <v>70</v>
      </c>
      <c r="F30" s="13">
        <v>2290260.1827587485</v>
      </c>
      <c r="N30">
        <v>120</v>
      </c>
      <c r="O30" s="13">
        <v>267044.2191810552</v>
      </c>
    </row>
    <row r="31" spans="1:15" x14ac:dyDescent="0.25">
      <c r="A31" s="17" t="s">
        <v>30</v>
      </c>
      <c r="B31" s="14">
        <f>B25-B28</f>
        <v>150</v>
      </c>
      <c r="C31" s="14">
        <f>C25-C28</f>
        <v>100</v>
      </c>
      <c r="E31" s="13">
        <v>80</v>
      </c>
      <c r="F31" s="13">
        <v>2428313.1046309322</v>
      </c>
      <c r="N31">
        <v>130</v>
      </c>
      <c r="O31" s="13">
        <v>412850.28638046421</v>
      </c>
    </row>
    <row r="32" spans="1:15" x14ac:dyDescent="0.25">
      <c r="E32" s="13">
        <v>90</v>
      </c>
      <c r="F32" s="13">
        <v>2534458.1237860657</v>
      </c>
      <c r="N32">
        <v>140</v>
      </c>
      <c r="O32" s="13">
        <v>543529.30265439488</v>
      </c>
    </row>
    <row r="33" spans="1:15" ht="15.75" thickBot="1" x14ac:dyDescent="0.3">
      <c r="A33" s="11" t="s">
        <v>31</v>
      </c>
      <c r="B33" s="11"/>
      <c r="C33" s="11"/>
      <c r="E33" s="13">
        <v>100</v>
      </c>
      <c r="F33" s="13">
        <v>2612585.5730166771</v>
      </c>
      <c r="N33">
        <v>150</v>
      </c>
      <c r="O33" s="13">
        <v>661223.19763761945</v>
      </c>
    </row>
    <row r="34" spans="1:15" x14ac:dyDescent="0.25">
      <c r="A34" t="s">
        <v>32</v>
      </c>
      <c r="B34" s="14">
        <f>SUM(B35:B36)</f>
        <v>11.5</v>
      </c>
      <c r="C34" s="14">
        <f>SUM(C35:C36)</f>
        <v>11</v>
      </c>
      <c r="E34" s="13">
        <v>110</v>
      </c>
      <c r="F34" s="13">
        <v>2666190.1726263873</v>
      </c>
      <c r="N34">
        <v>160</v>
      </c>
      <c r="O34" s="13">
        <v>767710.46661991812</v>
      </c>
    </row>
    <row r="35" spans="1:15" x14ac:dyDescent="0.25">
      <c r="A35" s="15" t="s">
        <v>33</v>
      </c>
      <c r="B35" s="18">
        <f>B19</f>
        <v>10</v>
      </c>
      <c r="C35" s="18">
        <f>C19</f>
        <v>10</v>
      </c>
      <c r="E35" s="13">
        <v>120</v>
      </c>
      <c r="F35" s="13">
        <v>2698407.8901461847</v>
      </c>
      <c r="N35">
        <v>170</v>
      </c>
      <c r="O35" s="13">
        <v>864473.50136248954</v>
      </c>
    </row>
    <row r="36" spans="1:15" x14ac:dyDescent="0.25">
      <c r="A36" s="15" t="s">
        <v>34</v>
      </c>
      <c r="B36" s="18">
        <f>IF(B12="Prime",Annual_Membership_Fee/B14,(Fixed_Shipping_Cost*B16+Variable_Shipping_Cost*B14)/B14)</f>
        <v>1.5</v>
      </c>
      <c r="C36" s="18">
        <f>IF(C12="Prime",Annual_Membership_Fee/C14,(Fixed_Shipping_Cost*C16+Variable_Shipping_Cost*C14)/C14)</f>
        <v>1</v>
      </c>
      <c r="E36" s="13">
        <v>130</v>
      </c>
      <c r="F36" s="13">
        <v>2712049.5388357453</v>
      </c>
      <c r="N36">
        <v>180</v>
      </c>
      <c r="O36" s="13">
        <v>952753.80591523089</v>
      </c>
    </row>
    <row r="37" spans="1:15" x14ac:dyDescent="0.25">
      <c r="A37" t="s">
        <v>31</v>
      </c>
      <c r="B37" s="19">
        <f>Total_Market_Size*EXP(Exponential_Factor*B34)</f>
        <v>17956.020542583297</v>
      </c>
      <c r="C37" s="19">
        <f>Total_Market_Size*EXP(Exponential_Factor*C34)</f>
        <v>26125.855730166753</v>
      </c>
      <c r="E37" s="13">
        <v>140</v>
      </c>
      <c r="F37" s="13">
        <v>2709631.3938133158</v>
      </c>
      <c r="N37">
        <v>190</v>
      </c>
      <c r="O37" s="13">
        <v>1033596.5808486585</v>
      </c>
    </row>
    <row r="38" spans="1:15" x14ac:dyDescent="0.25">
      <c r="E38" s="13">
        <v>150</v>
      </c>
      <c r="F38" s="13">
        <v>2693403.0813874938</v>
      </c>
      <c r="N38">
        <v>200</v>
      </c>
      <c r="O38" s="13">
        <v>1107886.497307146</v>
      </c>
    </row>
    <row r="39" spans="1:15" ht="15.75" thickBot="1" x14ac:dyDescent="0.3">
      <c r="A39" s="11" t="s">
        <v>35</v>
      </c>
      <c r="B39" s="11"/>
      <c r="C39" s="11"/>
      <c r="E39" s="13">
        <v>160</v>
      </c>
      <c r="F39" s="13">
        <v>2665372.9758021366</v>
      </c>
    </row>
    <row r="40" spans="1:15" x14ac:dyDescent="0.25">
      <c r="A40" t="s">
        <v>36</v>
      </c>
      <c r="B40" s="13">
        <f>B25*B37</f>
        <v>17956020.542583298</v>
      </c>
      <c r="C40" s="13">
        <f>C25*C37</f>
        <v>28738441.303183429</v>
      </c>
      <c r="E40" s="13">
        <v>170</v>
      </c>
      <c r="F40" s="13">
        <v>2627331.3179951236</v>
      </c>
    </row>
    <row r="41" spans="1:15" x14ac:dyDescent="0.25">
      <c r="A41" t="s">
        <v>37</v>
      </c>
      <c r="B41" s="13">
        <f>B28*B37</f>
        <v>15262617.461195802</v>
      </c>
      <c r="C41" s="13">
        <f>C28*C37</f>
        <v>26125855.730166752</v>
      </c>
      <c r="E41" s="13">
        <v>180</v>
      </c>
      <c r="F41" s="13">
        <v>2580871.2529732697</v>
      </c>
      <c r="H41" t="s">
        <v>47</v>
      </c>
      <c r="I41" t="s">
        <v>42</v>
      </c>
      <c r="K41" t="s">
        <v>47</v>
      </c>
      <c r="L41" t="s">
        <v>42</v>
      </c>
    </row>
    <row r="42" spans="1:15" x14ac:dyDescent="0.25">
      <c r="A42" t="s">
        <v>38</v>
      </c>
      <c r="B42" s="20">
        <f>B40-B41</f>
        <v>2693403.0813874956</v>
      </c>
      <c r="C42" s="20">
        <f>C40-C41</f>
        <v>2612585.5730166771</v>
      </c>
      <c r="E42" s="13">
        <v>190</v>
      </c>
      <c r="F42" s="13">
        <v>2527407.9658873752</v>
      </c>
      <c r="I42" s="14">
        <f>$C$44</f>
        <v>-80817.50837081857</v>
      </c>
      <c r="L42" s="14">
        <f>$C$44</f>
        <v>-80817.50837081857</v>
      </c>
    </row>
    <row r="43" spans="1:15" x14ac:dyDescent="0.25">
      <c r="E43" s="13">
        <v>200</v>
      </c>
      <c r="F43" s="13">
        <v>2468196.0817335919</v>
      </c>
      <c r="H43">
        <v>7</v>
      </c>
      <c r="I43" s="13">
        <f t="dataTable" ref="I43:I56" dt2D="0" dtr="0" r1="B5" ca="1"/>
        <v>-240782.08018818684</v>
      </c>
      <c r="K43">
        <v>7</v>
      </c>
      <c r="L43" s="13">
        <f t="dataTable" ref="L43:L56" dt2D="0" dtr="0" r1="C15" ca="1"/>
        <v>-640657.27401725017</v>
      </c>
    </row>
    <row r="44" spans="1:15" x14ac:dyDescent="0.25">
      <c r="A44" t="s">
        <v>39</v>
      </c>
      <c r="C44" s="14">
        <f>C42-B42</f>
        <v>-80817.50837081857</v>
      </c>
      <c r="E44" s="13">
        <v>210</v>
      </c>
      <c r="F44" s="13">
        <v>2404345.4797004964</v>
      </c>
      <c r="H44">
        <v>8</v>
      </c>
      <c r="I44" s="13">
        <v>-166359.03658663109</v>
      </c>
      <c r="K44">
        <v>8</v>
      </c>
      <c r="L44" s="13">
        <v>-407390.70499790274</v>
      </c>
    </row>
    <row r="45" spans="1:15" x14ac:dyDescent="0.25">
      <c r="E45" s="13">
        <v>220</v>
      </c>
      <c r="F45" s="13">
        <v>2336835.6604220979</v>
      </c>
      <c r="H45">
        <v>9</v>
      </c>
      <c r="I45" s="13">
        <v>-116041.90934084728</v>
      </c>
      <c r="K45">
        <v>9</v>
      </c>
      <c r="L45" s="13">
        <v>-225961.15131619014</v>
      </c>
    </row>
    <row r="46" spans="1:15" x14ac:dyDescent="0.25">
      <c r="E46" s="13">
        <v>230</v>
      </c>
      <c r="F46" s="13">
        <v>2266528.792694008</v>
      </c>
      <c r="H46">
        <v>10</v>
      </c>
      <c r="I46" s="13">
        <v>-80817.50837081857</v>
      </c>
      <c r="K46">
        <v>10</v>
      </c>
      <c r="L46" s="13">
        <v>-80817.50837081857</v>
      </c>
    </row>
    <row r="47" spans="1:15" x14ac:dyDescent="0.25">
      <c r="E47" s="13">
        <v>240</v>
      </c>
      <c r="F47" s="13">
        <v>2194181.5554761589</v>
      </c>
      <c r="H47">
        <v>11</v>
      </c>
      <c r="I47" s="13">
        <v>-55467.23956678994</v>
      </c>
      <c r="K47">
        <v>11</v>
      </c>
      <c r="L47" s="13">
        <v>37936.381311753765</v>
      </c>
    </row>
    <row r="48" spans="1:15" x14ac:dyDescent="0.25">
      <c r="E48" s="13">
        <v>250</v>
      </c>
      <c r="F48" s="13">
        <v>2120455.8811617289</v>
      </c>
      <c r="H48">
        <v>12</v>
      </c>
      <c r="I48" s="13">
        <v>-36811.618334546685</v>
      </c>
      <c r="K48">
        <v>12</v>
      </c>
      <c r="L48" s="13">
        <v>136897.95604723506</v>
      </c>
    </row>
    <row r="49" spans="5:12" x14ac:dyDescent="0.25">
      <c r="E49" s="13">
        <v>260</v>
      </c>
      <c r="F49" s="13">
        <v>2045928.697066661</v>
      </c>
      <c r="H49">
        <v>13</v>
      </c>
      <c r="I49" s="13">
        <v>-22830.933403322473</v>
      </c>
      <c r="K49">
        <v>13</v>
      </c>
      <c r="L49" s="13">
        <v>220634.6731311027</v>
      </c>
    </row>
    <row r="50" spans="5:12" x14ac:dyDescent="0.25">
      <c r="E50" s="13">
        <v>270</v>
      </c>
      <c r="F50" s="13">
        <v>1971100.7538191928</v>
      </c>
      <c r="H50">
        <v>14</v>
      </c>
      <c r="I50" s="13">
        <v>-12196.7233306095</v>
      </c>
      <c r="K50">
        <v>14</v>
      </c>
      <c r="L50" s="13">
        <v>292409.0020601321</v>
      </c>
    </row>
    <row r="51" spans="5:12" x14ac:dyDescent="0.25">
      <c r="E51" s="13">
        <v>280</v>
      </c>
      <c r="F51" s="13">
        <v>1896404.6217439063</v>
      </c>
      <c r="H51">
        <v>15</v>
      </c>
      <c r="I51" s="13">
        <v>-4009.0333068780601</v>
      </c>
      <c r="K51">
        <v>15</v>
      </c>
      <c r="L51" s="13">
        <v>354613.42046529241</v>
      </c>
    </row>
    <row r="52" spans="5:12" x14ac:dyDescent="0.25">
      <c r="E52" s="13">
        <v>290</v>
      </c>
      <c r="F52" s="13">
        <v>1822211.9293829249</v>
      </c>
      <c r="H52">
        <v>16</v>
      </c>
      <c r="I52" s="13">
        <v>2357.4240708202124</v>
      </c>
      <c r="K52">
        <v>16</v>
      </c>
      <c r="L52" s="13">
        <v>409042.28656980582</v>
      </c>
    </row>
    <row r="53" spans="5:12" x14ac:dyDescent="0.25">
      <c r="E53" s="13">
        <v>300</v>
      </c>
      <c r="F53" s="13">
        <v>1748839.9119260637</v>
      </c>
      <c r="H53">
        <v>17</v>
      </c>
      <c r="I53" s="13">
        <v>7346.7280373722315</v>
      </c>
      <c r="K53">
        <v>17</v>
      </c>
      <c r="L53" s="13">
        <v>457067.75666202419</v>
      </c>
    </row>
    <row r="54" spans="5:12" x14ac:dyDescent="0.25">
      <c r="H54">
        <v>18</v>
      </c>
      <c r="I54" s="13">
        <v>11280.368556626141</v>
      </c>
      <c r="K54">
        <v>18</v>
      </c>
      <c r="L54" s="13">
        <v>499757.06341066025</v>
      </c>
    </row>
    <row r="55" spans="5:12" x14ac:dyDescent="0.25">
      <c r="H55">
        <v>19</v>
      </c>
      <c r="I55" s="13">
        <v>14395.052808500826</v>
      </c>
      <c r="K55">
        <v>19</v>
      </c>
      <c r="L55" s="13">
        <v>537952.75892260484</v>
      </c>
    </row>
    <row r="56" spans="5:12" x14ac:dyDescent="0.25">
      <c r="H56">
        <v>20</v>
      </c>
      <c r="I56" s="13">
        <v>16867.695617571473</v>
      </c>
      <c r="K56">
        <v>20</v>
      </c>
      <c r="L56" s="13">
        <v>572328.88488334976</v>
      </c>
    </row>
  </sheetData>
  <mergeCells count="1">
    <mergeCell ref="A1:B1"/>
  </mergeCells>
  <conditionalFormatting sqref="F3:F1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{B96D1D8B-EF8E-4D9A-BD91-3334A9F22CE7}</x14:id>
        </ext>
      </extLst>
    </cfRule>
  </conditionalFormatting>
  <conditionalFormatting sqref="I3:I1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{B4BCCA18-6774-4825-BF91-6A23E6A35438}</x14:id>
        </ext>
      </extLst>
    </cfRule>
  </conditionalFormatting>
  <conditionalFormatting sqref="F23:F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0" priority="4" rank="1"/>
  </conditionalFormatting>
  <conditionalFormatting sqref="O23:O3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{1B1866D0-0FE7-4E12-B8D4-E846413653F8}</x14:id>
        </ext>
      </extLst>
    </cfRule>
  </conditionalFormatting>
  <conditionalFormatting sqref="I43:I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{D0A74100-F18D-40AE-998B-27DFED64CDAE}</x14:id>
        </ext>
      </extLst>
    </cfRule>
  </conditionalFormatting>
  <conditionalFormatting sqref="L43:L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{FF950036-1836-4670-8578-54A2D1211C59}</x14:id>
        </ext>
      </extLst>
    </cfRule>
  </conditionalFormatting>
  <dataValidations disablePrompts="1" count="1">
    <dataValidation type="list" allowBlank="1" showInputMessage="1" showErrorMessage="1" sqref="B12:C12" xr:uid="{6B42A9DE-BE5E-472D-8495-8F106501EA64}">
      <formula1>$C$2:$C$3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6D1D8B-EF8E-4D9A-BD91-3334A9F22C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F3:F18</xm:sqref>
        </x14:conditionalFormatting>
        <x14:conditionalFormatting xmlns:xm="http://schemas.microsoft.com/office/excel/2006/main">
          <x14:cfRule type="dataBar" id="{B4BCCA18-6774-4825-BF91-6A23E6A354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I3:I18</xm:sqref>
        </x14:conditionalFormatting>
        <x14:conditionalFormatting xmlns:xm="http://schemas.microsoft.com/office/excel/2006/main">
          <x14:cfRule type="dataBar" id="{1B1866D0-0FE7-4E12-B8D4-E846413653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O23:O38</xm:sqref>
        </x14:conditionalFormatting>
        <x14:conditionalFormatting xmlns:xm="http://schemas.microsoft.com/office/excel/2006/main">
          <x14:cfRule type="dataBar" id="{D0A74100-F18D-40AE-998B-27DFED64CD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I43:I56</xm:sqref>
        </x14:conditionalFormatting>
        <x14:conditionalFormatting xmlns:xm="http://schemas.microsoft.com/office/excel/2006/main">
          <x14:cfRule type="dataBar" id="{FF950036-1836-4670-8578-54A2D1211C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L43:L56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64D6-15A5-4033-869C-30ACD3D7FCA7}">
  <dimension ref="D2:O41"/>
  <sheetViews>
    <sheetView tabSelected="1" workbookViewId="0">
      <selection activeCell="O7" sqref="O7"/>
    </sheetView>
  </sheetViews>
  <sheetFormatPr defaultRowHeight="15" x14ac:dyDescent="0.25"/>
  <cols>
    <col min="14" max="14" width="17.7109375" customWidth="1"/>
    <col min="15" max="15" width="18.28515625" bestFit="1" customWidth="1"/>
  </cols>
  <sheetData>
    <row r="2" spans="4:15" x14ac:dyDescent="0.25">
      <c r="D2" t="s">
        <v>44</v>
      </c>
      <c r="N2" t="s">
        <v>45</v>
      </c>
    </row>
    <row r="4" spans="4:15" x14ac:dyDescent="0.25">
      <c r="N4" t="s">
        <v>46</v>
      </c>
      <c r="O4" t="s">
        <v>42</v>
      </c>
    </row>
    <row r="5" spans="4:15" x14ac:dyDescent="0.25">
      <c r="O5" s="14">
        <f>$C$44</f>
        <v>0</v>
      </c>
    </row>
    <row r="6" spans="4:15" x14ac:dyDescent="0.25">
      <c r="N6">
        <v>50</v>
      </c>
      <c r="O6" s="13">
        <v>-1459305.0405206997</v>
      </c>
    </row>
    <row r="7" spans="4:15" x14ac:dyDescent="0.25">
      <c r="N7">
        <v>60</v>
      </c>
      <c r="O7" s="13">
        <v>-1108789.8302299827</v>
      </c>
    </row>
    <row r="8" spans="4:15" x14ac:dyDescent="0.25">
      <c r="N8">
        <v>70</v>
      </c>
      <c r="O8" s="13">
        <v>-798984.82905855402</v>
      </c>
    </row>
    <row r="9" spans="4:15" x14ac:dyDescent="0.25">
      <c r="N9">
        <v>80</v>
      </c>
      <c r="O9" s="13">
        <v>-527493.56761864759</v>
      </c>
    </row>
    <row r="10" spans="4:15" x14ac:dyDescent="0.25">
      <c r="N10">
        <v>90</v>
      </c>
      <c r="O10" s="13">
        <v>-289708.31719235145</v>
      </c>
    </row>
    <row r="11" spans="4:15" x14ac:dyDescent="0.25">
      <c r="N11">
        <v>100</v>
      </c>
      <c r="O11" s="13">
        <v>-80817.50837081857</v>
      </c>
    </row>
    <row r="12" spans="4:15" x14ac:dyDescent="0.25">
      <c r="N12">
        <v>110</v>
      </c>
      <c r="O12" s="13">
        <v>103526.36780138128</v>
      </c>
    </row>
    <row r="13" spans="4:15" x14ac:dyDescent="0.25">
      <c r="N13">
        <v>120</v>
      </c>
      <c r="O13" s="13">
        <v>267044.2191810552</v>
      </c>
    </row>
    <row r="14" spans="4:15" x14ac:dyDescent="0.25">
      <c r="N14">
        <v>130</v>
      </c>
      <c r="O14" s="13">
        <v>412850.28638046421</v>
      </c>
    </row>
    <row r="15" spans="4:15" x14ac:dyDescent="0.25">
      <c r="N15">
        <v>140</v>
      </c>
      <c r="O15" s="13">
        <v>543529.30265439488</v>
      </c>
    </row>
    <row r="16" spans="4:15" x14ac:dyDescent="0.25">
      <c r="N16">
        <v>150</v>
      </c>
      <c r="O16" s="13">
        <v>661223.19763761945</v>
      </c>
    </row>
    <row r="17" spans="4:15" x14ac:dyDescent="0.25">
      <c r="N17">
        <v>160</v>
      </c>
      <c r="O17" s="13">
        <v>767710.46661991812</v>
      </c>
    </row>
    <row r="18" spans="4:15" x14ac:dyDescent="0.25">
      <c r="N18">
        <v>170</v>
      </c>
      <c r="O18" s="13">
        <v>864473.50136248954</v>
      </c>
    </row>
    <row r="19" spans="4:15" x14ac:dyDescent="0.25">
      <c r="N19">
        <v>180</v>
      </c>
      <c r="O19" s="13">
        <v>952753.80591523089</v>
      </c>
    </row>
    <row r="20" spans="4:15" x14ac:dyDescent="0.25">
      <c r="N20">
        <v>190</v>
      </c>
      <c r="O20" s="13">
        <v>1033596.5808486585</v>
      </c>
    </row>
    <row r="21" spans="4:15" x14ac:dyDescent="0.25">
      <c r="N21">
        <v>200</v>
      </c>
      <c r="O21" s="13">
        <v>1107886.497307146</v>
      </c>
    </row>
    <row r="24" spans="4:15" x14ac:dyDescent="0.25">
      <c r="D24" t="s">
        <v>48</v>
      </c>
      <c r="N24" t="s">
        <v>49</v>
      </c>
    </row>
    <row r="26" spans="4:15" x14ac:dyDescent="0.25">
      <c r="N26" t="s">
        <v>47</v>
      </c>
      <c r="O26" t="s">
        <v>42</v>
      </c>
    </row>
    <row r="27" spans="4:15" x14ac:dyDescent="0.25">
      <c r="O27" s="14">
        <f>$C$44</f>
        <v>0</v>
      </c>
    </row>
    <row r="28" spans="4:15" x14ac:dyDescent="0.25">
      <c r="N28">
        <v>7</v>
      </c>
      <c r="O28" s="13">
        <v>-640657.27401725017</v>
      </c>
    </row>
    <row r="29" spans="4:15" x14ac:dyDescent="0.25">
      <c r="N29">
        <v>8</v>
      </c>
      <c r="O29" s="13">
        <v>-407390.70499790274</v>
      </c>
    </row>
    <row r="30" spans="4:15" x14ac:dyDescent="0.25">
      <c r="N30">
        <v>9</v>
      </c>
      <c r="O30" s="13">
        <v>-225961.15131619014</v>
      </c>
    </row>
    <row r="31" spans="4:15" x14ac:dyDescent="0.25">
      <c r="N31">
        <v>10</v>
      </c>
      <c r="O31" s="13">
        <v>-80817.50837081857</v>
      </c>
    </row>
    <row r="32" spans="4:15" x14ac:dyDescent="0.25">
      <c r="N32">
        <v>11</v>
      </c>
      <c r="O32" s="13">
        <v>37936.381311753765</v>
      </c>
    </row>
    <row r="33" spans="14:15" x14ac:dyDescent="0.25">
      <c r="N33">
        <v>12</v>
      </c>
      <c r="O33" s="13">
        <v>136897.95604723506</v>
      </c>
    </row>
    <row r="34" spans="14:15" x14ac:dyDescent="0.25">
      <c r="N34">
        <v>13</v>
      </c>
      <c r="O34" s="13">
        <v>220634.6731311027</v>
      </c>
    </row>
    <row r="35" spans="14:15" x14ac:dyDescent="0.25">
      <c r="N35">
        <v>14</v>
      </c>
      <c r="O35" s="13">
        <v>292409.0020601321</v>
      </c>
    </row>
    <row r="36" spans="14:15" x14ac:dyDescent="0.25">
      <c r="N36">
        <v>15</v>
      </c>
      <c r="O36" s="13">
        <v>354613.42046529241</v>
      </c>
    </row>
    <row r="37" spans="14:15" x14ac:dyDescent="0.25">
      <c r="N37">
        <v>16</v>
      </c>
      <c r="O37" s="13">
        <v>409042.28656980582</v>
      </c>
    </row>
    <row r="38" spans="14:15" x14ac:dyDescent="0.25">
      <c r="N38">
        <v>17</v>
      </c>
      <c r="O38" s="13">
        <v>457067.75666202419</v>
      </c>
    </row>
    <row r="39" spans="14:15" x14ac:dyDescent="0.25">
      <c r="N39">
        <v>18</v>
      </c>
      <c r="O39" s="13">
        <v>499757.06341066025</v>
      </c>
    </row>
    <row r="40" spans="14:15" x14ac:dyDescent="0.25">
      <c r="N40">
        <v>19</v>
      </c>
      <c r="O40" s="13">
        <v>537952.75892260484</v>
      </c>
    </row>
    <row r="41" spans="14:15" x14ac:dyDescent="0.25">
      <c r="N41">
        <v>20</v>
      </c>
      <c r="O41" s="13">
        <v>572328.88488334976</v>
      </c>
    </row>
  </sheetData>
  <conditionalFormatting sqref="O6:O2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{20AC513C-5D68-4851-92EC-F2E91434908C}</x14:id>
        </ext>
      </extLst>
    </cfRule>
  </conditionalFormatting>
  <conditionalFormatting sqref="O28:O4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{7288C7A3-23CD-4D42-B635-1823AF817319}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AC513C-5D68-4851-92EC-F2E9143490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O6:O21</xm:sqref>
        </x14:conditionalFormatting>
        <x14:conditionalFormatting xmlns:xm="http://schemas.microsoft.com/office/excel/2006/main">
          <x14:cfRule type="dataBar" id="{7288C7A3-23CD-4D42-B635-1823AF8173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O28:O41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Inputs</vt:lpstr>
      <vt:lpstr>Charts for Memo Appendix</vt:lpstr>
      <vt:lpstr>Annual_Membership_Fee</vt:lpstr>
      <vt:lpstr>Average_Annual_Demand_per_Customer</vt:lpstr>
      <vt:lpstr>Average_Customer_Order_Size</vt:lpstr>
      <vt:lpstr>Average_Material_Cost</vt:lpstr>
      <vt:lpstr>Average_Selling_Price</vt:lpstr>
      <vt:lpstr>Exponential_Factor</vt:lpstr>
      <vt:lpstr>Fixed_Shipping_Cost</vt:lpstr>
      <vt:lpstr>Total_Market_Size</vt:lpstr>
      <vt:lpstr>Variable_Shipping_Cost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B</dc:creator>
  <cp:lastModifiedBy>Jimmy B</cp:lastModifiedBy>
  <dcterms:created xsi:type="dcterms:W3CDTF">2021-03-13T20:59:06Z</dcterms:created>
  <dcterms:modified xsi:type="dcterms:W3CDTF">2021-03-13T22:27:48Z</dcterms:modified>
</cp:coreProperties>
</file>