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han.reddy\Desktop\MyDocs\"/>
    </mc:Choice>
  </mc:AlternateContent>
  <bookViews>
    <workbookView xWindow="0" yWindow="0" windowWidth="19200" windowHeight="7350" tabRatio="666" activeTab="5"/>
  </bookViews>
  <sheets>
    <sheet name="Expenses" sheetId="1" r:id="rId1"/>
    <sheet name="Sheet2" sheetId="2" r:id="rId2"/>
    <sheet name="Monthly" sheetId="3" r:id="rId3"/>
    <sheet name="Dad &amp; Bro" sheetId="7" r:id="rId4"/>
    <sheet name="Salary" sheetId="9" r:id="rId5"/>
    <sheet name="HomeLoan" sheetId="4" r:id="rId6"/>
    <sheet name="Personal Loan" sheetId="5" r:id="rId7"/>
    <sheet name="Sheet1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5" l="1"/>
  <c r="L17" i="5" s="1"/>
  <c r="G7" i="5"/>
  <c r="G5" i="5"/>
  <c r="G14" i="5" s="1"/>
  <c r="M25" i="1" l="1"/>
  <c r="K22" i="1"/>
  <c r="K11" i="1"/>
  <c r="M12" i="1"/>
  <c r="B20" i="3"/>
  <c r="C15" i="9" l="1"/>
  <c r="C16" i="9"/>
  <c r="C20" i="9"/>
  <c r="C4" i="9"/>
  <c r="C5" i="9"/>
  <c r="C6" i="9"/>
  <c r="C7" i="9"/>
  <c r="C8" i="9"/>
  <c r="C9" i="9"/>
  <c r="C3" i="9"/>
  <c r="G19" i="9"/>
  <c r="G20" i="9" s="1"/>
  <c r="G18" i="9"/>
  <c r="G15" i="9"/>
  <c r="G13" i="9"/>
  <c r="B6" i="5" l="1"/>
  <c r="L19" i="1" l="1"/>
  <c r="L16" i="1"/>
  <c r="L17" i="1"/>
  <c r="L20" i="1"/>
  <c r="L15" i="1"/>
  <c r="M18" i="1" l="1"/>
  <c r="M13" i="1"/>
  <c r="M19" i="1"/>
  <c r="B48" i="1" l="1"/>
  <c r="B47" i="1"/>
  <c r="M24" i="1" l="1"/>
  <c r="M11" i="1"/>
  <c r="M10" i="1"/>
  <c r="K29" i="1"/>
  <c r="C14" i="3" l="1"/>
  <c r="D20" i="3" s="1"/>
  <c r="B21" i="5"/>
  <c r="E21" i="5" s="1"/>
  <c r="E22" i="5" s="1"/>
  <c r="B14" i="3" l="1"/>
  <c r="O11" i="3" l="1"/>
  <c r="O19" i="3"/>
  <c r="C20" i="3"/>
  <c r="M26" i="1" l="1"/>
  <c r="M27" i="1"/>
  <c r="E15" i="1"/>
  <c r="E17" i="1"/>
  <c r="E20" i="1"/>
  <c r="I25" i="1"/>
  <c r="J29" i="1"/>
  <c r="I11" i="1"/>
  <c r="M22" i="1"/>
  <c r="M23" i="1"/>
  <c r="M4" i="1"/>
  <c r="M5" i="1"/>
  <c r="M6" i="1"/>
  <c r="M7" i="1"/>
  <c r="M8" i="1"/>
  <c r="M9" i="1"/>
  <c r="M14" i="1"/>
  <c r="M15" i="1"/>
  <c r="M16" i="1"/>
  <c r="M17" i="1"/>
  <c r="M20" i="1"/>
  <c r="M21" i="1"/>
  <c r="M3" i="1"/>
  <c r="M28" i="1" l="1"/>
  <c r="I29" i="1"/>
  <c r="P28" i="1" s="1"/>
  <c r="P29" i="1" s="1"/>
  <c r="M33" i="1"/>
  <c r="N40" i="1" s="1"/>
  <c r="B29" i="1"/>
  <c r="D29" i="1"/>
  <c r="C29" i="1"/>
  <c r="E29" i="1"/>
  <c r="F29" i="1"/>
  <c r="G29" i="1"/>
  <c r="H29" i="1"/>
  <c r="N29" i="1" l="1"/>
  <c r="M29" i="1"/>
  <c r="H14" i="2"/>
</calcChain>
</file>

<file path=xl/sharedStrings.xml><?xml version="1.0" encoding="utf-8"?>
<sst xmlns="http://schemas.openxmlformats.org/spreadsheetml/2006/main" count="239" uniqueCount="197">
  <si>
    <t>Aug</t>
  </si>
  <si>
    <t>Sep</t>
  </si>
  <si>
    <t>Oct</t>
  </si>
  <si>
    <t>Nov</t>
  </si>
  <si>
    <t>Dec</t>
  </si>
  <si>
    <t>Jan</t>
  </si>
  <si>
    <t>Feb</t>
  </si>
  <si>
    <t>Personal Loan</t>
  </si>
  <si>
    <t>Home Loan</t>
  </si>
  <si>
    <t>Marriage Shopping</t>
  </si>
  <si>
    <t>Furniture</t>
  </si>
  <si>
    <t>Advance</t>
  </si>
  <si>
    <t>Raghava</t>
  </si>
  <si>
    <t>Rent + Maintenance</t>
  </si>
  <si>
    <t>Mobile</t>
  </si>
  <si>
    <t>Electricity</t>
  </si>
  <si>
    <t>DTH</t>
  </si>
  <si>
    <t>Travel</t>
  </si>
  <si>
    <t>Food &amp; Drinks</t>
  </si>
  <si>
    <t>Groceries</t>
  </si>
  <si>
    <t>Fuel</t>
  </si>
  <si>
    <t>Shopping</t>
  </si>
  <si>
    <t>Internet</t>
  </si>
  <si>
    <t>Bike</t>
  </si>
  <si>
    <t>Health/Gym</t>
  </si>
  <si>
    <t>Withdrawl</t>
  </si>
  <si>
    <t>Other</t>
  </si>
  <si>
    <t>Bed</t>
  </si>
  <si>
    <t>Latha dresses</t>
  </si>
  <si>
    <t>Bro Marriage</t>
  </si>
  <si>
    <t>Iron/Paper/Cleaning</t>
  </si>
  <si>
    <t>Abba</t>
  </si>
  <si>
    <t>Bro/Sis/Darling</t>
  </si>
  <si>
    <t>Entry gift</t>
  </si>
  <si>
    <t>Mar</t>
  </si>
  <si>
    <t>Apr</t>
  </si>
  <si>
    <t>Entertainment</t>
  </si>
  <si>
    <t>Salary</t>
  </si>
  <si>
    <t>Chari</t>
  </si>
  <si>
    <t>Mama</t>
  </si>
  <si>
    <t>Chandu</t>
  </si>
  <si>
    <t>Darling</t>
  </si>
  <si>
    <t>Still Pending</t>
  </si>
  <si>
    <t>Attha Saree</t>
  </si>
  <si>
    <t>Expenses</t>
  </si>
  <si>
    <t>Others</t>
  </si>
  <si>
    <t>Mobile Bill</t>
  </si>
  <si>
    <t>Current Bill</t>
  </si>
  <si>
    <t>Paper Bill</t>
  </si>
  <si>
    <t>Dish Bill</t>
  </si>
  <si>
    <t>Maintenance</t>
  </si>
  <si>
    <t>House Loan</t>
  </si>
  <si>
    <t>Rent</t>
  </si>
  <si>
    <t>Iron/Cleaning</t>
  </si>
  <si>
    <t>Milk+Curd+Water+Eggs</t>
  </si>
  <si>
    <t>Food</t>
  </si>
  <si>
    <t>Due Date</t>
  </si>
  <si>
    <t>EMI(Int.)</t>
  </si>
  <si>
    <t>EMI(Prin.)</t>
  </si>
  <si>
    <t>Interest</t>
  </si>
  <si>
    <t>Premium</t>
  </si>
  <si>
    <t>Total EMI</t>
  </si>
  <si>
    <t>Total OS</t>
  </si>
  <si>
    <t>T1 - Kite</t>
  </si>
  <si>
    <t>T2 - SBI</t>
  </si>
  <si>
    <t>May</t>
  </si>
  <si>
    <t>Attha Health</t>
  </si>
  <si>
    <t>Bro Kidney</t>
  </si>
  <si>
    <t>Gym</t>
  </si>
  <si>
    <t>Latha IMS</t>
  </si>
  <si>
    <t>Tax/LIC/GOA/Tirupati/Trd</t>
  </si>
  <si>
    <t>Date</t>
  </si>
  <si>
    <t>Narration</t>
  </si>
  <si>
    <t>Withdrawal Amt.</t>
  </si>
  <si>
    <t>24/04/16</t>
  </si>
  <si>
    <t>IMPS-P2A-611511352372-SIS-LATHA</t>
  </si>
  <si>
    <t>28/08/16</t>
  </si>
  <si>
    <t>IMPS-P2A-624115321327-CONVOCATION-DAMODAR REDDY</t>
  </si>
  <si>
    <t>25/04/16</t>
  </si>
  <si>
    <t>NEFT DR-SBIN0002761-BRO-NETBANK, MUM-N116160147546225</t>
  </si>
  <si>
    <t>16/05/16</t>
  </si>
  <si>
    <t>NEFT DR-SBIN0002761-BRO-NETBANK, MUM-N137160153808072</t>
  </si>
  <si>
    <t>14/07/16</t>
  </si>
  <si>
    <t>NEFT DR-SBIN0002761-BRO-NETBANK, MUM-N196160169727953</t>
  </si>
  <si>
    <t>16/08/16</t>
  </si>
  <si>
    <t>NEFT DR-SBIN0002761-BRO-NETBANK, MUM-N229160178782801</t>
  </si>
  <si>
    <t>10/09/16</t>
  </si>
  <si>
    <t>NEFT DR-SBIN0002761-BRO-NETBANK, MUM-N254160186546369</t>
  </si>
  <si>
    <t>22/09/16</t>
  </si>
  <si>
    <t>NEFT DR-SBIN0002761-BRO-NETBANK, MUM-N266160189532307</t>
  </si>
  <si>
    <t xml:space="preserve">ITF7279520               TRANSFER TO 31794520117  </t>
  </si>
  <si>
    <t xml:space="preserve">IT97961434               TRANSFER TO 33116884745  </t>
  </si>
  <si>
    <t xml:space="preserve">ITA0904322               TRANSFER TO 33116884745 </t>
  </si>
  <si>
    <t xml:space="preserve">ITA3973190               TRANSFER TO 33116884745 </t>
  </si>
  <si>
    <t xml:space="preserve">ITA6824566               TRANSFER TO 33116884745  </t>
  </si>
  <si>
    <t xml:space="preserve">IT95021804               TRANSFER TO 11313768921  </t>
  </si>
  <si>
    <t xml:space="preserve">ITB9922973               TRANSFER TO 33116884745  </t>
  </si>
  <si>
    <t xml:space="preserve">ITC3871351               TRANSFER TO 33116884745  </t>
  </si>
  <si>
    <t xml:space="preserve">ITC7534828               TRANSFER TO 33116884745  </t>
  </si>
  <si>
    <t xml:space="preserve">ITD0904010               TRANSFER TO 33116884745  </t>
  </si>
  <si>
    <t xml:space="preserve">ITD4530814               TRANSFER TO 33116884745  </t>
  </si>
  <si>
    <t xml:space="preserve">ITB6741128               TRANSFER TO 33116884745  </t>
  </si>
  <si>
    <t xml:space="preserve">ITF3504312               TRANSFER TO 31794520117  </t>
  </si>
  <si>
    <t xml:space="preserve">ITF3504833               TRANSFER TO 33116884745  </t>
  </si>
  <si>
    <t>Insurance Premiums--</t>
  </si>
  <si>
    <t>ITF7684801               TRANSFER TO 33116884745</t>
  </si>
  <si>
    <t xml:space="preserve">ITE9708979               TRANSFER TO 31794520117  </t>
  </si>
  <si>
    <t>Bro Monthly Expenses--</t>
  </si>
  <si>
    <t xml:space="preserve">ITF0140302               TRANSFER TO 31794520117  </t>
  </si>
  <si>
    <t>Bro Java--</t>
  </si>
  <si>
    <t xml:space="preserve">ITE6334086               TRANSFER TO 31794520117  </t>
  </si>
  <si>
    <t>Jul</t>
  </si>
  <si>
    <t>Bro--</t>
  </si>
  <si>
    <t>Mahesh VJA--</t>
  </si>
  <si>
    <t xml:space="preserve">GRPT INB: IZ11114141         SBI2407152847894                      </t>
  </si>
  <si>
    <t>IELTS</t>
  </si>
  <si>
    <t xml:space="preserve">ITB3270704               TRANSFER TO 33116884745  </t>
  </si>
  <si>
    <t xml:space="preserve">ITB0127125               TRANSFER TO 33116884745  </t>
  </si>
  <si>
    <t xml:space="preserve">ITI0744882               TRANSFER TO 33116884745  </t>
  </si>
  <si>
    <t xml:space="preserve">ITG0353841               TRANSFER TO 31794520117  </t>
  </si>
  <si>
    <t xml:space="preserve">ITG5139829               TRANSFER TO 31794520117  </t>
  </si>
  <si>
    <t xml:space="preserve">ITG7989566               TRANSFER TO 31794520117  </t>
  </si>
  <si>
    <t xml:space="preserve">ITG8540814               TRANSFER TO 31794520117  </t>
  </si>
  <si>
    <t xml:space="preserve">ITG7111106               TRANSFER TO 31794520117  </t>
  </si>
  <si>
    <t xml:space="preserve">ITG9639225               TRANSFER TO 31794520117  </t>
  </si>
  <si>
    <t xml:space="preserve">ITH1270532               TRANSFER TO 31794520117  </t>
  </si>
  <si>
    <t xml:space="preserve">ITH3472666               TRANSFER TO 31794520117  </t>
  </si>
  <si>
    <t xml:space="preserve">ITH9795181               TRANSFER TO 31794520117  </t>
  </si>
  <si>
    <t xml:space="preserve">ITI3042298               TRANSFER TO 31794520117  </t>
  </si>
  <si>
    <t xml:space="preserve">ITI7934496               TRANSFER TO 31794520117  </t>
  </si>
  <si>
    <t xml:space="preserve">ITJ2064103               TRANSFER TO 31794520117  </t>
  </si>
  <si>
    <t xml:space="preserve">ITJ4034882               TRANSFER TO 31794520117  </t>
  </si>
  <si>
    <t>Dad Mobile</t>
  </si>
  <si>
    <t>ETS*GRE Test Services 609-771-7670 NJ 195.00 USD</t>
  </si>
  <si>
    <t>Bike time</t>
  </si>
  <si>
    <t>Marriage shopping</t>
  </si>
  <si>
    <t>LIC</t>
  </si>
  <si>
    <t>Goa</t>
  </si>
  <si>
    <t>Tirupati</t>
  </si>
  <si>
    <t>Trading</t>
  </si>
  <si>
    <t>Coaching</t>
  </si>
  <si>
    <t>EMI</t>
  </si>
  <si>
    <t>Loan</t>
  </si>
  <si>
    <t>Processing Fees</t>
  </si>
  <si>
    <t>Insurance Premium</t>
  </si>
  <si>
    <t>Franking charges</t>
  </si>
  <si>
    <t>Amount dispatched</t>
  </si>
  <si>
    <t>Duration</t>
  </si>
  <si>
    <t>12 Months</t>
  </si>
  <si>
    <t>Interest rate</t>
  </si>
  <si>
    <t>Total Interest</t>
  </si>
  <si>
    <t>Eye operation time</t>
  </si>
  <si>
    <t>SALARY COMPONENTS ANNUAL</t>
  </si>
  <si>
    <t>(In Rs.)</t>
  </si>
  <si>
    <t xml:space="preserve">Basic </t>
  </si>
  <si>
    <t xml:space="preserve">House Rent Allowance </t>
  </si>
  <si>
    <t xml:space="preserve">Medical </t>
  </si>
  <si>
    <t xml:space="preserve">Conveyance Allowance </t>
  </si>
  <si>
    <t xml:space="preserve">Allowance </t>
  </si>
  <si>
    <t xml:space="preserve">Sub Total (1) </t>
  </si>
  <si>
    <t xml:space="preserve">Company's Contribution to PF </t>
  </si>
  <si>
    <t xml:space="preserve">TOTAL FIXED COMPONENT </t>
  </si>
  <si>
    <t>Earned Variable Pay (10% of the Total Fixed Component)</t>
  </si>
  <si>
    <t xml:space="preserve">COST-TO-COMPANY (CTC) </t>
  </si>
  <si>
    <t xml:space="preserve">Food coupons </t>
  </si>
  <si>
    <t xml:space="preserve">Gratuity </t>
  </si>
  <si>
    <t xml:space="preserve">Medical Insurance </t>
  </si>
  <si>
    <t xml:space="preserve">Group Term Life Insurance </t>
  </si>
  <si>
    <t xml:space="preserve">Sub Total (2) </t>
  </si>
  <si>
    <t xml:space="preserve">TOTAL COST-TO-COMPANY (TCTC) </t>
  </si>
  <si>
    <t xml:space="preserve">My Contribution to PF </t>
  </si>
  <si>
    <t>Variable Pay</t>
  </si>
  <si>
    <t>Tax</t>
  </si>
  <si>
    <t>Total Salary</t>
  </si>
  <si>
    <t>Cuttings</t>
  </si>
  <si>
    <t>Monthly Salary</t>
  </si>
  <si>
    <t>Actual Salary</t>
  </si>
  <si>
    <t>Moto Bro</t>
  </si>
  <si>
    <t xml:space="preserve">TRANSFER FROM 33983754319                         </t>
  </si>
  <si>
    <t xml:space="preserve"> </t>
  </si>
  <si>
    <t>ITL0216064               TRANSFER FROM 31794520117</t>
  </si>
  <si>
    <t>ITK8806332               TRANSFER FROM 31794520117</t>
  </si>
  <si>
    <t>ITL1226168               TRANSFER FROM 31794520117</t>
  </si>
  <si>
    <t>HCL HEAP 1st Payment</t>
  </si>
  <si>
    <t>HCL Consulatancy Xtra</t>
  </si>
  <si>
    <t>HCL HEAP 2ns Payment</t>
  </si>
  <si>
    <t>Buffer</t>
  </si>
  <si>
    <t>Axis Bank Personal Loan</t>
  </si>
  <si>
    <t>Credit card expenses</t>
  </si>
  <si>
    <t>LIC Premium1</t>
  </si>
  <si>
    <t>LIC Premium2</t>
  </si>
  <si>
    <t>Bro HCL LEAP(Chari+Vinod)</t>
  </si>
  <si>
    <t>Savings</t>
  </si>
  <si>
    <t>Maddy</t>
  </si>
  <si>
    <t>Credit card</t>
  </si>
  <si>
    <t>Ear Phones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</si>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</sst>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5" fontId="0" fillId="0" borderId="0" xfId="0" applyNumberFormat="1"/>
    <xf numFmtId="0" fontId="0" fillId="0" borderId="0" xfId="0" applyFont="1"/>
    <xf numFmtId="4" fontId="0" fillId="0" borderId="0" xfId="0" applyNumberFormat="1"/>
    <xf numFmtId="15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topLeftCell="A9" workbookViewId="0">
      <selection activeCell="L22" sqref="L22"/>
    </sheetView>
  </sheetViews>
  <sheetFormatPr defaultRowHeight="14.5" x14ac:dyDescent="0.35"/>
  <cols>
    <col min="1" max="1" width="22.7265625" customWidth="1"/>
    <col min="15" max="15" width="12.08984375" bestFit="1" customWidth="1"/>
  </cols>
  <sheetData>
    <row r="2" spans="1:16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34</v>
      </c>
      <c r="J2" t="s">
        <v>35</v>
      </c>
      <c r="K2" t="s">
        <v>65</v>
      </c>
    </row>
    <row r="3" spans="1:16" x14ac:dyDescent="0.35">
      <c r="A3" t="s">
        <v>7</v>
      </c>
      <c r="B3">
        <v>26975</v>
      </c>
      <c r="C3">
        <v>26975</v>
      </c>
      <c r="D3">
        <v>26975</v>
      </c>
      <c r="E3">
        <v>26975</v>
      </c>
      <c r="F3">
        <v>26975</v>
      </c>
      <c r="G3">
        <v>26975</v>
      </c>
      <c r="H3">
        <v>26975</v>
      </c>
      <c r="I3">
        <v>26975</v>
      </c>
      <c r="M3">
        <f>SUM(B3:J3)</f>
        <v>215800</v>
      </c>
      <c r="O3" t="s">
        <v>33</v>
      </c>
      <c r="P3">
        <v>10000</v>
      </c>
    </row>
    <row r="4" spans="1:16" x14ac:dyDescent="0.35">
      <c r="A4" t="s">
        <v>8</v>
      </c>
      <c r="D4">
        <v>2990</v>
      </c>
      <c r="F4">
        <v>27059</v>
      </c>
      <c r="G4">
        <v>27059</v>
      </c>
      <c r="H4">
        <v>27059</v>
      </c>
      <c r="I4">
        <v>27059</v>
      </c>
      <c r="J4">
        <v>27059</v>
      </c>
      <c r="K4">
        <v>27059</v>
      </c>
      <c r="M4">
        <f t="shared" ref="M4:M27" si="0">SUM(B4:J4)</f>
        <v>138285</v>
      </c>
      <c r="O4" t="s">
        <v>22</v>
      </c>
      <c r="P4">
        <v>8000</v>
      </c>
    </row>
    <row r="5" spans="1:16" x14ac:dyDescent="0.35">
      <c r="A5" t="s">
        <v>9</v>
      </c>
      <c r="B5">
        <v>22657</v>
      </c>
      <c r="C5">
        <v>55978</v>
      </c>
      <c r="D5">
        <v>24587</v>
      </c>
      <c r="E5">
        <v>12276</v>
      </c>
      <c r="M5">
        <f t="shared" si="0"/>
        <v>115498</v>
      </c>
      <c r="O5" t="s">
        <v>27</v>
      </c>
      <c r="P5">
        <v>3000</v>
      </c>
    </row>
    <row r="6" spans="1:16" x14ac:dyDescent="0.35">
      <c r="A6" t="s">
        <v>10</v>
      </c>
      <c r="E6">
        <v>98400</v>
      </c>
      <c r="F6">
        <v>2940</v>
      </c>
      <c r="M6">
        <f t="shared" si="0"/>
        <v>101340</v>
      </c>
      <c r="O6" t="s">
        <v>43</v>
      </c>
      <c r="P6">
        <v>5000</v>
      </c>
    </row>
    <row r="7" spans="1:16" x14ac:dyDescent="0.35">
      <c r="A7" t="s">
        <v>11</v>
      </c>
      <c r="D7">
        <v>100000</v>
      </c>
      <c r="M7">
        <f t="shared" si="0"/>
        <v>100000</v>
      </c>
      <c r="O7" t="s">
        <v>28</v>
      </c>
      <c r="P7">
        <v>5000</v>
      </c>
    </row>
    <row r="8" spans="1:16" x14ac:dyDescent="0.35">
      <c r="A8" t="s">
        <v>12</v>
      </c>
      <c r="E8">
        <v>50000</v>
      </c>
      <c r="G8">
        <v>41000</v>
      </c>
      <c r="M8">
        <f t="shared" si="0"/>
        <v>91000</v>
      </c>
    </row>
    <row r="9" spans="1:16" x14ac:dyDescent="0.35">
      <c r="A9" t="s">
        <v>13</v>
      </c>
      <c r="B9">
        <v>12000</v>
      </c>
      <c r="C9">
        <v>12000</v>
      </c>
      <c r="E9">
        <v>8000</v>
      </c>
      <c r="F9">
        <v>16500</v>
      </c>
      <c r="G9">
        <v>17000</v>
      </c>
      <c r="H9">
        <v>17000</v>
      </c>
      <c r="I9">
        <v>17000</v>
      </c>
      <c r="J9">
        <v>17000</v>
      </c>
      <c r="K9">
        <v>17000</v>
      </c>
      <c r="M9">
        <f t="shared" si="0"/>
        <v>116500</v>
      </c>
      <c r="O9" t="s">
        <v>31</v>
      </c>
      <c r="P9">
        <v>10000</v>
      </c>
    </row>
    <row r="10" spans="1:16" x14ac:dyDescent="0.35">
      <c r="A10" t="s">
        <v>70</v>
      </c>
      <c r="B10">
        <v>14070</v>
      </c>
      <c r="F10">
        <v>25144</v>
      </c>
      <c r="G10">
        <v>48677</v>
      </c>
      <c r="I10">
        <v>7427</v>
      </c>
      <c r="K10">
        <v>12000</v>
      </c>
      <c r="M10">
        <f>SUM(B10:K10)</f>
        <v>107318</v>
      </c>
      <c r="O10" t="s">
        <v>29</v>
      </c>
      <c r="P10">
        <v>30000</v>
      </c>
    </row>
    <row r="11" spans="1:16" x14ac:dyDescent="0.35">
      <c r="A11" t="s">
        <v>14</v>
      </c>
      <c r="B11">
        <v>522</v>
      </c>
      <c r="C11">
        <v>599</v>
      </c>
      <c r="D11">
        <v>1767</v>
      </c>
      <c r="E11">
        <v>1874</v>
      </c>
      <c r="F11">
        <v>1000</v>
      </c>
      <c r="G11">
        <v>1039</v>
      </c>
      <c r="H11">
        <v>2415</v>
      </c>
      <c r="I11">
        <f>722+681+626</f>
        <v>2029</v>
      </c>
      <c r="J11">
        <v>1168</v>
      </c>
      <c r="K11">
        <f>664+495</f>
        <v>1159</v>
      </c>
      <c r="M11">
        <f>SUM(B11:K11)</f>
        <v>13572</v>
      </c>
    </row>
    <row r="12" spans="1:16" x14ac:dyDescent="0.35">
      <c r="A12" t="s">
        <v>15</v>
      </c>
      <c r="F12">
        <v>2356</v>
      </c>
      <c r="G12">
        <v>953</v>
      </c>
      <c r="H12">
        <v>992</v>
      </c>
      <c r="I12">
        <v>1339</v>
      </c>
      <c r="J12">
        <v>1752</v>
      </c>
      <c r="K12">
        <v>2472</v>
      </c>
      <c r="M12">
        <f>SUM(B12:K12)</f>
        <v>9864</v>
      </c>
    </row>
    <row r="13" spans="1:16" x14ac:dyDescent="0.35">
      <c r="A13" t="s">
        <v>16</v>
      </c>
      <c r="C13">
        <v>500</v>
      </c>
      <c r="F13">
        <v>510</v>
      </c>
      <c r="G13">
        <v>681</v>
      </c>
      <c r="H13">
        <v>700</v>
      </c>
      <c r="I13">
        <v>700</v>
      </c>
      <c r="K13">
        <v>700</v>
      </c>
      <c r="M13">
        <f>SUM(B13:K13)</f>
        <v>3791</v>
      </c>
    </row>
    <row r="14" spans="1:16" x14ac:dyDescent="0.35">
      <c r="A14" t="s">
        <v>22</v>
      </c>
      <c r="B14">
        <v>1159</v>
      </c>
      <c r="C14">
        <v>1265</v>
      </c>
      <c r="K14">
        <v>1194</v>
      </c>
      <c r="M14">
        <f t="shared" si="0"/>
        <v>2424</v>
      </c>
    </row>
    <row r="15" spans="1:16" x14ac:dyDescent="0.35">
      <c r="A15" t="s">
        <v>17</v>
      </c>
      <c r="B15">
        <v>7035</v>
      </c>
      <c r="C15">
        <v>642</v>
      </c>
      <c r="D15">
        <v>2740</v>
      </c>
      <c r="E15">
        <f>1020+4927</f>
        <v>5947</v>
      </c>
      <c r="F15">
        <v>3260</v>
      </c>
      <c r="G15">
        <v>4633</v>
      </c>
      <c r="H15">
        <v>5029</v>
      </c>
      <c r="I15">
        <v>3601</v>
      </c>
      <c r="J15">
        <v>10924</v>
      </c>
      <c r="K15">
        <v>5689</v>
      </c>
      <c r="L15" s="14">
        <f>AVERAGE(D15:K15)</f>
        <v>5227.875</v>
      </c>
      <c r="M15">
        <f t="shared" si="0"/>
        <v>43811</v>
      </c>
    </row>
    <row r="16" spans="1:16" x14ac:dyDescent="0.35">
      <c r="A16" t="s">
        <v>18</v>
      </c>
      <c r="B16">
        <v>406</v>
      </c>
      <c r="C16">
        <v>331</v>
      </c>
      <c r="D16">
        <v>2442</v>
      </c>
      <c r="E16">
        <v>729</v>
      </c>
      <c r="F16">
        <v>10662</v>
      </c>
      <c r="G16">
        <v>3437</v>
      </c>
      <c r="H16">
        <v>5522</v>
      </c>
      <c r="I16">
        <v>6220</v>
      </c>
      <c r="J16">
        <v>7281</v>
      </c>
      <c r="K16">
        <v>3595</v>
      </c>
      <c r="L16" s="14">
        <f t="shared" ref="L16:L20" si="1">AVERAGE(D16:K16)</f>
        <v>4986</v>
      </c>
      <c r="M16">
        <f t="shared" si="0"/>
        <v>37030</v>
      </c>
    </row>
    <row r="17" spans="1:16" x14ac:dyDescent="0.35">
      <c r="A17" t="s">
        <v>19</v>
      </c>
      <c r="B17">
        <v>3934</v>
      </c>
      <c r="D17">
        <v>7523</v>
      </c>
      <c r="E17">
        <f>2755+4390</f>
        <v>7145</v>
      </c>
      <c r="F17">
        <v>8054</v>
      </c>
      <c r="G17">
        <v>2855</v>
      </c>
      <c r="H17">
        <v>5375</v>
      </c>
      <c r="I17">
        <v>9031</v>
      </c>
      <c r="J17">
        <v>7700</v>
      </c>
      <c r="K17">
        <v>9541</v>
      </c>
      <c r="L17" s="14">
        <f t="shared" si="1"/>
        <v>7153</v>
      </c>
      <c r="M17">
        <f t="shared" si="0"/>
        <v>51617</v>
      </c>
    </row>
    <row r="18" spans="1:16" x14ac:dyDescent="0.35">
      <c r="A18" t="s">
        <v>20</v>
      </c>
      <c r="B18">
        <v>500</v>
      </c>
      <c r="D18">
        <v>1000</v>
      </c>
      <c r="E18">
        <v>500</v>
      </c>
      <c r="F18">
        <v>1900</v>
      </c>
      <c r="G18">
        <v>1000</v>
      </c>
      <c r="H18">
        <v>1000</v>
      </c>
      <c r="I18">
        <v>1000</v>
      </c>
      <c r="J18">
        <v>1000</v>
      </c>
      <c r="K18">
        <v>1500</v>
      </c>
      <c r="L18" s="14"/>
      <c r="M18">
        <f>SUM(B18:K18)</f>
        <v>9400</v>
      </c>
    </row>
    <row r="19" spans="1:16" x14ac:dyDescent="0.35">
      <c r="A19" t="s">
        <v>24</v>
      </c>
      <c r="C19">
        <v>6860</v>
      </c>
      <c r="F19">
        <v>2690</v>
      </c>
      <c r="G19">
        <v>730</v>
      </c>
      <c r="H19">
        <v>28706</v>
      </c>
      <c r="I19">
        <v>6752</v>
      </c>
      <c r="J19">
        <v>12791</v>
      </c>
      <c r="K19">
        <v>15433</v>
      </c>
      <c r="L19" s="14">
        <f t="shared" si="1"/>
        <v>11183.666666666666</v>
      </c>
      <c r="M19">
        <f>SUM(B19:K19)</f>
        <v>73962</v>
      </c>
    </row>
    <row r="20" spans="1:16" x14ac:dyDescent="0.35">
      <c r="A20" t="s">
        <v>21</v>
      </c>
      <c r="B20">
        <v>596</v>
      </c>
      <c r="D20">
        <v>873</v>
      </c>
      <c r="E20">
        <f>3702+4346</f>
        <v>8048</v>
      </c>
      <c r="F20">
        <v>8507</v>
      </c>
      <c r="G20">
        <v>550</v>
      </c>
      <c r="H20">
        <v>8561</v>
      </c>
      <c r="I20">
        <v>6487</v>
      </c>
      <c r="J20">
        <v>12939</v>
      </c>
      <c r="K20">
        <v>200</v>
      </c>
      <c r="L20" s="14">
        <f t="shared" si="1"/>
        <v>5770.625</v>
      </c>
      <c r="M20">
        <f t="shared" si="0"/>
        <v>46561</v>
      </c>
    </row>
    <row r="21" spans="1:16" x14ac:dyDescent="0.35">
      <c r="A21" t="s">
        <v>23</v>
      </c>
      <c r="D21">
        <v>3591</v>
      </c>
      <c r="F21">
        <v>1570</v>
      </c>
      <c r="I21">
        <v>100</v>
      </c>
      <c r="M21">
        <f t="shared" si="0"/>
        <v>5261</v>
      </c>
    </row>
    <row r="22" spans="1:16" x14ac:dyDescent="0.35">
      <c r="A22" t="s">
        <v>32</v>
      </c>
      <c r="B22">
        <v>7712</v>
      </c>
      <c r="C22">
        <v>34000</v>
      </c>
      <c r="G22">
        <v>3000</v>
      </c>
      <c r="H22">
        <v>1000</v>
      </c>
      <c r="I22">
        <v>3000</v>
      </c>
      <c r="J22">
        <v>3350</v>
      </c>
      <c r="K22">
        <f>3000+98300</f>
        <v>101300</v>
      </c>
      <c r="M22">
        <f t="shared" si="0"/>
        <v>52062</v>
      </c>
    </row>
    <row r="23" spans="1:16" x14ac:dyDescent="0.35">
      <c r="A23" t="s">
        <v>25</v>
      </c>
      <c r="B23">
        <v>10000</v>
      </c>
      <c r="C23">
        <v>15000</v>
      </c>
      <c r="D23">
        <v>70000</v>
      </c>
      <c r="M23">
        <f t="shared" si="0"/>
        <v>95000</v>
      </c>
    </row>
    <row r="24" spans="1:16" x14ac:dyDescent="0.35">
      <c r="A24" t="s">
        <v>26</v>
      </c>
      <c r="B24">
        <v>450</v>
      </c>
      <c r="F24">
        <v>1235</v>
      </c>
      <c r="G24">
        <v>1120</v>
      </c>
      <c r="H24">
        <v>705</v>
      </c>
      <c r="J24">
        <v>1285</v>
      </c>
      <c r="K24">
        <v>696</v>
      </c>
      <c r="M24">
        <f>SUM(B24:K24)</f>
        <v>5491</v>
      </c>
    </row>
    <row r="25" spans="1:16" x14ac:dyDescent="0.35">
      <c r="A25" t="s">
        <v>30</v>
      </c>
      <c r="F25">
        <v>350</v>
      </c>
      <c r="G25">
        <v>750</v>
      </c>
      <c r="H25">
        <v>280</v>
      </c>
      <c r="I25">
        <f>170+450</f>
        <v>620</v>
      </c>
      <c r="J25">
        <v>350</v>
      </c>
      <c r="K25">
        <v>2000</v>
      </c>
      <c r="M25">
        <f>SUM(B25:K25)</f>
        <v>4350</v>
      </c>
    </row>
    <row r="26" spans="1:16" x14ac:dyDescent="0.35">
      <c r="A26" t="s">
        <v>36</v>
      </c>
      <c r="I26">
        <v>879</v>
      </c>
      <c r="K26">
        <v>877</v>
      </c>
      <c r="M26">
        <f t="shared" si="0"/>
        <v>879</v>
      </c>
    </row>
    <row r="27" spans="1:16" x14ac:dyDescent="0.35">
      <c r="B27">
        <v>5000</v>
      </c>
      <c r="M27">
        <f t="shared" si="0"/>
        <v>5000</v>
      </c>
    </row>
    <row r="28" spans="1:16" x14ac:dyDescent="0.35">
      <c r="H28">
        <v>60000</v>
      </c>
      <c r="M28">
        <f>SUM(M3:M27)</f>
        <v>1445816</v>
      </c>
      <c r="P28">
        <f>SUM(B29:L29)</f>
        <v>1672271</v>
      </c>
    </row>
    <row r="29" spans="1:16" x14ac:dyDescent="0.35">
      <c r="A29" t="s">
        <v>44</v>
      </c>
      <c r="B29">
        <f t="shared" ref="B29:K29" si="2">SUM(B3:B28)</f>
        <v>113016</v>
      </c>
      <c r="C29">
        <f t="shared" si="2"/>
        <v>154150</v>
      </c>
      <c r="D29">
        <f t="shared" si="2"/>
        <v>244488</v>
      </c>
      <c r="E29">
        <f t="shared" si="2"/>
        <v>219894</v>
      </c>
      <c r="F29">
        <f t="shared" si="2"/>
        <v>140712</v>
      </c>
      <c r="G29">
        <f t="shared" si="2"/>
        <v>181459</v>
      </c>
      <c r="H29">
        <f t="shared" si="2"/>
        <v>191319</v>
      </c>
      <c r="I29">
        <f t="shared" si="2"/>
        <v>120219</v>
      </c>
      <c r="J29">
        <f t="shared" si="2"/>
        <v>104599</v>
      </c>
      <c r="K29">
        <f t="shared" si="2"/>
        <v>202415</v>
      </c>
      <c r="M29">
        <f>SUM(B29:L29)</f>
        <v>1672271</v>
      </c>
      <c r="N29">
        <f>SUM(M33:M40)</f>
        <v>1568464</v>
      </c>
      <c r="P29">
        <f>SUM(P3:P28)</f>
        <v>1743271</v>
      </c>
    </row>
    <row r="33" spans="1:14" x14ac:dyDescent="0.35">
      <c r="A33" t="s">
        <v>37</v>
      </c>
      <c r="B33">
        <v>71767</v>
      </c>
      <c r="C33">
        <v>78328</v>
      </c>
      <c r="D33">
        <v>74545</v>
      </c>
      <c r="E33">
        <v>74313</v>
      </c>
      <c r="F33">
        <v>74314</v>
      </c>
      <c r="G33">
        <v>74307</v>
      </c>
      <c r="H33">
        <v>74314</v>
      </c>
      <c r="I33">
        <v>131472</v>
      </c>
      <c r="J33">
        <v>61446</v>
      </c>
      <c r="K33">
        <v>84658</v>
      </c>
      <c r="M33">
        <f>SUM(B33:L33)</f>
        <v>799464</v>
      </c>
    </row>
    <row r="34" spans="1:14" x14ac:dyDescent="0.35">
      <c r="A34" t="s">
        <v>7</v>
      </c>
      <c r="M34">
        <v>300000</v>
      </c>
    </row>
    <row r="35" spans="1:14" x14ac:dyDescent="0.35">
      <c r="A35" t="s">
        <v>38</v>
      </c>
      <c r="M35">
        <v>250000</v>
      </c>
    </row>
    <row r="36" spans="1:14" x14ac:dyDescent="0.35">
      <c r="A36" t="s">
        <v>39</v>
      </c>
      <c r="M36">
        <v>20000</v>
      </c>
    </row>
    <row r="37" spans="1:14" x14ac:dyDescent="0.35">
      <c r="A37" t="s">
        <v>40</v>
      </c>
      <c r="M37">
        <v>20000</v>
      </c>
    </row>
    <row r="38" spans="1:14" x14ac:dyDescent="0.35">
      <c r="A38" t="s">
        <v>41</v>
      </c>
      <c r="M38">
        <v>70000</v>
      </c>
    </row>
    <row r="39" spans="1:14" x14ac:dyDescent="0.35">
      <c r="A39" t="s">
        <v>66</v>
      </c>
      <c r="M39">
        <v>9000</v>
      </c>
    </row>
    <row r="40" spans="1:14" x14ac:dyDescent="0.35">
      <c r="A40" t="s">
        <v>42</v>
      </c>
      <c r="M40">
        <v>100000</v>
      </c>
      <c r="N40">
        <f>SUM(M33:M40)</f>
        <v>1568464</v>
      </c>
    </row>
    <row r="45" spans="1:14" x14ac:dyDescent="0.35">
      <c r="A45" t="s">
        <v>63</v>
      </c>
      <c r="B45">
        <v>46000</v>
      </c>
    </row>
    <row r="46" spans="1:14" x14ac:dyDescent="0.35">
      <c r="A46" t="s">
        <v>64</v>
      </c>
      <c r="B46">
        <v>30000</v>
      </c>
    </row>
    <row r="47" spans="1:14" x14ac:dyDescent="0.35">
      <c r="A47" t="s">
        <v>67</v>
      </c>
      <c r="B47">
        <f>SUM(C47:I47)</f>
        <v>21292</v>
      </c>
      <c r="C47">
        <v>1900</v>
      </c>
      <c r="D47">
        <v>4760</v>
      </c>
      <c r="E47">
        <v>700</v>
      </c>
      <c r="F47">
        <v>1414</v>
      </c>
      <c r="G47">
        <v>175</v>
      </c>
      <c r="H47">
        <v>6343</v>
      </c>
      <c r="I47">
        <v>6000</v>
      </c>
    </row>
    <row r="48" spans="1:14" x14ac:dyDescent="0.35">
      <c r="A48" t="s">
        <v>68</v>
      </c>
      <c r="B48">
        <f>SUM(C48:D48)</f>
        <v>26200</v>
      </c>
      <c r="C48">
        <v>17230</v>
      </c>
      <c r="D48">
        <v>8970</v>
      </c>
    </row>
    <row r="49" spans="1:2" x14ac:dyDescent="0.35">
      <c r="A49" t="s">
        <v>69</v>
      </c>
      <c r="B49">
        <v>8000</v>
      </c>
    </row>
    <row r="52" spans="1:2" x14ac:dyDescent="0.35">
      <c r="A52" t="s">
        <v>135</v>
      </c>
      <c r="B52">
        <v>116000</v>
      </c>
    </row>
    <row r="53" spans="1:2" x14ac:dyDescent="0.35">
      <c r="A53" t="s">
        <v>11</v>
      </c>
      <c r="B53">
        <v>100000</v>
      </c>
    </row>
    <row r="54" spans="1:2" x14ac:dyDescent="0.35">
      <c r="A54" t="s">
        <v>10</v>
      </c>
      <c r="B54">
        <v>101500</v>
      </c>
    </row>
    <row r="55" spans="1:2" x14ac:dyDescent="0.35">
      <c r="A55" t="s">
        <v>12</v>
      </c>
      <c r="B55">
        <v>91000</v>
      </c>
    </row>
    <row r="57" spans="1:2" x14ac:dyDescent="0.35">
      <c r="A57" t="s">
        <v>136</v>
      </c>
      <c r="B57">
        <v>25000</v>
      </c>
    </row>
    <row r="58" spans="1:2" x14ac:dyDescent="0.35">
      <c r="A58" t="s">
        <v>137</v>
      </c>
      <c r="B58">
        <v>49000</v>
      </c>
    </row>
    <row r="59" spans="1:2" x14ac:dyDescent="0.35">
      <c r="A59" t="s">
        <v>138</v>
      </c>
      <c r="B59">
        <v>7000</v>
      </c>
    </row>
    <row r="60" spans="1:2" x14ac:dyDescent="0.35">
      <c r="A60" t="s">
        <v>139</v>
      </c>
      <c r="B60">
        <v>12000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I18"/>
  <sheetViews>
    <sheetView workbookViewId="0">
      <selection activeCell="L12" sqref="L12"/>
    </sheetView>
  </sheetViews>
  <sheetFormatPr defaultRowHeight="14.5" x14ac:dyDescent="0.35"/>
  <sheetData>
    <row r="6" spans="8:9" x14ac:dyDescent="0.35">
      <c r="H6">
        <v>44863</v>
      </c>
    </row>
    <row r="7" spans="8:9" x14ac:dyDescent="0.35">
      <c r="H7">
        <v>17945</v>
      </c>
    </row>
    <row r="8" spans="8:9" x14ac:dyDescent="0.35">
      <c r="H8">
        <v>1600</v>
      </c>
    </row>
    <row r="9" spans="8:9" x14ac:dyDescent="0.35">
      <c r="H9">
        <v>1250</v>
      </c>
    </row>
    <row r="10" spans="8:9" x14ac:dyDescent="0.35">
      <c r="H10">
        <v>22818</v>
      </c>
    </row>
    <row r="14" spans="8:9" x14ac:dyDescent="0.35">
      <c r="H14">
        <f>SUM(H6:H13)</f>
        <v>88476</v>
      </c>
      <c r="I14">
        <v>86476</v>
      </c>
    </row>
    <row r="17" spans="8:8" x14ac:dyDescent="0.35">
      <c r="H17">
        <v>1800</v>
      </c>
    </row>
    <row r="18" spans="8:8" x14ac:dyDescent="0.35">
      <c r="H18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3" sqref="B3:B4"/>
    </sheetView>
  </sheetViews>
  <sheetFormatPr defaultRowHeight="14.5" x14ac:dyDescent="0.35"/>
  <cols>
    <col min="1" max="1" width="20.36328125" bestFit="1" customWidth="1"/>
    <col min="3" max="3" width="12.90625" bestFit="1" customWidth="1"/>
    <col min="7" max="7" width="20.36328125" bestFit="1" customWidth="1"/>
  </cols>
  <sheetData>
    <row r="1" spans="1:15" x14ac:dyDescent="0.35">
      <c r="A1" t="s">
        <v>51</v>
      </c>
      <c r="B1">
        <v>27059</v>
      </c>
      <c r="C1">
        <v>27059</v>
      </c>
    </row>
    <row r="2" spans="1:15" x14ac:dyDescent="0.35">
      <c r="A2" t="s">
        <v>41</v>
      </c>
      <c r="B2">
        <v>3000</v>
      </c>
      <c r="C2">
        <v>3000</v>
      </c>
    </row>
    <row r="3" spans="1:15" x14ac:dyDescent="0.35">
      <c r="A3" t="s">
        <v>52</v>
      </c>
      <c r="B3">
        <v>15000</v>
      </c>
      <c r="C3">
        <v>15000</v>
      </c>
    </row>
    <row r="4" spans="1:15" x14ac:dyDescent="0.35">
      <c r="A4" t="s">
        <v>50</v>
      </c>
      <c r="B4">
        <v>2000</v>
      </c>
      <c r="C4">
        <v>2000</v>
      </c>
    </row>
    <row r="5" spans="1:15" x14ac:dyDescent="0.35">
      <c r="A5" t="s">
        <v>48</v>
      </c>
      <c r="B5">
        <v>300</v>
      </c>
      <c r="C5">
        <v>300</v>
      </c>
    </row>
    <row r="6" spans="1:15" x14ac:dyDescent="0.35">
      <c r="A6" t="s">
        <v>49</v>
      </c>
      <c r="B6">
        <v>700</v>
      </c>
    </row>
    <row r="7" spans="1:15" x14ac:dyDescent="0.35">
      <c r="A7" t="s">
        <v>47</v>
      </c>
      <c r="B7">
        <v>1500</v>
      </c>
    </row>
    <row r="8" spans="1:15" x14ac:dyDescent="0.35">
      <c r="A8" t="s">
        <v>46</v>
      </c>
      <c r="B8">
        <v>1500</v>
      </c>
    </row>
    <row r="9" spans="1:15" x14ac:dyDescent="0.35">
      <c r="A9" t="s">
        <v>22</v>
      </c>
      <c r="B9">
        <v>1300</v>
      </c>
    </row>
    <row r="10" spans="1:15" x14ac:dyDescent="0.35">
      <c r="A10" t="s">
        <v>20</v>
      </c>
      <c r="B10">
        <v>1000</v>
      </c>
    </row>
    <row r="11" spans="1:15" x14ac:dyDescent="0.35">
      <c r="A11" t="s">
        <v>53</v>
      </c>
      <c r="B11">
        <v>1000</v>
      </c>
      <c r="C11">
        <v>1000</v>
      </c>
      <c r="O11">
        <f>700*62</f>
        <v>43400</v>
      </c>
    </row>
    <row r="12" spans="1:15" x14ac:dyDescent="0.35">
      <c r="A12" t="s">
        <v>54</v>
      </c>
      <c r="B12">
        <v>2000</v>
      </c>
      <c r="C12">
        <v>2000</v>
      </c>
    </row>
    <row r="14" spans="1:15" x14ac:dyDescent="0.35">
      <c r="B14">
        <f>SUM(B1:B12)</f>
        <v>56359</v>
      </c>
      <c r="C14">
        <f>SUM(C1:C13)</f>
        <v>50359</v>
      </c>
    </row>
    <row r="15" spans="1:15" x14ac:dyDescent="0.35">
      <c r="A15" t="s">
        <v>45</v>
      </c>
      <c r="B15">
        <v>12000</v>
      </c>
      <c r="C15" t="s">
        <v>19</v>
      </c>
      <c r="D15">
        <v>5000</v>
      </c>
    </row>
    <row r="16" spans="1:15" x14ac:dyDescent="0.35">
      <c r="A16" t="s">
        <v>186</v>
      </c>
      <c r="B16">
        <v>2000</v>
      </c>
      <c r="C16" t="s">
        <v>17</v>
      </c>
      <c r="D16">
        <v>2000</v>
      </c>
    </row>
    <row r="17" spans="1:15" x14ac:dyDescent="0.35">
      <c r="C17" t="s">
        <v>55</v>
      </c>
      <c r="D17">
        <v>3000</v>
      </c>
      <c r="O17">
        <v>215340</v>
      </c>
    </row>
    <row r="18" spans="1:15" x14ac:dyDescent="0.35">
      <c r="C18" t="s">
        <v>36</v>
      </c>
      <c r="D18">
        <v>2000</v>
      </c>
    </row>
    <row r="19" spans="1:15" x14ac:dyDescent="0.35">
      <c r="O19">
        <f>63553/12</f>
        <v>5296.083333333333</v>
      </c>
    </row>
    <row r="20" spans="1:15" x14ac:dyDescent="0.35">
      <c r="A20">
        <v>84657</v>
      </c>
      <c r="B20">
        <f>SUM(B14:B18)</f>
        <v>70359</v>
      </c>
      <c r="C20">
        <f>A20-B20</f>
        <v>14298</v>
      </c>
      <c r="D20">
        <f>A20-C14</f>
        <v>34298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35" workbookViewId="0">
      <selection activeCell="C38" sqref="C38"/>
    </sheetView>
  </sheetViews>
  <sheetFormatPr defaultRowHeight="14.5" x14ac:dyDescent="0.35"/>
  <cols>
    <col min="1" max="1" width="10.453125" bestFit="1" customWidth="1"/>
    <col min="2" max="2" width="55.453125" bestFit="1" customWidth="1"/>
    <col min="3" max="3" width="15.08984375" bestFit="1" customWidth="1"/>
    <col min="4" max="4" width="20.81640625" bestFit="1" customWidth="1"/>
    <col min="5" max="5" width="10.453125" bestFit="1" customWidth="1"/>
    <col min="8" max="8" width="18.36328125" bestFit="1" customWidth="1"/>
  </cols>
  <sheetData>
    <row r="1" spans="1:3" x14ac:dyDescent="0.35">
      <c r="A1" t="s">
        <v>71</v>
      </c>
      <c r="B1" t="s">
        <v>72</v>
      </c>
      <c r="C1" t="s">
        <v>73</v>
      </c>
    </row>
    <row r="2" spans="1:3" x14ac:dyDescent="0.35">
      <c r="A2" t="s">
        <v>74</v>
      </c>
      <c r="B2" t="s">
        <v>75</v>
      </c>
      <c r="C2">
        <v>1000</v>
      </c>
    </row>
    <row r="3" spans="1:3" x14ac:dyDescent="0.35">
      <c r="A3" t="s">
        <v>76</v>
      </c>
      <c r="B3" t="s">
        <v>77</v>
      </c>
      <c r="C3">
        <v>1100</v>
      </c>
    </row>
    <row r="4" spans="1:3" x14ac:dyDescent="0.35">
      <c r="B4" t="s">
        <v>140</v>
      </c>
      <c r="C4">
        <v>8000</v>
      </c>
    </row>
    <row r="10" spans="1:3" x14ac:dyDescent="0.35">
      <c r="A10" s="4">
        <v>41794</v>
      </c>
      <c r="B10" t="s">
        <v>95</v>
      </c>
      <c r="C10" s="6">
        <v>10000</v>
      </c>
    </row>
    <row r="11" spans="1:3" x14ac:dyDescent="0.35">
      <c r="A11" s="4">
        <v>41825</v>
      </c>
      <c r="B11" t="s">
        <v>91</v>
      </c>
      <c r="C11" s="6">
        <v>10000</v>
      </c>
    </row>
    <row r="12" spans="1:3" x14ac:dyDescent="0.35">
      <c r="A12" s="4">
        <v>41857</v>
      </c>
      <c r="B12" t="s">
        <v>92</v>
      </c>
      <c r="C12" s="6">
        <v>10000</v>
      </c>
    </row>
    <row r="13" spans="1:3" x14ac:dyDescent="0.35">
      <c r="A13" s="4">
        <v>41887</v>
      </c>
      <c r="B13" t="s">
        <v>93</v>
      </c>
      <c r="C13" s="6">
        <v>10000</v>
      </c>
    </row>
    <row r="14" spans="1:3" x14ac:dyDescent="0.35">
      <c r="A14" s="4">
        <v>41916</v>
      </c>
      <c r="B14" t="s">
        <v>94</v>
      </c>
      <c r="C14" s="6">
        <v>10000</v>
      </c>
    </row>
    <row r="15" spans="1:3" x14ac:dyDescent="0.35">
      <c r="A15" s="4">
        <v>41947</v>
      </c>
      <c r="B15" t="s">
        <v>117</v>
      </c>
      <c r="C15" s="6">
        <v>10000</v>
      </c>
    </row>
    <row r="16" spans="1:3" x14ac:dyDescent="0.35">
      <c r="A16" s="4">
        <v>41975</v>
      </c>
      <c r="B16" t="s">
        <v>116</v>
      </c>
      <c r="C16" s="6">
        <v>10000</v>
      </c>
    </row>
    <row r="17" spans="1:4" x14ac:dyDescent="0.35">
      <c r="A17" s="4">
        <v>42007</v>
      </c>
      <c r="B17" t="s">
        <v>101</v>
      </c>
      <c r="C17" s="6">
        <v>10000</v>
      </c>
    </row>
    <row r="18" spans="1:4" x14ac:dyDescent="0.35">
      <c r="A18" s="4">
        <v>42035</v>
      </c>
      <c r="B18" t="s">
        <v>96</v>
      </c>
      <c r="C18" s="6">
        <v>10000</v>
      </c>
    </row>
    <row r="19" spans="1:4" x14ac:dyDescent="0.35">
      <c r="A19" s="4">
        <v>42067</v>
      </c>
      <c r="B19" t="s">
        <v>97</v>
      </c>
      <c r="C19" s="6">
        <v>10000</v>
      </c>
    </row>
    <row r="20" spans="1:4" x14ac:dyDescent="0.35">
      <c r="A20" s="4">
        <v>42099</v>
      </c>
      <c r="B20" t="s">
        <v>98</v>
      </c>
      <c r="C20" s="6">
        <v>10000</v>
      </c>
    </row>
    <row r="21" spans="1:4" x14ac:dyDescent="0.35">
      <c r="A21" s="4">
        <v>42127</v>
      </c>
      <c r="B21" t="s">
        <v>99</v>
      </c>
      <c r="C21" s="6">
        <v>10000</v>
      </c>
    </row>
    <row r="22" spans="1:4" x14ac:dyDescent="0.35">
      <c r="A22" s="4">
        <v>42157</v>
      </c>
      <c r="B22" t="s">
        <v>100</v>
      </c>
      <c r="C22" s="6">
        <v>10000</v>
      </c>
    </row>
    <row r="23" spans="1:4" x14ac:dyDescent="0.35">
      <c r="A23" s="4" t="s">
        <v>111</v>
      </c>
      <c r="C23" s="6"/>
      <c r="D23" t="s">
        <v>134</v>
      </c>
    </row>
    <row r="24" spans="1:4" x14ac:dyDescent="0.35">
      <c r="A24" s="4" t="s">
        <v>0</v>
      </c>
      <c r="C24" s="6"/>
    </row>
    <row r="25" spans="1:4" x14ac:dyDescent="0.35">
      <c r="A25" s="4" t="s">
        <v>1</v>
      </c>
      <c r="C25" s="6"/>
    </row>
    <row r="26" spans="1:4" x14ac:dyDescent="0.35">
      <c r="A26" s="4" t="s">
        <v>2</v>
      </c>
      <c r="C26" s="6"/>
    </row>
    <row r="27" spans="1:4" x14ac:dyDescent="0.35">
      <c r="A27" s="4">
        <v>42313</v>
      </c>
      <c r="B27" t="s">
        <v>103</v>
      </c>
      <c r="C27" s="6">
        <v>30000</v>
      </c>
      <c r="D27" t="s">
        <v>104</v>
      </c>
    </row>
    <row r="28" spans="1:4" x14ac:dyDescent="0.35">
      <c r="A28" s="4">
        <v>42347</v>
      </c>
      <c r="B28" t="s">
        <v>105</v>
      </c>
      <c r="C28" s="6">
        <v>10000</v>
      </c>
      <c r="D28" s="6"/>
    </row>
    <row r="29" spans="1:4" x14ac:dyDescent="0.35">
      <c r="A29" s="4" t="s">
        <v>5</v>
      </c>
      <c r="D29" t="s">
        <v>151</v>
      </c>
    </row>
    <row r="30" spans="1:4" x14ac:dyDescent="0.35">
      <c r="A30" s="4" t="s">
        <v>6</v>
      </c>
    </row>
    <row r="31" spans="1:4" x14ac:dyDescent="0.35">
      <c r="A31" s="4" t="s">
        <v>34</v>
      </c>
    </row>
    <row r="32" spans="1:4" x14ac:dyDescent="0.35">
      <c r="A32" s="4" t="s">
        <v>35</v>
      </c>
    </row>
    <row r="33" spans="1:5" x14ac:dyDescent="0.35">
      <c r="A33" s="4" t="s">
        <v>65</v>
      </c>
    </row>
    <row r="34" spans="1:5" x14ac:dyDescent="0.35">
      <c r="A34" s="4">
        <v>42525</v>
      </c>
      <c r="B34" t="s">
        <v>118</v>
      </c>
      <c r="C34" s="6">
        <v>30000</v>
      </c>
      <c r="D34" t="s">
        <v>104</v>
      </c>
    </row>
    <row r="35" spans="1:5" x14ac:dyDescent="0.35">
      <c r="A35" s="4"/>
      <c r="C35" s="6"/>
    </row>
    <row r="36" spans="1:5" x14ac:dyDescent="0.35">
      <c r="A36" s="4"/>
      <c r="C36" s="6"/>
    </row>
    <row r="37" spans="1:5" x14ac:dyDescent="0.35">
      <c r="A37" s="4" t="s">
        <v>111</v>
      </c>
      <c r="D37" s="6"/>
    </row>
    <row r="38" spans="1:5" x14ac:dyDescent="0.35">
      <c r="A38" s="4">
        <v>42212</v>
      </c>
      <c r="B38" s="4" t="s">
        <v>133</v>
      </c>
      <c r="C38" s="6">
        <v>13027.98</v>
      </c>
    </row>
    <row r="39" spans="1:5" x14ac:dyDescent="0.35">
      <c r="A39" s="4">
        <v>42213</v>
      </c>
      <c r="B39" s="4" t="s">
        <v>133</v>
      </c>
      <c r="C39" s="6">
        <v>13027.98</v>
      </c>
    </row>
    <row r="40" spans="1:5" x14ac:dyDescent="0.35">
      <c r="A40" s="4">
        <v>42209</v>
      </c>
      <c r="B40" t="s">
        <v>114</v>
      </c>
      <c r="C40" s="6">
        <v>1002.5</v>
      </c>
      <c r="D40" t="s">
        <v>113</v>
      </c>
      <c r="E40">
        <v>27000</v>
      </c>
    </row>
    <row r="41" spans="1:5" x14ac:dyDescent="0.35">
      <c r="A41" s="4" t="s">
        <v>0</v>
      </c>
      <c r="C41" s="6"/>
      <c r="D41" s="6"/>
    </row>
    <row r="42" spans="1:5" x14ac:dyDescent="0.35">
      <c r="A42" s="4">
        <v>42255</v>
      </c>
      <c r="B42" t="s">
        <v>110</v>
      </c>
      <c r="C42" s="13">
        <v>6000</v>
      </c>
      <c r="D42" t="s">
        <v>112</v>
      </c>
      <c r="E42">
        <v>6000</v>
      </c>
    </row>
    <row r="43" spans="1:5" x14ac:dyDescent="0.35">
      <c r="A43" s="4">
        <v>42283</v>
      </c>
      <c r="B43" t="s">
        <v>106</v>
      </c>
      <c r="C43" s="13">
        <v>7000</v>
      </c>
      <c r="D43" t="s">
        <v>107</v>
      </c>
    </row>
    <row r="44" spans="1:5" x14ac:dyDescent="0.35">
      <c r="A44" s="4">
        <v>42286</v>
      </c>
      <c r="B44" t="s">
        <v>108</v>
      </c>
      <c r="C44" s="13">
        <v>6000</v>
      </c>
      <c r="D44" t="s">
        <v>109</v>
      </c>
      <c r="E44">
        <v>13000</v>
      </c>
    </row>
    <row r="45" spans="1:5" s="5" customFormat="1" x14ac:dyDescent="0.35">
      <c r="A45" s="4">
        <v>42313</v>
      </c>
      <c r="B45" t="s">
        <v>102</v>
      </c>
      <c r="C45" s="13">
        <v>8000</v>
      </c>
      <c r="E45" s="5">
        <v>8000</v>
      </c>
    </row>
    <row r="46" spans="1:5" x14ac:dyDescent="0.35">
      <c r="A46" s="4">
        <v>42345</v>
      </c>
      <c r="B46" t="s">
        <v>102</v>
      </c>
      <c r="C46" s="13">
        <v>10700</v>
      </c>
      <c r="D46" s="5" t="s">
        <v>115</v>
      </c>
    </row>
    <row r="47" spans="1:5" x14ac:dyDescent="0.35">
      <c r="A47" s="4">
        <v>42344</v>
      </c>
      <c r="B47" t="s">
        <v>90</v>
      </c>
      <c r="C47" s="13">
        <v>7000</v>
      </c>
      <c r="D47" t="s">
        <v>112</v>
      </c>
      <c r="E47">
        <v>17700</v>
      </c>
    </row>
    <row r="48" spans="1:5" x14ac:dyDescent="0.35">
      <c r="A48" s="4">
        <v>42370</v>
      </c>
      <c r="B48" t="s">
        <v>119</v>
      </c>
      <c r="C48" s="13">
        <v>10000</v>
      </c>
      <c r="E48">
        <v>10000</v>
      </c>
    </row>
    <row r="49" spans="1:9" x14ac:dyDescent="0.35">
      <c r="A49" s="4">
        <v>42406</v>
      </c>
      <c r="B49" t="s">
        <v>120</v>
      </c>
      <c r="C49" s="13">
        <v>7000</v>
      </c>
    </row>
    <row r="50" spans="1:9" x14ac:dyDescent="0.35">
      <c r="A50" s="4">
        <v>42422</v>
      </c>
      <c r="B50" t="s">
        <v>123</v>
      </c>
      <c r="C50" s="13">
        <v>500</v>
      </c>
    </row>
    <row r="51" spans="1:9" x14ac:dyDescent="0.35">
      <c r="A51" s="4">
        <v>42429</v>
      </c>
      <c r="B51" t="s">
        <v>121</v>
      </c>
      <c r="C51" s="13">
        <v>3000</v>
      </c>
      <c r="E51">
        <v>10500</v>
      </c>
    </row>
    <row r="52" spans="1:9" x14ac:dyDescent="0.35">
      <c r="A52" s="4">
        <v>42432</v>
      </c>
      <c r="B52" t="s">
        <v>122</v>
      </c>
      <c r="C52" s="13">
        <v>1000</v>
      </c>
    </row>
    <row r="53" spans="1:9" x14ac:dyDescent="0.35">
      <c r="A53" s="4">
        <v>42439</v>
      </c>
      <c r="B53" t="s">
        <v>124</v>
      </c>
      <c r="C53" s="13">
        <v>1500</v>
      </c>
      <c r="H53" t="s">
        <v>132</v>
      </c>
      <c r="I53">
        <v>7000</v>
      </c>
    </row>
    <row r="54" spans="1:9" x14ac:dyDescent="0.35">
      <c r="A54" s="4">
        <v>42453</v>
      </c>
      <c r="B54" t="s">
        <v>125</v>
      </c>
      <c r="C54" s="13">
        <v>1000</v>
      </c>
      <c r="E54">
        <v>3500</v>
      </c>
      <c r="H54" t="s">
        <v>177</v>
      </c>
      <c r="I54">
        <v>7000</v>
      </c>
    </row>
    <row r="55" spans="1:9" x14ac:dyDescent="0.35">
      <c r="A55" s="4">
        <v>42469</v>
      </c>
      <c r="B55" t="s">
        <v>126</v>
      </c>
      <c r="C55" s="13">
        <v>3000</v>
      </c>
    </row>
    <row r="56" spans="1:9" x14ac:dyDescent="0.35">
      <c r="A56" t="s">
        <v>78</v>
      </c>
      <c r="B56" t="s">
        <v>79</v>
      </c>
      <c r="C56" s="13">
        <v>2000</v>
      </c>
      <c r="E56">
        <v>5000</v>
      </c>
    </row>
    <row r="57" spans="1:9" x14ac:dyDescent="0.35">
      <c r="A57" t="s">
        <v>80</v>
      </c>
      <c r="B57" t="s">
        <v>81</v>
      </c>
      <c r="C57" s="13">
        <v>3000</v>
      </c>
    </row>
    <row r="58" spans="1:9" x14ac:dyDescent="0.35">
      <c r="A58" s="4">
        <v>42520</v>
      </c>
      <c r="B58" t="s">
        <v>127</v>
      </c>
      <c r="C58" s="13">
        <v>2000</v>
      </c>
      <c r="E58">
        <v>5000</v>
      </c>
    </row>
    <row r="59" spans="1:9" x14ac:dyDescent="0.35">
      <c r="A59" s="4">
        <v>42543</v>
      </c>
      <c r="B59" t="s">
        <v>128</v>
      </c>
      <c r="C59" s="13">
        <v>3000</v>
      </c>
      <c r="E59">
        <v>3000</v>
      </c>
    </row>
    <row r="60" spans="1:9" x14ac:dyDescent="0.35">
      <c r="A60" t="s">
        <v>82</v>
      </c>
      <c r="B60" t="s">
        <v>83</v>
      </c>
      <c r="C60" s="13">
        <v>3000</v>
      </c>
    </row>
    <row r="61" spans="1:9" x14ac:dyDescent="0.35">
      <c r="A61" s="4">
        <v>42580</v>
      </c>
      <c r="B61" t="s">
        <v>129</v>
      </c>
      <c r="C61" s="13">
        <v>3000</v>
      </c>
      <c r="E61">
        <v>6000</v>
      </c>
    </row>
    <row r="62" spans="1:9" x14ac:dyDescent="0.35">
      <c r="A62" t="s">
        <v>84</v>
      </c>
      <c r="B62" t="s">
        <v>85</v>
      </c>
      <c r="C62" s="13">
        <v>3000</v>
      </c>
    </row>
    <row r="63" spans="1:9" x14ac:dyDescent="0.35">
      <c r="A63" s="4">
        <v>42612</v>
      </c>
      <c r="B63" t="s">
        <v>130</v>
      </c>
      <c r="C63" s="13">
        <v>3000</v>
      </c>
      <c r="E63">
        <v>6000</v>
      </c>
    </row>
    <row r="64" spans="1:9" x14ac:dyDescent="0.35">
      <c r="A64" t="s">
        <v>86</v>
      </c>
      <c r="B64" t="s">
        <v>87</v>
      </c>
      <c r="C64" s="13">
        <v>30000</v>
      </c>
    </row>
    <row r="65" spans="1:6" x14ac:dyDescent="0.35">
      <c r="A65" s="4">
        <v>42623</v>
      </c>
      <c r="B65" t="s">
        <v>131</v>
      </c>
      <c r="C65" s="13">
        <v>100000</v>
      </c>
      <c r="E65">
        <v>4000</v>
      </c>
    </row>
    <row r="66" spans="1:6" x14ac:dyDescent="0.35">
      <c r="A66" t="s">
        <v>88</v>
      </c>
      <c r="B66" t="s">
        <v>89</v>
      </c>
      <c r="C66" s="13">
        <v>4000</v>
      </c>
    </row>
    <row r="67" spans="1:6" x14ac:dyDescent="0.35">
      <c r="A67" s="4">
        <v>42594</v>
      </c>
      <c r="B67" t="s">
        <v>178</v>
      </c>
      <c r="C67" s="13">
        <v>80000</v>
      </c>
    </row>
    <row r="68" spans="1:6" x14ac:dyDescent="0.35">
      <c r="C68" s="13"/>
    </row>
    <row r="69" spans="1:6" x14ac:dyDescent="0.35">
      <c r="A69" s="4">
        <v>42721</v>
      </c>
      <c r="B69" t="s">
        <v>181</v>
      </c>
      <c r="C69" s="13">
        <v>-50000</v>
      </c>
    </row>
    <row r="70" spans="1:6" x14ac:dyDescent="0.35">
      <c r="A70" s="4">
        <v>42731</v>
      </c>
      <c r="B70" t="s">
        <v>180</v>
      </c>
      <c r="C70" s="13">
        <v>-30000</v>
      </c>
    </row>
    <row r="71" spans="1:6" x14ac:dyDescent="0.35">
      <c r="A71" s="4">
        <v>42737</v>
      </c>
      <c r="B71" t="s">
        <v>182</v>
      </c>
      <c r="C71" s="13">
        <v>-100000</v>
      </c>
      <c r="D71" t="s">
        <v>179</v>
      </c>
    </row>
    <row r="72" spans="1:6" x14ac:dyDescent="0.35">
      <c r="D72" t="s">
        <v>179</v>
      </c>
    </row>
    <row r="73" spans="1:6" x14ac:dyDescent="0.35">
      <c r="C73" s="13">
        <v>57500</v>
      </c>
      <c r="D73" t="s">
        <v>183</v>
      </c>
      <c r="F73" s="6"/>
    </row>
    <row r="74" spans="1:6" x14ac:dyDescent="0.35">
      <c r="A74" s="4">
        <v>42879</v>
      </c>
      <c r="C74" s="13">
        <v>10000</v>
      </c>
      <c r="D74" t="s">
        <v>184</v>
      </c>
    </row>
    <row r="75" spans="1:6" x14ac:dyDescent="0.35">
      <c r="A75" s="4">
        <v>42879</v>
      </c>
      <c r="C75" s="13">
        <v>30000</v>
      </c>
      <c r="D75" t="s">
        <v>185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16" sqref="J16:J17"/>
    </sheetView>
  </sheetViews>
  <sheetFormatPr defaultRowHeight="14.5" x14ac:dyDescent="0.35"/>
  <cols>
    <col min="1" max="1" width="47.7265625" customWidth="1"/>
    <col min="6" max="6" width="26.36328125" bestFit="1" customWidth="1"/>
    <col min="7" max="7" width="13.453125" customWidth="1"/>
  </cols>
  <sheetData>
    <row r="1" spans="1:10" x14ac:dyDescent="0.35">
      <c r="A1" s="15" t="s">
        <v>152</v>
      </c>
      <c r="B1" s="15"/>
    </row>
    <row r="2" spans="1:10" x14ac:dyDescent="0.35">
      <c r="A2" t="s">
        <v>153</v>
      </c>
    </row>
    <row r="3" spans="1:10" x14ac:dyDescent="0.35">
      <c r="A3" t="s">
        <v>154</v>
      </c>
      <c r="B3" s="13">
        <v>538354</v>
      </c>
      <c r="C3" s="14">
        <f>B3/12</f>
        <v>44862.833333333336</v>
      </c>
    </row>
    <row r="4" spans="1:10" x14ac:dyDescent="0.35">
      <c r="A4" t="s">
        <v>155</v>
      </c>
      <c r="B4" s="13">
        <v>215342</v>
      </c>
      <c r="C4" s="14">
        <f t="shared" ref="C4:C20" si="0">B4/12</f>
        <v>17945.166666666668</v>
      </c>
      <c r="F4" t="s">
        <v>165</v>
      </c>
      <c r="G4" s="13">
        <v>25841</v>
      </c>
    </row>
    <row r="5" spans="1:10" x14ac:dyDescent="0.35">
      <c r="A5" t="s">
        <v>156</v>
      </c>
      <c r="B5" s="13">
        <v>15000</v>
      </c>
      <c r="C5" s="14">
        <f t="shared" si="0"/>
        <v>1250</v>
      </c>
      <c r="F5" t="s">
        <v>166</v>
      </c>
      <c r="G5" s="13">
        <v>8581</v>
      </c>
    </row>
    <row r="6" spans="1:10" x14ac:dyDescent="0.35">
      <c r="A6" t="s">
        <v>157</v>
      </c>
      <c r="B6" s="13">
        <v>19200</v>
      </c>
      <c r="C6" s="14">
        <f t="shared" si="0"/>
        <v>1600</v>
      </c>
      <c r="F6" t="s">
        <v>167</v>
      </c>
      <c r="G6">
        <v>652</v>
      </c>
    </row>
    <row r="7" spans="1:10" x14ac:dyDescent="0.35">
      <c r="A7" t="s">
        <v>158</v>
      </c>
      <c r="B7" s="13">
        <v>267212</v>
      </c>
      <c r="C7" s="14">
        <f t="shared" si="0"/>
        <v>22267.666666666668</v>
      </c>
      <c r="F7" t="s">
        <v>164</v>
      </c>
      <c r="G7" s="13">
        <v>13200</v>
      </c>
    </row>
    <row r="8" spans="1:10" x14ac:dyDescent="0.35">
      <c r="A8" t="s">
        <v>159</v>
      </c>
      <c r="B8" s="13">
        <v>1055108</v>
      </c>
      <c r="C8" s="14">
        <f t="shared" si="0"/>
        <v>87925.666666666672</v>
      </c>
      <c r="F8" t="s">
        <v>160</v>
      </c>
      <c r="G8" s="13">
        <v>21600</v>
      </c>
    </row>
    <row r="9" spans="1:10" x14ac:dyDescent="0.35">
      <c r="A9" t="s">
        <v>160</v>
      </c>
      <c r="B9" s="13">
        <v>21600</v>
      </c>
      <c r="C9" s="14">
        <f t="shared" si="0"/>
        <v>1800</v>
      </c>
      <c r="F9" t="s">
        <v>170</v>
      </c>
      <c r="G9" s="13">
        <v>21600</v>
      </c>
    </row>
    <row r="10" spans="1:10" x14ac:dyDescent="0.35">
      <c r="A10" t="s">
        <v>161</v>
      </c>
      <c r="B10" s="13">
        <v>1076708</v>
      </c>
    </row>
    <row r="11" spans="1:10" x14ac:dyDescent="0.35">
      <c r="A11" t="s">
        <v>162</v>
      </c>
      <c r="B11" s="13">
        <v>107671</v>
      </c>
      <c r="F11" t="s">
        <v>171</v>
      </c>
      <c r="G11" s="13">
        <v>107671</v>
      </c>
    </row>
    <row r="13" spans="1:10" x14ac:dyDescent="0.35">
      <c r="F13" t="s">
        <v>172</v>
      </c>
      <c r="G13">
        <f>918*12</f>
        <v>11016</v>
      </c>
    </row>
    <row r="14" spans="1:10" x14ac:dyDescent="0.35">
      <c r="A14" t="s">
        <v>163</v>
      </c>
      <c r="B14" s="13">
        <v>1184379</v>
      </c>
    </row>
    <row r="15" spans="1:10" x14ac:dyDescent="0.35">
      <c r="A15" t="s">
        <v>164</v>
      </c>
      <c r="B15" s="13">
        <v>6600</v>
      </c>
      <c r="C15">
        <f t="shared" si="0"/>
        <v>550</v>
      </c>
      <c r="G15" s="13">
        <f>SUM(G4:G14)</f>
        <v>210161</v>
      </c>
    </row>
    <row r="16" spans="1:10" x14ac:dyDescent="0.35">
      <c r="A16" t="s">
        <v>165</v>
      </c>
      <c r="B16" s="13">
        <v>25841</v>
      </c>
      <c r="C16" s="14">
        <f t="shared" si="0"/>
        <v>2153.4166666666665</v>
      </c>
      <c r="J16">
        <v>1690</v>
      </c>
    </row>
    <row r="17" spans="1:10" x14ac:dyDescent="0.35">
      <c r="A17" t="s">
        <v>166</v>
      </c>
      <c r="B17" s="13">
        <v>8581</v>
      </c>
      <c r="F17" t="s">
        <v>173</v>
      </c>
      <c r="G17" s="13">
        <v>1226053</v>
      </c>
      <c r="J17">
        <v>2120</v>
      </c>
    </row>
    <row r="18" spans="1:10" x14ac:dyDescent="0.35">
      <c r="A18" t="s">
        <v>167</v>
      </c>
      <c r="B18">
        <v>652</v>
      </c>
      <c r="F18" t="s">
        <v>174</v>
      </c>
      <c r="G18" s="13">
        <f>SUM(G4:G14)</f>
        <v>210161</v>
      </c>
    </row>
    <row r="19" spans="1:10" x14ac:dyDescent="0.35">
      <c r="A19" t="s">
        <v>168</v>
      </c>
      <c r="B19" s="13">
        <v>41674</v>
      </c>
      <c r="F19" t="s">
        <v>176</v>
      </c>
      <c r="G19" s="13">
        <f>G17-G18</f>
        <v>1015892</v>
      </c>
    </row>
    <row r="20" spans="1:10" x14ac:dyDescent="0.35">
      <c r="A20" t="s">
        <v>169</v>
      </c>
      <c r="B20" s="13">
        <v>1226053</v>
      </c>
      <c r="C20" s="14">
        <f t="shared" si="0"/>
        <v>102171.08333333333</v>
      </c>
      <c r="F20" t="s">
        <v>175</v>
      </c>
      <c r="G20" s="13">
        <f>G19/12</f>
        <v>84657.666666666672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5" sqref="I5"/>
    </sheetView>
  </sheetViews>
  <sheetFormatPr defaultRowHeight="14.5" x14ac:dyDescent="0.35"/>
  <cols>
    <col min="1" max="1" width="9.7265625" bestFit="1" customWidth="1"/>
    <col min="2" max="2" width="15.90625" customWidth="1"/>
    <col min="3" max="3" width="18.90625" customWidth="1"/>
    <col min="4" max="4" width="11.54296875" customWidth="1"/>
    <col min="5" max="5" width="11.453125" customWidth="1"/>
    <col min="6" max="6" width="11.54296875" customWidth="1"/>
    <col min="7" max="7" width="11.36328125" bestFit="1" customWidth="1"/>
  </cols>
  <sheetData>
    <row r="1" spans="1:7" ht="29" x14ac:dyDescent="0.3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7" x14ac:dyDescent="0.35">
      <c r="A2" s="2">
        <v>42653</v>
      </c>
      <c r="B2" s="1"/>
      <c r="C2" s="1"/>
      <c r="D2" s="1"/>
      <c r="E2" s="1"/>
      <c r="F2" s="16">
        <v>2990</v>
      </c>
      <c r="G2" s="3"/>
    </row>
    <row r="3" spans="1:7" x14ac:dyDescent="0.35">
      <c r="A3" s="2">
        <v>42684</v>
      </c>
      <c r="B3" s="1"/>
      <c r="C3" s="1"/>
      <c r="D3" s="1"/>
      <c r="E3" s="1"/>
      <c r="F3" s="17"/>
      <c r="G3" s="1"/>
    </row>
    <row r="4" spans="1:7" x14ac:dyDescent="0.35">
      <c r="A4" s="2">
        <v>42714</v>
      </c>
      <c r="B4" s="11"/>
      <c r="C4" s="11"/>
      <c r="D4" s="3"/>
      <c r="E4" s="3"/>
      <c r="F4" s="16">
        <v>27059</v>
      </c>
      <c r="G4" s="3"/>
    </row>
    <row r="5" spans="1:7" x14ac:dyDescent="0.35">
      <c r="A5" s="2">
        <v>42745</v>
      </c>
      <c r="B5" s="11"/>
      <c r="C5" s="11"/>
      <c r="D5" s="3"/>
      <c r="E5" s="3"/>
      <c r="F5" s="16">
        <v>27059</v>
      </c>
      <c r="G5" s="3"/>
    </row>
    <row r="6" spans="1:7" x14ac:dyDescent="0.35">
      <c r="A6" s="2">
        <v>42776</v>
      </c>
      <c r="B6" s="11"/>
      <c r="C6" s="11"/>
      <c r="D6" s="3"/>
      <c r="E6" s="3"/>
      <c r="F6" s="16">
        <v>27059</v>
      </c>
      <c r="G6" s="3"/>
    </row>
    <row r="7" spans="1:7" x14ac:dyDescent="0.35">
      <c r="A7" s="2">
        <v>42804</v>
      </c>
      <c r="B7" s="11"/>
      <c r="C7" s="11"/>
      <c r="D7" s="3"/>
      <c r="E7" s="3"/>
      <c r="F7" s="16">
        <v>27059</v>
      </c>
      <c r="G7" s="3"/>
    </row>
    <row r="8" spans="1:7" ht="15" thickBot="1" x14ac:dyDescent="0.4">
      <c r="A8" s="7">
        <v>42835</v>
      </c>
      <c r="B8" s="11"/>
      <c r="C8" s="11"/>
      <c r="D8" s="8"/>
      <c r="E8" s="8"/>
      <c r="F8" s="18">
        <v>27059</v>
      </c>
      <c r="G8" s="8"/>
    </row>
    <row r="9" spans="1:7" ht="15.5" thickTop="1" thickBot="1" x14ac:dyDescent="0.4">
      <c r="A9" s="9">
        <v>42865</v>
      </c>
      <c r="B9" s="10">
        <v>16027.92</v>
      </c>
      <c r="C9" s="10">
        <v>11031.08</v>
      </c>
      <c r="D9" s="10">
        <v>0</v>
      </c>
      <c r="E9" s="10">
        <v>0</v>
      </c>
      <c r="F9" s="19">
        <v>27059</v>
      </c>
      <c r="G9" s="10">
        <v>2035086.35</v>
      </c>
    </row>
    <row r="10" spans="1:7" ht="15.5" thickTop="1" thickBot="1" x14ac:dyDescent="0.4">
      <c r="A10" s="9">
        <v>42896</v>
      </c>
      <c r="B10" s="10">
        <v>15941.51</v>
      </c>
      <c r="C10" s="10">
        <v>11117.49</v>
      </c>
      <c r="D10" s="10">
        <v>0</v>
      </c>
      <c r="E10" s="10">
        <v>0</v>
      </c>
      <c r="F10" s="19">
        <v>27059</v>
      </c>
      <c r="G10" s="10">
        <v>2023968.86</v>
      </c>
    </row>
    <row r="11" spans="1:7" ht="15.5" thickTop="1" thickBot="1" x14ac:dyDescent="0.4">
      <c r="A11" s="9">
        <v>42926</v>
      </c>
      <c r="B11" s="10">
        <v>15854.42</v>
      </c>
      <c r="C11" s="10">
        <v>11204.58</v>
      </c>
      <c r="D11" s="10">
        <v>0</v>
      </c>
      <c r="E11" s="10">
        <v>0</v>
      </c>
      <c r="F11" s="10">
        <v>27059</v>
      </c>
      <c r="G11" s="10">
        <v>2012764.28</v>
      </c>
    </row>
    <row r="12" spans="1:7" ht="15.5" thickTop="1" thickBot="1" x14ac:dyDescent="0.4">
      <c r="A12" s="9">
        <v>42957</v>
      </c>
      <c r="B12" s="10">
        <v>15766.65</v>
      </c>
      <c r="C12" s="10">
        <v>11292.35</v>
      </c>
      <c r="D12" s="10">
        <v>0</v>
      </c>
      <c r="E12" s="10">
        <v>0</v>
      </c>
      <c r="F12" s="10">
        <v>27059</v>
      </c>
      <c r="G12" s="10">
        <v>2001471.93</v>
      </c>
    </row>
    <row r="13" spans="1:7" ht="15.5" thickTop="1" thickBot="1" x14ac:dyDescent="0.4">
      <c r="A13" s="9">
        <v>42988</v>
      </c>
      <c r="B13" s="10">
        <v>15678.2</v>
      </c>
      <c r="C13" s="10">
        <v>11380.8</v>
      </c>
      <c r="D13" s="10">
        <v>0</v>
      </c>
      <c r="E13" s="10">
        <v>0</v>
      </c>
      <c r="F13" s="10">
        <v>27059</v>
      </c>
      <c r="G13" s="10">
        <v>1990091.13</v>
      </c>
    </row>
    <row r="14" spans="1:7" ht="15.5" thickTop="1" thickBot="1" x14ac:dyDescent="0.4">
      <c r="A14" s="9">
        <v>43018</v>
      </c>
      <c r="B14" s="10">
        <v>15589.05</v>
      </c>
      <c r="C14" s="10">
        <v>11469.95</v>
      </c>
      <c r="D14" s="10">
        <v>0</v>
      </c>
      <c r="E14" s="10">
        <v>0</v>
      </c>
      <c r="F14" s="10">
        <v>27059</v>
      </c>
      <c r="G14" s="10">
        <v>1978621.18</v>
      </c>
    </row>
    <row r="15" spans="1:7" ht="15.5" thickTop="1" thickBot="1" x14ac:dyDescent="0.4">
      <c r="A15" s="9">
        <v>43049</v>
      </c>
      <c r="B15" s="10">
        <v>15499.2</v>
      </c>
      <c r="C15" s="10">
        <v>11559.8</v>
      </c>
      <c r="D15" s="10">
        <v>0</v>
      </c>
      <c r="E15" s="10">
        <v>0</v>
      </c>
      <c r="F15" s="10">
        <v>27059</v>
      </c>
      <c r="G15" s="10">
        <v>1967061.38</v>
      </c>
    </row>
    <row r="16" spans="1:7" ht="15.5" thickTop="1" thickBot="1" x14ac:dyDescent="0.4">
      <c r="A16" s="9">
        <v>43079</v>
      </c>
      <c r="B16" s="10">
        <v>15408.65</v>
      </c>
      <c r="C16" s="10">
        <v>11650.35</v>
      </c>
      <c r="D16" s="10">
        <v>0</v>
      </c>
      <c r="E16" s="10">
        <v>0</v>
      </c>
      <c r="F16" s="10">
        <v>27059</v>
      </c>
      <c r="G16" s="10">
        <v>1955411.03</v>
      </c>
    </row>
    <row r="17" spans="1:7" ht="15.5" thickTop="1" thickBot="1" x14ac:dyDescent="0.4">
      <c r="A17" s="9">
        <v>43110</v>
      </c>
      <c r="B17" s="10">
        <v>15317.39</v>
      </c>
      <c r="C17" s="10">
        <v>11741.61</v>
      </c>
      <c r="D17" s="10">
        <v>0</v>
      </c>
      <c r="E17" s="10">
        <v>0</v>
      </c>
      <c r="F17" s="10">
        <v>27059</v>
      </c>
      <c r="G17" s="10">
        <v>1943669.42</v>
      </c>
    </row>
    <row r="18" spans="1:7" ht="15.5" thickTop="1" thickBot="1" x14ac:dyDescent="0.4">
      <c r="A18" s="9">
        <v>43141</v>
      </c>
      <c r="B18" s="10">
        <v>15225.41</v>
      </c>
      <c r="C18" s="10">
        <v>11833.59</v>
      </c>
      <c r="D18" s="10">
        <v>0</v>
      </c>
      <c r="E18" s="10">
        <v>0</v>
      </c>
      <c r="F18" s="10">
        <v>27059</v>
      </c>
      <c r="G18" s="10">
        <v>1931835.83</v>
      </c>
    </row>
    <row r="19" spans="1:7" ht="15.5" thickTop="1" thickBot="1" x14ac:dyDescent="0.4">
      <c r="A19" s="9">
        <v>43169</v>
      </c>
      <c r="B19" s="10">
        <v>15132.71</v>
      </c>
      <c r="C19" s="10">
        <v>11926.29</v>
      </c>
      <c r="D19" s="10">
        <v>0</v>
      </c>
      <c r="E19" s="10">
        <v>0</v>
      </c>
      <c r="F19" s="10">
        <v>27059</v>
      </c>
      <c r="G19" s="10">
        <v>1919909.54</v>
      </c>
    </row>
    <row r="20" spans="1:7" ht="15.5" thickTop="1" thickBot="1" x14ac:dyDescent="0.4">
      <c r="A20" s="9">
        <v>43200</v>
      </c>
      <c r="B20" s="10">
        <v>15039.29</v>
      </c>
      <c r="C20" s="10">
        <v>12019.71</v>
      </c>
      <c r="D20" s="10">
        <v>0</v>
      </c>
      <c r="E20" s="10">
        <v>0</v>
      </c>
      <c r="F20" s="10">
        <v>27059</v>
      </c>
      <c r="G20" s="10">
        <v>1907889.83</v>
      </c>
    </row>
    <row r="21" spans="1:7" ht="15" thickTop="1" x14ac:dyDescent="0.3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7" sqref="L17"/>
    </sheetView>
  </sheetViews>
  <sheetFormatPr defaultRowHeight="14.5" x14ac:dyDescent="0.35"/>
  <cols>
    <col min="1" max="1" width="17.26953125" bestFit="1" customWidth="1"/>
    <col min="2" max="2" width="9.7265625" bestFit="1" customWidth="1"/>
    <col min="6" max="6" width="23.54296875" bestFit="1" customWidth="1"/>
    <col min="9" max="9" width="11.90625" customWidth="1"/>
    <col min="10" max="10" width="9.81640625" bestFit="1" customWidth="1"/>
    <col min="11" max="11" width="11.7265625" bestFit="1" customWidth="1"/>
    <col min="13" max="13" width="11.7265625" bestFit="1" customWidth="1"/>
  </cols>
  <sheetData>
    <row r="1" spans="1:12" x14ac:dyDescent="0.35">
      <c r="A1" t="s">
        <v>142</v>
      </c>
      <c r="B1">
        <v>300000</v>
      </c>
    </row>
    <row r="2" spans="1:12" x14ac:dyDescent="0.35">
      <c r="A2" t="s">
        <v>143</v>
      </c>
      <c r="B2">
        <v>3435</v>
      </c>
      <c r="F2" t="s">
        <v>187</v>
      </c>
      <c r="G2" s="13">
        <v>400000</v>
      </c>
      <c r="K2" t="s">
        <v>37</v>
      </c>
      <c r="L2" s="13">
        <v>84658</v>
      </c>
    </row>
    <row r="3" spans="1:12" x14ac:dyDescent="0.35">
      <c r="A3" t="s">
        <v>144</v>
      </c>
      <c r="B3">
        <v>1158</v>
      </c>
      <c r="G3" s="13"/>
      <c r="K3" t="s">
        <v>52</v>
      </c>
      <c r="L3" s="13">
        <v>15000</v>
      </c>
    </row>
    <row r="4" spans="1:12" x14ac:dyDescent="0.35">
      <c r="A4" t="s">
        <v>145</v>
      </c>
      <c r="B4">
        <v>200</v>
      </c>
      <c r="F4" t="s">
        <v>146</v>
      </c>
      <c r="G4" s="13">
        <v>391877</v>
      </c>
      <c r="K4" t="s">
        <v>50</v>
      </c>
      <c r="L4" s="13">
        <v>2000</v>
      </c>
    </row>
    <row r="5" spans="1:12" x14ac:dyDescent="0.35">
      <c r="F5" t="s">
        <v>143</v>
      </c>
      <c r="G5" s="13">
        <f>G2-G4</f>
        <v>8123</v>
      </c>
      <c r="K5" t="s">
        <v>41</v>
      </c>
      <c r="L5" s="13">
        <v>3000</v>
      </c>
    </row>
    <row r="6" spans="1:12" x14ac:dyDescent="0.35">
      <c r="A6" t="s">
        <v>146</v>
      </c>
      <c r="B6">
        <f>B1-B2-B3-B4</f>
        <v>295207</v>
      </c>
      <c r="G6" s="13"/>
      <c r="K6" t="s">
        <v>25</v>
      </c>
      <c r="L6" s="13">
        <v>7000</v>
      </c>
    </row>
    <row r="7" spans="1:12" x14ac:dyDescent="0.35">
      <c r="F7" t="s">
        <v>188</v>
      </c>
      <c r="G7" s="13">
        <f>40000+90982+706+4500+1500+5476</f>
        <v>143164</v>
      </c>
      <c r="K7" t="s">
        <v>193</v>
      </c>
      <c r="L7" s="13">
        <v>2000</v>
      </c>
    </row>
    <row r="8" spans="1:12" x14ac:dyDescent="0.35">
      <c r="A8" t="s">
        <v>141</v>
      </c>
      <c r="B8">
        <v>26795</v>
      </c>
      <c r="F8" t="s">
        <v>189</v>
      </c>
      <c r="G8" s="13">
        <v>15124</v>
      </c>
      <c r="K8" t="s">
        <v>8</v>
      </c>
      <c r="L8" s="13">
        <v>27059</v>
      </c>
    </row>
    <row r="9" spans="1:12" x14ac:dyDescent="0.35">
      <c r="A9" t="s">
        <v>147</v>
      </c>
      <c r="B9" t="s">
        <v>148</v>
      </c>
      <c r="F9" t="s">
        <v>190</v>
      </c>
      <c r="G9" s="13">
        <v>10024</v>
      </c>
      <c r="K9" t="s">
        <v>194</v>
      </c>
      <c r="L9" s="13">
        <v>15431</v>
      </c>
    </row>
    <row r="10" spans="1:12" x14ac:dyDescent="0.35">
      <c r="A10" t="s">
        <v>149</v>
      </c>
      <c r="B10" s="12">
        <v>0.13</v>
      </c>
      <c r="F10" t="s">
        <v>191</v>
      </c>
      <c r="G10" s="13">
        <v>100000</v>
      </c>
      <c r="K10" t="s">
        <v>195</v>
      </c>
      <c r="L10" s="13">
        <v>290</v>
      </c>
    </row>
    <row r="11" spans="1:12" x14ac:dyDescent="0.35">
      <c r="F11" t="s">
        <v>192</v>
      </c>
      <c r="G11" s="13">
        <v>50000</v>
      </c>
      <c r="K11" t="s">
        <v>25</v>
      </c>
      <c r="L11" s="13">
        <v>5000</v>
      </c>
    </row>
    <row r="12" spans="1:12" x14ac:dyDescent="0.35">
      <c r="A12" t="s">
        <v>150</v>
      </c>
      <c r="B12">
        <v>21540</v>
      </c>
      <c r="F12" t="s">
        <v>139</v>
      </c>
      <c r="G12" s="13">
        <v>73565</v>
      </c>
      <c r="K12" t="s">
        <v>196</v>
      </c>
      <c r="L12" s="13">
        <v>5000</v>
      </c>
    </row>
    <row r="13" spans="1:12" x14ac:dyDescent="0.35">
      <c r="G13" s="13"/>
      <c r="L13" s="13"/>
    </row>
    <row r="14" spans="1:12" x14ac:dyDescent="0.35">
      <c r="G14" s="13">
        <f>SUM(G5:G13)</f>
        <v>400000</v>
      </c>
      <c r="L14" s="13">
        <f>SUM(L3:L13)</f>
        <v>81780</v>
      </c>
    </row>
    <row r="15" spans="1:12" x14ac:dyDescent="0.35">
      <c r="L15" s="13"/>
    </row>
    <row r="16" spans="1:12" x14ac:dyDescent="0.35">
      <c r="L16" s="13"/>
    </row>
    <row r="17" spans="1:12" x14ac:dyDescent="0.35">
      <c r="L17" s="13">
        <f>L2-L14</f>
        <v>2878</v>
      </c>
    </row>
    <row r="19" spans="1:12" x14ac:dyDescent="0.35">
      <c r="B19">
        <v>30021.58</v>
      </c>
    </row>
    <row r="20" spans="1:12" x14ac:dyDescent="0.35">
      <c r="B20">
        <v>4000</v>
      </c>
      <c r="E20">
        <v>34138.400000000001</v>
      </c>
      <c r="L20" s="6"/>
    </row>
    <row r="21" spans="1:12" x14ac:dyDescent="0.35">
      <c r="A21" t="s">
        <v>141</v>
      </c>
      <c r="B21">
        <f>B19-B20</f>
        <v>26021.58</v>
      </c>
      <c r="C21">
        <v>6749.13</v>
      </c>
      <c r="E21">
        <f>SUM(B21:D21)</f>
        <v>32770.71</v>
      </c>
    </row>
    <row r="22" spans="1:12" x14ac:dyDescent="0.35">
      <c r="B22">
        <v>1167.69</v>
      </c>
      <c r="E22">
        <f>E20-E21</f>
        <v>1367.6900000000023</v>
      </c>
    </row>
    <row r="23" spans="1:12" x14ac:dyDescent="0.35">
      <c r="B23">
        <v>163.47</v>
      </c>
    </row>
    <row r="24" spans="1:12" x14ac:dyDescent="0.35">
      <c r="B24">
        <v>5.83</v>
      </c>
    </row>
    <row r="25" spans="1:12" x14ac:dyDescent="0.35">
      <c r="B25">
        <v>5.83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Expenses</vt:lpstr>
      <vt:lpstr>Sheet2</vt:lpstr>
      <vt:lpstr>Monthly</vt:lpstr>
      <vt:lpstr>Dad &amp; Bro</vt:lpstr>
      <vt:lpstr>Salary</vt:lpstr>
      <vt:lpstr>HomeLoan</vt:lpstr>
      <vt:lpstr>Personal Loan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Moole Madhan Mohan Reddy</dc:creator>
  <cp:lastModifiedBy>Moole Madhan Mohan Reddy</cp:lastModifiedBy>
  <dcterms:created xsi:type="dcterms:W3CDTF">2017-02-27T07:14:02Z</dcterms:created>
  <dcterms:modified xsi:type="dcterms:W3CDTF">2017-06-12T07:11:12Z</dcterms:modified>
</cp:coreProperties>
</file>